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tabRatio="958" activeTab="0"/>
  </bookViews>
  <sheets>
    <sheet name="Specbudžets" sheetId="1" r:id="rId1"/>
    <sheet name="Specb pa veidiem" sheetId="2" r:id="rId2"/>
    <sheet name="Ziedojumi un dāvinājumi" sheetId="3" r:id="rId3"/>
    <sheet name="Dabas res." sheetId="4" r:id="rId4"/>
    <sheet name="ceļu fonds" sheetId="5" r:id="rId5"/>
    <sheet name="ziedojumi" sheetId="6" r:id="rId6"/>
    <sheet name="Sheet3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<sst xmlns="http://schemas.openxmlformats.org/spreadsheetml/2006/main" count="455" uniqueCount="210">
  <si>
    <t>Ogres novada domes</t>
  </si>
  <si>
    <t>Kods</t>
  </si>
  <si>
    <t>10.000</t>
  </si>
  <si>
    <t>Izglītība</t>
  </si>
  <si>
    <t>04.000</t>
  </si>
  <si>
    <t>08.000</t>
  </si>
  <si>
    <t>05.000</t>
  </si>
  <si>
    <t>06.000</t>
  </si>
  <si>
    <t>Kopā izdevumi:</t>
  </si>
  <si>
    <t>Kredīta atmaksa</t>
  </si>
  <si>
    <t>S.Velberga</t>
  </si>
  <si>
    <t>21.3.0.0.</t>
  </si>
  <si>
    <t>_______.2007.g.lēmumam Nr.</t>
  </si>
  <si>
    <t>Ogres novada 2007.g. budžets (bez aģentūrām)</t>
  </si>
  <si>
    <t>Nodokļu ieņēmumi</t>
  </si>
  <si>
    <t>Nenodokļu ieņēmumi</t>
  </si>
  <si>
    <t>8.6.2.0.</t>
  </si>
  <si>
    <t>21.0.0.0.</t>
  </si>
  <si>
    <t>Budžeta iestāžu ieņēmumi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</si>
  <si>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</si>
  <si>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</si>
  <si>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</si>
  <si>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</si>
  <si>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</si>
  <si>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Kopā ar budžeta atlikumu</t>
  </si>
  <si>
    <t>01.000</t>
  </si>
  <si>
    <t>Vispārējie valdības dienesti</t>
  </si>
  <si>
    <t>Ekonomiskā darbība</t>
  </si>
  <si>
    <t>04.510</t>
  </si>
  <si>
    <t>Vides aizsardzība</t>
  </si>
  <si>
    <t>05.100</t>
  </si>
  <si>
    <t>Atkritumu apsaimniekošana</t>
  </si>
  <si>
    <t>05.200</t>
  </si>
  <si>
    <t>Notekūdeņu apsaimniekošana</t>
  </si>
  <si>
    <t>Pašvaldības teritoriju un mājokļu apsaimniekošana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</si>
  <si>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</si>
  <si>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</si>
  <si>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</si>
  <si>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</si>
  <si>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</si>
  <si>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</si>
  <si>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Atpūta, kultūra un reliģija</t>
  </si>
  <si>
    <t>09.000</t>
  </si>
  <si>
    <t>Sociālā aizsardzība</t>
  </si>
  <si>
    <t>Darba samaksa</t>
  </si>
  <si>
    <t>Darba devēja valsts sociālās apdrošināšanas obligātās iemaksas, sociālā rakstura pabalsti un kompensācija</t>
  </si>
  <si>
    <t>Preces un pakalpojumi</t>
  </si>
  <si>
    <t>Pakalpojumi</t>
  </si>
  <si>
    <t>Krājumi,materiāli,energoresursi,prece,biroja preces un inventārs, ko neuzskaita  5000. kodā</t>
  </si>
  <si>
    <t>Budžeta iestāžu nodokļu maksājumi</t>
  </si>
  <si>
    <t>Subsīdijas komersantiem, sabiedriskajām org. un citām institūcijām</t>
  </si>
  <si>
    <t>Nemateriālie ieguldījumi</t>
  </si>
  <si>
    <t>Pamatlīdzekļi</t>
  </si>
  <si>
    <t xml:space="preserve"> IZDEVUMI KOPĀ</t>
  </si>
  <si>
    <t>Procentu ieņēmumi par kontu atlikumiem</t>
  </si>
  <si>
    <t>21.3.4.0.</t>
  </si>
  <si>
    <t>Procentu ieņēmumi par maksas pakalpojumu un citu pašu ieņēmumu ieguldījumiem depozītā vai kontu atlikumiem</t>
  </si>
  <si>
    <t>Izdevumi periodikas iegādei</t>
  </si>
  <si>
    <t>Sociālie pabalsti natūrā</t>
  </si>
  <si>
    <t>Ogres novada pašvaldības</t>
  </si>
  <si>
    <t xml:space="preserve">   Ieņēmuma pozīcijas nosaukums             </t>
  </si>
  <si>
    <t>5.5.3.0.</t>
  </si>
  <si>
    <t>Dabas resursu nodoklis</t>
  </si>
  <si>
    <t>12.3.9.0.</t>
  </si>
  <si>
    <t>Citi dažādi nenodokļu ieņēmumi</t>
  </si>
  <si>
    <t>F20010000</t>
  </si>
  <si>
    <t>F40 02 00 20</t>
  </si>
  <si>
    <t>Atlikums gada beigās</t>
  </si>
  <si>
    <t>Pašvaldību budžeta uzturēšanas izdevumu transferti</t>
  </si>
  <si>
    <t>Budžeta nosaukumi</t>
  </si>
  <si>
    <t>Autoceļu (ielu) fonds</t>
  </si>
  <si>
    <t>Pārējie ieņēmumi</t>
  </si>
  <si>
    <t>tai sk. Atalgojums (1100)</t>
  </si>
  <si>
    <t>Soc.nod.(1200)</t>
  </si>
  <si>
    <t>S. Velberga</t>
  </si>
  <si>
    <t>Ogres novada Suntažu pagasta pārvaldes</t>
  </si>
  <si>
    <t>Ogres novada Madlienas pagasta pārvaldes</t>
  </si>
  <si>
    <t>Ogres novada Meņģeles pagasta pārvaldes</t>
  </si>
  <si>
    <t>Ogres novada Ķeipenes pagasta pārvaldes</t>
  </si>
  <si>
    <t>F40 02 00 20 Kredīta atmaksa</t>
  </si>
  <si>
    <t>Ogres novada Lauberes pagasta pārvaldes</t>
  </si>
  <si>
    <t>Ogres novada Krapes pagasta pārvaldes</t>
  </si>
  <si>
    <t>Ieņēmumi no budžeta iestāžu sniegtajiem maksas pakalpojumiem un citi pašu ieņēmumi</t>
  </si>
  <si>
    <t>Pašvaldību  uzturēšanas izdevumu transferti padotības iestādēm</t>
  </si>
  <si>
    <t>Pašvaldību uzturēšanas izdevumu transferti</t>
  </si>
  <si>
    <t>05.400</t>
  </si>
  <si>
    <t>Bioloģiskās daudzveidības un ainavas aizsardzība</t>
  </si>
  <si>
    <t>05.300</t>
  </si>
  <si>
    <t>Vides piesārņojuma novēršana un samazināšana</t>
  </si>
  <si>
    <t>01.830    7230</t>
  </si>
  <si>
    <t>Pārējie maksājumi iedzīvotājiem natūrā un kompensācijas</t>
  </si>
  <si>
    <t xml:space="preserve">18.6.2.0. </t>
  </si>
  <si>
    <t>Pašvaldību saņemtie valsts budžeta transferti noteiktam mērķim</t>
  </si>
  <si>
    <t>Pielikums Nr.4</t>
  </si>
  <si>
    <t>23.0.0.0.</t>
  </si>
  <si>
    <t>Saņemtie ziedojumi un dāvinājumi</t>
  </si>
  <si>
    <t>Pensijas un sociālie pabalsti naudā</t>
  </si>
  <si>
    <t>Ogres novada Suntažu pagasta pārvaldes vadītājs:                    A.Ronis</t>
  </si>
  <si>
    <t>Ogres novada Madlienas pagasta pārvaldes vadītājs:                                  O.Atslēdziņš</t>
  </si>
  <si>
    <t>Ogres novada Meņģeles pagasta pārvaldes vadītājs:                              I.Jermacāne</t>
  </si>
  <si>
    <t>Ogres novada Ķeipenes pagasta pārvaldes vadītājs:                            V.Sirsonis</t>
  </si>
  <si>
    <t>Ogres novada Lauberes pagasta pārvaldes vadītājs:                                    A.Misters</t>
  </si>
  <si>
    <t>Ogres novada Krapes pagasta pārvaldes vadītājs:                                           I.Sandore</t>
  </si>
  <si>
    <t>Ogres novada Taurupes pagasta pārvaldes</t>
  </si>
  <si>
    <t>Ogres novada Mazozolu pagasta pārvaldes</t>
  </si>
  <si>
    <t>Kopā           (EUR)</t>
  </si>
  <si>
    <t>Kopā EUR</t>
  </si>
  <si>
    <t>04.200</t>
  </si>
  <si>
    <t>Lauksaimn.,mežsaimn.un zivsaimniecība</t>
  </si>
  <si>
    <t>04.500</t>
  </si>
  <si>
    <t>Transports</t>
  </si>
  <si>
    <t>04.900</t>
  </si>
  <si>
    <t>Pārējā ekonomiskā darbība</t>
  </si>
  <si>
    <t>Ogres novada Taurupes pagasta pārvaldes vadītājs:                               J.Stafeckis</t>
  </si>
  <si>
    <t>Ogres novada Mazozolu pagasta pārvaldes vadītājs:                               Dz.Žvīgurs</t>
  </si>
  <si>
    <t>PA Ogres namsaimnieks</t>
  </si>
  <si>
    <t>Budžeta nodaļas vadītāja</t>
  </si>
  <si>
    <t xml:space="preserve">F20010000 </t>
  </si>
  <si>
    <t>Ogres novada Ogres un Ogresgala pagasta pārvaldes</t>
  </si>
  <si>
    <t>2016.gada ieņēmumi</t>
  </si>
  <si>
    <t>PA Ogres namsaimnieks direktors:                                            A.Briedis</t>
  </si>
  <si>
    <t xml:space="preserve">Ogres un Ogresgala 2017.g. budžets </t>
  </si>
  <si>
    <t>Pašvald. aģentūras "Ogres namsaim- nieks" 2017.g. budžets</t>
  </si>
  <si>
    <t>Suntažu pagasta pārvaldes 2017.g. budžets</t>
  </si>
  <si>
    <t>Lauberes pagasta pārvaldes 2017.g. budžets</t>
  </si>
  <si>
    <t>Ķeipenes pagasta pārvaldes 2017.g. budžets</t>
  </si>
  <si>
    <t>Madlienas pagasta pārvaldes 2017.g. budžets</t>
  </si>
  <si>
    <t>Krapes pagasta pārvaldes 2017.g. budžets</t>
  </si>
  <si>
    <t>Mazozolu pagasta pārvaldes 2017.g. budžets</t>
  </si>
  <si>
    <t>Meņģeles pagasta pārvaldes 2017.g. budžets</t>
  </si>
  <si>
    <t>Taurupes pagasta pārvaldes 2017.g. budžets</t>
  </si>
  <si>
    <t>Ogres novada pašvaldības 2017.g. budžets</t>
  </si>
  <si>
    <t>Budžeta  atl.uz  01. 01. 2017.g.</t>
  </si>
  <si>
    <t>Ogres novada pašvaldības 2017. gada budžeta  izdevumi atbilstoši ekonomiskajām kategorijām.</t>
  </si>
  <si>
    <t>Ogres novada pašvaldības 2017.gada speciālā budžeta ieņēmumi.</t>
  </si>
  <si>
    <t>Ogres novada pašvaldības 2017. gada speciālā budžeta  izdevumi atbilstoši funkcionālajām kategorijām.</t>
  </si>
  <si>
    <t>2017.gada speciālo budžetu kopsavilkums</t>
  </si>
  <si>
    <t>Atlikums uz 01.01.2017.</t>
  </si>
  <si>
    <t>Pavisam ieņēmumi 2017.g.</t>
  </si>
  <si>
    <t>Atlikums uz 01.01.2018.g.</t>
  </si>
  <si>
    <t>Izdevumi 2017.g.</t>
  </si>
  <si>
    <t>2017.gada ieņēmumi</t>
  </si>
  <si>
    <t>Ogres novada pašvaldības 2017.gada ziedojumu un dāvinālumu ieņēmumi.</t>
  </si>
  <si>
    <t>PA "Ogres namsaim- nieks" 2017.g. budžets</t>
  </si>
  <si>
    <t>PA "Kultūras centrs" 2017.g. budžets</t>
  </si>
  <si>
    <t>Ogres novada pašvaldības 2017. gada ziedojumu un dāvinājumu  izdevumi atbilstoši funkcionālajām kategorijām.</t>
  </si>
  <si>
    <t>Ogres novada pašvaldības 2017. gada ziedojumu un dāvinājumu  izdevumi atbilstoši ekonomiskajām kategorijām.</t>
  </si>
  <si>
    <t>Ogres un Ogresgala 2017.g.dabas resursu nodoklis</t>
  </si>
  <si>
    <t xml:space="preserve"> 2017.g.  budžets
(EUR)</t>
  </si>
  <si>
    <t>Izdevumu kods</t>
  </si>
  <si>
    <t>Valdības funkcijas</t>
  </si>
  <si>
    <t>Saņemts DR nodoklis</t>
  </si>
  <si>
    <t>2017.g.ieņēmumi</t>
  </si>
  <si>
    <t>Atlik.uz 01.01.2017</t>
  </si>
  <si>
    <t>Pavisam ieņēmumi</t>
  </si>
  <si>
    <t>tautsaimn.</t>
  </si>
  <si>
    <t>Tai skaitā:</t>
  </si>
  <si>
    <t>Ūdensanalīžu veikšana</t>
  </si>
  <si>
    <t>Digitālās mērlatas, videokameras iegāde un uzstādīšana plūdu riska zonā</t>
  </si>
  <si>
    <t>Dendroloģisko kokaugu inventarizācija parkā "Špakovska parks"</t>
  </si>
  <si>
    <t>Dendroloģiskā  parka "Špakovska parks" topogrāfiskā uzmērīšana</t>
  </si>
  <si>
    <t>Dendroloģiskā  parka "Špakovska parks" būvprojekta izstrāde</t>
  </si>
  <si>
    <t xml:space="preserve">Plaužu ezera zivsamniecības ekspluatācijas noteikumu pārskatīšana                    </t>
  </si>
  <si>
    <t xml:space="preserve">Lobes ezera izpēte un ekspluatācijas noteikumu izstrādāšana                              </t>
  </si>
  <si>
    <t>Ūdensnoteku tīrīšana, caurteku sakārtošana</t>
  </si>
  <si>
    <t>Pilsētas mežu vides stāvokļa kontrole (inventarizācija, kokaudzes atjaunošana)</t>
  </si>
  <si>
    <t>Viena dižkoka kopšanas un zaru apzāģēšanas darbi</t>
  </si>
  <si>
    <t>Latvāņu ierobežošanas pasākumi</t>
  </si>
  <si>
    <t>Ogres HES dokumentācijas ekspertīze</t>
  </si>
  <si>
    <t>Bankas pakalpojumi</t>
  </si>
  <si>
    <t>Atlik. uz  perioda beigām</t>
  </si>
  <si>
    <t>Transferti pagastiem un PA Ogres namsaimnieks</t>
  </si>
  <si>
    <t>No dabas resursu nodokļa</t>
  </si>
  <si>
    <t>Loka ielas grāvju sistēmas izteku atjaunošana</t>
  </si>
  <si>
    <t>Ūdensnotekas gar Rietumu ielu (pašvaldības īpašums) atjaunošana</t>
  </si>
  <si>
    <t>Akmeņu ielas Lietus ūdens kanalizācijas otrā kārta</t>
  </si>
  <si>
    <t>Lēdmanes ielas 13 grāvju atjaunošana</t>
  </si>
  <si>
    <t>Meliorācijas sist avārijas novēršana īpašumos "Neļķu un Kalmju ielā</t>
  </si>
  <si>
    <t>Virszemes noteces atjaunošana no Riņķa ielas līdz dzelzceļam</t>
  </si>
  <si>
    <t>Virszemes noteces atjaunošana Skolas ielā 22</t>
  </si>
  <si>
    <t xml:space="preserve">Ogres un Ogresgala  2017.gada ceļu fonds. </t>
  </si>
  <si>
    <t>Saņemtā mērķdot.</t>
  </si>
  <si>
    <t>Bankas % plāns</t>
  </si>
  <si>
    <t xml:space="preserve"> Izpilde</t>
  </si>
  <si>
    <t>Autotransp.</t>
  </si>
  <si>
    <t>Autoceļu (ielu) ikdienas uzturēšana</t>
  </si>
  <si>
    <t>tai skaitā:</t>
  </si>
  <si>
    <t>Algas</t>
  </si>
  <si>
    <t>Ogres nams.</t>
  </si>
  <si>
    <t>Sociālais nod.</t>
  </si>
  <si>
    <t>Izdevumi brauktuves ikdienas uzturēšanai</t>
  </si>
  <si>
    <t xml:space="preserve">Autoceļu  (ielu) periodiskā uzturēšana </t>
  </si>
  <si>
    <t>Atlikums uz perioda beigām</t>
  </si>
  <si>
    <t xml:space="preserve">Ogres un Ogresgala  2017.gada ziedojumu un dāvinājumu kopsavilkums. </t>
  </si>
  <si>
    <t>t.sk.</t>
  </si>
  <si>
    <t xml:space="preserve">        Vispārējie valdības dienesti</t>
  </si>
  <si>
    <t xml:space="preserve">        Kultūrai</t>
  </si>
  <si>
    <t xml:space="preserve">        Izglītībai</t>
  </si>
  <si>
    <t xml:space="preserve">        Soc.apdroš un soc.nodrošin.</t>
  </si>
  <si>
    <t>Kopā:</t>
  </si>
  <si>
    <t>Lietus kanalziācijas kolektora izbūve Daugavas ielā, Ogrē</t>
  </si>
  <si>
    <t>Meliorācijas sistēmas atjaunošana gar Lakstīgalu ielu, Ogrē.</t>
  </si>
  <si>
    <t>Ozolu ielas noteces atjaunošana (caurtekas zem Dārza ielas padziļināšana, profilēšanas darbi)</t>
  </si>
  <si>
    <t>Liela diametra Ø1000mm Lietus kanalizācijas kolektora (Lebiņas upe)skalošanas/tīrīšanas darbi posmā no Daugavpils šodejas līdz Ausekļa prospektam</t>
  </si>
  <si>
    <t>Mēs zivīm - līdzfinansējums Vedzes upes tīrīšanai</t>
  </si>
  <si>
    <t>Mēs zivīm - Zivju resursu atjaunošanai un aizsardzībai</t>
  </si>
  <si>
    <t>Ceļa grāvja gar Lazdu gatvi posmā no īpašuma Lazdu gatve 3B līdz Pavasara gatvei.</t>
  </si>
  <si>
    <t>Ogresgala pagasta derīgo izraketņu ieguves vieta "Dobelnieki-1" , Ķeipenes pagasta  derīgo izraketņu ieguves vieta "Smilšu karjers Kaktiņi".</t>
  </si>
  <si>
    <t>Pielikums Nr.5</t>
  </si>
  <si>
    <t>16.03.2017. Saistošajiem noteikumiem Nr.1/2017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</si>
</sst>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Ls&quot;_-;\-* #,##0\ &quot;Ls&quot;_-;_-* &quot;-&quot;\ &quot;Ls&quot;_-;_-@_-"/>
    <numFmt numFmtId="173" formatCode="_-* #,##0\ _L_s_-;\-* #,##0\ _L_s_-;_-* &quot;-&quot;\ _L_s_-;_-@_-"/>
    <numFmt numFmtId="174" formatCode="_-* #,##0.00\ &quot;Ls&quot;_-;\-* #,##0.00\ &quot;Ls&quot;_-;_-* &quot;-&quot;??\ &quot;Ls&quot;_-;_-@_-"/>
    <numFmt numFmtId="175" formatCode="_-* #,##0.00\ _L_s_-;\-* #,##0.00\ _L_s_-;_-* &quot;-&quot;??\ _L_s_-;_-@_-"/>
    <numFmt numFmtId="176" formatCode="0.0"/>
    <numFmt numFmtId="177" formatCode="0.000"/>
    <numFmt numFmtId="178" formatCode="0.0%"/>
    <numFmt numFmtId="179" formatCode="#,##0.0"/>
    <numFmt numFmtId="180" formatCode="#,##0.000"/>
    <numFmt numFmtId="181" formatCode="_-&quot;Ls &quot;* #,##0.00_-;&quot;-Ls &quot;* #,##0.00_-;_-&quot;Ls &quot;* \-??_-;_-@_-"/>
    <numFmt numFmtId="182" formatCode="0\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RimTimes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BaltHelvetica"/>
      <family val="0"/>
    </font>
    <font>
      <sz val="10"/>
      <name val="BaltGaramond"/>
      <family val="2"/>
    </font>
  </fonts>
  <fills count="4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7" borderId="0" applyNumberFormat="0" applyBorder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5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39" borderId="1" applyNumberFormat="0" applyAlignment="0" applyProtection="0"/>
    <xf numFmtId="0" fontId="7" fillId="40" borderId="2" applyNumberFormat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3" fillId="9" borderId="1" applyNumberFormat="0" applyAlignment="0" applyProtection="0"/>
    <xf numFmtId="0" fontId="2" fillId="0" borderId="0" applyNumberFormat="0" applyFill="0" applyBorder="0" applyAlignment="0" applyProtection="0"/>
    <xf numFmtId="0" fontId="17" fillId="38" borderId="6" applyNumberFormat="0" applyAlignment="0" applyProtection="0"/>
    <xf numFmtId="0" fontId="17" fillId="38" borderId="6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14" fillId="0" borderId="8" applyNumberFormat="0" applyFill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3" borderId="9" applyNumberFormat="0" applyAlignment="0" applyProtection="0"/>
    <xf numFmtId="0" fontId="17" fillId="39" borderId="6" applyNumberFormat="0" applyAlignment="0" applyProtection="0"/>
    <xf numFmtId="0" fontId="4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44" borderId="2" applyNumberFormat="0" applyAlignment="0" applyProtection="0"/>
    <xf numFmtId="0" fontId="7" fillId="44" borderId="2" applyNumberFormat="0" applyAlignment="0" applyProtection="0"/>
    <xf numFmtId="9" fontId="0" fillId="0" borderId="0" applyFont="0" applyFill="0" applyBorder="0" applyAlignment="0" applyProtection="0"/>
    <xf numFmtId="0" fontId="0" fillId="45" borderId="9" applyNumberFormat="0" applyFont="0" applyAlignment="0" applyProtection="0"/>
    <xf numFmtId="0" fontId="0" fillId="45" borderId="9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2" fontId="41" fillId="39" borderId="0" applyBorder="0" applyProtection="0">
      <alignment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22" fillId="0" borderId="0" xfId="184" applyFont="1" applyAlignment="1">
      <alignment horizontal="center"/>
      <protection/>
    </xf>
    <xf numFmtId="0" fontId="0" fillId="0" borderId="0" xfId="184">
      <alignment/>
      <protection/>
    </xf>
    <xf numFmtId="0" fontId="24" fillId="0" borderId="10" xfId="184" applyFont="1" applyBorder="1" applyAlignment="1">
      <alignment horizontal="justify" vertical="top" wrapText="1"/>
      <protection/>
    </xf>
    <xf numFmtId="0" fontId="24" fillId="0" borderId="10" xfId="184" applyFont="1" applyBorder="1" applyAlignment="1">
      <alignment horizontal="center" vertical="top" wrapText="1"/>
      <protection/>
    </xf>
    <xf numFmtId="0" fontId="23" fillId="0" borderId="10" xfId="184" applyFont="1" applyBorder="1" applyAlignment="1">
      <alignment vertical="top" wrapText="1"/>
      <protection/>
    </xf>
    <xf numFmtId="0" fontId="23" fillId="0" borderId="10" xfId="182" applyFont="1" applyBorder="1" applyAlignment="1">
      <alignment horizontal="center" vertical="center"/>
      <protection/>
    </xf>
    <xf numFmtId="0" fontId="23" fillId="0" borderId="10" xfId="184" applyFont="1" applyBorder="1" applyAlignment="1">
      <alignment horizontal="center" vertical="center" wrapText="1"/>
      <protection/>
    </xf>
    <xf numFmtId="0" fontId="25" fillId="0" borderId="0" xfId="184" applyFont="1">
      <alignment/>
      <protection/>
    </xf>
    <xf numFmtId="0" fontId="24" fillId="0" borderId="11" xfId="184" applyFont="1" applyBorder="1" applyAlignment="1">
      <alignment horizontal="justify" vertical="top" wrapText="1"/>
      <protection/>
    </xf>
    <xf numFmtId="1" fontId="24" fillId="0" borderId="12" xfId="184" applyNumberFormat="1" applyFont="1" applyBorder="1" applyAlignment="1">
      <alignment horizontal="center" vertical="top" wrapText="1"/>
      <protection/>
    </xf>
    <xf numFmtId="0" fontId="23" fillId="0" borderId="11" xfId="184" applyFont="1" applyBorder="1" applyAlignment="1">
      <alignment horizontal="justify" vertical="top" wrapText="1"/>
      <protection/>
    </xf>
    <xf numFmtId="0" fontId="23" fillId="0" borderId="12" xfId="184" applyFont="1" applyBorder="1" applyAlignment="1">
      <alignment horizontal="center" vertical="top" wrapText="1"/>
      <protection/>
    </xf>
    <xf numFmtId="0" fontId="23" fillId="0" borderId="12" xfId="184" applyFont="1" applyFill="1" applyBorder="1" applyAlignment="1">
      <alignment horizontal="center" vertical="top" wrapText="1"/>
      <protection/>
    </xf>
    <xf numFmtId="0" fontId="23" fillId="0" borderId="13" xfId="184" applyFont="1" applyBorder="1" applyAlignment="1">
      <alignment horizontal="center" vertical="top" wrapText="1"/>
      <protection/>
    </xf>
    <xf numFmtId="0" fontId="26" fillId="0" borderId="12" xfId="184" applyFont="1" applyBorder="1" applyAlignment="1">
      <alignment horizontal="center" vertical="top" wrapText="1"/>
      <protection/>
    </xf>
    <xf numFmtId="0" fontId="26" fillId="0" borderId="12" xfId="184" applyFont="1" applyFill="1" applyBorder="1" applyAlignment="1">
      <alignment horizontal="center" vertical="top" wrapText="1"/>
      <protection/>
    </xf>
    <xf numFmtId="0" fontId="24" fillId="0" borderId="11" xfId="184" applyFont="1" applyBorder="1" applyAlignment="1">
      <alignment vertical="top" wrapText="1"/>
      <protection/>
    </xf>
    <xf numFmtId="0" fontId="24" fillId="0" borderId="12" xfId="184" applyFont="1" applyBorder="1" applyAlignment="1">
      <alignment horizontal="center" vertical="top" wrapText="1"/>
      <protection/>
    </xf>
    <xf numFmtId="0" fontId="23" fillId="0" borderId="0" xfId="184" applyFont="1">
      <alignment/>
      <protection/>
    </xf>
    <xf numFmtId="0" fontId="0" fillId="0" borderId="10" xfId="182" applyFont="1" applyFill="1" applyBorder="1" applyAlignment="1">
      <alignment horizontal="center" vertical="center"/>
      <protection/>
    </xf>
    <xf numFmtId="0" fontId="0" fillId="0" borderId="10" xfId="200" applyNumberFormat="1" applyFont="1" applyFill="1" applyBorder="1" applyAlignment="1">
      <alignment horizontal="center" vertical="center"/>
    </xf>
    <xf numFmtId="0" fontId="27" fillId="0" borderId="11" xfId="184" applyFont="1" applyBorder="1" applyAlignment="1">
      <alignment horizontal="justify" vertical="top" wrapText="1"/>
      <protection/>
    </xf>
    <xf numFmtId="0" fontId="27" fillId="0" borderId="12" xfId="184" applyFont="1" applyBorder="1" applyAlignment="1">
      <alignment horizontal="center" vertical="top" wrapText="1"/>
      <protection/>
    </xf>
    <xf numFmtId="0" fontId="27" fillId="0" borderId="12" xfId="184" applyFont="1" applyFill="1" applyBorder="1" applyAlignment="1">
      <alignment horizontal="center" vertical="top" wrapText="1"/>
      <protection/>
    </xf>
    <xf numFmtId="0" fontId="27" fillId="0" borderId="13" xfId="184" applyFont="1" applyBorder="1" applyAlignment="1">
      <alignment horizontal="center" vertical="top" wrapText="1"/>
      <protection/>
    </xf>
    <xf numFmtId="0" fontId="28" fillId="0" borderId="12" xfId="184" applyFont="1" applyBorder="1" applyAlignment="1">
      <alignment horizontal="center" vertical="top" wrapText="1"/>
      <protection/>
    </xf>
    <xf numFmtId="0" fontId="23" fillId="0" borderId="0" xfId="184" applyFont="1" applyBorder="1" applyAlignment="1">
      <alignment horizontal="left"/>
      <protection/>
    </xf>
    <xf numFmtId="0" fontId="24" fillId="0" borderId="0" xfId="182" applyFont="1" applyBorder="1" applyProtection="1">
      <alignment/>
      <protection/>
    </xf>
    <xf numFmtId="0" fontId="24" fillId="0" borderId="0" xfId="182" applyFont="1" applyBorder="1" applyAlignment="1">
      <alignment wrapText="1"/>
      <protection/>
    </xf>
    <xf numFmtId="0" fontId="23" fillId="0" borderId="0" xfId="184" applyFont="1">
      <alignment/>
      <protection/>
    </xf>
    <xf numFmtId="0" fontId="23" fillId="0" borderId="0" xfId="182" applyFont="1" applyBorder="1" applyAlignment="1">
      <alignment horizontal="center"/>
      <protection/>
    </xf>
    <xf numFmtId="1" fontId="24" fillId="0" borderId="0" xfId="184" applyNumberFormat="1" applyFont="1" applyBorder="1" applyAlignment="1">
      <alignment horizontal="center" vertical="top" wrapText="1"/>
      <protection/>
    </xf>
    <xf numFmtId="0" fontId="22" fillId="0" borderId="0" xfId="184" applyFont="1" applyFill="1" applyAlignment="1">
      <alignment horizontal="center"/>
      <protection/>
    </xf>
    <xf numFmtId="0" fontId="0" fillId="0" borderId="0" xfId="184" applyFill="1">
      <alignment/>
      <protection/>
    </xf>
    <xf numFmtId="0" fontId="24" fillId="0" borderId="10" xfId="184" applyFont="1" applyFill="1" applyBorder="1" applyAlignment="1">
      <alignment horizontal="center" vertical="top" wrapText="1"/>
      <protection/>
    </xf>
    <xf numFmtId="0" fontId="23" fillId="0" borderId="10" xfId="184" applyFont="1" applyFill="1" applyBorder="1" applyAlignment="1">
      <alignment horizontal="center" vertical="center" wrapText="1"/>
      <protection/>
    </xf>
    <xf numFmtId="1" fontId="24" fillId="0" borderId="12" xfId="184" applyNumberFormat="1" applyFont="1" applyFill="1" applyBorder="1" applyAlignment="1">
      <alignment horizontal="center" vertical="top" wrapText="1"/>
      <protection/>
    </xf>
    <xf numFmtId="0" fontId="27" fillId="0" borderId="11" xfId="184" applyFont="1" applyFill="1" applyBorder="1" applyAlignment="1">
      <alignment horizontal="justify" vertical="top" wrapText="1"/>
      <protection/>
    </xf>
    <xf numFmtId="0" fontId="27" fillId="0" borderId="13" xfId="184" applyFont="1" applyFill="1" applyBorder="1" applyAlignment="1">
      <alignment horizontal="center" vertical="top" wrapText="1"/>
      <protection/>
    </xf>
    <xf numFmtId="0" fontId="28" fillId="0" borderId="12" xfId="184" applyFont="1" applyFill="1" applyBorder="1" applyAlignment="1">
      <alignment horizontal="center" vertical="top" wrapText="1"/>
      <protection/>
    </xf>
    <xf numFmtId="0" fontId="24" fillId="0" borderId="12" xfId="184" applyFont="1" applyFill="1" applyBorder="1" applyAlignment="1">
      <alignment horizontal="center" vertical="top" wrapText="1"/>
      <protection/>
    </xf>
    <xf numFmtId="0" fontId="27" fillId="0" borderId="0" xfId="184" applyFont="1" applyFill="1" applyAlignment="1">
      <alignment horizontal="left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181" applyFont="1" applyFill="1" applyBorder="1" applyAlignment="1">
      <alignment vertical="center" wrapText="1"/>
      <protection/>
    </xf>
    <xf numFmtId="0" fontId="27" fillId="0" borderId="15" xfId="181" applyFont="1" applyFill="1" applyBorder="1" applyAlignment="1">
      <alignment vertical="center" wrapText="1"/>
      <protection/>
    </xf>
    <xf numFmtId="0" fontId="29" fillId="0" borderId="16" xfId="175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wrapText="1"/>
    </xf>
    <xf numFmtId="0" fontId="27" fillId="0" borderId="0" xfId="0" applyFont="1" applyFill="1" applyAlignment="1">
      <alignment wrapText="1"/>
    </xf>
    <xf numFmtId="49" fontId="27" fillId="0" borderId="17" xfId="0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 horizontal="left" wrapText="1"/>
    </xf>
    <xf numFmtId="49" fontId="27" fillId="0" borderId="0" xfId="0" applyNumberFormat="1" applyFont="1" applyFill="1" applyAlignment="1">
      <alignment horizontal="center" wrapText="1"/>
    </xf>
    <xf numFmtId="0" fontId="27" fillId="0" borderId="0" xfId="175" applyFont="1" applyFill="1" applyBorder="1" applyAlignment="1">
      <alignment horizontal="left" wrapText="1"/>
      <protection/>
    </xf>
    <xf numFmtId="3" fontId="27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180" applyFont="1" applyFill="1" applyBorder="1" applyAlignment="1">
      <alignment horizontal="center" vertical="center" wrapText="1"/>
      <protection/>
    </xf>
    <xf numFmtId="0" fontId="27" fillId="0" borderId="0" xfId="175" applyFont="1" applyFill="1">
      <alignment/>
      <protection/>
    </xf>
    <xf numFmtId="3" fontId="27" fillId="0" borderId="0" xfId="175" applyNumberFormat="1" applyFont="1" applyFill="1" applyAlignment="1">
      <alignment wrapText="1"/>
      <protection/>
    </xf>
    <xf numFmtId="0" fontId="29" fillId="0" borderId="0" xfId="175" applyFont="1" applyFill="1">
      <alignment/>
      <protection/>
    </xf>
    <xf numFmtId="0" fontId="27" fillId="0" borderId="0" xfId="175" applyFont="1" applyFill="1" applyAlignment="1">
      <alignment horizontal="left"/>
      <protection/>
    </xf>
    <xf numFmtId="0" fontId="30" fillId="0" borderId="0" xfId="175" applyFont="1" applyFill="1" applyAlignment="1">
      <alignment/>
      <protection/>
    </xf>
    <xf numFmtId="0" fontId="28" fillId="0" borderId="0" xfId="175" applyFont="1" applyFill="1">
      <alignment/>
      <protection/>
    </xf>
    <xf numFmtId="0" fontId="27" fillId="0" borderId="0" xfId="175" applyFont="1" applyFill="1" applyAlignment="1">
      <alignment horizontal="left" wrapText="1"/>
      <protection/>
    </xf>
    <xf numFmtId="0" fontId="23" fillId="0" borderId="19" xfId="175" applyFont="1" applyFill="1" applyBorder="1" applyAlignment="1">
      <alignment horizontal="center" vertical="center"/>
      <protection/>
    </xf>
    <xf numFmtId="0" fontId="23" fillId="0" borderId="14" xfId="175" applyFont="1" applyFill="1" applyBorder="1" applyAlignment="1" applyProtection="1">
      <alignment horizontal="center" vertical="center" wrapText="1"/>
      <protection/>
    </xf>
    <xf numFmtId="0" fontId="23" fillId="0" borderId="14" xfId="175" applyFont="1" applyFill="1" applyBorder="1" applyAlignment="1" applyProtection="1">
      <alignment horizontal="center" vertical="top" wrapText="1"/>
      <protection/>
    </xf>
    <xf numFmtId="0" fontId="29" fillId="0" borderId="17" xfId="175" applyFont="1" applyFill="1" applyBorder="1" applyAlignment="1">
      <alignment horizontal="right"/>
      <protection/>
    </xf>
    <xf numFmtId="0" fontId="29" fillId="0" borderId="11" xfId="175" applyFont="1" applyFill="1" applyBorder="1" applyAlignment="1">
      <alignment wrapText="1"/>
      <protection/>
    </xf>
    <xf numFmtId="3" fontId="29" fillId="0" borderId="11" xfId="175" applyNumberFormat="1" applyFont="1" applyFill="1" applyBorder="1">
      <alignment/>
      <protection/>
    </xf>
    <xf numFmtId="3" fontId="29" fillId="0" borderId="20" xfId="175" applyNumberFormat="1" applyFont="1" applyFill="1" applyBorder="1">
      <alignment/>
      <protection/>
    </xf>
    <xf numFmtId="176" fontId="27" fillId="0" borderId="0" xfId="175" applyNumberFormat="1" applyFont="1" applyFill="1">
      <alignment/>
      <protection/>
    </xf>
    <xf numFmtId="0" fontId="27" fillId="0" borderId="21" xfId="175" applyFont="1" applyFill="1" applyBorder="1" applyAlignment="1">
      <alignment horizontal="left"/>
      <protection/>
    </xf>
    <xf numFmtId="0" fontId="27" fillId="0" borderId="10" xfId="175" applyFont="1" applyFill="1" applyBorder="1" applyAlignment="1">
      <alignment wrapText="1"/>
      <protection/>
    </xf>
    <xf numFmtId="3" fontId="27" fillId="0" borderId="10" xfId="175" applyNumberFormat="1" applyFont="1" applyFill="1" applyBorder="1">
      <alignment/>
      <protection/>
    </xf>
    <xf numFmtId="3" fontId="27" fillId="0" borderId="20" xfId="175" applyNumberFormat="1" applyFont="1" applyFill="1" applyBorder="1">
      <alignment/>
      <protection/>
    </xf>
    <xf numFmtId="0" fontId="29" fillId="0" borderId="21" xfId="175" applyFont="1" applyFill="1" applyBorder="1" applyAlignment="1">
      <alignment horizontal="right"/>
      <protection/>
    </xf>
    <xf numFmtId="0" fontId="29" fillId="0" borderId="10" xfId="175" applyFont="1" applyFill="1" applyBorder="1" applyAlignment="1">
      <alignment wrapText="1"/>
      <protection/>
    </xf>
    <xf numFmtId="3" fontId="29" fillId="0" borderId="10" xfId="175" applyNumberFormat="1" applyFont="1" applyFill="1" applyBorder="1">
      <alignment/>
      <protection/>
    </xf>
    <xf numFmtId="3" fontId="29" fillId="0" borderId="22" xfId="175" applyNumberFormat="1" applyFont="1" applyFill="1" applyBorder="1">
      <alignment/>
      <protection/>
    </xf>
    <xf numFmtId="1" fontId="27" fillId="0" borderId="13" xfId="175" applyNumberFormat="1" applyFont="1" applyFill="1" applyBorder="1">
      <alignment/>
      <protection/>
    </xf>
    <xf numFmtId="176" fontId="27" fillId="0" borderId="10" xfId="175" applyNumberFormat="1" applyFont="1" applyFill="1" applyBorder="1">
      <alignment/>
      <protection/>
    </xf>
    <xf numFmtId="0" fontId="27" fillId="0" borderId="10" xfId="175" applyFont="1" applyFill="1" applyBorder="1">
      <alignment/>
      <protection/>
    </xf>
    <xf numFmtId="0" fontId="27" fillId="0" borderId="22" xfId="175" applyFont="1" applyFill="1" applyBorder="1">
      <alignment/>
      <protection/>
    </xf>
    <xf numFmtId="0" fontId="29" fillId="0" borderId="21" xfId="175" applyFont="1" applyFill="1" applyBorder="1" applyAlignment="1">
      <alignment horizontal="left"/>
      <protection/>
    </xf>
    <xf numFmtId="1" fontId="29" fillId="0" borderId="23" xfId="175" applyNumberFormat="1" applyFont="1" applyFill="1" applyBorder="1">
      <alignment/>
      <protection/>
    </xf>
    <xf numFmtId="176" fontId="29" fillId="0" borderId="22" xfId="175" applyNumberFormat="1" applyFont="1" applyFill="1" applyBorder="1">
      <alignment/>
      <protection/>
    </xf>
    <xf numFmtId="0" fontId="29" fillId="0" borderId="22" xfId="175" applyFont="1" applyFill="1" applyBorder="1">
      <alignment/>
      <protection/>
    </xf>
    <xf numFmtId="0" fontId="29" fillId="0" borderId="10" xfId="175" applyFont="1" applyFill="1" applyBorder="1">
      <alignment/>
      <protection/>
    </xf>
    <xf numFmtId="0" fontId="27" fillId="0" borderId="21" xfId="175" applyFont="1" applyFill="1" applyBorder="1" applyAlignment="1">
      <alignment horizontal="right"/>
      <protection/>
    </xf>
    <xf numFmtId="3" fontId="29" fillId="0" borderId="13" xfId="175" applyNumberFormat="1" applyFont="1" applyFill="1" applyBorder="1">
      <alignment/>
      <protection/>
    </xf>
    <xf numFmtId="1" fontId="27" fillId="0" borderId="10" xfId="175" applyNumberFormat="1" applyFont="1" applyFill="1" applyBorder="1">
      <alignment/>
      <protection/>
    </xf>
    <xf numFmtId="0" fontId="27" fillId="0" borderId="24" xfId="175" applyFont="1" applyFill="1" applyBorder="1" applyAlignment="1">
      <alignment horizontal="right"/>
      <protection/>
    </xf>
    <xf numFmtId="0" fontId="27" fillId="0" borderId="25" xfId="175" applyFont="1" applyFill="1" applyBorder="1" applyAlignment="1">
      <alignment wrapText="1"/>
      <protection/>
    </xf>
    <xf numFmtId="3" fontId="27" fillId="0" borderId="25" xfId="175" applyNumberFormat="1" applyFont="1" applyFill="1" applyBorder="1">
      <alignment/>
      <protection/>
    </xf>
    <xf numFmtId="1" fontId="27" fillId="0" borderId="26" xfId="175" applyNumberFormat="1" applyFont="1" applyFill="1" applyBorder="1">
      <alignment/>
      <protection/>
    </xf>
    <xf numFmtId="1" fontId="27" fillId="0" borderId="25" xfId="175" applyNumberFormat="1" applyFont="1" applyFill="1" applyBorder="1">
      <alignment/>
      <protection/>
    </xf>
    <xf numFmtId="0" fontId="27" fillId="0" borderId="25" xfId="175" applyFont="1" applyFill="1" applyBorder="1">
      <alignment/>
      <protection/>
    </xf>
    <xf numFmtId="0" fontId="27" fillId="0" borderId="27" xfId="175" applyFont="1" applyFill="1" applyBorder="1">
      <alignment/>
      <protection/>
    </xf>
    <xf numFmtId="3" fontId="27" fillId="0" borderId="28" xfId="175" applyNumberFormat="1" applyFont="1" applyFill="1" applyBorder="1">
      <alignment/>
      <protection/>
    </xf>
    <xf numFmtId="0" fontId="27" fillId="0" borderId="19" xfId="175" applyFont="1" applyFill="1" applyBorder="1" applyAlignment="1">
      <alignment horizontal="right"/>
      <protection/>
    </xf>
    <xf numFmtId="0" fontId="29" fillId="0" borderId="14" xfId="175" applyFont="1" applyFill="1" applyBorder="1" applyAlignment="1">
      <alignment horizontal="right" wrapText="1"/>
      <protection/>
    </xf>
    <xf numFmtId="3" fontId="29" fillId="0" borderId="14" xfId="175" applyNumberFormat="1" applyFont="1" applyFill="1" applyBorder="1" applyAlignment="1">
      <alignment horizontal="right" indent="1"/>
      <protection/>
    </xf>
    <xf numFmtId="3" fontId="29" fillId="0" borderId="14" xfId="175" applyNumberFormat="1" applyFont="1" applyFill="1" applyBorder="1" applyAlignment="1">
      <alignment horizontal="center"/>
      <protection/>
    </xf>
    <xf numFmtId="3" fontId="29" fillId="0" borderId="16" xfId="175" applyNumberFormat="1" applyFont="1" applyFill="1" applyBorder="1">
      <alignment/>
      <protection/>
    </xf>
    <xf numFmtId="0" fontId="27" fillId="0" borderId="11" xfId="175" applyFont="1" applyFill="1" applyBorder="1" applyProtection="1">
      <alignment/>
      <protection/>
    </xf>
    <xf numFmtId="0" fontId="27" fillId="0" borderId="11" xfId="175" applyFont="1" applyFill="1" applyBorder="1" applyAlignment="1" applyProtection="1">
      <alignment horizontal="left" wrapText="1"/>
      <protection/>
    </xf>
    <xf numFmtId="3" fontId="27" fillId="0" borderId="11" xfId="175" applyNumberFormat="1" applyFont="1" applyFill="1" applyBorder="1" applyProtection="1">
      <alignment/>
      <protection/>
    </xf>
    <xf numFmtId="0" fontId="29" fillId="0" borderId="10" xfId="175" applyFont="1" applyFill="1" applyBorder="1" applyProtection="1">
      <alignment/>
      <protection/>
    </xf>
    <xf numFmtId="0" fontId="27" fillId="0" borderId="10" xfId="175" applyFont="1" applyFill="1" applyBorder="1" applyAlignment="1" applyProtection="1">
      <alignment horizontal="left" wrapText="1"/>
      <protection/>
    </xf>
    <xf numFmtId="3" fontId="29" fillId="0" borderId="10" xfId="175" applyNumberFormat="1" applyFont="1" applyFill="1" applyBorder="1" applyProtection="1">
      <alignment/>
      <protection/>
    </xf>
    <xf numFmtId="3" fontId="29" fillId="0" borderId="10" xfId="175" applyNumberFormat="1" applyFont="1" applyFill="1" applyBorder="1" applyAlignment="1" applyProtection="1">
      <alignment horizontal="center"/>
      <protection/>
    </xf>
    <xf numFmtId="0" fontId="27" fillId="0" borderId="0" xfId="175" applyFont="1" applyFill="1" applyAlignment="1">
      <alignment wrapText="1"/>
      <protection/>
    </xf>
    <xf numFmtId="3" fontId="27" fillId="0" borderId="0" xfId="175" applyNumberFormat="1" applyFont="1" applyFill="1">
      <alignment/>
      <protection/>
    </xf>
    <xf numFmtId="0" fontId="31" fillId="0" borderId="0" xfId="182" applyFont="1">
      <alignment/>
      <protection/>
    </xf>
    <xf numFmtId="49" fontId="29" fillId="0" borderId="19" xfId="175" applyNumberFormat="1" applyFont="1" applyFill="1" applyBorder="1" applyAlignment="1">
      <alignment horizontal="left"/>
      <protection/>
    </xf>
    <xf numFmtId="0" fontId="29" fillId="0" borderId="14" xfId="175" applyFont="1" applyFill="1" applyBorder="1" applyAlignment="1">
      <alignment wrapText="1"/>
      <protection/>
    </xf>
    <xf numFmtId="3" fontId="29" fillId="0" borderId="15" xfId="175" applyNumberFormat="1" applyFont="1" applyFill="1" applyBorder="1">
      <alignment/>
      <protection/>
    </xf>
    <xf numFmtId="49" fontId="27" fillId="0" borderId="29" xfId="175" applyNumberFormat="1" applyFont="1" applyFill="1" applyBorder="1" applyAlignment="1">
      <alignment horizontal="right"/>
      <protection/>
    </xf>
    <xf numFmtId="3" fontId="27" fillId="0" borderId="30" xfId="175" applyNumberFormat="1" applyFont="1" applyFill="1" applyBorder="1">
      <alignment/>
      <protection/>
    </xf>
    <xf numFmtId="3" fontId="27" fillId="0" borderId="31" xfId="175" applyNumberFormat="1" applyFont="1" applyFill="1" applyBorder="1">
      <alignment/>
      <protection/>
    </xf>
    <xf numFmtId="3" fontId="27" fillId="0" borderId="32" xfId="175" applyNumberFormat="1" applyFont="1" applyFill="1" applyBorder="1">
      <alignment/>
      <protection/>
    </xf>
    <xf numFmtId="0" fontId="27" fillId="0" borderId="33" xfId="181" applyFont="1" applyFill="1" applyBorder="1" applyAlignment="1">
      <alignment vertical="center" wrapText="1"/>
      <protection/>
    </xf>
    <xf numFmtId="3" fontId="27" fillId="0" borderId="34" xfId="175" applyNumberFormat="1" applyFont="1" applyFill="1" applyBorder="1">
      <alignment/>
      <protection/>
    </xf>
    <xf numFmtId="49" fontId="27" fillId="0" borderId="21" xfId="175" applyNumberFormat="1" applyFont="1" applyFill="1" applyBorder="1" applyAlignment="1">
      <alignment horizontal="right"/>
      <protection/>
    </xf>
    <xf numFmtId="3" fontId="27" fillId="0" borderId="22" xfId="175" applyNumberFormat="1" applyFont="1" applyFill="1" applyBorder="1">
      <alignment/>
      <protection/>
    </xf>
    <xf numFmtId="3" fontId="27" fillId="0" borderId="13" xfId="175" applyNumberFormat="1" applyFont="1" applyFill="1" applyBorder="1">
      <alignment/>
      <protection/>
    </xf>
    <xf numFmtId="0" fontId="27" fillId="0" borderId="23" xfId="181" applyFont="1" applyFill="1" applyBorder="1" applyAlignment="1">
      <alignment vertical="center" wrapText="1"/>
      <protection/>
    </xf>
    <xf numFmtId="3" fontId="27" fillId="0" borderId="35" xfId="175" applyNumberFormat="1" applyFont="1" applyFill="1" applyBorder="1">
      <alignment/>
      <protection/>
    </xf>
    <xf numFmtId="49" fontId="27" fillId="0" borderId="36" xfId="175" applyNumberFormat="1" applyFont="1" applyFill="1" applyBorder="1" applyAlignment="1">
      <alignment horizontal="right"/>
      <protection/>
    </xf>
    <xf numFmtId="0" fontId="27" fillId="0" borderId="37" xfId="175" applyFont="1" applyFill="1" applyBorder="1" applyAlignment="1">
      <alignment wrapText="1"/>
      <protection/>
    </xf>
    <xf numFmtId="3" fontId="27" fillId="0" borderId="38" xfId="175" applyNumberFormat="1" applyFont="1" applyFill="1" applyBorder="1">
      <alignment/>
      <protection/>
    </xf>
    <xf numFmtId="3" fontId="27" fillId="0" borderId="37" xfId="175" applyNumberFormat="1" applyFont="1" applyFill="1" applyBorder="1">
      <alignment/>
      <protection/>
    </xf>
    <xf numFmtId="3" fontId="27" fillId="0" borderId="39" xfId="175" applyNumberFormat="1" applyFont="1" applyFill="1" applyBorder="1">
      <alignment/>
      <protection/>
    </xf>
    <xf numFmtId="0" fontId="27" fillId="0" borderId="40" xfId="181" applyFont="1" applyFill="1" applyBorder="1" applyAlignment="1">
      <alignment vertical="center" wrapText="1"/>
      <protection/>
    </xf>
    <xf numFmtId="0" fontId="29" fillId="0" borderId="14" xfId="175" applyFont="1" applyFill="1" applyBorder="1" applyAlignment="1">
      <alignment horizontal="left" wrapText="1"/>
      <protection/>
    </xf>
    <xf numFmtId="0" fontId="27" fillId="0" borderId="31" xfId="175" applyFont="1" applyFill="1" applyBorder="1" applyAlignment="1">
      <alignment horizontal="left" wrapText="1"/>
      <protection/>
    </xf>
    <xf numFmtId="3" fontId="27" fillId="0" borderId="41" xfId="175" applyNumberFormat="1" applyFont="1" applyFill="1" applyBorder="1">
      <alignment/>
      <protection/>
    </xf>
    <xf numFmtId="0" fontId="27" fillId="0" borderId="10" xfId="175" applyFont="1" applyFill="1" applyBorder="1" applyAlignment="1">
      <alignment horizontal="left" wrapText="1"/>
      <protection/>
    </xf>
    <xf numFmtId="0" fontId="27" fillId="0" borderId="37" xfId="175" applyFont="1" applyFill="1" applyBorder="1" applyAlignment="1">
      <alignment horizontal="left" wrapText="1"/>
      <protection/>
    </xf>
    <xf numFmtId="49" fontId="29" fillId="0" borderId="29" xfId="175" applyNumberFormat="1" applyFont="1" applyFill="1" applyBorder="1" applyAlignment="1">
      <alignment horizontal="left"/>
      <protection/>
    </xf>
    <xf numFmtId="0" fontId="29" fillId="0" borderId="31" xfId="175" applyFont="1" applyFill="1" applyBorder="1" applyAlignment="1">
      <alignment horizontal="left" wrapText="1"/>
      <protection/>
    </xf>
    <xf numFmtId="3" fontId="29" fillId="0" borderId="30" xfId="175" applyNumberFormat="1" applyFont="1" applyFill="1" applyBorder="1">
      <alignment/>
      <protection/>
    </xf>
    <xf numFmtId="3" fontId="29" fillId="0" borderId="31" xfId="175" applyNumberFormat="1" applyFont="1" applyFill="1" applyBorder="1">
      <alignment/>
      <protection/>
    </xf>
    <xf numFmtId="3" fontId="29" fillId="0" borderId="33" xfId="175" applyNumberFormat="1" applyFont="1" applyFill="1" applyBorder="1">
      <alignment/>
      <protection/>
    </xf>
    <xf numFmtId="3" fontId="29" fillId="0" borderId="34" xfId="175" applyNumberFormat="1" applyFont="1" applyFill="1" applyBorder="1">
      <alignment/>
      <protection/>
    </xf>
    <xf numFmtId="49" fontId="27" fillId="0" borderId="42" xfId="0" applyNumberFormat="1" applyFont="1" applyFill="1" applyBorder="1" applyAlignment="1">
      <alignment horizontal="right"/>
    </xf>
    <xf numFmtId="0" fontId="27" fillId="0" borderId="41" xfId="0" applyFont="1" applyFill="1" applyBorder="1" applyAlignment="1">
      <alignment horizontal="left" wrapText="1"/>
    </xf>
    <xf numFmtId="3" fontId="27" fillId="0" borderId="43" xfId="175" applyNumberFormat="1" applyFont="1" applyFill="1" applyBorder="1">
      <alignment/>
      <protection/>
    </xf>
    <xf numFmtId="3" fontId="27" fillId="0" borderId="44" xfId="175" applyNumberFormat="1" applyFont="1" applyFill="1" applyBorder="1">
      <alignment/>
      <protection/>
    </xf>
    <xf numFmtId="0" fontId="27" fillId="0" borderId="19" xfId="175" applyFont="1" applyFill="1" applyBorder="1">
      <alignment/>
      <protection/>
    </xf>
    <xf numFmtId="3" fontId="29" fillId="0" borderId="14" xfId="175" applyNumberFormat="1" applyFont="1" applyFill="1" applyBorder="1" applyAlignment="1">
      <alignment wrapText="1"/>
      <protection/>
    </xf>
    <xf numFmtId="0" fontId="29" fillId="0" borderId="0" xfId="182" applyFont="1" applyBorder="1" applyProtection="1">
      <alignment/>
      <protection/>
    </xf>
    <xf numFmtId="0" fontId="29" fillId="0" borderId="0" xfId="182" applyFont="1" applyBorder="1" applyAlignment="1">
      <alignment wrapText="1"/>
      <protection/>
    </xf>
    <xf numFmtId="3" fontId="27" fillId="0" borderId="0" xfId="175" applyNumberFormat="1" applyFont="1" applyBorder="1">
      <alignment/>
      <protection/>
    </xf>
    <xf numFmtId="0" fontId="27" fillId="0" borderId="0" xfId="175" applyFont="1" applyBorder="1">
      <alignment/>
      <protection/>
    </xf>
    <xf numFmtId="0" fontId="27" fillId="0" borderId="0" xfId="175" applyFont="1">
      <alignment/>
      <protection/>
    </xf>
    <xf numFmtId="3" fontId="29" fillId="0" borderId="0" xfId="175" applyNumberFormat="1" applyFont="1" applyFill="1">
      <alignment/>
      <protection/>
    </xf>
    <xf numFmtId="0" fontId="27" fillId="0" borderId="0" xfId="175" applyFont="1" applyFill="1" applyBorder="1" applyAlignment="1">
      <alignment wrapText="1"/>
      <protection/>
    </xf>
    <xf numFmtId="3" fontId="27" fillId="0" borderId="0" xfId="175" applyNumberFormat="1" applyFont="1" applyFill="1" applyBorder="1">
      <alignment/>
      <protection/>
    </xf>
    <xf numFmtId="3" fontId="29" fillId="0" borderId="0" xfId="175" applyNumberFormat="1" applyFont="1" applyBorder="1">
      <alignment/>
      <protection/>
    </xf>
    <xf numFmtId="0" fontId="29" fillId="0" borderId="42" xfId="175" applyFont="1" applyBorder="1" applyAlignment="1">
      <alignment horizontal="left"/>
      <protection/>
    </xf>
    <xf numFmtId="0" fontId="29" fillId="0" borderId="41" xfId="175" applyFont="1" applyBorder="1" applyAlignment="1">
      <alignment wrapText="1"/>
      <protection/>
    </xf>
    <xf numFmtId="0" fontId="29" fillId="0" borderId="41" xfId="175" applyFont="1" applyBorder="1">
      <alignment/>
      <protection/>
    </xf>
    <xf numFmtId="0" fontId="29" fillId="0" borderId="41" xfId="175" applyFont="1" applyFill="1" applyBorder="1">
      <alignment/>
      <protection/>
    </xf>
    <xf numFmtId="0" fontId="29" fillId="0" borderId="34" xfId="175" applyFont="1" applyFill="1" applyBorder="1">
      <alignment/>
      <protection/>
    </xf>
    <xf numFmtId="0" fontId="29" fillId="0" borderId="24" xfId="175" applyFont="1" applyBorder="1" applyAlignment="1">
      <alignment horizontal="left"/>
      <protection/>
    </xf>
    <xf numFmtId="0" fontId="29" fillId="0" borderId="25" xfId="175" applyFont="1" applyBorder="1" applyAlignment="1">
      <alignment wrapText="1"/>
      <protection/>
    </xf>
    <xf numFmtId="0" fontId="29" fillId="0" borderId="25" xfId="175" applyFont="1" applyBorder="1">
      <alignment/>
      <protection/>
    </xf>
    <xf numFmtId="0" fontId="29" fillId="0" borderId="25" xfId="175" applyFont="1" applyFill="1" applyBorder="1">
      <alignment/>
      <protection/>
    </xf>
    <xf numFmtId="0" fontId="29" fillId="0" borderId="45" xfId="175" applyFont="1" applyFill="1" applyBorder="1">
      <alignment/>
      <protection/>
    </xf>
    <xf numFmtId="0" fontId="29" fillId="0" borderId="19" xfId="175" applyFont="1" applyBorder="1" applyAlignment="1">
      <alignment horizontal="left"/>
      <protection/>
    </xf>
    <xf numFmtId="0" fontId="29" fillId="0" borderId="14" xfId="175" applyFont="1" applyBorder="1" applyAlignment="1">
      <alignment wrapText="1"/>
      <protection/>
    </xf>
    <xf numFmtId="0" fontId="29" fillId="0" borderId="14" xfId="175" applyFont="1" applyBorder="1">
      <alignment/>
      <protection/>
    </xf>
    <xf numFmtId="0" fontId="29" fillId="0" borderId="14" xfId="175" applyFont="1" applyFill="1" applyBorder="1">
      <alignment/>
      <protection/>
    </xf>
    <xf numFmtId="0" fontId="29" fillId="0" borderId="16" xfId="175" applyFont="1" applyFill="1" applyBorder="1">
      <alignment/>
      <protection/>
    </xf>
    <xf numFmtId="0" fontId="29" fillId="0" borderId="17" xfId="175" applyFont="1" applyBorder="1" applyAlignment="1">
      <alignment horizontal="left"/>
      <protection/>
    </xf>
    <xf numFmtId="0" fontId="29" fillId="0" borderId="11" xfId="175" applyFont="1" applyBorder="1" applyAlignment="1">
      <alignment wrapText="1"/>
      <protection/>
    </xf>
    <xf numFmtId="0" fontId="29" fillId="0" borderId="11" xfId="175" applyFont="1" applyBorder="1">
      <alignment/>
      <protection/>
    </xf>
    <xf numFmtId="0" fontId="29" fillId="0" borderId="11" xfId="175" applyFont="1" applyFill="1" applyBorder="1">
      <alignment/>
      <protection/>
    </xf>
    <xf numFmtId="0" fontId="29" fillId="0" borderId="20" xfId="175" applyFont="1" applyFill="1" applyBorder="1">
      <alignment/>
      <protection/>
    </xf>
    <xf numFmtId="0" fontId="29" fillId="0" borderId="21" xfId="175" applyFont="1" applyBorder="1" applyAlignment="1">
      <alignment horizontal="left"/>
      <protection/>
    </xf>
    <xf numFmtId="0" fontId="29" fillId="0" borderId="10" xfId="175" applyFont="1" applyBorder="1" applyAlignment="1">
      <alignment wrapText="1"/>
      <protection/>
    </xf>
    <xf numFmtId="0" fontId="29" fillId="0" borderId="10" xfId="175" applyFont="1" applyBorder="1">
      <alignment/>
      <protection/>
    </xf>
    <xf numFmtId="0" fontId="29" fillId="0" borderId="35" xfId="175" applyFont="1" applyFill="1" applyBorder="1">
      <alignment/>
      <protection/>
    </xf>
    <xf numFmtId="0" fontId="29" fillId="0" borderId="35" xfId="175" applyFont="1" applyBorder="1">
      <alignment/>
      <protection/>
    </xf>
    <xf numFmtId="0" fontId="29" fillId="0" borderId="46" xfId="175" applyFont="1" applyBorder="1" applyAlignment="1">
      <alignment wrapText="1"/>
      <protection/>
    </xf>
    <xf numFmtId="0" fontId="29" fillId="0" borderId="46" xfId="175" applyFont="1" applyBorder="1">
      <alignment/>
      <protection/>
    </xf>
    <xf numFmtId="0" fontId="29" fillId="0" borderId="46" xfId="175" applyFont="1" applyFill="1" applyBorder="1">
      <alignment/>
      <protection/>
    </xf>
    <xf numFmtId="0" fontId="27" fillId="0" borderId="19" xfId="175" applyFont="1" applyBorder="1">
      <alignment/>
      <protection/>
    </xf>
    <xf numFmtId="0" fontId="29" fillId="0" borderId="14" xfId="175" applyFont="1" applyBorder="1" applyAlignment="1">
      <alignment horizontal="right"/>
      <protection/>
    </xf>
    <xf numFmtId="3" fontId="27" fillId="0" borderId="0" xfId="175" applyNumberFormat="1" applyFont="1" applyBorder="1" applyAlignment="1">
      <alignment horizontal="right" wrapText="1"/>
      <protection/>
    </xf>
    <xf numFmtId="0" fontId="27" fillId="0" borderId="0" xfId="175" applyFont="1" applyFill="1" applyBorder="1">
      <alignment/>
      <protection/>
    </xf>
    <xf numFmtId="0" fontId="30" fillId="0" borderId="0" xfId="175" applyFont="1" applyFill="1" applyAlignment="1">
      <alignment horizontal="left"/>
      <protection/>
    </xf>
    <xf numFmtId="0" fontId="29" fillId="0" borderId="0" xfId="175" applyFont="1" applyFill="1" applyBorder="1" applyProtection="1">
      <alignment/>
      <protection/>
    </xf>
    <xf numFmtId="0" fontId="27" fillId="0" borderId="0" xfId="175" applyFont="1" applyFill="1" applyBorder="1" applyAlignment="1" applyProtection="1">
      <alignment horizontal="left" wrapText="1"/>
      <protection/>
    </xf>
    <xf numFmtId="3" fontId="29" fillId="0" borderId="0" xfId="175" applyNumberFormat="1" applyFont="1" applyFill="1" applyBorder="1" applyProtection="1">
      <alignment/>
      <protection/>
    </xf>
    <xf numFmtId="3" fontId="29" fillId="0" borderId="0" xfId="175" applyNumberFormat="1" applyFont="1" applyFill="1" applyBorder="1" applyAlignment="1" applyProtection="1">
      <alignment horizontal="center"/>
      <protection/>
    </xf>
    <xf numFmtId="1" fontId="29" fillId="0" borderId="0" xfId="175" applyNumberFormat="1" applyFont="1" applyFill="1" applyBorder="1" applyProtection="1">
      <alignment/>
      <protection/>
    </xf>
    <xf numFmtId="0" fontId="29" fillId="0" borderId="0" xfId="175" applyFont="1" applyFill="1" applyBorder="1" applyAlignment="1">
      <alignment horizontal="right"/>
      <protection/>
    </xf>
    <xf numFmtId="3" fontId="29" fillId="0" borderId="0" xfId="175" applyNumberFormat="1" applyFont="1" applyFill="1" applyBorder="1" applyAlignment="1">
      <alignment wrapText="1"/>
      <protection/>
    </xf>
    <xf numFmtId="0" fontId="27" fillId="0" borderId="18" xfId="180" applyFont="1" applyFill="1" applyBorder="1" applyAlignment="1">
      <alignment vertical="center" wrapText="1"/>
      <protection/>
    </xf>
    <xf numFmtId="3" fontId="29" fillId="0" borderId="0" xfId="175" applyNumberFormat="1" applyFont="1" applyFill="1" applyBorder="1">
      <alignment/>
      <protection/>
    </xf>
    <xf numFmtId="0" fontId="27" fillId="0" borderId="14" xfId="180" applyFont="1" applyFill="1" applyBorder="1" applyAlignment="1">
      <alignment vertical="center" wrapText="1"/>
      <protection/>
    </xf>
    <xf numFmtId="49" fontId="29" fillId="0" borderId="19" xfId="175" applyNumberFormat="1" applyFont="1" applyFill="1" applyBorder="1">
      <alignment/>
      <protection/>
    </xf>
    <xf numFmtId="49" fontId="29" fillId="0" borderId="19" xfId="183" applyNumberFormat="1" applyFont="1" applyFill="1" applyBorder="1" applyAlignment="1">
      <alignment horizontal="left"/>
      <protection/>
    </xf>
    <xf numFmtId="0" fontId="29" fillId="0" borderId="14" xfId="183" applyFont="1" applyFill="1" applyBorder="1" applyAlignment="1">
      <alignment wrapText="1"/>
      <protection/>
    </xf>
    <xf numFmtId="0" fontId="0" fillId="0" borderId="0" xfId="190" applyFont="1">
      <alignment/>
      <protection/>
    </xf>
    <xf numFmtId="0" fontId="34" fillId="0" borderId="0" xfId="190" applyFont="1" applyAlignment="1">
      <alignment horizontal="center" vertical="center" wrapText="1"/>
      <protection/>
    </xf>
    <xf numFmtId="0" fontId="34" fillId="0" borderId="0" xfId="190" applyFont="1" applyAlignment="1">
      <alignment horizontal="center" vertical="center" wrapText="1"/>
      <protection/>
    </xf>
    <xf numFmtId="49" fontId="0" fillId="0" borderId="0" xfId="190" applyNumberFormat="1" applyFont="1" applyAlignment="1">
      <alignment horizontal="right"/>
      <protection/>
    </xf>
    <xf numFmtId="0" fontId="0" fillId="0" borderId="0" xfId="190" applyFont="1" applyBorder="1">
      <alignment/>
      <protection/>
    </xf>
    <xf numFmtId="0" fontId="27" fillId="0" borderId="0" xfId="177" applyFont="1" applyAlignment="1">
      <alignment wrapText="1"/>
      <protection/>
    </xf>
    <xf numFmtId="0" fontId="0" fillId="0" borderId="0" xfId="190" applyFont="1" applyAlignment="1">
      <alignment horizontal="center"/>
      <protection/>
    </xf>
    <xf numFmtId="0" fontId="35" fillId="0" borderId="0" xfId="190" applyFont="1">
      <alignment/>
      <protection/>
    </xf>
    <xf numFmtId="1" fontId="0" fillId="0" borderId="0" xfId="190" applyNumberFormat="1" applyFont="1">
      <alignment/>
      <protection/>
    </xf>
    <xf numFmtId="0" fontId="34" fillId="0" borderId="0" xfId="190" applyFont="1">
      <alignment/>
      <protection/>
    </xf>
    <xf numFmtId="0" fontId="35" fillId="0" borderId="0" xfId="201" applyNumberFormat="1" applyFont="1" applyAlignment="1">
      <alignment horizontal="right"/>
    </xf>
    <xf numFmtId="0" fontId="35" fillId="0" borderId="0" xfId="190" applyFont="1" applyAlignment="1">
      <alignment horizontal="right"/>
      <protection/>
    </xf>
    <xf numFmtId="1" fontId="0" fillId="0" borderId="0" xfId="190" applyNumberFormat="1" applyFont="1" applyBorder="1">
      <alignment/>
      <protection/>
    </xf>
    <xf numFmtId="3" fontId="38" fillId="0" borderId="0" xfId="176" applyNumberFormat="1" applyFont="1" applyFill="1" applyBorder="1">
      <alignment/>
      <protection/>
    </xf>
    <xf numFmtId="0" fontId="0" fillId="0" borderId="0" xfId="190" applyNumberFormat="1" applyFont="1">
      <alignment/>
      <protection/>
    </xf>
    <xf numFmtId="0" fontId="25" fillId="0" borderId="0" xfId="190" applyFont="1">
      <alignment/>
      <protection/>
    </xf>
    <xf numFmtId="0" fontId="26" fillId="0" borderId="10" xfId="184" applyFont="1" applyBorder="1" applyAlignment="1">
      <alignment horizontal="center" vertical="top" wrapText="1"/>
      <protection/>
    </xf>
    <xf numFmtId="0" fontId="23" fillId="0" borderId="10" xfId="184" applyFont="1" applyBorder="1" applyAlignment="1">
      <alignment horizontal="center" vertical="top" wrapText="1"/>
      <protection/>
    </xf>
    <xf numFmtId="0" fontId="0" fillId="0" borderId="10" xfId="190" applyFont="1" applyFill="1" applyBorder="1">
      <alignment/>
      <protection/>
    </xf>
    <xf numFmtId="0" fontId="23" fillId="0" borderId="10" xfId="184" applyFont="1" applyBorder="1" applyAlignment="1">
      <alignment horizontal="justify" vertical="top" wrapText="1"/>
      <protection/>
    </xf>
    <xf numFmtId="3" fontId="29" fillId="0" borderId="10" xfId="178" applyNumberFormat="1" applyFont="1" applyFill="1" applyBorder="1">
      <alignment/>
      <protection/>
    </xf>
    <xf numFmtId="3" fontId="29" fillId="46" borderId="0" xfId="175" applyNumberFormat="1" applyFont="1" applyFill="1" applyBorder="1">
      <alignment/>
      <protection/>
    </xf>
    <xf numFmtId="0" fontId="29" fillId="0" borderId="17" xfId="179" applyFont="1" applyFill="1" applyBorder="1" applyAlignment="1">
      <alignment horizontal="left"/>
      <protection/>
    </xf>
    <xf numFmtId="0" fontId="29" fillId="0" borderId="11" xfId="179" applyFont="1" applyFill="1" applyBorder="1" applyAlignment="1">
      <alignment wrapText="1"/>
      <protection/>
    </xf>
    <xf numFmtId="3" fontId="29" fillId="0" borderId="12" xfId="175" applyNumberFormat="1" applyFont="1" applyFill="1" applyBorder="1">
      <alignment/>
      <protection/>
    </xf>
    <xf numFmtId="3" fontId="29" fillId="0" borderId="23" xfId="175" applyNumberFormat="1" applyFont="1" applyFill="1" applyBorder="1">
      <alignment/>
      <protection/>
    </xf>
    <xf numFmtId="3" fontId="29" fillId="0" borderId="18" xfId="175" applyNumberFormat="1" applyFont="1" applyFill="1" applyBorder="1" applyAlignment="1">
      <alignment horizontal="center"/>
      <protection/>
    </xf>
    <xf numFmtId="3" fontId="29" fillId="0" borderId="13" xfId="175" applyNumberFormat="1" applyFont="1" applyFill="1" applyBorder="1" applyAlignment="1" applyProtection="1">
      <alignment horizontal="center"/>
      <protection/>
    </xf>
    <xf numFmtId="3" fontId="29" fillId="0" borderId="41" xfId="175" applyNumberFormat="1" applyFont="1" applyFill="1" applyBorder="1">
      <alignment/>
      <protection/>
    </xf>
    <xf numFmtId="1" fontId="29" fillId="0" borderId="10" xfId="175" applyNumberFormat="1" applyFont="1" applyFill="1" applyBorder="1">
      <alignment/>
      <protection/>
    </xf>
    <xf numFmtId="3" fontId="29" fillId="0" borderId="47" xfId="175" applyNumberFormat="1" applyFont="1" applyFill="1" applyBorder="1">
      <alignment/>
      <protection/>
    </xf>
    <xf numFmtId="3" fontId="29" fillId="0" borderId="25" xfId="175" applyNumberFormat="1" applyFont="1" applyFill="1" applyBorder="1">
      <alignment/>
      <protection/>
    </xf>
    <xf numFmtId="3" fontId="29" fillId="0" borderId="27" xfId="175" applyNumberFormat="1" applyFont="1" applyFill="1" applyBorder="1">
      <alignment/>
      <protection/>
    </xf>
    <xf numFmtId="3" fontId="29" fillId="0" borderId="45" xfId="175" applyNumberFormat="1" applyFont="1" applyFill="1" applyBorder="1">
      <alignment/>
      <protection/>
    </xf>
    <xf numFmtId="3" fontId="29" fillId="0" borderId="14" xfId="175" applyNumberFormat="1" applyFont="1" applyFill="1" applyBorder="1">
      <alignment/>
      <protection/>
    </xf>
    <xf numFmtId="3" fontId="29" fillId="0" borderId="11" xfId="175" applyNumberFormat="1" applyFont="1" applyBorder="1">
      <alignment/>
      <protection/>
    </xf>
    <xf numFmtId="3" fontId="29" fillId="0" borderId="48" xfId="175" applyNumberFormat="1" applyFont="1" applyBorder="1">
      <alignment/>
      <protection/>
    </xf>
    <xf numFmtId="3" fontId="29" fillId="0" borderId="35" xfId="175" applyNumberFormat="1" applyFont="1" applyFill="1" applyBorder="1">
      <alignment/>
      <protection/>
    </xf>
    <xf numFmtId="3" fontId="29" fillId="0" borderId="35" xfId="175" applyNumberFormat="1" applyFont="1" applyBorder="1">
      <alignment/>
      <protection/>
    </xf>
    <xf numFmtId="3" fontId="29" fillId="0" borderId="12" xfId="184" applyNumberFormat="1" applyFont="1" applyBorder="1" applyAlignment="1">
      <alignment horizontal="right" wrapText="1"/>
      <protection/>
    </xf>
    <xf numFmtId="3" fontId="29" fillId="0" borderId="46" xfId="175" applyNumberFormat="1" applyFont="1" applyFill="1" applyBorder="1">
      <alignment/>
      <protection/>
    </xf>
    <xf numFmtId="3" fontId="29" fillId="0" borderId="49" xfId="175" applyNumberFormat="1" applyFont="1" applyFill="1" applyBorder="1">
      <alignment/>
      <protection/>
    </xf>
    <xf numFmtId="0" fontId="0" fillId="46" borderId="0" xfId="201" applyNumberFormat="1" applyFont="1" applyFill="1" applyAlignment="1">
      <alignment horizontal="right"/>
    </xf>
    <xf numFmtId="0" fontId="27" fillId="46" borderId="0" xfId="175" applyFont="1" applyFill="1">
      <alignment/>
      <protection/>
    </xf>
    <xf numFmtId="3" fontId="27" fillId="47" borderId="11" xfId="175" applyNumberFormat="1" applyFont="1" applyFill="1" applyBorder="1" applyAlignment="1" applyProtection="1">
      <alignment horizontal="center"/>
      <protection/>
    </xf>
    <xf numFmtId="3" fontId="27" fillId="47" borderId="12" xfId="175" applyNumberFormat="1" applyFont="1" applyFill="1" applyBorder="1" applyAlignment="1" applyProtection="1">
      <alignment horizontal="center"/>
      <protection/>
    </xf>
    <xf numFmtId="3" fontId="23" fillId="0" borderId="10" xfId="200" applyNumberFormat="1" applyFont="1" applyBorder="1" applyAlignment="1">
      <alignment horizontal="center" vertical="center"/>
    </xf>
    <xf numFmtId="3" fontId="27" fillId="47" borderId="14" xfId="0" applyNumberFormat="1" applyFont="1" applyFill="1" applyBorder="1" applyAlignment="1" applyProtection="1">
      <alignment horizontal="center" vertical="center" wrapText="1"/>
      <protection/>
    </xf>
    <xf numFmtId="0" fontId="27" fillId="47" borderId="14" xfId="181" applyFont="1" applyFill="1" applyBorder="1" applyAlignment="1">
      <alignment vertical="center" wrapText="1"/>
      <protection/>
    </xf>
    <xf numFmtId="0" fontId="27" fillId="47" borderId="14" xfId="180" applyFont="1" applyFill="1" applyBorder="1" applyAlignment="1">
      <alignment vertical="center" wrapText="1"/>
      <protection/>
    </xf>
    <xf numFmtId="0" fontId="27" fillId="47" borderId="18" xfId="180" applyFont="1" applyFill="1" applyBorder="1" applyAlignment="1">
      <alignment vertical="center" wrapText="1"/>
      <protection/>
    </xf>
    <xf numFmtId="0" fontId="27" fillId="47" borderId="15" xfId="181" applyFont="1" applyFill="1" applyBorder="1" applyAlignment="1">
      <alignment vertical="center" wrapText="1"/>
      <protection/>
    </xf>
    <xf numFmtId="0" fontId="27" fillId="47" borderId="14" xfId="0" applyFont="1" applyFill="1" applyBorder="1" applyAlignment="1" applyProtection="1">
      <alignment horizontal="center" vertical="center" wrapText="1"/>
      <protection/>
    </xf>
    <xf numFmtId="0" fontId="0" fillId="47" borderId="0" xfId="190" applyFont="1" applyFill="1">
      <alignment/>
      <protection/>
    </xf>
    <xf numFmtId="3" fontId="29" fillId="47" borderId="11" xfId="175" applyNumberFormat="1" applyFont="1" applyFill="1" applyBorder="1">
      <alignment/>
      <protection/>
    </xf>
    <xf numFmtId="0" fontId="0" fillId="47" borderId="10" xfId="182" applyFont="1" applyFill="1" applyBorder="1" applyAlignment="1">
      <alignment horizontal="center" vertical="center"/>
      <protection/>
    </xf>
    <xf numFmtId="0" fontId="0" fillId="47" borderId="10" xfId="200" applyNumberFormat="1" applyFont="1" applyFill="1" applyBorder="1" applyAlignment="1">
      <alignment horizontal="center" vertical="center"/>
    </xf>
    <xf numFmtId="0" fontId="27" fillId="47" borderId="18" xfId="180" applyFont="1" applyFill="1" applyBorder="1" applyAlignment="1">
      <alignment horizontal="center" vertical="center" wrapText="1"/>
      <protection/>
    </xf>
    <xf numFmtId="0" fontId="0" fillId="47" borderId="0" xfId="190" applyFont="1" applyFill="1">
      <alignment/>
      <protection/>
    </xf>
    <xf numFmtId="0" fontId="34" fillId="47" borderId="0" xfId="190" applyFont="1" applyFill="1" applyAlignment="1">
      <alignment horizontal="center" vertical="center" wrapText="1"/>
      <protection/>
    </xf>
    <xf numFmtId="0" fontId="34" fillId="47" borderId="0" xfId="190" applyFont="1" applyFill="1" applyAlignment="1">
      <alignment horizontal="center" vertical="center" wrapText="1"/>
      <protection/>
    </xf>
    <xf numFmtId="0" fontId="0" fillId="47" borderId="0" xfId="190" applyFont="1" applyFill="1" applyAlignment="1">
      <alignment horizontal="center" vertical="center" wrapText="1"/>
      <protection/>
    </xf>
    <xf numFmtId="0" fontId="34" fillId="47" borderId="0" xfId="190" applyFont="1" applyFill="1" applyBorder="1" applyAlignment="1">
      <alignment horizontal="center" vertical="center" wrapText="1"/>
      <protection/>
    </xf>
    <xf numFmtId="0" fontId="0" fillId="47" borderId="0" xfId="190" applyFont="1" applyFill="1" applyAlignment="1">
      <alignment horizontal="center" vertical="center"/>
      <protection/>
    </xf>
    <xf numFmtId="0" fontId="35" fillId="47" borderId="0" xfId="190" applyFont="1" applyFill="1" applyAlignment="1">
      <alignment wrapText="1"/>
      <protection/>
    </xf>
    <xf numFmtId="3" fontId="35" fillId="47" borderId="0" xfId="201" applyNumberFormat="1" applyFont="1" applyFill="1" applyAlignment="1">
      <alignment horizontal="right"/>
    </xf>
    <xf numFmtId="3" fontId="0" fillId="47" borderId="0" xfId="190" applyNumberFormat="1" applyFont="1" applyFill="1">
      <alignment/>
      <protection/>
    </xf>
    <xf numFmtId="0" fontId="34" fillId="47" borderId="0" xfId="190" applyFont="1" applyFill="1" applyAlignment="1">
      <alignment wrapText="1"/>
      <protection/>
    </xf>
    <xf numFmtId="3" fontId="0" fillId="47" borderId="0" xfId="201" applyNumberFormat="1" applyFont="1" applyFill="1" applyAlignment="1">
      <alignment horizontal="right"/>
    </xf>
    <xf numFmtId="3" fontId="35" fillId="47" borderId="0" xfId="190" applyNumberFormat="1" applyFont="1" applyFill="1">
      <alignment/>
      <protection/>
    </xf>
    <xf numFmtId="3" fontId="35" fillId="47" borderId="0" xfId="190" applyNumberFormat="1" applyFont="1" applyFill="1">
      <alignment/>
      <protection/>
    </xf>
    <xf numFmtId="0" fontId="0" fillId="47" borderId="0" xfId="190" applyFont="1" applyFill="1" applyAlignment="1">
      <alignment wrapText="1"/>
      <protection/>
    </xf>
    <xf numFmtId="3" fontId="35" fillId="47" borderId="0" xfId="201" applyNumberFormat="1" applyFont="1" applyFill="1" applyAlignment="1">
      <alignment horizontal="centerContinuous"/>
    </xf>
    <xf numFmtId="3" fontId="0" fillId="47" borderId="0" xfId="201" applyNumberFormat="1" applyFont="1" applyFill="1" applyAlignment="1">
      <alignment horizontal="right"/>
    </xf>
    <xf numFmtId="49" fontId="0" fillId="47" borderId="0" xfId="190" applyNumberFormat="1" applyFont="1" applyFill="1" applyAlignment="1">
      <alignment horizontal="right"/>
      <protection/>
    </xf>
    <xf numFmtId="0" fontId="23" fillId="47" borderId="0" xfId="190" applyFont="1" applyFill="1" applyAlignment="1">
      <alignment wrapText="1"/>
      <protection/>
    </xf>
    <xf numFmtId="0" fontId="0" fillId="47" borderId="0" xfId="190" applyFont="1" applyFill="1" applyBorder="1" applyAlignment="1">
      <alignment wrapText="1"/>
      <protection/>
    </xf>
    <xf numFmtId="0" fontId="0" fillId="47" borderId="0" xfId="190" applyFont="1" applyFill="1" applyBorder="1" applyAlignment="1">
      <alignment horizontal="left" wrapText="1"/>
      <protection/>
    </xf>
    <xf numFmtId="3" fontId="0" fillId="47" borderId="0" xfId="190" applyNumberFormat="1" applyFont="1" applyFill="1" applyBorder="1">
      <alignment/>
      <protection/>
    </xf>
    <xf numFmtId="0" fontId="0" fillId="47" borderId="0" xfId="190" applyFont="1" applyFill="1" applyBorder="1">
      <alignment/>
      <protection/>
    </xf>
    <xf numFmtId="49" fontId="0" fillId="47" borderId="0" xfId="190" applyNumberFormat="1" applyFont="1" applyFill="1" applyBorder="1" applyAlignment="1">
      <alignment horizontal="right"/>
      <protection/>
    </xf>
    <xf numFmtId="0" fontId="0" fillId="47" borderId="0" xfId="190" applyFont="1" applyFill="1" applyAlignment="1">
      <alignment horizontal="left" wrapText="1"/>
      <protection/>
    </xf>
    <xf numFmtId="0" fontId="0" fillId="47" borderId="0" xfId="190" applyFont="1" applyFill="1" applyAlignment="1">
      <alignment horizontal="centerContinuous"/>
      <protection/>
    </xf>
    <xf numFmtId="0" fontId="35" fillId="47" borderId="0" xfId="190" applyFont="1" applyFill="1" applyAlignment="1">
      <alignment vertical="center" wrapText="1"/>
      <protection/>
    </xf>
    <xf numFmtId="3" fontId="34" fillId="47" borderId="0" xfId="190" applyNumberFormat="1" applyFont="1" applyFill="1" applyAlignment="1">
      <alignment horizontal="center"/>
      <protection/>
    </xf>
    <xf numFmtId="0" fontId="27" fillId="47" borderId="0" xfId="177" applyFont="1" applyFill="1" applyAlignment="1">
      <alignment wrapText="1"/>
      <protection/>
    </xf>
    <xf numFmtId="0" fontId="24" fillId="47" borderId="0" xfId="190" applyFont="1" applyFill="1" applyAlignment="1">
      <alignment wrapText="1"/>
      <protection/>
    </xf>
    <xf numFmtId="3" fontId="24" fillId="47" borderId="0" xfId="190" applyNumberFormat="1" applyFont="1" applyFill="1">
      <alignment/>
      <protection/>
    </xf>
    <xf numFmtId="0" fontId="25" fillId="47" borderId="0" xfId="190" applyFont="1" applyFill="1" applyAlignment="1">
      <alignment horizontal="center"/>
      <protection/>
    </xf>
    <xf numFmtId="0" fontId="0" fillId="47" borderId="0" xfId="190" applyFont="1" applyFill="1" applyAlignment="1">
      <alignment horizontal="center"/>
      <protection/>
    </xf>
    <xf numFmtId="0" fontId="27" fillId="47" borderId="10" xfId="190" applyFont="1" applyFill="1" applyBorder="1" applyAlignment="1">
      <alignment horizontal="left" wrapText="1"/>
      <protection/>
    </xf>
    <xf numFmtId="3" fontId="36" fillId="47" borderId="10" xfId="190" applyNumberFormat="1" applyFont="1" applyFill="1" applyBorder="1">
      <alignment/>
      <protection/>
    </xf>
    <xf numFmtId="0" fontId="25" fillId="47" borderId="0" xfId="190" applyFont="1" applyFill="1" applyAlignment="1">
      <alignment horizontal="center" wrapText="1"/>
      <protection/>
    </xf>
    <xf numFmtId="0" fontId="37" fillId="47" borderId="0" xfId="190" applyFont="1" applyFill="1" applyAlignment="1">
      <alignment horizontal="center"/>
      <protection/>
    </xf>
    <xf numFmtId="0" fontId="0" fillId="47" borderId="0" xfId="190" applyFont="1" applyFill="1" applyAlignment="1">
      <alignment horizontal="center" wrapText="1"/>
      <protection/>
    </xf>
    <xf numFmtId="0" fontId="0" fillId="47" borderId="0" xfId="190" applyFont="1" applyFill="1" applyAlignment="1">
      <alignment/>
      <protection/>
    </xf>
    <xf numFmtId="0" fontId="23" fillId="47" borderId="10" xfId="190" applyFont="1" applyFill="1" applyBorder="1" applyAlignment="1">
      <alignment wrapText="1"/>
      <protection/>
    </xf>
    <xf numFmtId="0" fontId="0" fillId="47" borderId="0" xfId="190" applyFont="1" applyFill="1" applyAlignment="1">
      <alignment horizontal="right"/>
      <protection/>
    </xf>
    <xf numFmtId="0" fontId="31" fillId="47" borderId="10" xfId="190" applyFont="1" applyFill="1" applyBorder="1" applyAlignment="1">
      <alignment wrapText="1"/>
      <protection/>
    </xf>
    <xf numFmtId="3" fontId="23" fillId="47" borderId="10" xfId="190" applyNumberFormat="1" applyFont="1" applyFill="1" applyBorder="1">
      <alignment/>
      <protection/>
    </xf>
    <xf numFmtId="0" fontId="0" fillId="47" borderId="13" xfId="190" applyFont="1" applyFill="1" applyBorder="1" applyAlignment="1">
      <alignment/>
      <protection/>
    </xf>
    <xf numFmtId="0" fontId="0" fillId="47" borderId="10" xfId="190" applyFont="1" applyFill="1" applyBorder="1" applyAlignment="1">
      <alignment horizontal="centerContinuous"/>
      <protection/>
    </xf>
    <xf numFmtId="0" fontId="32" fillId="47" borderId="10" xfId="0" applyFont="1" applyFill="1" applyBorder="1" applyAlignment="1">
      <alignment horizontal="left" vertical="center" wrapText="1"/>
    </xf>
    <xf numFmtId="0" fontId="0" fillId="47" borderId="10" xfId="190" applyFont="1" applyFill="1" applyBorder="1" applyAlignment="1">
      <alignment/>
      <protection/>
    </xf>
    <xf numFmtId="0" fontId="0" fillId="47" borderId="10" xfId="190" applyFont="1" applyFill="1" applyBorder="1" applyAlignment="1">
      <alignment wrapText="1"/>
      <protection/>
    </xf>
    <xf numFmtId="0" fontId="0" fillId="47" borderId="49" xfId="190" applyFont="1" applyFill="1" applyBorder="1" applyAlignment="1">
      <alignment/>
      <protection/>
    </xf>
    <xf numFmtId="0" fontId="33" fillId="47" borderId="0" xfId="190" applyFont="1" applyFill="1" applyAlignment="1">
      <alignment horizontal="left"/>
      <protection/>
    </xf>
    <xf numFmtId="0" fontId="34" fillId="47" borderId="0" xfId="190" applyFont="1" applyFill="1" applyAlignment="1">
      <alignment vertical="center"/>
      <protection/>
    </xf>
    <xf numFmtId="0" fontId="35" fillId="47" borderId="0" xfId="190" applyFont="1" applyFill="1">
      <alignment/>
      <protection/>
    </xf>
    <xf numFmtId="1" fontId="35" fillId="47" borderId="0" xfId="190" applyNumberFormat="1" applyFont="1" applyFill="1">
      <alignment/>
      <protection/>
    </xf>
    <xf numFmtId="1" fontId="0" fillId="47" borderId="0" xfId="190" applyNumberFormat="1" applyFont="1" applyFill="1">
      <alignment/>
      <protection/>
    </xf>
    <xf numFmtId="1" fontId="0" fillId="47" borderId="0" xfId="190" applyNumberFormat="1" applyFont="1" applyFill="1">
      <alignment/>
      <protection/>
    </xf>
    <xf numFmtId="1" fontId="34" fillId="47" borderId="0" xfId="190" applyNumberFormat="1" applyFont="1" applyFill="1">
      <alignment/>
      <protection/>
    </xf>
    <xf numFmtId="0" fontId="34" fillId="47" borderId="0" xfId="190" applyFont="1" applyFill="1">
      <alignment/>
      <protection/>
    </xf>
    <xf numFmtId="0" fontId="35" fillId="47" borderId="0" xfId="190" applyFont="1" applyFill="1">
      <alignment/>
      <protection/>
    </xf>
    <xf numFmtId="49" fontId="38" fillId="47" borderId="0" xfId="176" applyNumberFormat="1" applyFont="1" applyFill="1" applyBorder="1" applyAlignment="1">
      <alignment horizontal="right"/>
      <protection/>
    </xf>
    <xf numFmtId="0" fontId="0" fillId="47" borderId="0" xfId="190" applyFont="1" applyFill="1" applyAlignment="1">
      <alignment vertical="center"/>
      <protection/>
    </xf>
    <xf numFmtId="0" fontId="37" fillId="47" borderId="0" xfId="190" applyFont="1" applyFill="1" applyAlignment="1">
      <alignment horizontal="center"/>
      <protection/>
    </xf>
    <xf numFmtId="0" fontId="35" fillId="47" borderId="0" xfId="190" applyFont="1" applyFill="1" applyAlignment="1">
      <alignment vertical="center"/>
      <protection/>
    </xf>
    <xf numFmtId="0" fontId="0" fillId="47" borderId="0" xfId="190" applyFont="1" applyFill="1" applyAlignment="1">
      <alignment horizontal="center" vertical="center" wrapText="1"/>
      <protection/>
    </xf>
    <xf numFmtId="0" fontId="30" fillId="0" borderId="0" xfId="175" applyFont="1" applyFill="1" applyAlignment="1">
      <alignment horizontal="left"/>
      <protection/>
    </xf>
    <xf numFmtId="0" fontId="30" fillId="0" borderId="40" xfId="175" applyFont="1" applyFill="1" applyBorder="1" applyAlignment="1">
      <alignment horizontal="center" wrapText="1"/>
      <protection/>
    </xf>
    <xf numFmtId="0" fontId="30" fillId="0" borderId="40" xfId="175" applyFont="1" applyBorder="1" applyAlignment="1">
      <alignment horizontal="center" wrapText="1"/>
      <protection/>
    </xf>
    <xf numFmtId="0" fontId="27" fillId="0" borderId="0" xfId="184" applyFont="1" applyFill="1" applyAlignment="1">
      <alignment horizontal="right"/>
      <protection/>
    </xf>
    <xf numFmtId="0" fontId="27" fillId="0" borderId="0" xfId="175" applyFont="1" applyFill="1" applyAlignment="1">
      <alignment horizontal="right"/>
      <protection/>
    </xf>
    <xf numFmtId="0" fontId="23" fillId="0" borderId="25" xfId="184" applyFont="1" applyBorder="1" applyAlignment="1">
      <alignment horizontal="center" vertical="top" wrapText="1"/>
      <protection/>
    </xf>
    <xf numFmtId="0" fontId="23" fillId="0" borderId="11" xfId="184" applyFont="1" applyBorder="1" applyAlignment="1">
      <alignment horizontal="center" vertical="top" wrapText="1"/>
      <protection/>
    </xf>
    <xf numFmtId="0" fontId="22" fillId="0" borderId="0" xfId="184" applyFont="1" applyAlignment="1">
      <alignment horizontal="center"/>
      <protection/>
    </xf>
    <xf numFmtId="0" fontId="23" fillId="0" borderId="50" xfId="184" applyFont="1" applyBorder="1" applyAlignment="1">
      <alignment horizontal="left"/>
      <protection/>
    </xf>
    <xf numFmtId="0" fontId="22" fillId="0" borderId="0" xfId="184" applyFont="1" applyAlignment="1">
      <alignment horizontal="center"/>
      <protection/>
    </xf>
    <xf numFmtId="0" fontId="22" fillId="0" borderId="51" xfId="184" applyFont="1" applyBorder="1" applyAlignment="1">
      <alignment horizontal="center"/>
      <protection/>
    </xf>
    <xf numFmtId="0" fontId="22" fillId="0" borderId="0" xfId="184" applyFont="1" applyFill="1" applyAlignment="1">
      <alignment horizontal="center"/>
      <protection/>
    </xf>
    <xf numFmtId="0" fontId="23" fillId="0" borderId="25" xfId="184" applyFont="1" applyFill="1" applyBorder="1" applyAlignment="1">
      <alignment horizontal="center" vertical="top" wrapText="1"/>
      <protection/>
    </xf>
    <xf numFmtId="0" fontId="23" fillId="0" borderId="11" xfId="184" applyFont="1" applyFill="1" applyBorder="1" applyAlignment="1">
      <alignment horizontal="center" vertical="top" wrapText="1"/>
      <protection/>
    </xf>
    <xf numFmtId="0" fontId="23" fillId="0" borderId="50" xfId="184" applyFont="1" applyFill="1" applyBorder="1" applyAlignment="1">
      <alignment horizontal="left"/>
      <protection/>
    </xf>
    <xf numFmtId="0" fontId="23" fillId="0" borderId="0" xfId="184" applyFont="1" applyBorder="1" applyAlignment="1">
      <alignment horizontal="left"/>
      <protection/>
    </xf>
    <xf numFmtId="0" fontId="33" fillId="47" borderId="0" xfId="190" applyFont="1" applyFill="1" applyAlignment="1">
      <alignment horizontal="center"/>
      <protection/>
    </xf>
    <xf numFmtId="0" fontId="33" fillId="0" borderId="0" xfId="190" applyFont="1" applyAlignment="1">
      <alignment horizontal="center" wrapText="1"/>
      <protection/>
    </xf>
  </cellXfs>
  <cellStyles count="207">
    <cellStyle name="Normal" xfId="0"/>
    <cellStyle name="1. izcēlums" xfId="15"/>
    <cellStyle name="1. izcēlums 2" xfId="16"/>
    <cellStyle name="2. izcēlums" xfId="17"/>
    <cellStyle name="2. izcēlums 2" xfId="18"/>
    <cellStyle name="20% - Accent1 2 2" xfId="19"/>
    <cellStyle name="20% - Accent1 2 2 2" xfId="20"/>
    <cellStyle name="20% - Accent1 2 2 3" xfId="21"/>
    <cellStyle name="20% - Accent2 2 2" xfId="22"/>
    <cellStyle name="20% - Accent2 2 2 2" xfId="23"/>
    <cellStyle name="20% - Accent2 2 2 3" xfId="24"/>
    <cellStyle name="20% - Accent3 2 2" xfId="25"/>
    <cellStyle name="20% - Accent3 2 2 2" xfId="26"/>
    <cellStyle name="20% - Accent3 2 2 3" xfId="27"/>
    <cellStyle name="20% - Accent4 2 2" xfId="28"/>
    <cellStyle name="20% - Accent4 2 2 2" xfId="29"/>
    <cellStyle name="20% - Accent4 2 2 3" xfId="30"/>
    <cellStyle name="20% - Accent5 2 2" xfId="31"/>
    <cellStyle name="20% - Accent5 2 2 2" xfId="32"/>
    <cellStyle name="20% - Accent5 2 2 3" xfId="33"/>
    <cellStyle name="20% - Accent6 2 2" xfId="34"/>
    <cellStyle name="20% - Accent6 2 2 2" xfId="35"/>
    <cellStyle name="20% - Accent6 2 2 3" xfId="36"/>
    <cellStyle name="20% no 1. izcēluma" xfId="37"/>
    <cellStyle name="20% no 1. izcēluma 2" xfId="38"/>
    <cellStyle name="20% no 2. izcēluma" xfId="39"/>
    <cellStyle name="20% no 2. izcēluma 2" xfId="40"/>
    <cellStyle name="20% no 3. izcēluma" xfId="41"/>
    <cellStyle name="20% no 3. izcēluma 2" xfId="42"/>
    <cellStyle name="20% no 4. izcēluma" xfId="43"/>
    <cellStyle name="20% no 4. izcēluma 2" xfId="44"/>
    <cellStyle name="20% no 5. izcēluma" xfId="45"/>
    <cellStyle name="20% no 5. izcēluma 2" xfId="46"/>
    <cellStyle name="20% no 6. izcēluma" xfId="47"/>
    <cellStyle name="20% no 6. izcēluma 2" xfId="48"/>
    <cellStyle name="3. izcēlums " xfId="49"/>
    <cellStyle name="3. izcēlums  2" xfId="50"/>
    <cellStyle name="4. izcēlums" xfId="51"/>
    <cellStyle name="4. izcēlums 2" xfId="52"/>
    <cellStyle name="40% - Accent1 2 2" xfId="53"/>
    <cellStyle name="40% - Accent1 2 2 2" xfId="54"/>
    <cellStyle name="40% - Accent1 2 2 3" xfId="55"/>
    <cellStyle name="40% - Accent2 2 2" xfId="56"/>
    <cellStyle name="40% - Accent2 2 2 2" xfId="57"/>
    <cellStyle name="40% - Accent2 2 2 3" xfId="58"/>
    <cellStyle name="40% - Accent3 2 2" xfId="59"/>
    <cellStyle name="40% - Accent3 2 2 2" xfId="60"/>
    <cellStyle name="40% - Accent3 2 2 3" xfId="61"/>
    <cellStyle name="40% - Accent4 2 2" xfId="62"/>
    <cellStyle name="40% - Accent4 2 2 2" xfId="63"/>
    <cellStyle name="40% - Accent4 2 2 3" xfId="64"/>
    <cellStyle name="40% - Accent5 2 2" xfId="65"/>
    <cellStyle name="40% - Accent5 2 2 2" xfId="66"/>
    <cellStyle name="40% - Accent5 2 2 3" xfId="67"/>
    <cellStyle name="40% - Accent6 2 2" xfId="68"/>
    <cellStyle name="40% - Accent6 2 2 2" xfId="69"/>
    <cellStyle name="40% - Accent6 2 2 3" xfId="70"/>
    <cellStyle name="40% no 1. izcēluma" xfId="71"/>
    <cellStyle name="40% no 1. izcēluma 2" xfId="72"/>
    <cellStyle name="40% no 2. izcēluma" xfId="73"/>
    <cellStyle name="40% no 2. izcēluma 2" xfId="74"/>
    <cellStyle name="40% no 3. izcēluma" xfId="75"/>
    <cellStyle name="40% no 3. izcēluma 2" xfId="76"/>
    <cellStyle name="40% no 4. izcēluma" xfId="77"/>
    <cellStyle name="40% no 4. izcēluma 2" xfId="78"/>
    <cellStyle name="40% no 5. izcēluma" xfId="79"/>
    <cellStyle name="40% no 5. izcēluma 2" xfId="80"/>
    <cellStyle name="40% no 6. izcēluma" xfId="81"/>
    <cellStyle name="40% no 6. izcēluma 2" xfId="82"/>
    <cellStyle name="5. izcēlums" xfId="83"/>
    <cellStyle name="5. izcēlums 2" xfId="84"/>
    <cellStyle name="6. izcēlums" xfId="85"/>
    <cellStyle name="6. izcēlums 2" xfId="86"/>
    <cellStyle name="60% - Accent1 2 2" xfId="87"/>
    <cellStyle name="60% - Accent2 2 2" xfId="88"/>
    <cellStyle name="60% - Accent3 2 2" xfId="89"/>
    <cellStyle name="60% - Accent4 2 2" xfId="90"/>
    <cellStyle name="60% - Accent5 2 2" xfId="91"/>
    <cellStyle name="60% - Accent6 2 2" xfId="92"/>
    <cellStyle name="60% no 1. izcēluma" xfId="93"/>
    <cellStyle name="60% no 1. izcēluma 2" xfId="94"/>
    <cellStyle name="60% no 2. izcēluma" xfId="95"/>
    <cellStyle name="60% no 2. izcēluma 2" xfId="96"/>
    <cellStyle name="60% no 3. izcēluma" xfId="97"/>
    <cellStyle name="60% no 3. izcēluma 2" xfId="98"/>
    <cellStyle name="60% no 4. izcēluma" xfId="99"/>
    <cellStyle name="60% no 4. izcēluma 2" xfId="100"/>
    <cellStyle name="60% no 5. izcēluma" xfId="101"/>
    <cellStyle name="60% no 5. izcēluma 2" xfId="102"/>
    <cellStyle name="60% no 6. izcēluma" xfId="103"/>
    <cellStyle name="60% no 6. izcēluma 2" xfId="104"/>
    <cellStyle name="Accent1 2 2" xfId="105"/>
    <cellStyle name="Accent2 2 2" xfId="106"/>
    <cellStyle name="Accent3 2 2" xfId="107"/>
    <cellStyle name="Accent4 2 2" xfId="108"/>
    <cellStyle name="Accent5 2 2" xfId="109"/>
    <cellStyle name="Accent6 2 2" xfId="110"/>
    <cellStyle name="Aprēķināšana" xfId="111"/>
    <cellStyle name="Aprēķināšana 2" xfId="112"/>
    <cellStyle name="Bad 2 2" xfId="113"/>
    <cellStyle name="Brīdinājuma teksts" xfId="114"/>
    <cellStyle name="Brīdinājuma teksts 2" xfId="115"/>
    <cellStyle name="Calculation 2 2" xfId="116"/>
    <cellStyle name="Check Cell 2 2" xfId="117"/>
    <cellStyle name="Currency 2" xfId="118"/>
    <cellStyle name="Currency 2 2" xfId="119"/>
    <cellStyle name="Explanatory Text 2 2" xfId="120"/>
    <cellStyle name="Good 2 2" xfId="121"/>
    <cellStyle name="Heading 1 2 2" xfId="122"/>
    <cellStyle name="Heading 2 2 2" xfId="123"/>
    <cellStyle name="Heading 3 2 2" xfId="124"/>
    <cellStyle name="Heading 4 2 2" xfId="125"/>
    <cellStyle name="Hyperlink" xfId="126"/>
    <cellStyle name="Ievade" xfId="127"/>
    <cellStyle name="Ievade 2" xfId="128"/>
    <cellStyle name="Input 2 2" xfId="129"/>
    <cellStyle name="Followed Hyperlink" xfId="130"/>
    <cellStyle name="Izvade" xfId="131"/>
    <cellStyle name="Izvade 2" xfId="132"/>
    <cellStyle name="Comma" xfId="133"/>
    <cellStyle name="Comma [0]" xfId="134"/>
    <cellStyle name="Kopsumma" xfId="135"/>
    <cellStyle name="Kopsumma 2" xfId="136"/>
    <cellStyle name="Labs" xfId="137"/>
    <cellStyle name="Labs 2" xfId="138"/>
    <cellStyle name="Linked Cell 2 2" xfId="139"/>
    <cellStyle name="Neitrāls" xfId="140"/>
    <cellStyle name="Neitrāls 2" xfId="141"/>
    <cellStyle name="Neutral 2 2" xfId="142"/>
    <cellStyle name="Normal 10" xfId="143"/>
    <cellStyle name="Normal 10 2" xfId="144"/>
    <cellStyle name="Normal 11" xfId="145"/>
    <cellStyle name="Normal 11 2" xfId="146"/>
    <cellStyle name="Normal 12" xfId="147"/>
    <cellStyle name="Normal 12 2" xfId="148"/>
    <cellStyle name="Normal 13" xfId="149"/>
    <cellStyle name="Normal 13 2" xfId="150"/>
    <cellStyle name="Normal 14" xfId="151"/>
    <cellStyle name="Normal 14 2" xfId="152"/>
    <cellStyle name="Normal 15" xfId="153"/>
    <cellStyle name="Normal 15 2" xfId="154"/>
    <cellStyle name="Normal 16" xfId="155"/>
    <cellStyle name="Normal 16 2" xfId="156"/>
    <cellStyle name="Normal 18" xfId="157"/>
    <cellStyle name="Normal 2" xfId="158"/>
    <cellStyle name="Normal 2 2" xfId="159"/>
    <cellStyle name="Normal 2 3" xfId="160"/>
    <cellStyle name="Normal 20" xfId="161"/>
    <cellStyle name="Normal 20 2" xfId="162"/>
    <cellStyle name="Normal 21" xfId="163"/>
    <cellStyle name="Normal 21 2" xfId="164"/>
    <cellStyle name="Normal 3 2" xfId="165"/>
    <cellStyle name="Normal 4" xfId="166"/>
    <cellStyle name="Normal 4 2" xfId="167"/>
    <cellStyle name="Normal 4_7-4" xfId="168"/>
    <cellStyle name="Normal 5" xfId="169"/>
    <cellStyle name="Normal 5 2" xfId="170"/>
    <cellStyle name="Normal 8" xfId="171"/>
    <cellStyle name="Normal 8 2" xfId="172"/>
    <cellStyle name="Normal 9" xfId="173"/>
    <cellStyle name="Normal 9 2" xfId="174"/>
    <cellStyle name="Normal_2009.g plāns apst" xfId="175"/>
    <cellStyle name="Normal_2009.g plāns apst 2" xfId="176"/>
    <cellStyle name="Normal_2009.g plāns apst_2015.g. Ieņēmumu un izdevumu plāns" xfId="177"/>
    <cellStyle name="Normal_2009.g plāns apst_2015.g. Ieņēmumu un izdevumu plāns_2016.g. Ieņēmumu un izdevumu plāns" xfId="178"/>
    <cellStyle name="Normal_2016.g. Ieņēmumu un izdevumu plāns" xfId="179"/>
    <cellStyle name="Normal_Sheet1" xfId="180"/>
    <cellStyle name="Normal_Sheet1_Pielikumi oktobra korekcijam" xfId="181"/>
    <cellStyle name="Normal_Specb.2009.g. decembra korekcijas saīsin." xfId="182"/>
    <cellStyle name="Normal_Specb.ziedoj.un davin. 2011.g. decembra korekcijas" xfId="183"/>
    <cellStyle name="Normal_Specbudz.kopsavilkums 2006.g un korekc." xfId="184"/>
    <cellStyle name="Nosaukums" xfId="185"/>
    <cellStyle name="Nosaukums 2" xfId="186"/>
    <cellStyle name="Note 2 2" xfId="187"/>
    <cellStyle name="Output 2 2" xfId="188"/>
    <cellStyle name="Parastais_FMLikp01_p05_221205_pap_afp_makp" xfId="189"/>
    <cellStyle name="Parasts 2" xfId="190"/>
    <cellStyle name="Parasts 2 2" xfId="191"/>
    <cellStyle name="Parasts 2_2016.g. Ieņēmumu un izdevumu plāns" xfId="192"/>
    <cellStyle name="Paskaidrojošs teksts" xfId="193"/>
    <cellStyle name="Paskaidrojošs teksts 2" xfId="194"/>
    <cellStyle name="Pārbaudes šūna" xfId="195"/>
    <cellStyle name="Pārbaudes šūna 2" xfId="196"/>
    <cellStyle name="Percent 2" xfId="197"/>
    <cellStyle name="Piezīme" xfId="198"/>
    <cellStyle name="Piezīme 2" xfId="199"/>
    <cellStyle name="Percent" xfId="200"/>
    <cellStyle name="Procenti 2" xfId="201"/>
    <cellStyle name="Saistīta šūna" xfId="202"/>
    <cellStyle name="Saistīta šūna 2" xfId="203"/>
    <cellStyle name="Slikts" xfId="204"/>
    <cellStyle name="Slikts 2" xfId="205"/>
    <cellStyle name="Style 1" xfId="206"/>
    <cellStyle name="Title 2 2" xfId="207"/>
    <cellStyle name="Total 2 2" xfId="208"/>
    <cellStyle name="V?st." xfId="209"/>
    <cellStyle name="Currency" xfId="210"/>
    <cellStyle name="Currency [0]" xfId="211"/>
    <cellStyle name="Virsraksts 1" xfId="212"/>
    <cellStyle name="Virsraksts 1 2" xfId="213"/>
    <cellStyle name="Virsraksts 2" xfId="214"/>
    <cellStyle name="Virsraksts 2 2" xfId="215"/>
    <cellStyle name="Virsraksts 3" xfId="216"/>
    <cellStyle name="Virsraksts 3 2" xfId="217"/>
    <cellStyle name="Virsraksts 4" xfId="218"/>
    <cellStyle name="Virsraksts 4 2" xfId="219"/>
    <cellStyle name="Warning Text 2 2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228600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6675" y="22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30</xdr:row>
      <xdr:rowOff>0</xdr:rowOff>
    </xdr:from>
    <xdr:ext cx="7620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66675" y="585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30</xdr:row>
      <xdr:rowOff>0</xdr:rowOff>
    </xdr:from>
    <xdr:ext cx="76200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66675" y="585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66675</xdr:colOff>
      <xdr:row>30</xdr:row>
      <xdr:rowOff>0</xdr:rowOff>
    </xdr:from>
    <xdr:ext cx="76200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66675" y="58578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ilvija\2006.g.bud&#382;ets\Materi&#257;li%20domes%20s&#275;dei\Budzeta%20proj%202006.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žets"/>
      <sheetName val="Tautsaimn."/>
      <sheetName val="X-copy"/>
      <sheetName val="Projekt.darbi"/>
      <sheetName val="TS atšifr."/>
      <sheetName val="Sheet12"/>
      <sheetName val="Sheet13"/>
      <sheetName val="Sheet14"/>
      <sheetName val="Sheet15"/>
      <sheetName val="Sheet16"/>
    </sheetNames>
    <sheetDataSet>
      <sheetData sheetId="0">
        <row r="436">
          <cell r="H436" t="str">
            <v>S.Velberga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pane xSplit="3" ySplit="6" topLeftCell="D7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D42" sqref="D42"/>
    </sheetView>
  </sheetViews>
  <sheetFormatPr defaultColWidth="9.140625" defaultRowHeight="12.75"/>
  <cols>
    <col min="1" max="1" width="9.28125" style="55" customWidth="1"/>
    <col min="2" max="2" width="40.8515625" style="56" customWidth="1"/>
    <col min="3" max="3" width="9.140625" style="55" hidden="1" customWidth="1"/>
    <col min="4" max="4" width="10.00390625" style="55" customWidth="1"/>
    <col min="5" max="5" width="9.140625" style="55" customWidth="1"/>
    <col min="6" max="6" width="9.7109375" style="55" customWidth="1"/>
    <col min="7" max="7" width="10.00390625" style="55" bestFit="1" customWidth="1"/>
    <col min="8" max="8" width="9.7109375" style="55" customWidth="1"/>
    <col min="9" max="9" width="10.7109375" style="55" customWidth="1"/>
    <col min="10" max="12" width="9.7109375" style="55" bestFit="1" customWidth="1"/>
    <col min="13" max="13" width="9.7109375" style="55" customWidth="1"/>
    <col min="14" max="14" width="11.57421875" style="57" customWidth="1"/>
    <col min="15" max="16384" width="9.140625" style="55" customWidth="1"/>
  </cols>
  <sheetData>
    <row r="1" spans="11:15" ht="15">
      <c r="K1" s="328" t="s">
        <v>93</v>
      </c>
      <c r="L1" s="328"/>
      <c r="M1" s="328"/>
      <c r="N1" s="328"/>
      <c r="O1" s="328"/>
    </row>
    <row r="2" spans="1:15" ht="15">
      <c r="A2" s="58"/>
      <c r="K2" s="329" t="s">
        <v>59</v>
      </c>
      <c r="L2" s="329"/>
      <c r="M2" s="329"/>
      <c r="N2" s="329"/>
      <c r="O2" s="329"/>
    </row>
    <row r="3" spans="1:15" ht="15">
      <c r="A3" s="58"/>
      <c r="K3" s="329" t="s">
        <v>209</v>
      </c>
      <c r="L3" s="329"/>
      <c r="M3" s="329"/>
      <c r="N3" s="329"/>
      <c r="O3" s="329"/>
    </row>
    <row r="4" spans="1:13" ht="20.25">
      <c r="A4" s="59" t="s">
        <v>134</v>
      </c>
      <c r="B4" s="59"/>
      <c r="C4" s="59"/>
      <c r="D4" s="59"/>
      <c r="E4" s="59"/>
      <c r="L4" s="60"/>
      <c r="M4" s="60"/>
    </row>
    <row r="5" spans="1:5" ht="15.75" thickBot="1">
      <c r="A5" s="58"/>
      <c r="B5" s="61"/>
      <c r="C5" s="58"/>
      <c r="D5" s="58"/>
      <c r="E5" s="58"/>
    </row>
    <row r="6" spans="1:14" ht="111" thickBot="1">
      <c r="A6" s="62" t="s">
        <v>1</v>
      </c>
      <c r="B6" s="63" t="s">
        <v>60</v>
      </c>
      <c r="C6" s="64" t="s">
        <v>13</v>
      </c>
      <c r="D6" s="252" t="s">
        <v>121</v>
      </c>
      <c r="E6" s="262" t="s">
        <v>122</v>
      </c>
      <c r="F6" s="253" t="s">
        <v>123</v>
      </c>
      <c r="G6" s="253" t="s">
        <v>124</v>
      </c>
      <c r="H6" s="253" t="s">
        <v>125</v>
      </c>
      <c r="I6" s="253" t="s">
        <v>126</v>
      </c>
      <c r="J6" s="253" t="s">
        <v>127</v>
      </c>
      <c r="K6" s="253" t="s">
        <v>128</v>
      </c>
      <c r="L6" s="253" t="s">
        <v>129</v>
      </c>
      <c r="M6" s="256" t="s">
        <v>130</v>
      </c>
      <c r="N6" s="46" t="s">
        <v>131</v>
      </c>
    </row>
    <row r="7" spans="1:15" ht="15">
      <c r="A7" s="65"/>
      <c r="B7" s="66" t="s">
        <v>14</v>
      </c>
      <c r="C7" s="67" t="e">
        <f>C8+#REF!+#REF!+#REF!</f>
        <v>#REF!</v>
      </c>
      <c r="D7" s="67">
        <f>D8</f>
        <v>90000</v>
      </c>
      <c r="E7" s="233">
        <f aca="true" t="shared" si="0" ref="E7:M7">E8</f>
        <v>0</v>
      </c>
      <c r="F7" s="229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  <c r="L7" s="259">
        <f t="shared" si="0"/>
        <v>0</v>
      </c>
      <c r="M7" s="67">
        <f t="shared" si="0"/>
        <v>0</v>
      </c>
      <c r="N7" s="68">
        <f aca="true" t="shared" si="1" ref="N7:N20">SUM(D7:M7)</f>
        <v>90000</v>
      </c>
      <c r="O7" s="69"/>
    </row>
    <row r="8" spans="1:14" ht="15">
      <c r="A8" s="70" t="s">
        <v>61</v>
      </c>
      <c r="B8" s="71" t="s">
        <v>62</v>
      </c>
      <c r="C8" s="72" t="e">
        <f>SUM(#REF!)</f>
        <v>#REF!</v>
      </c>
      <c r="D8" s="72">
        <v>90000</v>
      </c>
      <c r="E8" s="72"/>
      <c r="F8" s="124"/>
      <c r="G8" s="72"/>
      <c r="H8" s="72"/>
      <c r="I8" s="72"/>
      <c r="J8" s="72"/>
      <c r="K8" s="72"/>
      <c r="L8" s="72"/>
      <c r="M8" s="72"/>
      <c r="N8" s="73">
        <f t="shared" si="1"/>
        <v>90000</v>
      </c>
    </row>
    <row r="9" spans="1:14" ht="15">
      <c r="A9" s="74"/>
      <c r="B9" s="75" t="s">
        <v>15</v>
      </c>
      <c r="C9" s="76">
        <f aca="true" t="shared" si="2" ref="C9:M9">SUM(C10:C11)</f>
        <v>0</v>
      </c>
      <c r="D9" s="76">
        <f>SUM(D10:D11)</f>
        <v>0</v>
      </c>
      <c r="E9" s="76">
        <f>SUM(E10:E11)</f>
        <v>0</v>
      </c>
      <c r="F9" s="230">
        <f t="shared" si="2"/>
        <v>0</v>
      </c>
      <c r="G9" s="77">
        <f t="shared" si="2"/>
        <v>0</v>
      </c>
      <c r="H9" s="77">
        <f t="shared" si="2"/>
        <v>0</v>
      </c>
      <c r="I9" s="77">
        <f t="shared" si="2"/>
        <v>0</v>
      </c>
      <c r="J9" s="77">
        <f t="shared" si="2"/>
        <v>0</v>
      </c>
      <c r="K9" s="77">
        <f t="shared" si="2"/>
        <v>0</v>
      </c>
      <c r="L9" s="76">
        <f t="shared" si="2"/>
        <v>0</v>
      </c>
      <c r="M9" s="77">
        <f t="shared" si="2"/>
        <v>0</v>
      </c>
      <c r="N9" s="68">
        <f t="shared" si="1"/>
        <v>0</v>
      </c>
    </row>
    <row r="10" spans="1:14" ht="15">
      <c r="A10" s="70" t="s">
        <v>16</v>
      </c>
      <c r="B10" s="71" t="s">
        <v>54</v>
      </c>
      <c r="C10" s="72"/>
      <c r="D10" s="72"/>
      <c r="E10" s="89"/>
      <c r="F10" s="78"/>
      <c r="G10" s="79"/>
      <c r="H10" s="80"/>
      <c r="I10" s="80"/>
      <c r="J10" s="80"/>
      <c r="K10" s="80"/>
      <c r="L10" s="80"/>
      <c r="M10" s="81"/>
      <c r="N10" s="73">
        <f>SUM(D10:M10)</f>
        <v>0</v>
      </c>
    </row>
    <row r="11" spans="1:14" ht="15">
      <c r="A11" s="70" t="s">
        <v>63</v>
      </c>
      <c r="B11" s="71" t="s">
        <v>64</v>
      </c>
      <c r="C11" s="76"/>
      <c r="D11" s="72"/>
      <c r="E11" s="89"/>
      <c r="F11" s="78"/>
      <c r="G11" s="79"/>
      <c r="H11" s="80"/>
      <c r="I11" s="80"/>
      <c r="J11" s="80"/>
      <c r="K11" s="80"/>
      <c r="L11" s="80"/>
      <c r="M11" s="81"/>
      <c r="N11" s="73">
        <f t="shared" si="1"/>
        <v>0</v>
      </c>
    </row>
    <row r="12" spans="1:14" s="57" customFormat="1" ht="28.5">
      <c r="A12" s="82" t="s">
        <v>91</v>
      </c>
      <c r="B12" s="75" t="s">
        <v>92</v>
      </c>
      <c r="C12" s="76"/>
      <c r="D12" s="225">
        <v>883815</v>
      </c>
      <c r="E12" s="234"/>
      <c r="F12" s="83"/>
      <c r="G12" s="84"/>
      <c r="H12" s="85"/>
      <c r="I12" s="86"/>
      <c r="J12" s="85"/>
      <c r="K12" s="85"/>
      <c r="L12" s="86"/>
      <c r="M12" s="85"/>
      <c r="N12" s="68">
        <f t="shared" si="1"/>
        <v>883815</v>
      </c>
    </row>
    <row r="13" spans="1:14" ht="15">
      <c r="A13" s="82" t="s">
        <v>17</v>
      </c>
      <c r="B13" s="75" t="s">
        <v>18</v>
      </c>
      <c r="C13" s="76" t="e">
        <f>SUM(#REF!,C14+#REF!)</f>
        <v>#REF!</v>
      </c>
      <c r="D13" s="76">
        <f aca="true" t="shared" si="3" ref="D13:M13">SUM(D14)</f>
        <v>0</v>
      </c>
      <c r="E13" s="76">
        <f t="shared" si="3"/>
        <v>0</v>
      </c>
      <c r="F13" s="88">
        <f t="shared" si="3"/>
        <v>0</v>
      </c>
      <c r="G13" s="76">
        <f t="shared" si="3"/>
        <v>0</v>
      </c>
      <c r="H13" s="76">
        <f t="shared" si="3"/>
        <v>0</v>
      </c>
      <c r="I13" s="76">
        <f t="shared" si="3"/>
        <v>0</v>
      </c>
      <c r="J13" s="76">
        <f t="shared" si="3"/>
        <v>0</v>
      </c>
      <c r="K13" s="76">
        <f t="shared" si="3"/>
        <v>0</v>
      </c>
      <c r="L13" s="76">
        <f t="shared" si="3"/>
        <v>0</v>
      </c>
      <c r="M13" s="76">
        <f t="shared" si="3"/>
        <v>0</v>
      </c>
      <c r="N13" s="68">
        <f t="shared" si="1"/>
        <v>0</v>
      </c>
    </row>
    <row r="14" spans="1:14" ht="43.5">
      <c r="A14" s="82" t="s">
        <v>11</v>
      </c>
      <c r="B14" s="47" t="s">
        <v>82</v>
      </c>
      <c r="C14" s="77">
        <f>SUM(C16:C17)</f>
        <v>0</v>
      </c>
      <c r="D14" s="76">
        <f aca="true" t="shared" si="4" ref="D14:M14">SUM(D15:D17)</f>
        <v>0</v>
      </c>
      <c r="E14" s="76">
        <f>SUM(E15:E17)</f>
        <v>0</v>
      </c>
      <c r="F14" s="88">
        <f t="shared" si="4"/>
        <v>0</v>
      </c>
      <c r="G14" s="76">
        <f t="shared" si="4"/>
        <v>0</v>
      </c>
      <c r="H14" s="76">
        <f t="shared" si="4"/>
        <v>0</v>
      </c>
      <c r="I14" s="76">
        <f t="shared" si="4"/>
        <v>0</v>
      </c>
      <c r="J14" s="76">
        <f t="shared" si="4"/>
        <v>0</v>
      </c>
      <c r="K14" s="76">
        <f t="shared" si="4"/>
        <v>0</v>
      </c>
      <c r="L14" s="76">
        <f t="shared" si="4"/>
        <v>0</v>
      </c>
      <c r="M14" s="76">
        <f t="shared" si="4"/>
        <v>0</v>
      </c>
      <c r="N14" s="68">
        <f t="shared" si="1"/>
        <v>0</v>
      </c>
    </row>
    <row r="15" spans="1:14" ht="45">
      <c r="A15" s="87" t="s">
        <v>55</v>
      </c>
      <c r="B15" s="71" t="s">
        <v>56</v>
      </c>
      <c r="C15" s="76"/>
      <c r="D15" s="88"/>
      <c r="E15" s="76"/>
      <c r="F15" s="88"/>
      <c r="G15" s="76"/>
      <c r="H15" s="76"/>
      <c r="I15" s="72"/>
      <c r="J15" s="76"/>
      <c r="K15" s="76"/>
      <c r="L15" s="76"/>
      <c r="M15" s="76"/>
      <c r="N15" s="73">
        <f>SUM(D15:M15)</f>
        <v>0</v>
      </c>
    </row>
    <row r="16" spans="1:14" ht="15">
      <c r="A16" s="87" t="s">
        <v>19</v>
      </c>
      <c r="B16" s="71" t="s">
        <v>20</v>
      </c>
      <c r="C16" s="72"/>
      <c r="D16" s="72"/>
      <c r="E16" s="89"/>
      <c r="F16" s="78"/>
      <c r="G16" s="89"/>
      <c r="H16" s="80"/>
      <c r="I16" s="80"/>
      <c r="J16" s="80"/>
      <c r="K16" s="80"/>
      <c r="L16" s="80"/>
      <c r="M16" s="81"/>
      <c r="N16" s="73">
        <f t="shared" si="1"/>
        <v>0</v>
      </c>
    </row>
    <row r="17" spans="1:14" ht="30.75" thickBot="1">
      <c r="A17" s="90" t="s">
        <v>21</v>
      </c>
      <c r="B17" s="91" t="s">
        <v>22</v>
      </c>
      <c r="C17" s="92"/>
      <c r="D17" s="92"/>
      <c r="E17" s="94"/>
      <c r="F17" s="93"/>
      <c r="G17" s="94"/>
      <c r="H17" s="95"/>
      <c r="I17" s="95"/>
      <c r="J17" s="95"/>
      <c r="K17" s="95"/>
      <c r="L17" s="95"/>
      <c r="M17" s="96"/>
      <c r="N17" s="97">
        <f t="shared" si="1"/>
        <v>0</v>
      </c>
    </row>
    <row r="18" spans="1:14" ht="18.75" customHeight="1" thickBot="1">
      <c r="A18" s="98"/>
      <c r="B18" s="99" t="s">
        <v>23</v>
      </c>
      <c r="C18" s="100" t="e">
        <f>SUM(C7+C9+#REF!+#REF!+C13)</f>
        <v>#REF!</v>
      </c>
      <c r="D18" s="101">
        <f aca="true" t="shared" si="5" ref="D18:M18">SUM(D7+D9+D12+D13)</f>
        <v>973815</v>
      </c>
      <c r="E18" s="101">
        <f>SUM(E7+E9+E12+E13)</f>
        <v>0</v>
      </c>
      <c r="F18" s="231">
        <f t="shared" si="5"/>
        <v>0</v>
      </c>
      <c r="G18" s="101">
        <f t="shared" si="5"/>
        <v>0</v>
      </c>
      <c r="H18" s="101">
        <f t="shared" si="5"/>
        <v>0</v>
      </c>
      <c r="I18" s="101">
        <f t="shared" si="5"/>
        <v>0</v>
      </c>
      <c r="J18" s="101">
        <f t="shared" si="5"/>
        <v>0</v>
      </c>
      <c r="K18" s="101">
        <f t="shared" si="5"/>
        <v>0</v>
      </c>
      <c r="L18" s="101">
        <f t="shared" si="5"/>
        <v>0</v>
      </c>
      <c r="M18" s="101">
        <f t="shared" si="5"/>
        <v>0</v>
      </c>
      <c r="N18" s="102">
        <f t="shared" si="1"/>
        <v>973815</v>
      </c>
    </row>
    <row r="19" spans="1:14" ht="15">
      <c r="A19" s="103" t="s">
        <v>117</v>
      </c>
      <c r="B19" s="104" t="s">
        <v>132</v>
      </c>
      <c r="C19" s="105"/>
      <c r="D19" s="249">
        <v>66332</v>
      </c>
      <c r="E19" s="249">
        <v>7822</v>
      </c>
      <c r="F19" s="250">
        <v>21984</v>
      </c>
      <c r="G19" s="249">
        <v>8701</v>
      </c>
      <c r="H19" s="249">
        <v>573</v>
      </c>
      <c r="I19" s="249">
        <v>39561</v>
      </c>
      <c r="J19" s="249">
        <v>38729</v>
      </c>
      <c r="K19" s="249">
        <v>8519</v>
      </c>
      <c r="L19" s="249">
        <v>13407</v>
      </c>
      <c r="M19" s="249">
        <v>3937</v>
      </c>
      <c r="N19" s="73">
        <f t="shared" si="1"/>
        <v>209565</v>
      </c>
    </row>
    <row r="20" spans="1:14" ht="15">
      <c r="A20" s="106"/>
      <c r="B20" s="107" t="s">
        <v>24</v>
      </c>
      <c r="C20" s="108">
        <f>SUM(C19:C19)</f>
        <v>0</v>
      </c>
      <c r="D20" s="109">
        <f aca="true" t="shared" si="6" ref="D20:M20">SUM(D18:D19)</f>
        <v>1040147</v>
      </c>
      <c r="E20" s="109">
        <f t="shared" si="6"/>
        <v>7822</v>
      </c>
      <c r="F20" s="232">
        <f t="shared" si="6"/>
        <v>21984</v>
      </c>
      <c r="G20" s="109">
        <f t="shared" si="6"/>
        <v>8701</v>
      </c>
      <c r="H20" s="109">
        <f t="shared" si="6"/>
        <v>573</v>
      </c>
      <c r="I20" s="109">
        <f t="shared" si="6"/>
        <v>39561</v>
      </c>
      <c r="J20" s="109">
        <f t="shared" si="6"/>
        <v>38729</v>
      </c>
      <c r="K20" s="109">
        <f t="shared" si="6"/>
        <v>8519</v>
      </c>
      <c r="L20" s="109">
        <f t="shared" si="6"/>
        <v>13407</v>
      </c>
      <c r="M20" s="109">
        <f t="shared" si="6"/>
        <v>3937</v>
      </c>
      <c r="N20" s="68">
        <f t="shared" si="1"/>
        <v>1183380</v>
      </c>
    </row>
    <row r="21" spans="2:7" ht="15">
      <c r="B21" s="110"/>
      <c r="C21" s="111"/>
      <c r="G21" s="112"/>
    </row>
    <row r="22" spans="2:7" ht="15">
      <c r="B22" s="48" t="s">
        <v>116</v>
      </c>
      <c r="C22" s="111" t="s">
        <v>10</v>
      </c>
      <c r="G22" s="112" t="s">
        <v>10</v>
      </c>
    </row>
    <row r="23" spans="1:7" ht="48" customHeight="1" thickBot="1">
      <c r="A23" s="326" t="s">
        <v>135</v>
      </c>
      <c r="B23" s="326"/>
      <c r="C23" s="326"/>
      <c r="D23" s="326"/>
      <c r="E23" s="326"/>
      <c r="F23" s="326"/>
      <c r="G23" s="326"/>
    </row>
    <row r="24" spans="1:14" ht="111" thickBot="1">
      <c r="A24" s="62" t="s">
        <v>1</v>
      </c>
      <c r="B24" s="63" t="s">
        <v>60</v>
      </c>
      <c r="C24" s="64" t="s">
        <v>13</v>
      </c>
      <c r="D24" s="53" t="s">
        <v>121</v>
      </c>
      <c r="E24" s="54" t="s">
        <v>122</v>
      </c>
      <c r="F24" s="44" t="s">
        <v>123</v>
      </c>
      <c r="G24" s="44" t="s">
        <v>124</v>
      </c>
      <c r="H24" s="44" t="s">
        <v>125</v>
      </c>
      <c r="I24" s="44" t="s">
        <v>126</v>
      </c>
      <c r="J24" s="44" t="s">
        <v>127</v>
      </c>
      <c r="K24" s="44" t="s">
        <v>128</v>
      </c>
      <c r="L24" s="44" t="s">
        <v>129</v>
      </c>
      <c r="M24" s="45" t="s">
        <v>130</v>
      </c>
      <c r="N24" s="46" t="s">
        <v>131</v>
      </c>
    </row>
    <row r="25" spans="1:14" ht="15.75" thickBot="1">
      <c r="A25" s="113" t="s">
        <v>4</v>
      </c>
      <c r="B25" s="114" t="s">
        <v>27</v>
      </c>
      <c r="C25" s="115">
        <f>SUM(C26:C28)</f>
        <v>260450</v>
      </c>
      <c r="D25" s="115">
        <f aca="true" t="shared" si="7" ref="D25:M25">SUM(D26:D28)</f>
        <v>5531</v>
      </c>
      <c r="E25" s="115">
        <f>SUM(E26:E28)</f>
        <v>560870</v>
      </c>
      <c r="F25" s="115">
        <f t="shared" si="7"/>
        <v>55223</v>
      </c>
      <c r="G25" s="115">
        <f t="shared" si="7"/>
        <v>31408</v>
      </c>
      <c r="H25" s="115">
        <f t="shared" si="7"/>
        <v>42492</v>
      </c>
      <c r="I25" s="115">
        <f t="shared" si="7"/>
        <v>65721</v>
      </c>
      <c r="J25" s="115">
        <f t="shared" si="7"/>
        <v>36496</v>
      </c>
      <c r="K25" s="115">
        <f t="shared" si="7"/>
        <v>38900</v>
      </c>
      <c r="L25" s="115">
        <f>SUM(L26:L28)</f>
        <v>29882</v>
      </c>
      <c r="M25" s="115">
        <f t="shared" si="7"/>
        <v>41065</v>
      </c>
      <c r="N25" s="102">
        <f>SUM(D25:M25)</f>
        <v>907588</v>
      </c>
    </row>
    <row r="26" spans="1:14" ht="15">
      <c r="A26" s="116" t="s">
        <v>107</v>
      </c>
      <c r="B26" s="71" t="s">
        <v>108</v>
      </c>
      <c r="C26" s="117"/>
      <c r="D26" s="117"/>
      <c r="E26" s="117"/>
      <c r="F26" s="117"/>
      <c r="G26" s="117"/>
      <c r="H26" s="117"/>
      <c r="I26" s="117"/>
      <c r="J26" s="117"/>
      <c r="K26" s="118"/>
      <c r="L26" s="119"/>
      <c r="M26" s="120"/>
      <c r="N26" s="121">
        <f>SUM(D26:M26)</f>
        <v>0</v>
      </c>
    </row>
    <row r="27" spans="1:14" ht="15">
      <c r="A27" s="122" t="s">
        <v>109</v>
      </c>
      <c r="B27" s="71" t="s">
        <v>110</v>
      </c>
      <c r="C27" s="123">
        <v>260450</v>
      </c>
      <c r="D27" s="123">
        <v>5531</v>
      </c>
      <c r="E27" s="123">
        <v>560870</v>
      </c>
      <c r="F27" s="123">
        <v>55223</v>
      </c>
      <c r="G27" s="123">
        <v>31408</v>
      </c>
      <c r="H27" s="123">
        <v>42492</v>
      </c>
      <c r="I27" s="123">
        <v>65721</v>
      </c>
      <c r="J27" s="123">
        <v>36496</v>
      </c>
      <c r="K27" s="72">
        <v>38900</v>
      </c>
      <c r="L27" s="124">
        <v>29882</v>
      </c>
      <c r="M27" s="125">
        <v>41065</v>
      </c>
      <c r="N27" s="126">
        <f>SUM(D27:M27)</f>
        <v>907588</v>
      </c>
    </row>
    <row r="28" spans="1:14" ht="15.75" thickBot="1">
      <c r="A28" s="127" t="s">
        <v>111</v>
      </c>
      <c r="B28" s="128" t="s">
        <v>112</v>
      </c>
      <c r="C28" s="129"/>
      <c r="D28" s="129"/>
      <c r="E28" s="129"/>
      <c r="F28" s="129"/>
      <c r="G28" s="129"/>
      <c r="H28" s="129"/>
      <c r="I28" s="129"/>
      <c r="J28" s="129"/>
      <c r="K28" s="130"/>
      <c r="L28" s="131"/>
      <c r="M28" s="132"/>
      <c r="N28" s="97">
        <f>SUM(D28:M28)</f>
        <v>0</v>
      </c>
    </row>
    <row r="29" spans="1:14" ht="15.75" thickBot="1">
      <c r="A29" s="113" t="s">
        <v>6</v>
      </c>
      <c r="B29" s="133" t="s">
        <v>29</v>
      </c>
      <c r="C29" s="115">
        <f>SUM(C30:C33)</f>
        <v>52674</v>
      </c>
      <c r="D29" s="115">
        <f aca="true" t="shared" si="8" ref="D29:M29">SUM(D30:D33)</f>
        <v>90889</v>
      </c>
      <c r="E29" s="115">
        <f>SUM(E30:E33)</f>
        <v>394</v>
      </c>
      <c r="F29" s="115">
        <f t="shared" si="8"/>
        <v>5000</v>
      </c>
      <c r="G29" s="115">
        <f t="shared" si="8"/>
        <v>0</v>
      </c>
      <c r="H29" s="115">
        <f t="shared" si="8"/>
        <v>0</v>
      </c>
      <c r="I29" s="115">
        <f t="shared" si="8"/>
        <v>44346</v>
      </c>
      <c r="J29" s="115">
        <f t="shared" si="8"/>
        <v>27805</v>
      </c>
      <c r="K29" s="115">
        <f t="shared" si="8"/>
        <v>972</v>
      </c>
      <c r="L29" s="115">
        <f t="shared" si="8"/>
        <v>0</v>
      </c>
      <c r="M29" s="115">
        <f t="shared" si="8"/>
        <v>3200</v>
      </c>
      <c r="N29" s="102">
        <f>SUM(D29:M29)</f>
        <v>172606</v>
      </c>
    </row>
    <row r="30" spans="1:14" ht="15">
      <c r="A30" s="116" t="s">
        <v>30</v>
      </c>
      <c r="B30" s="134" t="s">
        <v>31</v>
      </c>
      <c r="C30" s="117"/>
      <c r="D30" s="117"/>
      <c r="E30" s="117"/>
      <c r="F30" s="117"/>
      <c r="G30" s="117"/>
      <c r="H30" s="117"/>
      <c r="I30" s="117"/>
      <c r="J30" s="117">
        <v>27805</v>
      </c>
      <c r="K30" s="118"/>
      <c r="L30" s="135"/>
      <c r="M30" s="120"/>
      <c r="N30" s="126">
        <f aca="true" t="shared" si="9" ref="N30:N37">SUM(D30:M30)</f>
        <v>27805</v>
      </c>
    </row>
    <row r="31" spans="1:14" ht="15">
      <c r="A31" s="122" t="s">
        <v>32</v>
      </c>
      <c r="B31" s="136" t="s">
        <v>33</v>
      </c>
      <c r="C31" s="123">
        <v>48139</v>
      </c>
      <c r="D31" s="123">
        <v>49033</v>
      </c>
      <c r="E31" s="123"/>
      <c r="F31" s="123"/>
      <c r="G31" s="123"/>
      <c r="H31" s="123"/>
      <c r="I31" s="123"/>
      <c r="J31" s="123"/>
      <c r="K31" s="72"/>
      <c r="L31" s="72"/>
      <c r="M31" s="125"/>
      <c r="N31" s="126">
        <f t="shared" si="9"/>
        <v>49033</v>
      </c>
    </row>
    <row r="32" spans="1:14" ht="30">
      <c r="A32" s="122" t="s">
        <v>87</v>
      </c>
      <c r="B32" s="136" t="s">
        <v>88</v>
      </c>
      <c r="C32" s="123"/>
      <c r="D32" s="123"/>
      <c r="E32" s="123"/>
      <c r="F32" s="123">
        <v>5000</v>
      </c>
      <c r="G32" s="123"/>
      <c r="H32" s="123"/>
      <c r="I32" s="123">
        <v>44346</v>
      </c>
      <c r="J32" s="123"/>
      <c r="K32" s="72">
        <v>972</v>
      </c>
      <c r="L32" s="72"/>
      <c r="M32" s="125">
        <v>3200</v>
      </c>
      <c r="N32" s="126">
        <f t="shared" si="9"/>
        <v>53518</v>
      </c>
    </row>
    <row r="33" spans="1:14" ht="30.75" thickBot="1">
      <c r="A33" s="127" t="s">
        <v>85</v>
      </c>
      <c r="B33" s="137" t="s">
        <v>86</v>
      </c>
      <c r="C33" s="129">
        <v>4535</v>
      </c>
      <c r="D33" s="129">
        <v>41856</v>
      </c>
      <c r="E33" s="129">
        <v>394</v>
      </c>
      <c r="F33" s="129"/>
      <c r="G33" s="129"/>
      <c r="H33" s="129"/>
      <c r="I33" s="129"/>
      <c r="J33" s="129"/>
      <c r="K33" s="130"/>
      <c r="L33" s="72"/>
      <c r="M33" s="132"/>
      <c r="N33" s="126">
        <f t="shared" si="9"/>
        <v>42250</v>
      </c>
    </row>
    <row r="34" spans="1:14" ht="30" thickBot="1">
      <c r="A34" s="138" t="s">
        <v>7</v>
      </c>
      <c r="B34" s="139" t="s">
        <v>34</v>
      </c>
      <c r="C34" s="140">
        <f>SUM(C35:C37)</f>
        <v>0</v>
      </c>
      <c r="D34" s="140">
        <f aca="true" t="shared" si="10" ref="D34:M34">SUM(D35:D37)</f>
        <v>0</v>
      </c>
      <c r="E34" s="140">
        <f>SUM(E35:E37)</f>
        <v>0</v>
      </c>
      <c r="F34" s="140">
        <f t="shared" si="10"/>
        <v>0</v>
      </c>
      <c r="G34" s="140">
        <f t="shared" si="10"/>
        <v>3519</v>
      </c>
      <c r="H34" s="140">
        <f t="shared" si="10"/>
        <v>1543</v>
      </c>
      <c r="I34" s="140">
        <f t="shared" si="10"/>
        <v>4000</v>
      </c>
      <c r="J34" s="140">
        <f t="shared" si="10"/>
        <v>0</v>
      </c>
      <c r="K34" s="141">
        <f t="shared" si="10"/>
        <v>0</v>
      </c>
      <c r="L34" s="141">
        <f>SUM(L35:L37)</f>
        <v>0</v>
      </c>
      <c r="M34" s="142">
        <f t="shared" si="10"/>
        <v>0</v>
      </c>
      <c r="N34" s="143">
        <f>SUM(D34:M34)</f>
        <v>9062</v>
      </c>
    </row>
    <row r="35" spans="1:14" ht="15">
      <c r="A35" s="144" t="s">
        <v>35</v>
      </c>
      <c r="B35" s="145" t="s">
        <v>36</v>
      </c>
      <c r="C35" s="135"/>
      <c r="D35" s="135"/>
      <c r="E35" s="135"/>
      <c r="F35" s="135"/>
      <c r="G35" s="135"/>
      <c r="H35" s="135">
        <v>1543</v>
      </c>
      <c r="I35" s="135"/>
      <c r="J35" s="135"/>
      <c r="K35" s="135"/>
      <c r="L35" s="135"/>
      <c r="M35" s="120"/>
      <c r="N35" s="146">
        <f t="shared" si="9"/>
        <v>1543</v>
      </c>
    </row>
    <row r="36" spans="1:14" ht="15">
      <c r="A36" s="122" t="s">
        <v>37</v>
      </c>
      <c r="B36" s="136" t="s">
        <v>38</v>
      </c>
      <c r="C36" s="123"/>
      <c r="D36" s="123"/>
      <c r="E36" s="123"/>
      <c r="F36" s="123"/>
      <c r="G36" s="123"/>
      <c r="H36" s="123"/>
      <c r="I36" s="123">
        <v>4000</v>
      </c>
      <c r="J36" s="123"/>
      <c r="K36" s="72"/>
      <c r="L36" s="72"/>
      <c r="M36" s="125"/>
      <c r="N36" s="126">
        <f t="shared" si="9"/>
        <v>4000</v>
      </c>
    </row>
    <row r="37" spans="1:14" ht="30.75" thickBot="1">
      <c r="A37" s="49" t="s">
        <v>39</v>
      </c>
      <c r="B37" s="50" t="s">
        <v>40</v>
      </c>
      <c r="C37" s="129"/>
      <c r="D37" s="129"/>
      <c r="E37" s="129"/>
      <c r="F37" s="129"/>
      <c r="G37" s="129">
        <v>3519</v>
      </c>
      <c r="H37" s="129"/>
      <c r="I37" s="129"/>
      <c r="J37" s="129"/>
      <c r="K37" s="130"/>
      <c r="L37" s="147"/>
      <c r="M37" s="132"/>
      <c r="N37" s="126">
        <f t="shared" si="9"/>
        <v>3519</v>
      </c>
    </row>
    <row r="38" spans="1:14" ht="15.75" thickBot="1">
      <c r="A38" s="148"/>
      <c r="B38" s="149" t="s">
        <v>8</v>
      </c>
      <c r="C38" s="115">
        <f aca="true" t="shared" si="11" ref="C38:M38">C25+C29+C34</f>
        <v>313124</v>
      </c>
      <c r="D38" s="115">
        <f t="shared" si="11"/>
        <v>96420</v>
      </c>
      <c r="E38" s="115">
        <f>E25+E29+E34</f>
        <v>561264</v>
      </c>
      <c r="F38" s="115">
        <f t="shared" si="11"/>
        <v>60223</v>
      </c>
      <c r="G38" s="115">
        <f t="shared" si="11"/>
        <v>34927</v>
      </c>
      <c r="H38" s="115">
        <f t="shared" si="11"/>
        <v>44035</v>
      </c>
      <c r="I38" s="115">
        <f t="shared" si="11"/>
        <v>114067</v>
      </c>
      <c r="J38" s="115">
        <f t="shared" si="11"/>
        <v>64301</v>
      </c>
      <c r="K38" s="115">
        <f t="shared" si="11"/>
        <v>39872</v>
      </c>
      <c r="L38" s="115">
        <f t="shared" si="11"/>
        <v>29882</v>
      </c>
      <c r="M38" s="115">
        <f t="shared" si="11"/>
        <v>44265</v>
      </c>
      <c r="N38" s="102">
        <f>SUM(D38:M38)</f>
        <v>1089256</v>
      </c>
    </row>
    <row r="39" spans="1:14" ht="15">
      <c r="A39" s="150" t="s">
        <v>66</v>
      </c>
      <c r="B39" s="151" t="s">
        <v>9</v>
      </c>
      <c r="C39" s="152"/>
      <c r="D39" s="153"/>
      <c r="F39" s="154"/>
      <c r="N39" s="155">
        <f>SUM(D39:M39)</f>
        <v>0</v>
      </c>
    </row>
    <row r="40" spans="1:14" ht="15">
      <c r="A40" s="55" t="s">
        <v>65</v>
      </c>
      <c r="B40" s="156" t="s">
        <v>67</v>
      </c>
      <c r="C40" s="157" t="str">
        <f>'[1]Budžets'!$H$436</f>
        <v>S.Velberga</v>
      </c>
      <c r="D40" s="111">
        <v>38776</v>
      </c>
      <c r="F40" s="55">
        <v>20495</v>
      </c>
      <c r="G40" s="55">
        <v>8701</v>
      </c>
      <c r="K40" s="55">
        <v>8374</v>
      </c>
      <c r="L40" s="55">
        <v>13407</v>
      </c>
      <c r="M40" s="55">
        <v>4371</v>
      </c>
      <c r="N40" s="155">
        <f>SUM(D40:M40)</f>
        <v>94124</v>
      </c>
    </row>
    <row r="41" spans="2:14" ht="15">
      <c r="B41" s="156"/>
      <c r="C41" s="157"/>
      <c r="D41" s="111"/>
      <c r="N41" s="155"/>
    </row>
    <row r="42" spans="1:14" ht="30">
      <c r="A42" s="51" t="s">
        <v>89</v>
      </c>
      <c r="B42" s="52" t="s">
        <v>83</v>
      </c>
      <c r="C42" s="152"/>
      <c r="D42" s="158">
        <f aca="true" t="shared" si="12" ref="D42:N42">D20-D38-D39-D40</f>
        <v>904951</v>
      </c>
      <c r="E42" s="200">
        <f>E20-E38-E39-E40</f>
        <v>-553442</v>
      </c>
      <c r="F42" s="158">
        <f t="shared" si="12"/>
        <v>-58734</v>
      </c>
      <c r="G42" s="158">
        <f t="shared" si="12"/>
        <v>-34927</v>
      </c>
      <c r="H42" s="158">
        <f t="shared" si="12"/>
        <v>-43462</v>
      </c>
      <c r="I42" s="226">
        <f t="shared" si="12"/>
        <v>-74506</v>
      </c>
      <c r="J42" s="158">
        <f t="shared" si="12"/>
        <v>-25572</v>
      </c>
      <c r="K42" s="158">
        <f t="shared" si="12"/>
        <v>-39727</v>
      </c>
      <c r="L42" s="158">
        <f t="shared" si="12"/>
        <v>-29882</v>
      </c>
      <c r="M42" s="158">
        <f t="shared" si="12"/>
        <v>-44699</v>
      </c>
      <c r="N42" s="158">
        <f t="shared" si="12"/>
        <v>0</v>
      </c>
    </row>
    <row r="43" spans="2:7" ht="15">
      <c r="B43" s="48" t="s">
        <v>116</v>
      </c>
      <c r="C43" s="111" t="s">
        <v>10</v>
      </c>
      <c r="G43" s="112" t="s">
        <v>10</v>
      </c>
    </row>
    <row r="44" spans="1:8" ht="66" customHeight="1" thickBot="1">
      <c r="A44" s="327" t="s">
        <v>133</v>
      </c>
      <c r="B44" s="327"/>
      <c r="C44" s="327"/>
      <c r="D44" s="327"/>
      <c r="E44" s="327"/>
      <c r="F44" s="327"/>
      <c r="G44" s="327"/>
      <c r="H44" s="327"/>
    </row>
    <row r="45" spans="1:14" ht="111" thickBot="1">
      <c r="A45" s="62" t="s">
        <v>1</v>
      </c>
      <c r="B45" s="63" t="s">
        <v>60</v>
      </c>
      <c r="C45" s="64" t="s">
        <v>13</v>
      </c>
      <c r="D45" s="53" t="s">
        <v>121</v>
      </c>
      <c r="E45" s="54" t="s">
        <v>122</v>
      </c>
      <c r="F45" s="44" t="s">
        <v>123</v>
      </c>
      <c r="G45" s="44" t="s">
        <v>124</v>
      </c>
      <c r="H45" s="44" t="s">
        <v>125</v>
      </c>
      <c r="I45" s="44" t="s">
        <v>126</v>
      </c>
      <c r="J45" s="44" t="s">
        <v>127</v>
      </c>
      <c r="K45" s="44" t="s">
        <v>128</v>
      </c>
      <c r="L45" s="44" t="s">
        <v>129</v>
      </c>
      <c r="M45" s="45" t="s">
        <v>130</v>
      </c>
      <c r="N45" s="46" t="s">
        <v>131</v>
      </c>
    </row>
    <row r="46" spans="1:14" ht="15">
      <c r="A46" s="159">
        <v>1100</v>
      </c>
      <c r="B46" s="160" t="s">
        <v>44</v>
      </c>
      <c r="C46" s="161" t="e">
        <f>SUM(#REF!+#REF!+#REF!+#REF!)</f>
        <v>#REF!</v>
      </c>
      <c r="D46" s="233">
        <v>3600</v>
      </c>
      <c r="E46" s="233"/>
      <c r="F46" s="233">
        <v>9728</v>
      </c>
      <c r="G46" s="233">
        <v>1500</v>
      </c>
      <c r="H46" s="233">
        <v>13146</v>
      </c>
      <c r="I46" s="233">
        <v>12189</v>
      </c>
      <c r="J46" s="233"/>
      <c r="K46" s="233">
        <v>10000</v>
      </c>
      <c r="L46" s="233">
        <v>9000</v>
      </c>
      <c r="M46" s="235">
        <v>11436</v>
      </c>
      <c r="N46" s="143">
        <f>SUM(D46:M46)</f>
        <v>70599</v>
      </c>
    </row>
    <row r="47" spans="1:14" ht="47.25" customHeight="1" thickBot="1">
      <c r="A47" s="164">
        <v>1200</v>
      </c>
      <c r="B47" s="165" t="s">
        <v>45</v>
      </c>
      <c r="C47" s="166" t="e">
        <f>SUM(#REF!+#REF!)</f>
        <v>#REF!</v>
      </c>
      <c r="D47" s="236">
        <v>849</v>
      </c>
      <c r="E47" s="236"/>
      <c r="F47" s="236">
        <v>2295</v>
      </c>
      <c r="G47" s="236">
        <v>500</v>
      </c>
      <c r="H47" s="236">
        <v>3509</v>
      </c>
      <c r="I47" s="236">
        <v>3536</v>
      </c>
      <c r="J47" s="236"/>
      <c r="K47" s="236">
        <v>2400</v>
      </c>
      <c r="L47" s="236">
        <v>2123</v>
      </c>
      <c r="M47" s="237">
        <v>4099</v>
      </c>
      <c r="N47" s="238">
        <f>SUM(D47:M47)</f>
        <v>19311</v>
      </c>
    </row>
    <row r="48" spans="1:14" ht="15.75" thickBot="1">
      <c r="A48" s="169">
        <v>2000</v>
      </c>
      <c r="B48" s="170" t="s">
        <v>46</v>
      </c>
      <c r="C48" s="171" t="e">
        <f>SUM(#REF!+C49+C50+C51+C52)</f>
        <v>#REF!</v>
      </c>
      <c r="D48" s="239">
        <f aca="true" t="shared" si="13" ref="D48:J48">SUM(D49+D50+D51+D52)</f>
        <v>36483</v>
      </c>
      <c r="E48" s="239">
        <f>SUM(E49+E50+E51+E52)</f>
        <v>561264</v>
      </c>
      <c r="F48" s="239">
        <f t="shared" si="13"/>
        <v>48200</v>
      </c>
      <c r="G48" s="239">
        <f t="shared" si="13"/>
        <v>32927</v>
      </c>
      <c r="H48" s="239">
        <f t="shared" si="13"/>
        <v>27380</v>
      </c>
      <c r="I48" s="239">
        <f t="shared" si="13"/>
        <v>58781</v>
      </c>
      <c r="J48" s="239">
        <f t="shared" si="13"/>
        <v>64301</v>
      </c>
      <c r="K48" s="239">
        <f>K49+K50+K51+K52</f>
        <v>26472</v>
      </c>
      <c r="L48" s="239">
        <f>SUM(L49+L50+L51+L52)</f>
        <v>18759</v>
      </c>
      <c r="M48" s="115">
        <f>SUM(M49+M50+M51+M52)</f>
        <v>28730</v>
      </c>
      <c r="N48" s="102">
        <f>SUM(N49:N52)</f>
        <v>903297</v>
      </c>
    </row>
    <row r="49" spans="1:14" ht="15">
      <c r="A49" s="174">
        <v>2200</v>
      </c>
      <c r="B49" s="175" t="s">
        <v>47</v>
      </c>
      <c r="C49" s="176" t="e">
        <f>SUM(#REF!+#REF!+#REF!+#REF!+#REF!+#REF!+#REF!+#REF!)</f>
        <v>#REF!</v>
      </c>
      <c r="D49" s="240">
        <v>36483</v>
      </c>
      <c r="E49" s="67">
        <v>561264</v>
      </c>
      <c r="F49" s="240">
        <v>36200</v>
      </c>
      <c r="G49" s="240">
        <v>27677</v>
      </c>
      <c r="H49" s="240">
        <v>10480</v>
      </c>
      <c r="I49" s="240">
        <v>39489</v>
      </c>
      <c r="J49" s="240">
        <v>64301</v>
      </c>
      <c r="K49" s="67">
        <v>21972</v>
      </c>
      <c r="L49" s="240">
        <v>10259</v>
      </c>
      <c r="M49" s="241">
        <v>21930</v>
      </c>
      <c r="N49" s="68">
        <f aca="true" t="shared" si="14" ref="N49:N56">SUM(D49:M49)</f>
        <v>830055</v>
      </c>
    </row>
    <row r="50" spans="1:14" ht="43.5">
      <c r="A50" s="179">
        <v>2300</v>
      </c>
      <c r="B50" s="180" t="s">
        <v>48</v>
      </c>
      <c r="C50" s="181" t="e">
        <f>SUM(#REF!+#REF!+#REF!+#REF!+#REF!+#REF!+#REF!+#REF!)</f>
        <v>#REF!</v>
      </c>
      <c r="D50" s="76"/>
      <c r="E50" s="76"/>
      <c r="F50" s="76">
        <v>12000</v>
      </c>
      <c r="G50" s="76">
        <v>5250</v>
      </c>
      <c r="H50" s="76">
        <v>16900</v>
      </c>
      <c r="I50" s="76">
        <v>19292</v>
      </c>
      <c r="J50" s="76"/>
      <c r="K50" s="76">
        <v>4500</v>
      </c>
      <c r="L50" s="76">
        <v>8500</v>
      </c>
      <c r="M50" s="77">
        <v>6800</v>
      </c>
      <c r="N50" s="242">
        <f t="shared" si="14"/>
        <v>73242</v>
      </c>
    </row>
    <row r="51" spans="1:14" ht="15">
      <c r="A51" s="179">
        <v>2400</v>
      </c>
      <c r="B51" s="180" t="s">
        <v>57</v>
      </c>
      <c r="C51" s="181" t="e">
        <f>SUM(#REF!)</f>
        <v>#REF!</v>
      </c>
      <c r="D51" s="76"/>
      <c r="E51" s="76"/>
      <c r="F51" s="76"/>
      <c r="G51" s="76"/>
      <c r="H51" s="76"/>
      <c r="I51" s="76"/>
      <c r="J51" s="76"/>
      <c r="K51" s="76"/>
      <c r="L51" s="76"/>
      <c r="M51" s="77"/>
      <c r="N51" s="243">
        <f t="shared" si="14"/>
        <v>0</v>
      </c>
    </row>
    <row r="52" spans="1:14" ht="15">
      <c r="A52" s="179">
        <v>2500</v>
      </c>
      <c r="B52" s="180" t="s">
        <v>49</v>
      </c>
      <c r="C52" s="181" t="e">
        <f>SUM(#REF!)</f>
        <v>#REF!</v>
      </c>
      <c r="D52" s="76"/>
      <c r="E52" s="76"/>
      <c r="F52" s="76"/>
      <c r="G52" s="76"/>
      <c r="H52" s="76"/>
      <c r="I52" s="76"/>
      <c r="J52" s="76"/>
      <c r="K52" s="76"/>
      <c r="L52" s="76"/>
      <c r="M52" s="77"/>
      <c r="N52" s="243">
        <f t="shared" si="14"/>
        <v>0</v>
      </c>
    </row>
    <row r="53" spans="1:14" ht="29.25">
      <c r="A53" s="179">
        <v>3200</v>
      </c>
      <c r="B53" s="180" t="s">
        <v>50</v>
      </c>
      <c r="C53" s="181" t="e">
        <f>SUM(#REF!)</f>
        <v>#REF!</v>
      </c>
      <c r="D53" s="76">
        <v>5000</v>
      </c>
      <c r="E53" s="76"/>
      <c r="F53" s="76"/>
      <c r="G53" s="76"/>
      <c r="H53" s="76"/>
      <c r="I53" s="76"/>
      <c r="J53" s="76"/>
      <c r="K53" s="76"/>
      <c r="L53" s="76"/>
      <c r="M53" s="77"/>
      <c r="N53" s="243">
        <f t="shared" si="14"/>
        <v>5000</v>
      </c>
    </row>
    <row r="54" spans="1:14" ht="15">
      <c r="A54" s="179">
        <v>5100</v>
      </c>
      <c r="B54" s="180" t="s">
        <v>51</v>
      </c>
      <c r="C54" s="181" t="e">
        <f>SUM(#REF!+#REF!)</f>
        <v>#REF!</v>
      </c>
      <c r="D54" s="76"/>
      <c r="E54" s="76"/>
      <c r="F54" s="76"/>
      <c r="G54" s="76"/>
      <c r="H54" s="76"/>
      <c r="I54" s="76"/>
      <c r="J54" s="76"/>
      <c r="K54" s="76"/>
      <c r="L54" s="76"/>
      <c r="M54" s="77"/>
      <c r="N54" s="243">
        <f>SUM(D54:M54)</f>
        <v>0</v>
      </c>
    </row>
    <row r="55" spans="1:14" ht="15">
      <c r="A55" s="179">
        <v>5200</v>
      </c>
      <c r="B55" s="180" t="s">
        <v>52</v>
      </c>
      <c r="C55" s="181" t="e">
        <f>SUM(#REF!+#REF!+#REF!+#REF!)</f>
        <v>#REF!</v>
      </c>
      <c r="D55" s="76">
        <v>50488</v>
      </c>
      <c r="E55" s="76"/>
      <c r="F55" s="76"/>
      <c r="G55" s="76"/>
      <c r="H55" s="76"/>
      <c r="I55" s="76">
        <v>39561</v>
      </c>
      <c r="J55" s="76"/>
      <c r="K55" s="76">
        <v>1000</v>
      </c>
      <c r="L55" s="76"/>
      <c r="M55" s="77"/>
      <c r="N55" s="243">
        <f t="shared" si="14"/>
        <v>91049</v>
      </c>
    </row>
    <row r="56" spans="1:14" ht="30.75" customHeight="1" thickBot="1">
      <c r="A56" s="179">
        <v>7200</v>
      </c>
      <c r="B56" s="184" t="s">
        <v>68</v>
      </c>
      <c r="C56" s="185"/>
      <c r="D56" s="244"/>
      <c r="E56" s="245"/>
      <c r="F56" s="245"/>
      <c r="G56" s="245"/>
      <c r="H56" s="245"/>
      <c r="I56" s="245"/>
      <c r="J56" s="245"/>
      <c r="K56" s="245"/>
      <c r="L56" s="245"/>
      <c r="M56" s="246"/>
      <c r="N56" s="243">
        <f t="shared" si="14"/>
        <v>0</v>
      </c>
    </row>
    <row r="57" spans="1:14" ht="15.75" thickBot="1">
      <c r="A57" s="187"/>
      <c r="B57" s="188" t="s">
        <v>53</v>
      </c>
      <c r="C57" s="171" t="e">
        <f>SUM(C46+C47+C48+C53+#REF!+#REF!+#REF!+C54+C55+#REF!+#REF!+#REF!+#REF!)</f>
        <v>#REF!</v>
      </c>
      <c r="D57" s="239">
        <f aca="true" t="shared" si="15" ref="D57:N57">SUM(D46:D48,D53:D56)</f>
        <v>96420</v>
      </c>
      <c r="E57" s="239">
        <f t="shared" si="15"/>
        <v>561264</v>
      </c>
      <c r="F57" s="239">
        <f t="shared" si="15"/>
        <v>60223</v>
      </c>
      <c r="G57" s="239">
        <f t="shared" si="15"/>
        <v>34927</v>
      </c>
      <c r="H57" s="239">
        <f t="shared" si="15"/>
        <v>44035</v>
      </c>
      <c r="I57" s="239">
        <f t="shared" si="15"/>
        <v>114067</v>
      </c>
      <c r="J57" s="239">
        <f t="shared" si="15"/>
        <v>64301</v>
      </c>
      <c r="K57" s="239">
        <f t="shared" si="15"/>
        <v>39872</v>
      </c>
      <c r="L57" s="239">
        <f t="shared" si="15"/>
        <v>29882</v>
      </c>
      <c r="M57" s="115">
        <f t="shared" si="15"/>
        <v>44265</v>
      </c>
      <c r="N57" s="102">
        <f t="shared" si="15"/>
        <v>1089256</v>
      </c>
    </row>
    <row r="58" spans="1:6" ht="15">
      <c r="A58" s="154"/>
      <c r="B58" s="189"/>
      <c r="C58" s="152"/>
      <c r="D58" s="153"/>
      <c r="E58" s="190"/>
      <c r="F58" s="154"/>
    </row>
    <row r="59" spans="1:6" ht="15">
      <c r="A59" s="154"/>
      <c r="B59" s="189"/>
      <c r="C59" s="152"/>
      <c r="D59" s="153"/>
      <c r="E59" s="190"/>
      <c r="F59" s="154"/>
    </row>
    <row r="60" spans="1:7" ht="15">
      <c r="A60" s="154"/>
      <c r="B60" s="48" t="s">
        <v>116</v>
      </c>
      <c r="C60" s="152"/>
      <c r="D60" s="153"/>
      <c r="E60" s="190"/>
      <c r="F60" s="154"/>
      <c r="G60" s="112" t="s">
        <v>10</v>
      </c>
    </row>
    <row r="61" ht="15">
      <c r="C61" s="190"/>
    </row>
    <row r="62" ht="15">
      <c r="C62" s="190"/>
    </row>
    <row r="63" ht="15">
      <c r="C63" s="190"/>
    </row>
    <row r="64" ht="15">
      <c r="C64" s="190"/>
    </row>
    <row r="65" ht="15">
      <c r="C65" s="190"/>
    </row>
    <row r="66" ht="15">
      <c r="C66" s="190"/>
    </row>
    <row r="67" spans="1:5" ht="20.25">
      <c r="A67" s="325"/>
      <c r="B67" s="325"/>
      <c r="C67" s="325"/>
      <c r="D67" s="325"/>
      <c r="E67" s="191"/>
    </row>
    <row r="68" spans="1:5" ht="15">
      <c r="A68" s="58"/>
      <c r="B68" s="61"/>
      <c r="C68" s="58"/>
      <c r="D68" s="58"/>
      <c r="E68" s="58"/>
    </row>
    <row r="69" spans="1:6" ht="15">
      <c r="A69" s="192"/>
      <c r="B69" s="193"/>
      <c r="C69" s="194"/>
      <c r="D69" s="195"/>
      <c r="E69" s="195"/>
      <c r="F69" s="69"/>
    </row>
    <row r="70" spans="1:5" ht="15">
      <c r="A70" s="192"/>
      <c r="B70" s="193"/>
      <c r="C70" s="196"/>
      <c r="D70" s="196"/>
      <c r="E70" s="196"/>
    </row>
    <row r="71" spans="2:3" ht="15">
      <c r="B71" s="110"/>
      <c r="C71" s="111"/>
    </row>
    <row r="72" spans="2:3" ht="15">
      <c r="B72" s="110"/>
      <c r="C72" s="111"/>
    </row>
    <row r="73" spans="2:3" ht="15">
      <c r="B73" s="110"/>
      <c r="C73" s="111"/>
    </row>
    <row r="74" spans="1:3" ht="15">
      <c r="A74" s="192"/>
      <c r="B74" s="193"/>
      <c r="C74" s="196"/>
    </row>
    <row r="75" spans="1:3" ht="15">
      <c r="A75" s="192"/>
      <c r="B75" s="193"/>
      <c r="C75" s="58" t="s">
        <v>0</v>
      </c>
    </row>
    <row r="76" spans="1:3" ht="15">
      <c r="A76" s="197"/>
      <c r="B76" s="198"/>
      <c r="C76" s="58" t="s">
        <v>12</v>
      </c>
    </row>
    <row r="77" ht="15">
      <c r="C77" s="190"/>
    </row>
    <row r="78" ht="15">
      <c r="C78" s="190"/>
    </row>
    <row r="79" ht="15">
      <c r="C79" s="190"/>
    </row>
    <row r="80" ht="15">
      <c r="C80" s="190"/>
    </row>
    <row r="81" ht="15">
      <c r="C81" s="190"/>
    </row>
    <row r="82" ht="15">
      <c r="C82" s="190"/>
    </row>
    <row r="83" ht="15">
      <c r="C83" s="190"/>
    </row>
    <row r="84" ht="15">
      <c r="C84" s="190"/>
    </row>
    <row r="85" ht="15">
      <c r="C85" s="190"/>
    </row>
    <row r="86" ht="15">
      <c r="C86" s="190"/>
    </row>
    <row r="87" ht="15">
      <c r="C87" s="190"/>
    </row>
    <row r="88" ht="15">
      <c r="C88" s="190"/>
    </row>
    <row r="89" ht="15">
      <c r="C89" s="190"/>
    </row>
    <row r="90" ht="15">
      <c r="C90" s="190"/>
    </row>
    <row r="91" ht="15">
      <c r="C91" s="190"/>
    </row>
  </sheetData>
  <sheetProtection/>
  <mergeCells count="6">
    <mergeCell ref="A67:D67"/>
    <mergeCell ref="A23:G23"/>
    <mergeCell ref="A44:H44"/>
    <mergeCell ref="K1:O1"/>
    <mergeCell ref="K2:O2"/>
    <mergeCell ref="K3:O3"/>
  </mergeCells>
  <printOptions/>
  <pageMargins left="0.43" right="0.15748031496062992" top="0.5905511811023623" bottom="0.5905511811023623" header="0.5118110236220472" footer="0.5118110236220472"/>
  <pageSetup horizontalDpi="600" verticalDpi="600" orientation="landscape" paperSize="9" scale="85" r:id="rId1"/>
  <rowBreaks count="2" manualBreakCount="2">
    <brk id="22" max="255" man="1"/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73"/>
  <sheetViews>
    <sheetView zoomScalePageLayoutView="0" workbookViewId="0" topLeftCell="A134">
      <selection activeCell="A122" sqref="A122:IV122"/>
    </sheetView>
  </sheetViews>
  <sheetFormatPr defaultColWidth="9.140625" defaultRowHeight="12.75"/>
  <cols>
    <col min="1" max="1" width="27.421875" style="2" customWidth="1"/>
    <col min="2" max="2" width="14.57421875" style="2" customWidth="1"/>
    <col min="3" max="3" width="13.421875" style="2" customWidth="1"/>
    <col min="4" max="4" width="12.28125" style="2" customWidth="1"/>
    <col min="5" max="5" width="13.00390625" style="2" customWidth="1"/>
    <col min="6" max="6" width="12.00390625" style="2" customWidth="1"/>
    <col min="7" max="16384" width="9.140625" style="2" customWidth="1"/>
  </cols>
  <sheetData>
    <row r="1" spans="1:5" ht="18.75" customHeight="1">
      <c r="A1" s="334" t="s">
        <v>118</v>
      </c>
      <c r="B1" s="334"/>
      <c r="C1" s="334"/>
      <c r="D1" s="334"/>
      <c r="E1" s="334"/>
    </row>
    <row r="2" spans="1:5" ht="18.75" customHeight="1">
      <c r="A2" s="334" t="s">
        <v>136</v>
      </c>
      <c r="B2" s="334"/>
      <c r="C2" s="334"/>
      <c r="D2" s="334"/>
      <c r="E2" s="334"/>
    </row>
    <row r="3" spans="1:5" ht="18.75" customHeight="1">
      <c r="A3" s="335"/>
      <c r="B3" s="335"/>
      <c r="C3" s="335"/>
      <c r="D3" s="335"/>
      <c r="E3" s="335"/>
    </row>
    <row r="4" spans="1:5" ht="36.75" customHeight="1">
      <c r="A4" s="330" t="s">
        <v>69</v>
      </c>
      <c r="B4" s="330" t="s">
        <v>70</v>
      </c>
      <c r="C4" s="330" t="s">
        <v>62</v>
      </c>
      <c r="D4" s="330" t="s">
        <v>71</v>
      </c>
      <c r="E4" s="330" t="s">
        <v>105</v>
      </c>
    </row>
    <row r="5" spans="1:5" ht="18" customHeight="1">
      <c r="A5" s="331"/>
      <c r="B5" s="331"/>
      <c r="C5" s="331"/>
      <c r="D5" s="331"/>
      <c r="E5" s="331"/>
    </row>
    <row r="6" spans="1:5" ht="18" customHeight="1">
      <c r="A6" s="3" t="s">
        <v>119</v>
      </c>
      <c r="B6" s="4">
        <v>5000</v>
      </c>
      <c r="C6" s="4">
        <v>63864</v>
      </c>
      <c r="D6" s="4"/>
      <c r="E6" s="4">
        <f aca="true" t="shared" si="0" ref="E6:E16">SUM(B6:D6)</f>
        <v>68864</v>
      </c>
    </row>
    <row r="7" spans="1:5" ht="24" customHeight="1">
      <c r="A7" s="5" t="s">
        <v>137</v>
      </c>
      <c r="B7" s="6">
        <v>531</v>
      </c>
      <c r="C7" s="251">
        <v>65801</v>
      </c>
      <c r="D7" s="6"/>
      <c r="E7" s="7">
        <f t="shared" si="0"/>
        <v>66332</v>
      </c>
    </row>
    <row r="8" spans="1:5" s="8" customFormat="1" ht="15.75">
      <c r="A8" s="3" t="s">
        <v>138</v>
      </c>
      <c r="B8" s="4">
        <f>SUM(B6:B7)</f>
        <v>5531</v>
      </c>
      <c r="C8" s="4">
        <f>SUM(C6:C7)</f>
        <v>129665</v>
      </c>
      <c r="D8" s="4">
        <f>SUM(D6:D7)</f>
        <v>0</v>
      </c>
      <c r="E8" s="4">
        <f t="shared" si="0"/>
        <v>135196</v>
      </c>
    </row>
    <row r="9" spans="1:5" ht="15.75">
      <c r="A9" s="9" t="s">
        <v>140</v>
      </c>
      <c r="B9" s="10">
        <f>SUM(B10:B16)</f>
        <v>5531</v>
      </c>
      <c r="C9" s="10">
        <f>SUM(C10:C16)</f>
        <v>90889</v>
      </c>
      <c r="D9" s="10">
        <f>SUM(D10:D16)</f>
        <v>0</v>
      </c>
      <c r="E9" s="10">
        <f t="shared" si="0"/>
        <v>96420</v>
      </c>
    </row>
    <row r="10" spans="1:5" ht="15.75">
      <c r="A10" s="224" t="s">
        <v>72</v>
      </c>
      <c r="B10" s="223">
        <v>3600</v>
      </c>
      <c r="C10" s="222"/>
      <c r="D10" s="13"/>
      <c r="E10" s="14">
        <f t="shared" si="0"/>
        <v>3600</v>
      </c>
    </row>
    <row r="11" spans="1:5" ht="15.75">
      <c r="A11" s="224" t="s">
        <v>73</v>
      </c>
      <c r="B11" s="223">
        <v>849</v>
      </c>
      <c r="C11" s="222"/>
      <c r="D11" s="13"/>
      <c r="E11" s="14">
        <f t="shared" si="0"/>
        <v>849</v>
      </c>
    </row>
    <row r="12" spans="1:5" ht="15.75">
      <c r="A12" s="224">
        <v>2200</v>
      </c>
      <c r="B12" s="223">
        <f>551+531</f>
        <v>1082</v>
      </c>
      <c r="C12" s="222">
        <v>35401</v>
      </c>
      <c r="D12" s="13"/>
      <c r="E12" s="14">
        <f t="shared" si="0"/>
        <v>36483</v>
      </c>
    </row>
    <row r="13" spans="1:5" ht="15.75">
      <c r="A13" s="224">
        <v>2300</v>
      </c>
      <c r="B13" s="221"/>
      <c r="C13" s="222"/>
      <c r="D13" s="16"/>
      <c r="E13" s="14">
        <f t="shared" si="0"/>
        <v>0</v>
      </c>
    </row>
    <row r="14" spans="1:5" ht="15.75">
      <c r="A14" s="11">
        <v>2500</v>
      </c>
      <c r="B14" s="15"/>
      <c r="C14" s="12"/>
      <c r="D14" s="16"/>
      <c r="E14" s="14">
        <f t="shared" si="0"/>
        <v>0</v>
      </c>
    </row>
    <row r="15" spans="1:5" ht="15.75">
      <c r="A15" s="11">
        <v>3200</v>
      </c>
      <c r="B15" s="15"/>
      <c r="C15" s="12">
        <v>5000</v>
      </c>
      <c r="D15" s="16"/>
      <c r="E15" s="14">
        <f t="shared" si="0"/>
        <v>5000</v>
      </c>
    </row>
    <row r="16" spans="1:5" ht="15.75">
      <c r="A16" s="11">
        <v>5200</v>
      </c>
      <c r="B16" s="15"/>
      <c r="C16" s="12">
        <v>50488</v>
      </c>
      <c r="D16" s="16"/>
      <c r="E16" s="14">
        <f t="shared" si="0"/>
        <v>50488</v>
      </c>
    </row>
    <row r="17" spans="1:5" ht="15.75">
      <c r="A17" s="17" t="s">
        <v>139</v>
      </c>
      <c r="B17" s="18">
        <f>B8-B9</f>
        <v>0</v>
      </c>
      <c r="C17" s="18">
        <f>C8-C9</f>
        <v>38776</v>
      </c>
      <c r="D17" s="18">
        <f>D8-D9</f>
        <v>0</v>
      </c>
      <c r="E17" s="18">
        <f>E8-E9</f>
        <v>38776</v>
      </c>
    </row>
    <row r="20" spans="1:5" ht="15.75">
      <c r="A20" s="19" t="s">
        <v>116</v>
      </c>
      <c r="E20" s="19" t="s">
        <v>74</v>
      </c>
    </row>
    <row r="21" spans="1:5" ht="15.75">
      <c r="A21" s="19"/>
      <c r="E21" s="19"/>
    </row>
    <row r="22" spans="1:5" s="34" customFormat="1" ht="18.75">
      <c r="A22" s="336" t="s">
        <v>115</v>
      </c>
      <c r="B22" s="336"/>
      <c r="C22" s="336"/>
      <c r="D22" s="336"/>
      <c r="E22" s="336"/>
    </row>
    <row r="23" spans="1:5" s="34" customFormat="1" ht="18.75">
      <c r="A23" s="336" t="s">
        <v>136</v>
      </c>
      <c r="B23" s="336"/>
      <c r="C23" s="336"/>
      <c r="D23" s="336"/>
      <c r="E23" s="336"/>
    </row>
    <row r="24" spans="1:5" s="34" customFormat="1" ht="10.5" customHeight="1">
      <c r="A24" s="33"/>
      <c r="B24" s="33"/>
      <c r="C24" s="33"/>
      <c r="D24" s="33"/>
      <c r="E24" s="33"/>
    </row>
    <row r="25" spans="1:5" s="34" customFormat="1" ht="12.75">
      <c r="A25" s="337" t="s">
        <v>69</v>
      </c>
      <c r="B25" s="337" t="s">
        <v>70</v>
      </c>
      <c r="C25" s="337" t="s">
        <v>62</v>
      </c>
      <c r="D25" s="337" t="s">
        <v>71</v>
      </c>
      <c r="E25" s="337" t="s">
        <v>106</v>
      </c>
    </row>
    <row r="26" spans="1:5" s="34" customFormat="1" ht="23.25" customHeight="1">
      <c r="A26" s="338"/>
      <c r="B26" s="338"/>
      <c r="C26" s="338"/>
      <c r="D26" s="338"/>
      <c r="E26" s="338"/>
    </row>
    <row r="27" spans="1:5" s="34" customFormat="1" ht="15.75">
      <c r="A27" s="3" t="s">
        <v>141</v>
      </c>
      <c r="B27" s="35">
        <v>553442</v>
      </c>
      <c r="C27" s="35"/>
      <c r="D27" s="35"/>
      <c r="E27" s="35">
        <f aca="true" t="shared" si="1" ref="E27:E35">SUM(B27:D27)</f>
        <v>553442</v>
      </c>
    </row>
    <row r="28" spans="1:5" s="34" customFormat="1" ht="15.75">
      <c r="A28" s="5" t="s">
        <v>137</v>
      </c>
      <c r="B28" s="20">
        <v>7428</v>
      </c>
      <c r="C28" s="21">
        <v>394</v>
      </c>
      <c r="D28" s="20"/>
      <c r="E28" s="36">
        <f t="shared" si="1"/>
        <v>7822</v>
      </c>
    </row>
    <row r="29" spans="1:5" s="34" customFormat="1" ht="15.75">
      <c r="A29" s="3" t="s">
        <v>138</v>
      </c>
      <c r="B29" s="35">
        <f>SUM(B27:B28)</f>
        <v>560870</v>
      </c>
      <c r="C29" s="35">
        <f>SUM(C27:C28)</f>
        <v>394</v>
      </c>
      <c r="D29" s="35">
        <f>SUM(D27:D28)</f>
        <v>0</v>
      </c>
      <c r="E29" s="35">
        <f t="shared" si="1"/>
        <v>561264</v>
      </c>
    </row>
    <row r="30" spans="1:5" s="34" customFormat="1" ht="15.75">
      <c r="A30" s="9" t="s">
        <v>140</v>
      </c>
      <c r="B30" s="37">
        <f>SUM(B31:B35)</f>
        <v>560870</v>
      </c>
      <c r="C30" s="37">
        <f>SUM(C31:C35)</f>
        <v>394</v>
      </c>
      <c r="D30" s="37">
        <f>SUM(D31:D35)</f>
        <v>0</v>
      </c>
      <c r="E30" s="37">
        <f t="shared" si="1"/>
        <v>561264</v>
      </c>
    </row>
    <row r="31" spans="1:5" s="34" customFormat="1" ht="15">
      <c r="A31" s="38" t="s">
        <v>72</v>
      </c>
      <c r="B31" s="24"/>
      <c r="C31" s="24"/>
      <c r="D31" s="24"/>
      <c r="E31" s="39">
        <f t="shared" si="1"/>
        <v>0</v>
      </c>
    </row>
    <row r="32" spans="1:5" s="34" customFormat="1" ht="15">
      <c r="A32" s="38" t="s">
        <v>73</v>
      </c>
      <c r="B32" s="24"/>
      <c r="C32" s="24"/>
      <c r="D32" s="24"/>
      <c r="E32" s="39">
        <f t="shared" si="1"/>
        <v>0</v>
      </c>
    </row>
    <row r="33" spans="1:5" s="34" customFormat="1" ht="15">
      <c r="A33" s="38">
        <v>2200</v>
      </c>
      <c r="B33" s="24">
        <f>553442+7428</f>
        <v>560870</v>
      </c>
      <c r="C33" s="24">
        <v>394</v>
      </c>
      <c r="D33" s="24"/>
      <c r="E33" s="39">
        <f t="shared" si="1"/>
        <v>561264</v>
      </c>
    </row>
    <row r="34" spans="1:5" s="34" customFormat="1" ht="15">
      <c r="A34" s="38">
        <v>2300</v>
      </c>
      <c r="B34" s="24"/>
      <c r="C34" s="24"/>
      <c r="D34" s="24"/>
      <c r="E34" s="39">
        <f t="shared" si="1"/>
        <v>0</v>
      </c>
    </row>
    <row r="35" spans="1:5" s="34" customFormat="1" ht="15">
      <c r="A35" s="38">
        <v>5200</v>
      </c>
      <c r="B35" s="40"/>
      <c r="C35" s="40"/>
      <c r="D35" s="24"/>
      <c r="E35" s="39">
        <f t="shared" si="1"/>
        <v>0</v>
      </c>
    </row>
    <row r="36" spans="1:5" s="34" customFormat="1" ht="15.75">
      <c r="A36" s="17" t="s">
        <v>139</v>
      </c>
      <c r="B36" s="37">
        <f>B29-B30</f>
        <v>0</v>
      </c>
      <c r="C36" s="41">
        <f>C29-C30</f>
        <v>0</v>
      </c>
      <c r="D36" s="41">
        <f>D29-D30</f>
        <v>0</v>
      </c>
      <c r="E36" s="35">
        <f>E29-E30</f>
        <v>0</v>
      </c>
    </row>
    <row r="37" spans="1:5" s="34" customFormat="1" ht="15.75">
      <c r="A37" s="339" t="s">
        <v>120</v>
      </c>
      <c r="B37" s="339"/>
      <c r="C37" s="339"/>
      <c r="D37" s="339"/>
      <c r="E37" s="339"/>
    </row>
    <row r="38" spans="1:5" ht="9.75" customHeight="1">
      <c r="A38" s="19"/>
      <c r="E38" s="19"/>
    </row>
    <row r="39" spans="1:5" ht="18.75">
      <c r="A39" s="332" t="s">
        <v>75</v>
      </c>
      <c r="B39" s="332"/>
      <c r="C39" s="332"/>
      <c r="D39" s="332"/>
      <c r="E39" s="332"/>
    </row>
    <row r="40" spans="1:5" ht="18.75">
      <c r="A40" s="332" t="s">
        <v>136</v>
      </c>
      <c r="B40" s="332"/>
      <c r="C40" s="332"/>
      <c r="D40" s="332"/>
      <c r="E40" s="332"/>
    </row>
    <row r="41" spans="1:5" ht="7.5" customHeight="1">
      <c r="A41" s="1"/>
      <c r="B41" s="1"/>
      <c r="C41" s="1"/>
      <c r="D41" s="1"/>
      <c r="E41" s="1"/>
    </row>
    <row r="42" spans="1:5" ht="12.75" customHeight="1">
      <c r="A42" s="330" t="s">
        <v>69</v>
      </c>
      <c r="B42" s="330" t="s">
        <v>70</v>
      </c>
      <c r="C42" s="330" t="s">
        <v>62</v>
      </c>
      <c r="D42" s="330" t="s">
        <v>71</v>
      </c>
      <c r="E42" s="330" t="s">
        <v>106</v>
      </c>
    </row>
    <row r="43" spans="1:5" ht="17.25" customHeight="1">
      <c r="A43" s="331"/>
      <c r="B43" s="331"/>
      <c r="C43" s="331"/>
      <c r="D43" s="331"/>
      <c r="E43" s="331"/>
    </row>
    <row r="44" spans="1:5" ht="15.75">
      <c r="A44" s="3" t="s">
        <v>141</v>
      </c>
      <c r="B44" s="4">
        <v>55836</v>
      </c>
      <c r="C44" s="4">
        <v>2898</v>
      </c>
      <c r="D44" s="4"/>
      <c r="E44" s="4">
        <f aca="true" t="shared" si="2" ref="E44:E52">SUM(B44:D44)</f>
        <v>58734</v>
      </c>
    </row>
    <row r="45" spans="1:5" ht="15.75">
      <c r="A45" s="5" t="s">
        <v>137</v>
      </c>
      <c r="B45" s="20">
        <v>18207</v>
      </c>
      <c r="C45" s="21">
        <v>3777</v>
      </c>
      <c r="D45" s="20"/>
      <c r="E45" s="7">
        <f t="shared" si="2"/>
        <v>21984</v>
      </c>
    </row>
    <row r="46" spans="1:5" ht="15.75">
      <c r="A46" s="3" t="s">
        <v>138</v>
      </c>
      <c r="B46" s="4">
        <f>SUM(B44:B45)</f>
        <v>74043</v>
      </c>
      <c r="C46" s="4">
        <f>SUM(C44:C45)</f>
        <v>6675</v>
      </c>
      <c r="D46" s="4">
        <f>SUM(D44:D45)</f>
        <v>0</v>
      </c>
      <c r="E46" s="4">
        <f t="shared" si="2"/>
        <v>80718</v>
      </c>
    </row>
    <row r="47" spans="1:5" ht="15.75">
      <c r="A47" s="9" t="s">
        <v>140</v>
      </c>
      <c r="B47" s="10">
        <f>SUM(B48:B52)</f>
        <v>55223</v>
      </c>
      <c r="C47" s="10">
        <f>SUM(C48:C52)</f>
        <v>5000</v>
      </c>
      <c r="D47" s="10">
        <f>SUM(D48:D52)</f>
        <v>0</v>
      </c>
      <c r="E47" s="10">
        <f t="shared" si="2"/>
        <v>60223</v>
      </c>
    </row>
    <row r="48" spans="1:5" ht="15">
      <c r="A48" s="22" t="s">
        <v>72</v>
      </c>
      <c r="B48" s="23">
        <v>9728</v>
      </c>
      <c r="C48" s="23"/>
      <c r="D48" s="24"/>
      <c r="E48" s="25">
        <f t="shared" si="2"/>
        <v>9728</v>
      </c>
    </row>
    <row r="49" spans="1:5" ht="15">
      <c r="A49" s="22" t="s">
        <v>73</v>
      </c>
      <c r="B49" s="23">
        <v>2295</v>
      </c>
      <c r="C49" s="23"/>
      <c r="D49" s="24"/>
      <c r="E49" s="25">
        <f t="shared" si="2"/>
        <v>2295</v>
      </c>
    </row>
    <row r="50" spans="1:5" ht="15">
      <c r="A50" s="22">
        <v>2200</v>
      </c>
      <c r="B50" s="23">
        <v>32700</v>
      </c>
      <c r="C50" s="23">
        <v>3500</v>
      </c>
      <c r="D50" s="24"/>
      <c r="E50" s="25">
        <f t="shared" si="2"/>
        <v>36200</v>
      </c>
    </row>
    <row r="51" spans="1:5" ht="15">
      <c r="A51" s="22">
        <v>2300</v>
      </c>
      <c r="B51" s="23">
        <v>10500</v>
      </c>
      <c r="C51" s="23">
        <v>1500</v>
      </c>
      <c r="D51" s="24"/>
      <c r="E51" s="25">
        <f t="shared" si="2"/>
        <v>12000</v>
      </c>
    </row>
    <row r="52" spans="1:5" ht="15">
      <c r="A52" s="22">
        <v>5200</v>
      </c>
      <c r="B52" s="26"/>
      <c r="C52" s="26"/>
      <c r="D52" s="24"/>
      <c r="E52" s="25">
        <f t="shared" si="2"/>
        <v>0</v>
      </c>
    </row>
    <row r="53" spans="1:5" ht="15.75">
      <c r="A53" s="17" t="s">
        <v>139</v>
      </c>
      <c r="B53" s="10">
        <f>B46-B47</f>
        <v>18820</v>
      </c>
      <c r="C53" s="18">
        <f>C46-C47</f>
        <v>1675</v>
      </c>
      <c r="D53" s="18">
        <f>D46-D47</f>
        <v>0</v>
      </c>
      <c r="E53" s="4">
        <f>E46-E47</f>
        <v>20495</v>
      </c>
    </row>
    <row r="54" spans="1:5" ht="15.75">
      <c r="A54" s="333" t="s">
        <v>97</v>
      </c>
      <c r="B54" s="333"/>
      <c r="C54" s="333"/>
      <c r="D54" s="333"/>
      <c r="E54" s="333"/>
    </row>
    <row r="55" spans="1:5" ht="15.75">
      <c r="A55" s="27"/>
      <c r="B55" s="27"/>
      <c r="C55" s="27"/>
      <c r="D55" s="27"/>
      <c r="E55" s="27"/>
    </row>
    <row r="56" spans="1:5" ht="18.75">
      <c r="A56" s="332" t="s">
        <v>76</v>
      </c>
      <c r="B56" s="332"/>
      <c r="C56" s="332"/>
      <c r="D56" s="332"/>
      <c r="E56" s="332"/>
    </row>
    <row r="57" spans="1:5" ht="18.75">
      <c r="A57" s="332" t="s">
        <v>136</v>
      </c>
      <c r="B57" s="332"/>
      <c r="C57" s="332"/>
      <c r="D57" s="332"/>
      <c r="E57" s="332"/>
    </row>
    <row r="58" spans="1:5" ht="12.75" customHeight="1">
      <c r="A58" s="330" t="s">
        <v>69</v>
      </c>
      <c r="B58" s="330" t="s">
        <v>70</v>
      </c>
      <c r="C58" s="330" t="s">
        <v>62</v>
      </c>
      <c r="D58" s="330" t="s">
        <v>71</v>
      </c>
      <c r="E58" s="330" t="s">
        <v>106</v>
      </c>
    </row>
    <row r="59" spans="1:5" ht="22.5" customHeight="1">
      <c r="A59" s="331"/>
      <c r="B59" s="331"/>
      <c r="C59" s="331"/>
      <c r="D59" s="331"/>
      <c r="E59" s="331"/>
    </row>
    <row r="60" spans="1:5" ht="17.25" customHeight="1">
      <c r="A60" s="3" t="s">
        <v>141</v>
      </c>
      <c r="B60" s="4">
        <v>61744</v>
      </c>
      <c r="C60" s="4">
        <v>12762</v>
      </c>
      <c r="D60" s="4"/>
      <c r="E60" s="4">
        <f aca="true" t="shared" si="3" ref="E60:E68">SUM(B60:D60)</f>
        <v>74506</v>
      </c>
    </row>
    <row r="61" spans="1:5" ht="15.75">
      <c r="A61" s="5" t="s">
        <v>137</v>
      </c>
      <c r="B61" s="20">
        <v>7977</v>
      </c>
      <c r="C61" s="21">
        <v>31584</v>
      </c>
      <c r="D61" s="20"/>
      <c r="E61" s="7">
        <f t="shared" si="3"/>
        <v>39561</v>
      </c>
    </row>
    <row r="62" spans="1:5" ht="15.75">
      <c r="A62" s="3" t="s">
        <v>138</v>
      </c>
      <c r="B62" s="4">
        <f>SUM(B60:B61)</f>
        <v>69721</v>
      </c>
      <c r="C62" s="4">
        <f>SUM(C60:C61)</f>
        <v>44346</v>
      </c>
      <c r="D62" s="4">
        <f>SUM(D60:D61)</f>
        <v>0</v>
      </c>
      <c r="E62" s="4">
        <f t="shared" si="3"/>
        <v>114067</v>
      </c>
    </row>
    <row r="63" spans="1:5" ht="15.75">
      <c r="A63" s="9" t="s">
        <v>140</v>
      </c>
      <c r="B63" s="10">
        <f>SUM(B64:B68)</f>
        <v>69721</v>
      </c>
      <c r="C63" s="10">
        <f>SUM(C64:C68)</f>
        <v>44346</v>
      </c>
      <c r="D63" s="10">
        <f>SUM(D64:D68)</f>
        <v>0</v>
      </c>
      <c r="E63" s="10">
        <f t="shared" si="3"/>
        <v>114067</v>
      </c>
    </row>
    <row r="64" spans="1:5" ht="15">
      <c r="A64" s="22" t="s">
        <v>72</v>
      </c>
      <c r="B64" s="23">
        <v>12189</v>
      </c>
      <c r="C64" s="23"/>
      <c r="D64" s="24"/>
      <c r="E64" s="25">
        <f t="shared" si="3"/>
        <v>12189</v>
      </c>
    </row>
    <row r="65" spans="1:5" ht="15">
      <c r="A65" s="22" t="s">
        <v>73</v>
      </c>
      <c r="B65" s="23">
        <v>3536</v>
      </c>
      <c r="C65" s="23"/>
      <c r="D65" s="24"/>
      <c r="E65" s="25">
        <f t="shared" si="3"/>
        <v>3536</v>
      </c>
    </row>
    <row r="66" spans="1:5" ht="15">
      <c r="A66" s="22">
        <v>2200</v>
      </c>
      <c r="B66" s="23">
        <v>26727</v>
      </c>
      <c r="C66" s="23">
        <v>12762</v>
      </c>
      <c r="D66" s="24"/>
      <c r="E66" s="25">
        <f t="shared" si="3"/>
        <v>39489</v>
      </c>
    </row>
    <row r="67" spans="1:5" ht="15">
      <c r="A67" s="22">
        <v>2300</v>
      </c>
      <c r="B67" s="23">
        <v>19292</v>
      </c>
      <c r="C67" s="23"/>
      <c r="D67" s="24"/>
      <c r="E67" s="25">
        <f t="shared" si="3"/>
        <v>19292</v>
      </c>
    </row>
    <row r="68" spans="1:5" ht="15">
      <c r="A68" s="22">
        <v>5200</v>
      </c>
      <c r="B68" s="23">
        <v>7977</v>
      </c>
      <c r="C68" s="23">
        <v>31584</v>
      </c>
      <c r="D68" s="24"/>
      <c r="E68" s="25">
        <f t="shared" si="3"/>
        <v>39561</v>
      </c>
    </row>
    <row r="69" spans="1:5" ht="15.75">
      <c r="A69" s="17" t="s">
        <v>139</v>
      </c>
      <c r="B69" s="10">
        <f>B62-B63</f>
        <v>0</v>
      </c>
      <c r="C69" s="18">
        <f>C62-C63</f>
        <v>0</v>
      </c>
      <c r="D69" s="18">
        <f>D62-D63</f>
        <v>0</v>
      </c>
      <c r="E69" s="4">
        <f>E62-E63</f>
        <v>0</v>
      </c>
    </row>
    <row r="70" spans="1:5" ht="15.75">
      <c r="A70" s="333" t="s">
        <v>98</v>
      </c>
      <c r="B70" s="333"/>
      <c r="C70" s="333"/>
      <c r="D70" s="333"/>
      <c r="E70" s="333"/>
    </row>
    <row r="71" spans="1:5" ht="18.75">
      <c r="A71" s="332" t="s">
        <v>77</v>
      </c>
      <c r="B71" s="332"/>
      <c r="C71" s="332"/>
      <c r="D71" s="332"/>
      <c r="E71" s="332"/>
    </row>
    <row r="72" spans="1:5" ht="18.75">
      <c r="A72" s="332" t="s">
        <v>136</v>
      </c>
      <c r="B72" s="332"/>
      <c r="C72" s="332"/>
      <c r="D72" s="332"/>
      <c r="E72" s="332"/>
    </row>
    <row r="73" spans="1:5" ht="9" customHeight="1">
      <c r="A73" s="1"/>
      <c r="B73" s="1"/>
      <c r="C73" s="1"/>
      <c r="D73" s="1"/>
      <c r="E73" s="1"/>
    </row>
    <row r="74" spans="1:5" ht="12.75" customHeight="1">
      <c r="A74" s="330" t="s">
        <v>69</v>
      </c>
      <c r="B74" s="330" t="s">
        <v>70</v>
      </c>
      <c r="C74" s="330" t="s">
        <v>62</v>
      </c>
      <c r="D74" s="330" t="s">
        <v>71</v>
      </c>
      <c r="E74" s="330" t="s">
        <v>106</v>
      </c>
    </row>
    <row r="75" spans="1:5" ht="19.5" customHeight="1">
      <c r="A75" s="331"/>
      <c r="B75" s="331"/>
      <c r="C75" s="331"/>
      <c r="D75" s="331"/>
      <c r="E75" s="331"/>
    </row>
    <row r="76" spans="1:5" ht="15.75">
      <c r="A76" s="3" t="s">
        <v>141</v>
      </c>
      <c r="B76" s="4">
        <v>28829</v>
      </c>
      <c r="C76" s="4">
        <v>1053</v>
      </c>
      <c r="D76" s="4"/>
      <c r="E76" s="4">
        <f aca="true" t="shared" si="4" ref="E76:E84">SUM(B76:D76)</f>
        <v>29882</v>
      </c>
    </row>
    <row r="77" spans="1:5" ht="15.75">
      <c r="A77" s="5" t="s">
        <v>137</v>
      </c>
      <c r="B77" s="260">
        <v>9268</v>
      </c>
      <c r="C77" s="261">
        <v>4139</v>
      </c>
      <c r="D77" s="20"/>
      <c r="E77" s="7">
        <f t="shared" si="4"/>
        <v>13407</v>
      </c>
    </row>
    <row r="78" spans="1:5" ht="15.75">
      <c r="A78" s="3" t="s">
        <v>138</v>
      </c>
      <c r="B78" s="4">
        <f>SUM(B76:B77)</f>
        <v>38097</v>
      </c>
      <c r="C78" s="4">
        <f>SUM(C76:C77)</f>
        <v>5192</v>
      </c>
      <c r="D78" s="4">
        <f>SUM(D76:D77)</f>
        <v>0</v>
      </c>
      <c r="E78" s="4">
        <f t="shared" si="4"/>
        <v>43289</v>
      </c>
    </row>
    <row r="79" spans="1:5" ht="15.75">
      <c r="A79" s="9" t="s">
        <v>140</v>
      </c>
      <c r="B79" s="10">
        <f>SUM(B80:B84)</f>
        <v>29882</v>
      </c>
      <c r="C79" s="10">
        <f>SUM(C80:C84)</f>
        <v>0</v>
      </c>
      <c r="D79" s="10">
        <f>SUM(D80:D84)</f>
        <v>0</v>
      </c>
      <c r="E79" s="10">
        <f t="shared" si="4"/>
        <v>29882</v>
      </c>
    </row>
    <row r="80" spans="1:5" ht="15">
      <c r="A80" s="22" t="s">
        <v>72</v>
      </c>
      <c r="B80" s="23">
        <v>9000</v>
      </c>
      <c r="C80" s="23"/>
      <c r="D80" s="24"/>
      <c r="E80" s="25">
        <f t="shared" si="4"/>
        <v>9000</v>
      </c>
    </row>
    <row r="81" spans="1:5" ht="15">
      <c r="A81" s="22" t="s">
        <v>73</v>
      </c>
      <c r="B81" s="23">
        <v>2123</v>
      </c>
      <c r="C81" s="23"/>
      <c r="D81" s="24"/>
      <c r="E81" s="25">
        <f t="shared" si="4"/>
        <v>2123</v>
      </c>
    </row>
    <row r="82" spans="1:5" ht="15">
      <c r="A82" s="22">
        <v>2200</v>
      </c>
      <c r="B82" s="23">
        <v>10259</v>
      </c>
      <c r="C82" s="23"/>
      <c r="D82" s="24"/>
      <c r="E82" s="25">
        <f t="shared" si="4"/>
        <v>10259</v>
      </c>
    </row>
    <row r="83" spans="1:5" ht="15">
      <c r="A83" s="22">
        <v>2300</v>
      </c>
      <c r="B83" s="23">
        <v>8500</v>
      </c>
      <c r="C83" s="23"/>
      <c r="D83" s="24"/>
      <c r="E83" s="25">
        <f t="shared" si="4"/>
        <v>8500</v>
      </c>
    </row>
    <row r="84" spans="1:5" ht="15">
      <c r="A84" s="22">
        <v>5200</v>
      </c>
      <c r="B84" s="26"/>
      <c r="C84" s="26"/>
      <c r="D84" s="24"/>
      <c r="E84" s="25">
        <f t="shared" si="4"/>
        <v>0</v>
      </c>
    </row>
    <row r="85" spans="1:5" ht="15.75">
      <c r="A85" s="17" t="s">
        <v>139</v>
      </c>
      <c r="B85" s="10">
        <f>B78-B79</f>
        <v>8215</v>
      </c>
      <c r="C85" s="18">
        <f>C78-C79</f>
        <v>5192</v>
      </c>
      <c r="D85" s="18">
        <f>D78-D79</f>
        <v>0</v>
      </c>
      <c r="E85" s="4">
        <f>E78-E79</f>
        <v>13407</v>
      </c>
    </row>
    <row r="86" spans="1:5" ht="15.75">
      <c r="A86" s="333" t="s">
        <v>99</v>
      </c>
      <c r="B86" s="333"/>
      <c r="C86" s="333"/>
      <c r="D86" s="333"/>
      <c r="E86" s="333"/>
    </row>
    <row r="87" spans="1:5" ht="9.75" customHeight="1">
      <c r="A87" s="27"/>
      <c r="B87" s="27"/>
      <c r="C87" s="27"/>
      <c r="D87" s="27"/>
      <c r="E87" s="27"/>
    </row>
    <row r="88" spans="1:5" ht="18.75">
      <c r="A88" s="332" t="s">
        <v>78</v>
      </c>
      <c r="B88" s="332"/>
      <c r="C88" s="332"/>
      <c r="D88" s="332"/>
      <c r="E88" s="332"/>
    </row>
    <row r="89" spans="1:5" ht="18.75">
      <c r="A89" s="332" t="s">
        <v>136</v>
      </c>
      <c r="B89" s="332"/>
      <c r="C89" s="332"/>
      <c r="D89" s="332"/>
      <c r="E89" s="332"/>
    </row>
    <row r="90" spans="1:5" ht="7.5" customHeight="1">
      <c r="A90" s="1"/>
      <c r="B90" s="1"/>
      <c r="C90" s="1"/>
      <c r="D90" s="1"/>
      <c r="E90" s="1"/>
    </row>
    <row r="91" spans="1:5" ht="12.75" customHeight="1">
      <c r="A91" s="330" t="s">
        <v>69</v>
      </c>
      <c r="B91" s="330" t="s">
        <v>70</v>
      </c>
      <c r="C91" s="330" t="s">
        <v>62</v>
      </c>
      <c r="D91" s="330" t="s">
        <v>71</v>
      </c>
      <c r="E91" s="330" t="s">
        <v>106</v>
      </c>
    </row>
    <row r="92" spans="1:5" ht="24" customHeight="1">
      <c r="A92" s="331"/>
      <c r="B92" s="331"/>
      <c r="C92" s="331"/>
      <c r="D92" s="331"/>
      <c r="E92" s="331"/>
    </row>
    <row r="93" spans="1:5" ht="15.75">
      <c r="A93" s="3" t="s">
        <v>141</v>
      </c>
      <c r="B93" s="4">
        <v>42418</v>
      </c>
      <c r="C93" s="4">
        <v>1044</v>
      </c>
      <c r="D93" s="4"/>
      <c r="E93" s="4">
        <f aca="true" t="shared" si="5" ref="E93:E101">SUM(B93:D93)</f>
        <v>43462</v>
      </c>
    </row>
    <row r="94" spans="1:5" ht="15.75">
      <c r="A94" s="5" t="s">
        <v>137</v>
      </c>
      <c r="B94" s="20">
        <v>74</v>
      </c>
      <c r="C94" s="21">
        <v>499</v>
      </c>
      <c r="D94" s="20"/>
      <c r="E94" s="7">
        <f t="shared" si="5"/>
        <v>573</v>
      </c>
    </row>
    <row r="95" spans="1:5" ht="15.75">
      <c r="A95" s="3" t="s">
        <v>138</v>
      </c>
      <c r="B95" s="4">
        <f>SUM(B93:B94)</f>
        <v>42492</v>
      </c>
      <c r="C95" s="4">
        <f>SUM(C93:C94)</f>
        <v>1543</v>
      </c>
      <c r="D95" s="4">
        <f>SUM(D93:D94)</f>
        <v>0</v>
      </c>
      <c r="E95" s="4">
        <f t="shared" si="5"/>
        <v>44035</v>
      </c>
    </row>
    <row r="96" spans="1:5" ht="15.75">
      <c r="A96" s="9" t="s">
        <v>140</v>
      </c>
      <c r="B96" s="10">
        <f>SUM(B97:B101)</f>
        <v>42492</v>
      </c>
      <c r="C96" s="10">
        <f>SUM(C97:C101)</f>
        <v>1543</v>
      </c>
      <c r="D96" s="10">
        <f>SUM(D97:D101)</f>
        <v>0</v>
      </c>
      <c r="E96" s="10">
        <f t="shared" si="5"/>
        <v>44035</v>
      </c>
    </row>
    <row r="97" spans="1:5" ht="15">
      <c r="A97" s="22" t="s">
        <v>72</v>
      </c>
      <c r="B97" s="23">
        <v>13146</v>
      </c>
      <c r="C97" s="23"/>
      <c r="D97" s="24"/>
      <c r="E97" s="25">
        <f t="shared" si="5"/>
        <v>13146</v>
      </c>
    </row>
    <row r="98" spans="1:5" ht="15">
      <c r="A98" s="22" t="s">
        <v>73</v>
      </c>
      <c r="B98" s="23">
        <v>3509</v>
      </c>
      <c r="C98" s="23"/>
      <c r="D98" s="24"/>
      <c r="E98" s="25">
        <f t="shared" si="5"/>
        <v>3509</v>
      </c>
    </row>
    <row r="99" spans="1:5" ht="15">
      <c r="A99" s="22">
        <v>2200</v>
      </c>
      <c r="B99" s="23">
        <v>9880</v>
      </c>
      <c r="C99" s="23">
        <v>600</v>
      </c>
      <c r="D99" s="24"/>
      <c r="E99" s="25">
        <f t="shared" si="5"/>
        <v>10480</v>
      </c>
    </row>
    <row r="100" spans="1:5" ht="15">
      <c r="A100" s="22">
        <v>2300</v>
      </c>
      <c r="B100" s="23">
        <v>15957</v>
      </c>
      <c r="C100" s="23">
        <v>943</v>
      </c>
      <c r="D100" s="24"/>
      <c r="E100" s="25">
        <f t="shared" si="5"/>
        <v>16900</v>
      </c>
    </row>
    <row r="101" spans="1:5" ht="15">
      <c r="A101" s="22">
        <v>5200</v>
      </c>
      <c r="B101" s="26"/>
      <c r="C101" s="26"/>
      <c r="D101" s="24"/>
      <c r="E101" s="25">
        <f t="shared" si="5"/>
        <v>0</v>
      </c>
    </row>
    <row r="102" spans="1:5" ht="15.75">
      <c r="A102" s="17" t="s">
        <v>139</v>
      </c>
      <c r="B102" s="10">
        <f>B95-B96</f>
        <v>0</v>
      </c>
      <c r="C102" s="18">
        <f>C95-C96</f>
        <v>0</v>
      </c>
      <c r="D102" s="18">
        <f>D95-D96</f>
        <v>0</v>
      </c>
      <c r="E102" s="4">
        <f>E95-E96</f>
        <v>0</v>
      </c>
    </row>
    <row r="103" spans="1:5" ht="15.75">
      <c r="A103" s="28" t="s">
        <v>79</v>
      </c>
      <c r="B103" s="29"/>
      <c r="C103" s="30"/>
      <c r="D103" s="31"/>
      <c r="E103" s="32">
        <f>SUM(B103:D103)</f>
        <v>0</v>
      </c>
    </row>
    <row r="104" spans="1:5" ht="15.75">
      <c r="A104" s="340" t="s">
        <v>100</v>
      </c>
      <c r="B104" s="340"/>
      <c r="C104" s="340"/>
      <c r="D104" s="340"/>
      <c r="E104" s="340"/>
    </row>
    <row r="105" spans="1:5" ht="18.75">
      <c r="A105" s="332" t="s">
        <v>103</v>
      </c>
      <c r="B105" s="332"/>
      <c r="C105" s="332"/>
      <c r="D105" s="332"/>
      <c r="E105" s="332"/>
    </row>
    <row r="106" spans="1:5" ht="18.75">
      <c r="A106" s="332" t="s">
        <v>136</v>
      </c>
      <c r="B106" s="332"/>
      <c r="C106" s="332"/>
      <c r="D106" s="332"/>
      <c r="E106" s="332"/>
    </row>
    <row r="107" spans="1:5" ht="18.75">
      <c r="A107" s="1"/>
      <c r="B107" s="1"/>
      <c r="C107" s="1"/>
      <c r="D107" s="1"/>
      <c r="E107" s="1"/>
    </row>
    <row r="108" spans="1:5" ht="12.75">
      <c r="A108" s="330" t="s">
        <v>69</v>
      </c>
      <c r="B108" s="330" t="s">
        <v>70</v>
      </c>
      <c r="C108" s="330" t="s">
        <v>62</v>
      </c>
      <c r="D108" s="330" t="s">
        <v>71</v>
      </c>
      <c r="E108" s="330" t="s">
        <v>106</v>
      </c>
    </row>
    <row r="109" spans="1:5" ht="19.5" customHeight="1">
      <c r="A109" s="331"/>
      <c r="B109" s="331"/>
      <c r="C109" s="331"/>
      <c r="D109" s="331"/>
      <c r="E109" s="331"/>
    </row>
    <row r="110" spans="1:5" ht="15.75">
      <c r="A110" s="3" t="s">
        <v>141</v>
      </c>
      <c r="B110" s="4">
        <v>41189</v>
      </c>
      <c r="C110" s="4">
        <v>3510</v>
      </c>
      <c r="D110" s="4"/>
      <c r="E110" s="4">
        <f aca="true" t="shared" si="6" ref="E110:E118">SUM(B110:D110)</f>
        <v>44699</v>
      </c>
    </row>
    <row r="111" spans="1:5" ht="15.75">
      <c r="A111" s="5" t="s">
        <v>137</v>
      </c>
      <c r="B111" s="20">
        <v>3122</v>
      </c>
      <c r="C111" s="21">
        <v>815</v>
      </c>
      <c r="D111" s="20"/>
      <c r="E111" s="7">
        <f t="shared" si="6"/>
        <v>3937</v>
      </c>
    </row>
    <row r="112" spans="1:5" ht="15.75">
      <c r="A112" s="3" t="s">
        <v>138</v>
      </c>
      <c r="B112" s="4">
        <f>SUM(B110:B111)</f>
        <v>44311</v>
      </c>
      <c r="C112" s="4">
        <f>SUM(C110:C111)</f>
        <v>4325</v>
      </c>
      <c r="D112" s="4">
        <f>SUM(D110:D111)</f>
        <v>0</v>
      </c>
      <c r="E112" s="4">
        <f t="shared" si="6"/>
        <v>48636</v>
      </c>
    </row>
    <row r="113" spans="1:5" ht="15.75">
      <c r="A113" s="9" t="s">
        <v>140</v>
      </c>
      <c r="B113" s="10">
        <f>SUM(B114:B118)</f>
        <v>41065</v>
      </c>
      <c r="C113" s="10">
        <f>SUM(C114:C118)</f>
        <v>3200</v>
      </c>
      <c r="D113" s="10">
        <f>SUM(D114:D118)</f>
        <v>0</v>
      </c>
      <c r="E113" s="10">
        <f t="shared" si="6"/>
        <v>44265</v>
      </c>
    </row>
    <row r="114" spans="1:5" ht="15">
      <c r="A114" s="22" t="s">
        <v>72</v>
      </c>
      <c r="B114" s="23">
        <v>11436</v>
      </c>
      <c r="C114" s="23"/>
      <c r="D114" s="24"/>
      <c r="E114" s="25">
        <f t="shared" si="6"/>
        <v>11436</v>
      </c>
    </row>
    <row r="115" spans="1:5" ht="15">
      <c r="A115" s="22" t="s">
        <v>73</v>
      </c>
      <c r="B115" s="23">
        <v>4099</v>
      </c>
      <c r="C115" s="23"/>
      <c r="D115" s="24"/>
      <c r="E115" s="25">
        <f t="shared" si="6"/>
        <v>4099</v>
      </c>
    </row>
    <row r="116" spans="1:5" ht="15">
      <c r="A116" s="22">
        <v>2200</v>
      </c>
      <c r="B116" s="23">
        <v>18730</v>
      </c>
      <c r="C116" s="23">
        <v>3200</v>
      </c>
      <c r="D116" s="24"/>
      <c r="E116" s="25">
        <f t="shared" si="6"/>
        <v>21930</v>
      </c>
    </row>
    <row r="117" spans="1:5" ht="15">
      <c r="A117" s="22">
        <v>2300</v>
      </c>
      <c r="B117" s="23">
        <v>6800</v>
      </c>
      <c r="C117" s="23"/>
      <c r="D117" s="24"/>
      <c r="E117" s="25">
        <f t="shared" si="6"/>
        <v>6800</v>
      </c>
    </row>
    <row r="118" spans="1:5" ht="15">
      <c r="A118" s="22">
        <v>5200</v>
      </c>
      <c r="B118" s="26"/>
      <c r="C118" s="26"/>
      <c r="D118" s="24"/>
      <c r="E118" s="25">
        <f t="shared" si="6"/>
        <v>0</v>
      </c>
    </row>
    <row r="119" spans="1:5" ht="15.75">
      <c r="A119" s="17" t="s">
        <v>139</v>
      </c>
      <c r="B119" s="10">
        <f>B112-B113</f>
        <v>3246</v>
      </c>
      <c r="C119" s="18">
        <f>C112-C113</f>
        <v>1125</v>
      </c>
      <c r="D119" s="18">
        <f>D112-D113</f>
        <v>0</v>
      </c>
      <c r="E119" s="4">
        <f>E112-E113</f>
        <v>4371</v>
      </c>
    </row>
    <row r="120" spans="1:5" ht="15.75">
      <c r="A120" s="333" t="s">
        <v>113</v>
      </c>
      <c r="B120" s="333"/>
      <c r="C120" s="333"/>
      <c r="D120" s="333"/>
      <c r="E120" s="333"/>
    </row>
    <row r="121" spans="1:5" ht="15.75">
      <c r="A121" s="27"/>
      <c r="B121" s="27"/>
      <c r="C121" s="27"/>
      <c r="D121" s="27"/>
      <c r="E121" s="27"/>
    </row>
    <row r="122" spans="1:5" ht="18.75">
      <c r="A122" s="332" t="s">
        <v>104</v>
      </c>
      <c r="B122" s="332"/>
      <c r="C122" s="332"/>
      <c r="D122" s="332"/>
      <c r="E122" s="332"/>
    </row>
    <row r="123" spans="1:5" ht="18.75">
      <c r="A123" s="332" t="s">
        <v>136</v>
      </c>
      <c r="B123" s="332"/>
      <c r="C123" s="332"/>
      <c r="D123" s="332"/>
      <c r="E123" s="332"/>
    </row>
    <row r="124" spans="1:5" ht="10.5" customHeight="1">
      <c r="A124" s="1"/>
      <c r="B124" s="1"/>
      <c r="C124" s="1"/>
      <c r="D124" s="1"/>
      <c r="E124" s="1"/>
    </row>
    <row r="125" spans="1:5" ht="12.75">
      <c r="A125" s="330" t="s">
        <v>69</v>
      </c>
      <c r="B125" s="330" t="s">
        <v>70</v>
      </c>
      <c r="C125" s="330" t="s">
        <v>62</v>
      </c>
      <c r="D125" s="330" t="s">
        <v>71</v>
      </c>
      <c r="E125" s="330" t="s">
        <v>106</v>
      </c>
    </row>
    <row r="126" spans="1:5" ht="16.5" customHeight="1">
      <c r="A126" s="331"/>
      <c r="B126" s="331"/>
      <c r="C126" s="331"/>
      <c r="D126" s="331"/>
      <c r="E126" s="331"/>
    </row>
    <row r="127" spans="1:5" ht="15.75">
      <c r="A127" s="3" t="s">
        <v>141</v>
      </c>
      <c r="B127" s="4">
        <v>39070</v>
      </c>
      <c r="C127" s="4">
        <v>657</v>
      </c>
      <c r="D127" s="4"/>
      <c r="E127" s="4">
        <f aca="true" t="shared" si="7" ref="E127:E135">SUM(B127:D127)</f>
        <v>39727</v>
      </c>
    </row>
    <row r="128" spans="1:5" ht="15.75">
      <c r="A128" s="5" t="s">
        <v>137</v>
      </c>
      <c r="B128" s="20">
        <v>8175</v>
      </c>
      <c r="C128" s="21">
        <v>344</v>
      </c>
      <c r="D128" s="20"/>
      <c r="E128" s="7">
        <f t="shared" si="7"/>
        <v>8519</v>
      </c>
    </row>
    <row r="129" spans="1:5" ht="15.75">
      <c r="A129" s="3" t="s">
        <v>138</v>
      </c>
      <c r="B129" s="4">
        <f>SUM(B127:B128)</f>
        <v>47245</v>
      </c>
      <c r="C129" s="4">
        <f>SUM(C127:C128)</f>
        <v>1001</v>
      </c>
      <c r="D129" s="4">
        <f>SUM(D127:D128)</f>
        <v>0</v>
      </c>
      <c r="E129" s="4">
        <f t="shared" si="7"/>
        <v>48246</v>
      </c>
    </row>
    <row r="130" spans="1:5" ht="15.75">
      <c r="A130" s="9" t="s">
        <v>140</v>
      </c>
      <c r="B130" s="10">
        <f>SUM(B131:B135)</f>
        <v>38900</v>
      </c>
      <c r="C130" s="10">
        <f>SUM(C131:C135)</f>
        <v>972</v>
      </c>
      <c r="D130" s="10">
        <f>SUM(D131:D135)</f>
        <v>0</v>
      </c>
      <c r="E130" s="10">
        <f t="shared" si="7"/>
        <v>39872</v>
      </c>
    </row>
    <row r="131" spans="1:5" ht="15">
      <c r="A131" s="22" t="s">
        <v>72</v>
      </c>
      <c r="B131" s="23">
        <v>10000</v>
      </c>
      <c r="C131" s="23"/>
      <c r="D131" s="24"/>
      <c r="E131" s="25">
        <f t="shared" si="7"/>
        <v>10000</v>
      </c>
    </row>
    <row r="132" spans="1:5" ht="15">
      <c r="A132" s="22" t="s">
        <v>73</v>
      </c>
      <c r="B132" s="23">
        <v>2400</v>
      </c>
      <c r="C132" s="23"/>
      <c r="D132" s="24"/>
      <c r="E132" s="25">
        <f t="shared" si="7"/>
        <v>2400</v>
      </c>
    </row>
    <row r="133" spans="1:5" ht="15">
      <c r="A133" s="22">
        <v>2200</v>
      </c>
      <c r="B133" s="23">
        <v>21000</v>
      </c>
      <c r="C133" s="23">
        <v>972</v>
      </c>
      <c r="D133" s="24"/>
      <c r="E133" s="25">
        <f t="shared" si="7"/>
        <v>21972</v>
      </c>
    </row>
    <row r="134" spans="1:5" ht="15">
      <c r="A134" s="22">
        <v>2300</v>
      </c>
      <c r="B134" s="23">
        <v>4500</v>
      </c>
      <c r="C134" s="23"/>
      <c r="D134" s="24"/>
      <c r="E134" s="25">
        <f t="shared" si="7"/>
        <v>4500</v>
      </c>
    </row>
    <row r="135" spans="1:5" ht="15">
      <c r="A135" s="22">
        <v>5200</v>
      </c>
      <c r="B135" s="23">
        <v>1000</v>
      </c>
      <c r="C135" s="26"/>
      <c r="D135" s="24"/>
      <c r="E135" s="25">
        <f t="shared" si="7"/>
        <v>1000</v>
      </c>
    </row>
    <row r="136" spans="1:5" ht="15.75">
      <c r="A136" s="17" t="s">
        <v>139</v>
      </c>
      <c r="B136" s="10">
        <f>B129-B130</f>
        <v>8345</v>
      </c>
      <c r="C136" s="18">
        <f>C129-C130</f>
        <v>29</v>
      </c>
      <c r="D136" s="18">
        <f>D129-D130</f>
        <v>0</v>
      </c>
      <c r="E136" s="4">
        <f>E129-E130</f>
        <v>8374</v>
      </c>
    </row>
    <row r="137" spans="1:5" ht="15.75">
      <c r="A137" s="333" t="s">
        <v>114</v>
      </c>
      <c r="B137" s="333"/>
      <c r="C137" s="333"/>
      <c r="D137" s="333"/>
      <c r="E137" s="333"/>
    </row>
    <row r="138" spans="1:5" ht="10.5" customHeight="1">
      <c r="A138" s="27"/>
      <c r="B138" s="27"/>
      <c r="C138" s="27"/>
      <c r="D138" s="27"/>
      <c r="E138" s="27"/>
    </row>
    <row r="139" spans="1:5" ht="18.75">
      <c r="A139" s="332" t="s">
        <v>80</v>
      </c>
      <c r="B139" s="332"/>
      <c r="C139" s="332"/>
      <c r="D139" s="332"/>
      <c r="E139" s="332"/>
    </row>
    <row r="140" spans="1:5" ht="18.75">
      <c r="A140" s="332" t="s">
        <v>136</v>
      </c>
      <c r="B140" s="332"/>
      <c r="C140" s="332"/>
      <c r="D140" s="332"/>
      <c r="E140" s="332"/>
    </row>
    <row r="141" spans="1:5" ht="11.25" customHeight="1">
      <c r="A141" s="1"/>
      <c r="B141" s="1"/>
      <c r="C141" s="1"/>
      <c r="D141" s="1"/>
      <c r="E141" s="1"/>
    </row>
    <row r="142" spans="1:5" ht="12.75">
      <c r="A142" s="330" t="s">
        <v>69</v>
      </c>
      <c r="B142" s="330" t="s">
        <v>70</v>
      </c>
      <c r="C142" s="330" t="s">
        <v>62</v>
      </c>
      <c r="D142" s="330" t="s">
        <v>71</v>
      </c>
      <c r="E142" s="330" t="s">
        <v>106</v>
      </c>
    </row>
    <row r="143" spans="1:5" ht="21" customHeight="1">
      <c r="A143" s="331"/>
      <c r="B143" s="331"/>
      <c r="C143" s="331"/>
      <c r="D143" s="331"/>
      <c r="E143" s="331"/>
    </row>
    <row r="144" spans="1:5" ht="15.75">
      <c r="A144" s="3" t="s">
        <v>141</v>
      </c>
      <c r="B144" s="4">
        <v>31408</v>
      </c>
      <c r="C144" s="4">
        <v>3519</v>
      </c>
      <c r="D144" s="4"/>
      <c r="E144" s="4">
        <f aca="true" t="shared" si="8" ref="E144:E152">SUM(B144:D144)</f>
        <v>34927</v>
      </c>
    </row>
    <row r="145" spans="1:5" ht="15.75">
      <c r="A145" s="5" t="s">
        <v>137</v>
      </c>
      <c r="B145" s="20">
        <v>4695</v>
      </c>
      <c r="C145" s="21">
        <v>4006</v>
      </c>
      <c r="D145" s="20"/>
      <c r="E145" s="7">
        <f t="shared" si="8"/>
        <v>8701</v>
      </c>
    </row>
    <row r="146" spans="1:5" ht="15.75">
      <c r="A146" s="3" t="s">
        <v>138</v>
      </c>
      <c r="B146" s="4">
        <f>SUM(B144:B145)</f>
        <v>36103</v>
      </c>
      <c r="C146" s="4">
        <f>SUM(C144:C145)</f>
        <v>7525</v>
      </c>
      <c r="D146" s="4">
        <f>SUM(D144:D145)</f>
        <v>0</v>
      </c>
      <c r="E146" s="4">
        <f t="shared" si="8"/>
        <v>43628</v>
      </c>
    </row>
    <row r="147" spans="1:5" ht="15.75">
      <c r="A147" s="9" t="s">
        <v>140</v>
      </c>
      <c r="B147" s="10">
        <f>SUM(B148:B152)</f>
        <v>31408</v>
      </c>
      <c r="C147" s="10">
        <f>SUM(C148:C152)</f>
        <v>3519</v>
      </c>
      <c r="D147" s="10">
        <f>SUM(D148:D152)</f>
        <v>0</v>
      </c>
      <c r="E147" s="10">
        <f t="shared" si="8"/>
        <v>34927</v>
      </c>
    </row>
    <row r="148" spans="1:5" ht="15">
      <c r="A148" s="22" t="s">
        <v>72</v>
      </c>
      <c r="B148" s="23">
        <v>1500</v>
      </c>
      <c r="C148" s="23"/>
      <c r="D148" s="24"/>
      <c r="E148" s="25">
        <f t="shared" si="8"/>
        <v>1500</v>
      </c>
    </row>
    <row r="149" spans="1:5" ht="15">
      <c r="A149" s="22" t="s">
        <v>73</v>
      </c>
      <c r="B149" s="23">
        <v>500</v>
      </c>
      <c r="C149" s="23"/>
      <c r="D149" s="24"/>
      <c r="E149" s="25">
        <f t="shared" si="8"/>
        <v>500</v>
      </c>
    </row>
    <row r="150" spans="1:5" ht="15">
      <c r="A150" s="22">
        <v>2200</v>
      </c>
      <c r="B150" s="23">
        <v>24158</v>
      </c>
      <c r="C150" s="23">
        <v>3519</v>
      </c>
      <c r="D150" s="24"/>
      <c r="E150" s="25">
        <f t="shared" si="8"/>
        <v>27677</v>
      </c>
    </row>
    <row r="151" spans="1:5" ht="15">
      <c r="A151" s="22">
        <v>2300</v>
      </c>
      <c r="B151" s="23">
        <v>5250</v>
      </c>
      <c r="C151" s="23"/>
      <c r="D151" s="24"/>
      <c r="E151" s="25">
        <f t="shared" si="8"/>
        <v>5250</v>
      </c>
    </row>
    <row r="152" spans="1:5" ht="15">
      <c r="A152" s="22">
        <v>5200</v>
      </c>
      <c r="B152" s="26"/>
      <c r="C152" s="26"/>
      <c r="D152" s="24"/>
      <c r="E152" s="25">
        <f t="shared" si="8"/>
        <v>0</v>
      </c>
    </row>
    <row r="153" spans="1:5" ht="15.75">
      <c r="A153" s="17" t="s">
        <v>139</v>
      </c>
      <c r="B153" s="10">
        <f>B146-B147</f>
        <v>4695</v>
      </c>
      <c r="C153" s="18">
        <f>C146-C147</f>
        <v>4006</v>
      </c>
      <c r="D153" s="18">
        <f>D146-D147</f>
        <v>0</v>
      </c>
      <c r="E153" s="4">
        <f>E146-E147</f>
        <v>8701</v>
      </c>
    </row>
    <row r="154" spans="1:5" ht="15.75">
      <c r="A154" s="333" t="s">
        <v>101</v>
      </c>
      <c r="B154" s="333"/>
      <c r="C154" s="333"/>
      <c r="D154" s="333"/>
      <c r="E154" s="333"/>
    </row>
    <row r="155" spans="1:5" ht="15.75">
      <c r="A155" s="27"/>
      <c r="B155" s="27"/>
      <c r="C155" s="27"/>
      <c r="D155" s="27"/>
      <c r="E155" s="27"/>
    </row>
    <row r="156" spans="1:5" ht="18.75">
      <c r="A156" s="332" t="s">
        <v>81</v>
      </c>
      <c r="B156" s="332"/>
      <c r="C156" s="332"/>
      <c r="D156" s="332"/>
      <c r="E156" s="332"/>
    </row>
    <row r="157" spans="1:5" ht="18.75">
      <c r="A157" s="332" t="s">
        <v>136</v>
      </c>
      <c r="B157" s="332"/>
      <c r="C157" s="332"/>
      <c r="D157" s="332"/>
      <c r="E157" s="332"/>
    </row>
    <row r="158" spans="1:5" ht="13.5" customHeight="1">
      <c r="A158" s="1"/>
      <c r="B158" s="1"/>
      <c r="C158" s="1"/>
      <c r="D158" s="1"/>
      <c r="E158" s="1"/>
    </row>
    <row r="159" spans="1:5" ht="12.75">
      <c r="A159" s="330" t="s">
        <v>69</v>
      </c>
      <c r="B159" s="330" t="s">
        <v>70</v>
      </c>
      <c r="C159" s="330" t="s">
        <v>62</v>
      </c>
      <c r="D159" s="330" t="s">
        <v>71</v>
      </c>
      <c r="E159" s="330" t="s">
        <v>106</v>
      </c>
    </row>
    <row r="160" spans="1:5" ht="20.25" customHeight="1">
      <c r="A160" s="331"/>
      <c r="B160" s="331"/>
      <c r="C160" s="331"/>
      <c r="D160" s="331"/>
      <c r="E160" s="331"/>
    </row>
    <row r="161" spans="1:5" ht="15.75">
      <c r="A161" s="3" t="s">
        <v>141</v>
      </c>
      <c r="B161" s="4">
        <v>24879</v>
      </c>
      <c r="C161" s="4">
        <v>693</v>
      </c>
      <c r="D161" s="4"/>
      <c r="E161" s="4">
        <f aca="true" t="shared" si="9" ref="E161:E169">SUM(B161:D161)</f>
        <v>25572</v>
      </c>
    </row>
    <row r="162" spans="1:5" ht="15.75">
      <c r="A162" s="5" t="s">
        <v>137</v>
      </c>
      <c r="B162" s="20">
        <v>11617</v>
      </c>
      <c r="C162" s="21">
        <v>27112</v>
      </c>
      <c r="D162" s="20"/>
      <c r="E162" s="7">
        <f t="shared" si="9"/>
        <v>38729</v>
      </c>
    </row>
    <row r="163" spans="1:5" ht="15.75">
      <c r="A163" s="3" t="s">
        <v>138</v>
      </c>
      <c r="B163" s="4">
        <f>SUM(B161:B162)</f>
        <v>36496</v>
      </c>
      <c r="C163" s="4">
        <f>SUM(C161:C162)</f>
        <v>27805</v>
      </c>
      <c r="D163" s="4">
        <f>SUM(D161:D162)</f>
        <v>0</v>
      </c>
      <c r="E163" s="4">
        <f t="shared" si="9"/>
        <v>64301</v>
      </c>
    </row>
    <row r="164" spans="1:5" ht="15.75">
      <c r="A164" s="9" t="s">
        <v>140</v>
      </c>
      <c r="B164" s="10">
        <f>SUM(B165:B169)</f>
        <v>36496</v>
      </c>
      <c r="C164" s="10">
        <f>SUM(C165:C169)</f>
        <v>27805</v>
      </c>
      <c r="D164" s="10">
        <f>SUM(D165:D169)</f>
        <v>0</v>
      </c>
      <c r="E164" s="10">
        <f t="shared" si="9"/>
        <v>64301</v>
      </c>
    </row>
    <row r="165" spans="1:5" ht="15">
      <c r="A165" s="22" t="s">
        <v>72</v>
      </c>
      <c r="B165" s="23"/>
      <c r="C165" s="23"/>
      <c r="D165" s="24"/>
      <c r="E165" s="25">
        <f t="shared" si="9"/>
        <v>0</v>
      </c>
    </row>
    <row r="166" spans="1:5" ht="15">
      <c r="A166" s="22" t="s">
        <v>73</v>
      </c>
      <c r="B166" s="23"/>
      <c r="C166" s="23"/>
      <c r="D166" s="24"/>
      <c r="E166" s="25">
        <f t="shared" si="9"/>
        <v>0</v>
      </c>
    </row>
    <row r="167" spans="1:5" ht="15">
      <c r="A167" s="22">
        <v>2200</v>
      </c>
      <c r="B167" s="23">
        <v>36496</v>
      </c>
      <c r="C167" s="23">
        <v>27805</v>
      </c>
      <c r="D167" s="24"/>
      <c r="E167" s="25">
        <f t="shared" si="9"/>
        <v>64301</v>
      </c>
    </row>
    <row r="168" spans="1:5" ht="15">
      <c r="A168" s="22">
        <v>2300</v>
      </c>
      <c r="B168" s="23"/>
      <c r="C168" s="23"/>
      <c r="D168" s="24"/>
      <c r="E168" s="25">
        <f t="shared" si="9"/>
        <v>0</v>
      </c>
    </row>
    <row r="169" spans="1:5" ht="15">
      <c r="A169" s="22">
        <v>5200</v>
      </c>
      <c r="B169" s="26"/>
      <c r="C169" s="26"/>
      <c r="D169" s="24"/>
      <c r="E169" s="25">
        <f t="shared" si="9"/>
        <v>0</v>
      </c>
    </row>
    <row r="170" spans="1:5" ht="15.75">
      <c r="A170" s="17" t="s">
        <v>139</v>
      </c>
      <c r="B170" s="10">
        <f>B163-B164</f>
        <v>0</v>
      </c>
      <c r="C170" s="18">
        <f>C163-C164</f>
        <v>0</v>
      </c>
      <c r="D170" s="18">
        <f>D163-D164</f>
        <v>0</v>
      </c>
      <c r="E170" s="4">
        <f>E163-E164</f>
        <v>0</v>
      </c>
    </row>
    <row r="171" spans="1:5" ht="15.75">
      <c r="A171" s="333" t="s">
        <v>102</v>
      </c>
      <c r="B171" s="333"/>
      <c r="C171" s="333"/>
      <c r="D171" s="333"/>
      <c r="E171" s="333"/>
    </row>
    <row r="172" spans="1:5" ht="15.75">
      <c r="A172" s="27"/>
      <c r="B172" s="27"/>
      <c r="C172" s="27"/>
      <c r="D172" s="27"/>
      <c r="E172" s="27"/>
    </row>
    <row r="173" spans="1:5" ht="15.75">
      <c r="A173" s="27"/>
      <c r="B173" s="27"/>
      <c r="C173" s="27"/>
      <c r="D173" s="27"/>
      <c r="E173" s="27"/>
    </row>
  </sheetData>
  <sheetProtection/>
  <mergeCells count="80">
    <mergeCell ref="A171:E171"/>
    <mergeCell ref="A54:E54"/>
    <mergeCell ref="A70:E70"/>
    <mergeCell ref="A86:E86"/>
    <mergeCell ref="A104:E104"/>
    <mergeCell ref="A156:E156"/>
    <mergeCell ref="A157:E157"/>
    <mergeCell ref="A139:E139"/>
    <mergeCell ref="A140:E140"/>
    <mergeCell ref="A154:E154"/>
    <mergeCell ref="A88:E88"/>
    <mergeCell ref="A89:E89"/>
    <mergeCell ref="A105:E105"/>
    <mergeCell ref="A120:E120"/>
    <mergeCell ref="A106:E106"/>
    <mergeCell ref="A91:A92"/>
    <mergeCell ref="B91:B92"/>
    <mergeCell ref="C91:C92"/>
    <mergeCell ref="D91:D92"/>
    <mergeCell ref="E91:E92"/>
    <mergeCell ref="A71:E71"/>
    <mergeCell ref="A72:E72"/>
    <mergeCell ref="A74:A75"/>
    <mergeCell ref="B74:B75"/>
    <mergeCell ref="C74:C75"/>
    <mergeCell ref="D74:D75"/>
    <mergeCell ref="E74:E75"/>
    <mergeCell ref="D42:D43"/>
    <mergeCell ref="E42:E43"/>
    <mergeCell ref="A58:A59"/>
    <mergeCell ref="B58:B59"/>
    <mergeCell ref="C58:C59"/>
    <mergeCell ref="D58:D59"/>
    <mergeCell ref="E58:E59"/>
    <mergeCell ref="E4:E5"/>
    <mergeCell ref="A39:E39"/>
    <mergeCell ref="A22:E22"/>
    <mergeCell ref="A23:E23"/>
    <mergeCell ref="A25:A26"/>
    <mergeCell ref="B25:B26"/>
    <mergeCell ref="C25:C26"/>
    <mergeCell ref="D25:D26"/>
    <mergeCell ref="E25:E26"/>
    <mergeCell ref="A37:E37"/>
    <mergeCell ref="C108:C109"/>
    <mergeCell ref="D108:D109"/>
    <mergeCell ref="C4:C5"/>
    <mergeCell ref="D4:D5"/>
    <mergeCell ref="A56:E56"/>
    <mergeCell ref="A57:E57"/>
    <mergeCell ref="A40:E40"/>
    <mergeCell ref="A42:A43"/>
    <mergeCell ref="B42:B43"/>
    <mergeCell ref="C42:C43"/>
    <mergeCell ref="A137:E137"/>
    <mergeCell ref="E142:E143"/>
    <mergeCell ref="E108:E109"/>
    <mergeCell ref="A1:E1"/>
    <mergeCell ref="A2:E2"/>
    <mergeCell ref="A3:E3"/>
    <mergeCell ref="A4:A5"/>
    <mergeCell ref="B4:B5"/>
    <mergeCell ref="A108:A109"/>
    <mergeCell ref="B108:B109"/>
    <mergeCell ref="A122:E122"/>
    <mergeCell ref="A123:E123"/>
    <mergeCell ref="A125:A126"/>
    <mergeCell ref="B125:B126"/>
    <mergeCell ref="C125:C126"/>
    <mergeCell ref="D125:D126"/>
    <mergeCell ref="E125:E126"/>
    <mergeCell ref="A142:A143"/>
    <mergeCell ref="B142:B143"/>
    <mergeCell ref="C142:C143"/>
    <mergeCell ref="E159:E160"/>
    <mergeCell ref="A159:A160"/>
    <mergeCell ref="B159:B160"/>
    <mergeCell ref="C159:C160"/>
    <mergeCell ref="D159:D160"/>
    <mergeCell ref="D142:D143"/>
  </mergeCells>
  <printOptions/>
  <pageMargins left="2.48" right="0.7480314960629921" top="0.7874015748031497" bottom="0.5905511811023623" header="0.5118110236220472" footer="0.5118110236220472"/>
  <pageSetup horizontalDpi="600" verticalDpi="600" orientation="landscape" paperSize="9" r:id="rId1"/>
  <rowBreaks count="3" manualBreakCount="3">
    <brk id="21" max="255" man="1"/>
    <brk id="104" max="255" man="1"/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pane xSplit="2" ySplit="6" topLeftCell="C1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1" sqref="D21"/>
    </sheetView>
  </sheetViews>
  <sheetFormatPr defaultColWidth="9.140625" defaultRowHeight="12.75"/>
  <cols>
    <col min="1" max="1" width="10.140625" style="55" customWidth="1"/>
    <col min="2" max="2" width="35.7109375" style="56" customWidth="1"/>
    <col min="3" max="3" width="9.421875" style="55" customWidth="1"/>
    <col min="4" max="4" width="11.00390625" style="55" customWidth="1"/>
    <col min="5" max="5" width="11.7109375" style="55" customWidth="1"/>
    <col min="6" max="6" width="9.7109375" style="55" customWidth="1"/>
    <col min="7" max="7" width="10.7109375" style="55" customWidth="1"/>
    <col min="8" max="8" width="12.7109375" style="57" customWidth="1"/>
    <col min="9" max="16384" width="9.140625" style="55" customWidth="1"/>
  </cols>
  <sheetData>
    <row r="1" ht="15">
      <c r="F1" s="42" t="s">
        <v>208</v>
      </c>
    </row>
    <row r="2" spans="1:6" ht="15">
      <c r="A2" s="58"/>
      <c r="F2" s="58" t="s">
        <v>59</v>
      </c>
    </row>
    <row r="3" spans="1:6" ht="15">
      <c r="A3" s="58"/>
      <c r="F3" s="58" t="s">
        <v>209</v>
      </c>
    </row>
    <row r="4" spans="1:3" ht="20.25">
      <c r="A4" s="59" t="s">
        <v>142</v>
      </c>
      <c r="B4" s="59"/>
      <c r="C4" s="59"/>
    </row>
    <row r="5" spans="1:6" ht="15.75" thickBot="1">
      <c r="A5" s="58"/>
      <c r="B5" s="61"/>
      <c r="C5" s="58"/>
      <c r="F5" s="248"/>
    </row>
    <row r="6" spans="1:8" ht="93" customHeight="1" thickBot="1">
      <c r="A6" s="62" t="s">
        <v>1</v>
      </c>
      <c r="B6" s="63" t="s">
        <v>60</v>
      </c>
      <c r="C6" s="252" t="s">
        <v>121</v>
      </c>
      <c r="D6" s="262" t="s">
        <v>143</v>
      </c>
      <c r="E6" s="257" t="s">
        <v>144</v>
      </c>
      <c r="F6" s="255" t="s">
        <v>123</v>
      </c>
      <c r="G6" s="254" t="s">
        <v>124</v>
      </c>
      <c r="H6" s="46" t="s">
        <v>131</v>
      </c>
    </row>
    <row r="7" spans="1:8" ht="15.75" thickBot="1">
      <c r="A7" s="70" t="s">
        <v>94</v>
      </c>
      <c r="B7" s="71" t="s">
        <v>95</v>
      </c>
      <c r="C7" s="72">
        <v>7000</v>
      </c>
      <c r="D7" s="72">
        <v>3500</v>
      </c>
      <c r="E7" s="72"/>
      <c r="F7" s="72"/>
      <c r="G7" s="72"/>
      <c r="H7" s="73">
        <f>SUM(C7:G7)</f>
        <v>10500</v>
      </c>
    </row>
    <row r="8" spans="1:8" ht="18.75" customHeight="1" thickBot="1">
      <c r="A8" s="98"/>
      <c r="B8" s="99" t="s">
        <v>23</v>
      </c>
      <c r="C8" s="101">
        <f>SUM(C7)</f>
        <v>7000</v>
      </c>
      <c r="D8" s="101">
        <f>SUM(D7)</f>
        <v>3500</v>
      </c>
      <c r="E8" s="101">
        <f>SUM(E7)</f>
        <v>0</v>
      </c>
      <c r="F8" s="101">
        <f>SUM(F7)</f>
        <v>0</v>
      </c>
      <c r="G8" s="101">
        <f>SUM(G7)</f>
        <v>0</v>
      </c>
      <c r="H8" s="102">
        <f>SUM(C8:G8)</f>
        <v>10500</v>
      </c>
    </row>
    <row r="9" spans="1:8" ht="15">
      <c r="A9" s="103" t="s">
        <v>65</v>
      </c>
      <c r="B9" s="104" t="s">
        <v>132</v>
      </c>
      <c r="C9" s="249">
        <v>8869</v>
      </c>
      <c r="D9" s="249">
        <v>1298</v>
      </c>
      <c r="E9" s="249">
        <v>5934</v>
      </c>
      <c r="F9" s="249">
        <v>2</v>
      </c>
      <c r="G9" s="249">
        <v>319</v>
      </c>
      <c r="H9" s="73">
        <f>SUM(C9:G9)</f>
        <v>16422</v>
      </c>
    </row>
    <row r="10" spans="1:8" ht="15">
      <c r="A10" s="106"/>
      <c r="B10" s="107" t="s">
        <v>24</v>
      </c>
      <c r="C10" s="109">
        <f>SUM(C8:C9)</f>
        <v>15869</v>
      </c>
      <c r="D10" s="109">
        <f>SUM(D8:D9)</f>
        <v>4798</v>
      </c>
      <c r="E10" s="109">
        <f>SUM(E8:E9)</f>
        <v>5934</v>
      </c>
      <c r="F10" s="109">
        <f>SUM(F8:F9)</f>
        <v>2</v>
      </c>
      <c r="G10" s="109">
        <f>SUM(G8:G9)</f>
        <v>319</v>
      </c>
      <c r="H10" s="68">
        <f>SUM(C10:G10)</f>
        <v>26922</v>
      </c>
    </row>
    <row r="11" spans="2:5" ht="15">
      <c r="B11" s="110"/>
      <c r="E11" s="112"/>
    </row>
    <row r="12" spans="2:5" ht="15">
      <c r="B12" s="48" t="s">
        <v>116</v>
      </c>
      <c r="E12" s="112" t="s">
        <v>10</v>
      </c>
    </row>
    <row r="13" spans="1:7" ht="45" customHeight="1" thickBot="1">
      <c r="A13" s="326" t="s">
        <v>145</v>
      </c>
      <c r="B13" s="326"/>
      <c r="C13" s="326"/>
      <c r="D13" s="326"/>
      <c r="E13" s="326"/>
      <c r="F13" s="326"/>
      <c r="G13" s="326"/>
    </row>
    <row r="14" spans="1:8" ht="96" customHeight="1" thickBot="1">
      <c r="A14" s="62" t="s">
        <v>1</v>
      </c>
      <c r="B14" s="63" t="s">
        <v>60</v>
      </c>
      <c r="C14" s="53" t="s">
        <v>121</v>
      </c>
      <c r="D14" s="54" t="s">
        <v>143</v>
      </c>
      <c r="E14" s="43" t="s">
        <v>144</v>
      </c>
      <c r="F14" s="199" t="s">
        <v>123</v>
      </c>
      <c r="G14" s="201" t="s">
        <v>124</v>
      </c>
      <c r="H14" s="46" t="s">
        <v>131</v>
      </c>
    </row>
    <row r="15" spans="1:8" ht="15.75" thickBot="1">
      <c r="A15" s="202" t="s">
        <v>25</v>
      </c>
      <c r="B15" s="114" t="s">
        <v>26</v>
      </c>
      <c r="C15" s="115"/>
      <c r="D15" s="115"/>
      <c r="E15" s="115"/>
      <c r="F15" s="115"/>
      <c r="G15" s="115"/>
      <c r="H15" s="102">
        <f aca="true" t="shared" si="0" ref="H15:H23">SUM(C15:G15)</f>
        <v>0</v>
      </c>
    </row>
    <row r="16" spans="1:8" ht="15.75" thickBot="1">
      <c r="A16" s="113" t="s">
        <v>4</v>
      </c>
      <c r="B16" s="114" t="s">
        <v>27</v>
      </c>
      <c r="C16" s="115"/>
      <c r="D16" s="115"/>
      <c r="E16" s="115"/>
      <c r="F16" s="115"/>
      <c r="G16" s="115"/>
      <c r="H16" s="102">
        <f t="shared" si="0"/>
        <v>0</v>
      </c>
    </row>
    <row r="17" spans="1:8" ht="15.75" thickBot="1">
      <c r="A17" s="113" t="s">
        <v>6</v>
      </c>
      <c r="B17" s="133" t="s">
        <v>29</v>
      </c>
      <c r="C17" s="115"/>
      <c r="D17" s="115"/>
      <c r="E17" s="115"/>
      <c r="F17" s="115"/>
      <c r="G17" s="115"/>
      <c r="H17" s="102">
        <f t="shared" si="0"/>
        <v>0</v>
      </c>
    </row>
    <row r="18" spans="1:8" ht="30" thickBot="1">
      <c r="A18" s="113" t="s">
        <v>7</v>
      </c>
      <c r="B18" s="133" t="s">
        <v>34</v>
      </c>
      <c r="C18" s="115"/>
      <c r="D18" s="115">
        <v>4798</v>
      </c>
      <c r="E18" s="115"/>
      <c r="F18" s="115"/>
      <c r="G18" s="115"/>
      <c r="H18" s="102">
        <f t="shared" si="0"/>
        <v>4798</v>
      </c>
    </row>
    <row r="19" spans="1:8" ht="15.75" thickBot="1">
      <c r="A19" s="203" t="s">
        <v>5</v>
      </c>
      <c r="B19" s="204" t="s">
        <v>41</v>
      </c>
      <c r="C19" s="115">
        <v>2870</v>
      </c>
      <c r="D19" s="115"/>
      <c r="E19" s="115">
        <v>5934</v>
      </c>
      <c r="F19" s="115"/>
      <c r="G19" s="115"/>
      <c r="H19" s="102">
        <f t="shared" si="0"/>
        <v>8804</v>
      </c>
    </row>
    <row r="20" spans="1:8" ht="15.75" thickBot="1">
      <c r="A20" s="113" t="s">
        <v>42</v>
      </c>
      <c r="B20" s="133" t="s">
        <v>3</v>
      </c>
      <c r="C20" s="115">
        <v>11499</v>
      </c>
      <c r="D20" s="115"/>
      <c r="E20" s="115"/>
      <c r="F20" s="115">
        <v>2</v>
      </c>
      <c r="G20" s="115"/>
      <c r="H20" s="102">
        <f t="shared" si="0"/>
        <v>11501</v>
      </c>
    </row>
    <row r="21" spans="1:8" ht="15.75" thickBot="1">
      <c r="A21" s="203" t="s">
        <v>2</v>
      </c>
      <c r="B21" s="204" t="s">
        <v>43</v>
      </c>
      <c r="C21" s="115">
        <v>1500</v>
      </c>
      <c r="D21" s="115"/>
      <c r="E21" s="115"/>
      <c r="F21" s="115"/>
      <c r="G21" s="115">
        <v>319</v>
      </c>
      <c r="H21" s="102">
        <f t="shared" si="0"/>
        <v>1819</v>
      </c>
    </row>
    <row r="22" spans="1:8" ht="15.75" thickBot="1">
      <c r="A22" s="148"/>
      <c r="B22" s="149" t="s">
        <v>8</v>
      </c>
      <c r="C22" s="115">
        <f>SUM(C15:C21)</f>
        <v>15869</v>
      </c>
      <c r="D22" s="115">
        <f>SUM(D15:D21)</f>
        <v>4798</v>
      </c>
      <c r="E22" s="115">
        <f>SUM(E15:E21)</f>
        <v>5934</v>
      </c>
      <c r="F22" s="115">
        <f>SUM(F15:F21)</f>
        <v>2</v>
      </c>
      <c r="G22" s="115">
        <f>SUM(G15:G21)</f>
        <v>319</v>
      </c>
      <c r="H22" s="102">
        <f t="shared" si="0"/>
        <v>26922</v>
      </c>
    </row>
    <row r="23" spans="1:8" ht="15">
      <c r="A23" s="55" t="s">
        <v>65</v>
      </c>
      <c r="B23" s="156" t="s">
        <v>67</v>
      </c>
      <c r="C23" s="111"/>
      <c r="H23" s="155">
        <f t="shared" si="0"/>
        <v>0</v>
      </c>
    </row>
    <row r="24" spans="2:5" ht="15">
      <c r="B24" s="48" t="s">
        <v>116</v>
      </c>
      <c r="E24" s="112" t="s">
        <v>10</v>
      </c>
    </row>
    <row r="25" spans="1:6" ht="42" customHeight="1" thickBot="1">
      <c r="A25" s="327" t="s">
        <v>146</v>
      </c>
      <c r="B25" s="327"/>
      <c r="C25" s="327"/>
      <c r="D25" s="327"/>
      <c r="E25" s="327"/>
      <c r="F25" s="327"/>
    </row>
    <row r="26" spans="1:8" ht="90" customHeight="1" thickBot="1">
      <c r="A26" s="62" t="s">
        <v>1</v>
      </c>
      <c r="B26" s="63" t="s">
        <v>60</v>
      </c>
      <c r="C26" s="53" t="s">
        <v>121</v>
      </c>
      <c r="D26" s="54" t="s">
        <v>143</v>
      </c>
      <c r="E26" s="43" t="s">
        <v>144</v>
      </c>
      <c r="F26" s="199" t="s">
        <v>123</v>
      </c>
      <c r="G26" s="201" t="s">
        <v>124</v>
      </c>
      <c r="H26" s="46" t="s">
        <v>131</v>
      </c>
    </row>
    <row r="27" spans="1:8" ht="15">
      <c r="A27" s="159">
        <v>1100</v>
      </c>
      <c r="B27" s="160" t="s">
        <v>44</v>
      </c>
      <c r="C27" s="162"/>
      <c r="D27" s="162"/>
      <c r="E27" s="162"/>
      <c r="F27" s="162"/>
      <c r="G27" s="162"/>
      <c r="H27" s="163">
        <f>SUM(C27:G27)</f>
        <v>0</v>
      </c>
    </row>
    <row r="28" spans="1:8" ht="58.5" thickBot="1">
      <c r="A28" s="164">
        <v>1200</v>
      </c>
      <c r="B28" s="165" t="s">
        <v>45</v>
      </c>
      <c r="C28" s="167"/>
      <c r="D28" s="167"/>
      <c r="E28" s="167"/>
      <c r="F28" s="167"/>
      <c r="G28" s="167"/>
      <c r="H28" s="168">
        <f>SUM(C28:G28)</f>
        <v>0</v>
      </c>
    </row>
    <row r="29" spans="1:8" ht="15.75" thickBot="1">
      <c r="A29" s="169">
        <v>2000</v>
      </c>
      <c r="B29" s="170" t="s">
        <v>46</v>
      </c>
      <c r="C29" s="172">
        <f aca="true" t="shared" si="1" ref="C29:H29">SUM(C30:C33)</f>
        <v>13269</v>
      </c>
      <c r="D29" s="172">
        <f t="shared" si="1"/>
        <v>500</v>
      </c>
      <c r="E29" s="172">
        <f t="shared" si="1"/>
        <v>5934</v>
      </c>
      <c r="F29" s="172">
        <f t="shared" si="1"/>
        <v>2</v>
      </c>
      <c r="G29" s="172">
        <f t="shared" si="1"/>
        <v>319</v>
      </c>
      <c r="H29" s="173">
        <f t="shared" si="1"/>
        <v>20024</v>
      </c>
    </row>
    <row r="30" spans="1:8" ht="15">
      <c r="A30" s="174">
        <v>2200</v>
      </c>
      <c r="B30" s="175" t="s">
        <v>47</v>
      </c>
      <c r="C30" s="177">
        <v>6400</v>
      </c>
      <c r="D30" s="176"/>
      <c r="E30" s="176">
        <v>1550</v>
      </c>
      <c r="F30" s="176">
        <v>2</v>
      </c>
      <c r="G30" s="176"/>
      <c r="H30" s="178">
        <f aca="true" t="shared" si="2" ref="H30:H39">SUM(C30:G30)</f>
        <v>7952</v>
      </c>
    </row>
    <row r="31" spans="1:8" ht="43.5">
      <c r="A31" s="179">
        <v>2300</v>
      </c>
      <c r="B31" s="180" t="s">
        <v>48</v>
      </c>
      <c r="C31" s="86">
        <v>6869</v>
      </c>
      <c r="D31" s="86">
        <v>500</v>
      </c>
      <c r="E31" s="86">
        <v>4384</v>
      </c>
      <c r="F31" s="86"/>
      <c r="G31" s="86">
        <v>319</v>
      </c>
      <c r="H31" s="182">
        <f t="shared" si="2"/>
        <v>12072</v>
      </c>
    </row>
    <row r="32" spans="1:8" ht="15">
      <c r="A32" s="179">
        <v>2400</v>
      </c>
      <c r="B32" s="180" t="s">
        <v>57</v>
      </c>
      <c r="C32" s="86"/>
      <c r="D32" s="86"/>
      <c r="E32" s="86"/>
      <c r="F32" s="86"/>
      <c r="G32" s="86"/>
      <c r="H32" s="183">
        <f t="shared" si="2"/>
        <v>0</v>
      </c>
    </row>
    <row r="33" spans="1:8" ht="15">
      <c r="A33" s="179">
        <v>2500</v>
      </c>
      <c r="B33" s="180" t="s">
        <v>49</v>
      </c>
      <c r="C33" s="86"/>
      <c r="D33" s="86"/>
      <c r="E33" s="86"/>
      <c r="F33" s="86"/>
      <c r="G33" s="86"/>
      <c r="H33" s="183">
        <f t="shared" si="2"/>
        <v>0</v>
      </c>
    </row>
    <row r="34" spans="1:8" ht="43.5">
      <c r="A34" s="179">
        <v>3200</v>
      </c>
      <c r="B34" s="180" t="s">
        <v>50</v>
      </c>
      <c r="C34" s="86"/>
      <c r="D34" s="86"/>
      <c r="E34" s="86"/>
      <c r="F34" s="86"/>
      <c r="G34" s="86"/>
      <c r="H34" s="183">
        <f t="shared" si="2"/>
        <v>0</v>
      </c>
    </row>
    <row r="35" spans="1:8" ht="15">
      <c r="A35" s="179">
        <v>5200</v>
      </c>
      <c r="B35" s="180" t="s">
        <v>52</v>
      </c>
      <c r="C35" s="86">
        <v>2000</v>
      </c>
      <c r="D35" s="86">
        <v>4298</v>
      </c>
      <c r="E35" s="86"/>
      <c r="F35" s="86"/>
      <c r="G35" s="86"/>
      <c r="H35" s="183">
        <f t="shared" si="2"/>
        <v>6298</v>
      </c>
    </row>
    <row r="36" spans="1:8" ht="15">
      <c r="A36" s="179">
        <v>6200</v>
      </c>
      <c r="B36" s="180" t="s">
        <v>96</v>
      </c>
      <c r="C36" s="86">
        <v>600</v>
      </c>
      <c r="D36" s="86"/>
      <c r="E36" s="86"/>
      <c r="F36" s="86"/>
      <c r="G36" s="86"/>
      <c r="H36" s="183">
        <f t="shared" si="2"/>
        <v>600</v>
      </c>
    </row>
    <row r="37" spans="1:8" ht="15">
      <c r="A37" s="179">
        <v>6300</v>
      </c>
      <c r="B37" s="47" t="s">
        <v>58</v>
      </c>
      <c r="C37" s="86"/>
      <c r="D37" s="86"/>
      <c r="E37" s="86"/>
      <c r="F37" s="86"/>
      <c r="G37" s="86"/>
      <c r="H37" s="183">
        <f t="shared" si="2"/>
        <v>0</v>
      </c>
    </row>
    <row r="38" spans="1:8" ht="29.25">
      <c r="A38" s="179">
        <v>6400</v>
      </c>
      <c r="B38" s="47" t="s">
        <v>90</v>
      </c>
      <c r="C38" s="86"/>
      <c r="D38" s="86"/>
      <c r="E38" s="86"/>
      <c r="F38" s="86"/>
      <c r="G38" s="86"/>
      <c r="H38" s="183">
        <f t="shared" si="2"/>
        <v>0</v>
      </c>
    </row>
    <row r="39" spans="1:8" ht="30" thickBot="1">
      <c r="A39" s="227">
        <v>7200</v>
      </c>
      <c r="B39" s="228" t="s">
        <v>84</v>
      </c>
      <c r="C39" s="186"/>
      <c r="D39" s="186"/>
      <c r="E39" s="186"/>
      <c r="F39" s="186"/>
      <c r="G39" s="186"/>
      <c r="H39" s="183">
        <f t="shared" si="2"/>
        <v>0</v>
      </c>
    </row>
    <row r="40" spans="1:8" ht="15.75" thickBot="1">
      <c r="A40" s="187"/>
      <c r="B40" s="188" t="s">
        <v>53</v>
      </c>
      <c r="C40" s="172">
        <f aca="true" t="shared" si="3" ref="C40:H40">SUM(C27:C29,C34:C36)</f>
        <v>15869</v>
      </c>
      <c r="D40" s="172">
        <f t="shared" si="3"/>
        <v>4798</v>
      </c>
      <c r="E40" s="172">
        <f t="shared" si="3"/>
        <v>5934</v>
      </c>
      <c r="F40" s="172">
        <f t="shared" si="3"/>
        <v>2</v>
      </c>
      <c r="G40" s="172">
        <f t="shared" si="3"/>
        <v>319</v>
      </c>
      <c r="H40" s="173">
        <f t="shared" si="3"/>
        <v>26922</v>
      </c>
    </row>
    <row r="41" ht="15">
      <c r="B41" s="55"/>
    </row>
    <row r="42" spans="1:4" ht="15">
      <c r="A42" s="154"/>
      <c r="B42" s="189"/>
      <c r="C42" s="153"/>
      <c r="D42" s="154"/>
    </row>
    <row r="43" spans="1:5" ht="15">
      <c r="A43" s="154"/>
      <c r="B43" s="48" t="s">
        <v>116</v>
      </c>
      <c r="C43" s="153"/>
      <c r="D43" s="154"/>
      <c r="E43" s="112" t="s">
        <v>10</v>
      </c>
    </row>
    <row r="50" spans="1:3" ht="20.25">
      <c r="A50" s="325"/>
      <c r="B50" s="325"/>
      <c r="C50" s="325"/>
    </row>
    <row r="51" spans="1:3" ht="15">
      <c r="A51" s="58"/>
      <c r="B51" s="61"/>
      <c r="C51" s="58"/>
    </row>
    <row r="52" spans="1:4" ht="15">
      <c r="A52" s="192"/>
      <c r="B52" s="193"/>
      <c r="C52" s="195"/>
      <c r="D52" s="69"/>
    </row>
    <row r="53" spans="1:3" ht="15">
      <c r="A53" s="192"/>
      <c r="B53" s="193"/>
      <c r="C53" s="196"/>
    </row>
    <row r="54" ht="15">
      <c r="B54" s="110"/>
    </row>
    <row r="55" ht="15">
      <c r="B55" s="110"/>
    </row>
    <row r="56" ht="15">
      <c r="B56" s="110"/>
    </row>
    <row r="57" spans="1:2" ht="15">
      <c r="A57" s="192"/>
      <c r="B57" s="193"/>
    </row>
  </sheetData>
  <sheetProtection/>
  <mergeCells count="3">
    <mergeCell ref="A50:C50"/>
    <mergeCell ref="A25:F25"/>
    <mergeCell ref="A13:G13"/>
  </mergeCells>
  <printOptions/>
  <pageMargins left="0.5905511811023623" right="0.15748031496062992" top="0.5905511811023623" bottom="0.5905511811023623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4.140625" style="276" customWidth="1"/>
    <col min="2" max="2" width="9.57421875" style="287" customWidth="1"/>
    <col min="3" max="3" width="10.28125" style="287" customWidth="1"/>
    <col min="4" max="4" width="9.7109375" style="287" customWidth="1"/>
    <col min="5" max="5" width="9.57421875" style="287" customWidth="1"/>
    <col min="6" max="6" width="8.28125" style="263" customWidth="1"/>
    <col min="7" max="16384" width="9.140625" style="263" customWidth="1"/>
  </cols>
  <sheetData>
    <row r="1" spans="1:5" ht="20.25">
      <c r="A1" s="341" t="s">
        <v>147</v>
      </c>
      <c r="B1" s="341"/>
      <c r="C1" s="341"/>
      <c r="D1" s="341"/>
      <c r="E1" s="341"/>
    </row>
    <row r="2" spans="1:7" ht="60">
      <c r="A2" s="264"/>
      <c r="B2" s="265" t="s">
        <v>148</v>
      </c>
      <c r="C2" s="265" t="s">
        <v>149</v>
      </c>
      <c r="D2" s="265" t="s">
        <v>150</v>
      </c>
      <c r="E2" s="266" t="s">
        <v>151</v>
      </c>
      <c r="F2" s="267"/>
      <c r="G2" s="268"/>
    </row>
    <row r="3" spans="1:5" ht="15.75">
      <c r="A3" s="269" t="s">
        <v>152</v>
      </c>
      <c r="B3" s="270">
        <f>E3+F3-B26</f>
        <v>63864</v>
      </c>
      <c r="C3" s="263"/>
      <c r="D3" s="263"/>
      <c r="E3" s="271">
        <v>90000</v>
      </c>
    </row>
    <row r="4" spans="1:5" ht="15">
      <c r="A4" s="272" t="s">
        <v>153</v>
      </c>
      <c r="B4" s="273">
        <v>65801</v>
      </c>
      <c r="C4" s="263"/>
      <c r="D4" s="263"/>
      <c r="E4" s="263"/>
    </row>
    <row r="5" spans="1:5" ht="15.75">
      <c r="A5" s="269" t="s">
        <v>154</v>
      </c>
      <c r="B5" s="274">
        <f>SUM(B3:B4)</f>
        <v>129665</v>
      </c>
      <c r="C5" s="263"/>
      <c r="D5" s="263"/>
      <c r="E5" s="263"/>
    </row>
    <row r="6" spans="1:5" ht="15.75">
      <c r="A6" s="269" t="s">
        <v>140</v>
      </c>
      <c r="B6" s="275">
        <f>SUM(B8:B23)</f>
        <v>90889</v>
      </c>
      <c r="C6" s="263"/>
      <c r="D6" s="263" t="s">
        <v>155</v>
      </c>
      <c r="E6" s="263"/>
    </row>
    <row r="7" spans="1:5" ht="15.75">
      <c r="A7" s="276" t="s">
        <v>156</v>
      </c>
      <c r="B7" s="277"/>
      <c r="C7" s="263"/>
      <c r="D7" s="263"/>
      <c r="E7" s="263"/>
    </row>
    <row r="8" spans="1:5" ht="12.75">
      <c r="A8" s="276" t="s">
        <v>157</v>
      </c>
      <c r="B8" s="278">
        <v>712</v>
      </c>
      <c r="C8" s="263">
        <v>2249</v>
      </c>
      <c r="D8" s="279" t="s">
        <v>32</v>
      </c>
      <c r="E8" s="263"/>
    </row>
    <row r="9" spans="1:5" ht="38.25">
      <c r="A9" s="276" t="s">
        <v>158</v>
      </c>
      <c r="B9" s="278">
        <v>7243</v>
      </c>
      <c r="C9" s="263">
        <v>5239</v>
      </c>
      <c r="D9" s="279" t="s">
        <v>32</v>
      </c>
      <c r="E9" s="263"/>
    </row>
    <row r="10" spans="1:6" ht="27" customHeight="1">
      <c r="A10" s="276" t="s">
        <v>159</v>
      </c>
      <c r="B10" s="278">
        <v>3025</v>
      </c>
      <c r="C10" s="263">
        <v>2249</v>
      </c>
      <c r="D10" s="279" t="s">
        <v>85</v>
      </c>
      <c r="E10" s="263"/>
      <c r="F10" s="279"/>
    </row>
    <row r="11" spans="1:6" ht="25.5">
      <c r="A11" s="276" t="s">
        <v>160</v>
      </c>
      <c r="B11" s="278">
        <v>2120</v>
      </c>
      <c r="C11" s="263">
        <v>2249</v>
      </c>
      <c r="D11" s="279" t="s">
        <v>85</v>
      </c>
      <c r="E11" s="263"/>
      <c r="F11" s="279"/>
    </row>
    <row r="12" spans="1:6" ht="25.5">
      <c r="A12" s="276" t="s">
        <v>161</v>
      </c>
      <c r="B12" s="278">
        <v>8000</v>
      </c>
      <c r="C12" s="263">
        <v>5250</v>
      </c>
      <c r="D12" s="279" t="s">
        <v>85</v>
      </c>
      <c r="E12" s="263"/>
      <c r="F12" s="279"/>
    </row>
    <row r="13" spans="1:6" ht="25.5">
      <c r="A13" s="276" t="s">
        <v>205</v>
      </c>
      <c r="B13" s="273">
        <v>2000</v>
      </c>
      <c r="C13" s="263">
        <v>3263</v>
      </c>
      <c r="D13" s="279" t="s">
        <v>85</v>
      </c>
      <c r="E13" s="263"/>
      <c r="F13" s="276"/>
    </row>
    <row r="14" spans="1:6" ht="25.5">
      <c r="A14" s="276" t="s">
        <v>204</v>
      </c>
      <c r="B14" s="273">
        <v>3000</v>
      </c>
      <c r="C14" s="263">
        <v>3263</v>
      </c>
      <c r="D14" s="279" t="s">
        <v>85</v>
      </c>
      <c r="E14" s="263"/>
      <c r="F14" s="276"/>
    </row>
    <row r="15" spans="1:6" ht="35.25" customHeight="1">
      <c r="A15" s="280" t="s">
        <v>162</v>
      </c>
      <c r="B15" s="273">
        <v>1000</v>
      </c>
      <c r="C15" s="263">
        <v>2279</v>
      </c>
      <c r="D15" s="279" t="s">
        <v>85</v>
      </c>
      <c r="E15" s="263"/>
      <c r="F15" s="276"/>
    </row>
    <row r="16" spans="1:6" ht="31.5">
      <c r="A16" s="280" t="s">
        <v>163</v>
      </c>
      <c r="B16" s="273">
        <v>4840</v>
      </c>
      <c r="C16" s="263">
        <v>2279</v>
      </c>
      <c r="D16" s="279" t="s">
        <v>85</v>
      </c>
      <c r="E16" s="263"/>
      <c r="F16" s="276"/>
    </row>
    <row r="17" spans="1:7" ht="25.5">
      <c r="A17" s="281" t="s">
        <v>164</v>
      </c>
      <c r="B17" s="278">
        <f>35245+5808</f>
        <v>41053</v>
      </c>
      <c r="C17" s="263">
        <v>5200</v>
      </c>
      <c r="D17" s="279" t="s">
        <v>32</v>
      </c>
      <c r="E17" s="263"/>
      <c r="F17" s="276"/>
      <c r="G17" s="276"/>
    </row>
    <row r="18" spans="1:6" ht="28.5" customHeight="1">
      <c r="A18" s="282" t="s">
        <v>165</v>
      </c>
      <c r="B18" s="271">
        <v>1210</v>
      </c>
      <c r="C18" s="263">
        <v>2249</v>
      </c>
      <c r="D18" s="279" t="s">
        <v>85</v>
      </c>
      <c r="E18" s="263"/>
      <c r="F18" s="279"/>
    </row>
    <row r="19" spans="1:6" ht="28.5" customHeight="1">
      <c r="A19" s="280" t="s">
        <v>166</v>
      </c>
      <c r="B19" s="271">
        <v>121</v>
      </c>
      <c r="C19" s="263">
        <v>2249</v>
      </c>
      <c r="D19" s="279" t="s">
        <v>85</v>
      </c>
      <c r="E19" s="263"/>
      <c r="F19" s="279"/>
    </row>
    <row r="20" spans="1:6" ht="12.75">
      <c r="A20" s="282" t="s">
        <v>167</v>
      </c>
      <c r="B20" s="271">
        <v>8040</v>
      </c>
      <c r="C20" s="263">
        <v>2249</v>
      </c>
      <c r="D20" s="279" t="s">
        <v>85</v>
      </c>
      <c r="E20" s="263"/>
      <c r="F20" s="279"/>
    </row>
    <row r="21" spans="1:6" ht="51">
      <c r="A21" s="282" t="s">
        <v>207</v>
      </c>
      <c r="B21" s="271">
        <v>8500</v>
      </c>
      <c r="C21" s="263">
        <v>2249</v>
      </c>
      <c r="D21" s="279" t="s">
        <v>85</v>
      </c>
      <c r="E21" s="263"/>
      <c r="F21" s="279"/>
    </row>
    <row r="22" spans="1:6" ht="12.75">
      <c r="A22" s="282" t="s">
        <v>168</v>
      </c>
      <c r="B22" s="271"/>
      <c r="C22" s="263">
        <v>2232</v>
      </c>
      <c r="D22" s="279" t="s">
        <v>32</v>
      </c>
      <c r="E22" s="263"/>
      <c r="F22" s="279"/>
    </row>
    <row r="23" spans="1:5" ht="12.75">
      <c r="A23" s="282" t="s">
        <v>169</v>
      </c>
      <c r="B23" s="283">
        <v>25</v>
      </c>
      <c r="C23" s="284">
        <v>2236</v>
      </c>
      <c r="D23" s="285" t="s">
        <v>32</v>
      </c>
      <c r="E23" s="263"/>
    </row>
    <row r="24" spans="1:2" ht="12.75">
      <c r="A24" s="286"/>
      <c r="B24" s="271"/>
    </row>
    <row r="25" spans="1:2" ht="12.75">
      <c r="A25" s="276" t="s">
        <v>170</v>
      </c>
      <c r="B25" s="271">
        <f>B5-B6</f>
        <v>38776</v>
      </c>
    </row>
    <row r="26" spans="1:2" ht="31.5">
      <c r="A26" s="288" t="s">
        <v>171</v>
      </c>
      <c r="B26" s="289">
        <v>26136</v>
      </c>
    </row>
    <row r="27" ht="15.75">
      <c r="A27" s="288"/>
    </row>
    <row r="28" spans="1:3" ht="15">
      <c r="A28" s="290" t="s">
        <v>116</v>
      </c>
      <c r="C28" s="263" t="s">
        <v>10</v>
      </c>
    </row>
    <row r="30" spans="1:6" ht="15.75">
      <c r="A30" s="291" t="s">
        <v>172</v>
      </c>
      <c r="B30" s="292">
        <f>SUM(B31:B35)</f>
        <v>0</v>
      </c>
      <c r="C30" s="292"/>
      <c r="D30" s="293"/>
      <c r="E30" s="294"/>
      <c r="F30" s="294"/>
    </row>
    <row r="31" spans="1:6" ht="30">
      <c r="A31" s="295" t="s">
        <v>173</v>
      </c>
      <c r="B31" s="296"/>
      <c r="C31" s="279" t="s">
        <v>32</v>
      </c>
      <c r="D31" s="297">
        <v>49033</v>
      </c>
      <c r="E31" s="298"/>
      <c r="F31" s="299"/>
    </row>
    <row r="32" spans="1:6" ht="30">
      <c r="A32" s="295" t="s">
        <v>174</v>
      </c>
      <c r="B32" s="296"/>
      <c r="C32" s="279" t="s">
        <v>85</v>
      </c>
      <c r="D32" s="293">
        <v>41856</v>
      </c>
      <c r="E32" s="294"/>
      <c r="F32" s="294"/>
    </row>
    <row r="33" spans="1:6" ht="30">
      <c r="A33" s="295" t="s">
        <v>175</v>
      </c>
      <c r="B33" s="296"/>
      <c r="C33" s="294">
        <v>2200</v>
      </c>
      <c r="D33" s="300">
        <v>35401</v>
      </c>
      <c r="E33" s="300"/>
      <c r="F33" s="300"/>
    </row>
    <row r="34" spans="1:6" ht="31.5">
      <c r="A34" s="301" t="s">
        <v>176</v>
      </c>
      <c r="B34" s="296"/>
      <c r="C34" s="297">
        <v>5200</v>
      </c>
      <c r="D34" s="302">
        <v>50488</v>
      </c>
      <c r="E34" s="300"/>
      <c r="F34" s="299"/>
    </row>
    <row r="35" spans="1:5" ht="27.75" customHeight="1">
      <c r="A35" s="303" t="s">
        <v>177</v>
      </c>
      <c r="B35" s="304"/>
      <c r="C35" s="294">
        <v>3200</v>
      </c>
      <c r="D35" s="300">
        <v>5000</v>
      </c>
      <c r="E35" s="300"/>
    </row>
    <row r="36" spans="1:5" ht="25.5">
      <c r="A36" s="303" t="s">
        <v>178</v>
      </c>
      <c r="B36" s="305"/>
      <c r="C36" s="294"/>
      <c r="D36" s="300"/>
      <c r="E36" s="300"/>
    </row>
    <row r="37" spans="1:2" ht="25.5">
      <c r="A37" s="303" t="s">
        <v>179</v>
      </c>
      <c r="B37" s="306"/>
    </row>
    <row r="38" spans="1:5" ht="24">
      <c r="A38" s="307" t="s">
        <v>200</v>
      </c>
      <c r="B38" s="308">
        <v>18247</v>
      </c>
      <c r="C38" s="300">
        <v>5240</v>
      </c>
      <c r="D38" s="300"/>
      <c r="E38" s="300"/>
    </row>
    <row r="39" spans="1:5" ht="24">
      <c r="A39" s="307" t="s">
        <v>201</v>
      </c>
      <c r="B39" s="308">
        <v>4947</v>
      </c>
      <c r="C39" s="300">
        <v>5250</v>
      </c>
      <c r="D39" s="300"/>
      <c r="E39" s="300"/>
    </row>
    <row r="40" spans="1:3" ht="36">
      <c r="A40" s="307" t="s">
        <v>202</v>
      </c>
      <c r="B40" s="308">
        <v>8470</v>
      </c>
      <c r="C40" s="300">
        <v>5250</v>
      </c>
    </row>
    <row r="41" spans="1:5" ht="63.75">
      <c r="A41" s="309" t="s">
        <v>203</v>
      </c>
      <c r="B41" s="308">
        <v>5808</v>
      </c>
      <c r="C41" s="310">
        <v>2249</v>
      </c>
      <c r="D41" s="300"/>
      <c r="E41" s="300"/>
    </row>
    <row r="42" spans="1:5" ht="39" customHeight="1">
      <c r="A42" s="309" t="s">
        <v>206</v>
      </c>
      <c r="B42" s="308">
        <v>3581</v>
      </c>
      <c r="C42" s="300">
        <v>5250</v>
      </c>
      <c r="D42" s="300"/>
      <c r="E42" s="300"/>
    </row>
  </sheetData>
  <sheetProtection/>
  <mergeCells count="1">
    <mergeCell ref="A1:E1"/>
  </mergeCells>
  <printOptions gridLines="1"/>
  <pageMargins left="0.6692913385826772" right="0.2755905511811024" top="0.39" bottom="0.26" header="0.22" footer="0.16"/>
  <pageSetup horizontalDpi="300" verticalDpi="300" orientation="portrait" paperSize="9" r:id="rId1"/>
  <headerFooter alignWithMargins="0">
    <oddHeader>&amp;C&amp;"Dutch TL,Roman"&amp;11Dabas resursi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8.28125" style="263" customWidth="1"/>
    <col min="2" max="2" width="10.00390625" style="263" customWidth="1"/>
    <col min="3" max="3" width="12.140625" style="263" customWidth="1"/>
    <col min="4" max="5" width="10.8515625" style="263" customWidth="1"/>
    <col min="6" max="6" width="10.140625" style="263" customWidth="1"/>
    <col min="7" max="7" width="10.00390625" style="263" customWidth="1"/>
    <col min="8" max="16384" width="9.140625" style="263" customWidth="1"/>
  </cols>
  <sheetData>
    <row r="1" ht="20.25">
      <c r="A1" s="311" t="s">
        <v>180</v>
      </c>
    </row>
    <row r="2" spans="1:7" ht="76.5" customHeight="1">
      <c r="A2" s="264"/>
      <c r="B2" s="265" t="s">
        <v>148</v>
      </c>
      <c r="C2" s="265" t="s">
        <v>149</v>
      </c>
      <c r="D2" s="265" t="s">
        <v>150</v>
      </c>
      <c r="E2" s="265" t="s">
        <v>181</v>
      </c>
      <c r="F2" s="267" t="s">
        <v>182</v>
      </c>
      <c r="G2" s="312" t="s">
        <v>183</v>
      </c>
    </row>
    <row r="3" spans="1:6" ht="15.75">
      <c r="A3" s="313" t="s">
        <v>152</v>
      </c>
      <c r="B3" s="314">
        <v>5000</v>
      </c>
      <c r="C3" s="315"/>
      <c r="D3" s="316"/>
      <c r="E3" s="317"/>
      <c r="F3" s="284">
        <v>0</v>
      </c>
    </row>
    <row r="4" spans="1:3" ht="15">
      <c r="A4" s="318" t="s">
        <v>153</v>
      </c>
      <c r="B4" s="258">
        <v>531</v>
      </c>
      <c r="C4" s="258"/>
    </row>
    <row r="5" spans="1:6" ht="15.75">
      <c r="A5" s="313" t="s">
        <v>154</v>
      </c>
      <c r="B5" s="319">
        <f>B3+B4</f>
        <v>5531</v>
      </c>
      <c r="E5" s="313"/>
      <c r="F5" s="313"/>
    </row>
    <row r="6" spans="1:6" ht="15.75">
      <c r="A6" s="313" t="s">
        <v>140</v>
      </c>
      <c r="B6" s="319">
        <f>B7+B12+B14</f>
        <v>5531</v>
      </c>
      <c r="C6" s="320" t="s">
        <v>28</v>
      </c>
      <c r="D6" s="263" t="s">
        <v>184</v>
      </c>
      <c r="E6" s="319"/>
      <c r="F6" s="319"/>
    </row>
    <row r="7" spans="1:2" ht="25.5">
      <c r="A7" s="276" t="s">
        <v>185</v>
      </c>
      <c r="B7" s="258">
        <f>B9+B10+B11</f>
        <v>5511</v>
      </c>
    </row>
    <row r="8" spans="1:2" ht="12.75">
      <c r="A8" s="276" t="s">
        <v>186</v>
      </c>
      <c r="B8" s="258"/>
    </row>
    <row r="9" spans="1:5" ht="12.75">
      <c r="A9" s="321" t="s">
        <v>187</v>
      </c>
      <c r="B9" s="258">
        <v>3600</v>
      </c>
      <c r="C9" s="263">
        <v>1100</v>
      </c>
      <c r="E9" s="263" t="s">
        <v>188</v>
      </c>
    </row>
    <row r="10" spans="1:3" ht="12.75">
      <c r="A10" s="321" t="s">
        <v>189</v>
      </c>
      <c r="B10" s="258">
        <v>849</v>
      </c>
      <c r="C10" s="263">
        <v>1200</v>
      </c>
    </row>
    <row r="11" spans="1:5" ht="25.5">
      <c r="A11" s="276" t="s">
        <v>190</v>
      </c>
      <c r="B11" s="258">
        <v>1062</v>
      </c>
      <c r="C11" s="263">
        <v>2246</v>
      </c>
      <c r="E11" s="263">
        <v>553442</v>
      </c>
    </row>
    <row r="12" spans="1:2" ht="25.5">
      <c r="A12" s="276" t="s">
        <v>191</v>
      </c>
      <c r="B12" s="322"/>
    </row>
    <row r="13" spans="1:3" ht="25.5">
      <c r="A13" s="276" t="s">
        <v>191</v>
      </c>
      <c r="B13" s="294"/>
      <c r="C13" s="263">
        <v>5250</v>
      </c>
    </row>
    <row r="14" spans="1:3" ht="12.75">
      <c r="A14" s="286" t="s">
        <v>169</v>
      </c>
      <c r="B14" s="263">
        <v>20</v>
      </c>
      <c r="C14" s="263">
        <v>2236</v>
      </c>
    </row>
    <row r="15" ht="12.75">
      <c r="A15" s="276"/>
    </row>
    <row r="16" spans="1:2" ht="12.75">
      <c r="A16" s="263" t="s">
        <v>192</v>
      </c>
      <c r="B16" s="258">
        <f>B5-B6</f>
        <v>0</v>
      </c>
    </row>
    <row r="17" ht="12.75">
      <c r="B17" s="258"/>
    </row>
    <row r="18" ht="15.75">
      <c r="A18" s="323"/>
    </row>
    <row r="19" spans="1:2" ht="47.25">
      <c r="A19" s="288" t="s">
        <v>171</v>
      </c>
      <c r="B19" s="263">
        <v>878815</v>
      </c>
    </row>
    <row r="20" ht="15.75">
      <c r="A20" s="323"/>
    </row>
    <row r="21" ht="15.75">
      <c r="A21" s="323"/>
    </row>
    <row r="22" spans="1:4" ht="15">
      <c r="A22" s="290" t="s">
        <v>116</v>
      </c>
      <c r="D22" s="263" t="s">
        <v>10</v>
      </c>
    </row>
    <row r="23" spans="1:4" ht="20.25">
      <c r="A23" s="311"/>
      <c r="D23" s="324"/>
    </row>
    <row r="24" spans="1:7" s="258" customFormat="1" ht="15.75">
      <c r="A24" s="324"/>
      <c r="B24" s="324"/>
      <c r="C24" s="324"/>
      <c r="D24" s="324"/>
      <c r="E24" s="319"/>
      <c r="F24" s="324"/>
      <c r="G24" s="324"/>
    </row>
    <row r="25" spans="1:5" ht="15.75">
      <c r="A25" s="313"/>
      <c r="B25" s="319"/>
      <c r="C25" s="319"/>
      <c r="D25" s="319"/>
      <c r="E25" s="258"/>
    </row>
    <row r="26" spans="1:5" ht="15.75">
      <c r="A26" s="272"/>
      <c r="B26" s="258"/>
      <c r="C26" s="258"/>
      <c r="D26" s="258"/>
      <c r="E26" s="313"/>
    </row>
  </sheetData>
  <sheetProtection/>
  <printOptions gridLines="1"/>
  <pageMargins left="1.74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&amp;C&amp;"Dutch TL,Roman"&amp;11Ceļu fonds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7" sqref="D7"/>
    </sheetView>
  </sheetViews>
  <sheetFormatPr defaultColWidth="8.8515625" defaultRowHeight="12.75"/>
  <cols>
    <col min="1" max="1" width="29.00390625" style="205" customWidth="1"/>
    <col min="2" max="2" width="9.421875" style="205" customWidth="1"/>
    <col min="3" max="3" width="11.421875" style="205" customWidth="1"/>
    <col min="4" max="4" width="10.28125" style="205" customWidth="1"/>
    <col min="5" max="5" width="11.421875" style="205" customWidth="1"/>
    <col min="6" max="16384" width="8.8515625" style="205" customWidth="1"/>
  </cols>
  <sheetData>
    <row r="1" spans="1:3" ht="39" customHeight="1">
      <c r="A1" s="342" t="s">
        <v>193</v>
      </c>
      <c r="B1" s="342"/>
      <c r="C1" s="342"/>
    </row>
    <row r="2" spans="1:4" ht="45">
      <c r="A2" s="206"/>
      <c r="B2" s="207" t="s">
        <v>148</v>
      </c>
      <c r="C2" s="206"/>
      <c r="D2" s="211"/>
    </row>
    <row r="3" spans="1:4" ht="15.75">
      <c r="A3" s="212" t="s">
        <v>152</v>
      </c>
      <c r="B3" s="212">
        <v>7000</v>
      </c>
      <c r="D3" s="213"/>
    </row>
    <row r="4" spans="1:4" ht="15">
      <c r="A4" s="214" t="s">
        <v>153</v>
      </c>
      <c r="B4" s="247">
        <v>8869</v>
      </c>
      <c r="D4" s="213"/>
    </row>
    <row r="5" spans="1:4" ht="15.75">
      <c r="A5" s="212" t="s">
        <v>154</v>
      </c>
      <c r="B5" s="215">
        <f>B3+B4</f>
        <v>15869</v>
      </c>
      <c r="D5" s="213"/>
    </row>
    <row r="6" spans="1:4" ht="15.75">
      <c r="A6" s="212" t="s">
        <v>140</v>
      </c>
      <c r="B6" s="216">
        <f>SUM(B8:B12)</f>
        <v>15869</v>
      </c>
      <c r="D6" s="213"/>
    </row>
    <row r="7" spans="1:4" ht="12.75">
      <c r="A7" s="209" t="s">
        <v>194</v>
      </c>
      <c r="D7" s="213"/>
    </row>
    <row r="8" spans="1:4" ht="12.75">
      <c r="A8" s="209" t="s">
        <v>195</v>
      </c>
      <c r="D8" s="213"/>
    </row>
    <row r="9" spans="1:6" ht="15">
      <c r="A9" s="209" t="s">
        <v>196</v>
      </c>
      <c r="B9" s="205">
        <v>2870</v>
      </c>
      <c r="D9" s="217"/>
      <c r="E9" s="218"/>
      <c r="F9" s="209"/>
    </row>
    <row r="10" spans="1:6" ht="15">
      <c r="A10" s="209" t="s">
        <v>197</v>
      </c>
      <c r="B10" s="205">
        <v>11499</v>
      </c>
      <c r="D10" s="217"/>
      <c r="E10" s="218"/>
      <c r="F10" s="209"/>
    </row>
    <row r="11" spans="1:6" ht="15">
      <c r="A11" s="209" t="s">
        <v>198</v>
      </c>
      <c r="B11" s="205">
        <v>1500</v>
      </c>
      <c r="D11" s="217"/>
      <c r="E11" s="218"/>
      <c r="F11" s="209"/>
    </row>
    <row r="12" spans="4:6" ht="12.75">
      <c r="D12" s="217"/>
      <c r="E12" s="209"/>
      <c r="F12" s="209"/>
    </row>
    <row r="13" ht="12.75" customHeight="1">
      <c r="D13" s="213"/>
    </row>
    <row r="14" spans="1:4" ht="12.75">
      <c r="A14" s="205" t="s">
        <v>192</v>
      </c>
      <c r="B14" s="219">
        <f>B5-B6</f>
        <v>0</v>
      </c>
      <c r="D14" s="213"/>
    </row>
    <row r="15" spans="2:4" ht="12.75">
      <c r="B15" s="219"/>
      <c r="D15" s="213"/>
    </row>
    <row r="16" spans="2:4" ht="12.75">
      <c r="B16" s="219"/>
      <c r="D16" s="213"/>
    </row>
    <row r="17" ht="12.75">
      <c r="D17" s="213"/>
    </row>
    <row r="18" spans="1:4" ht="12.75">
      <c r="A18" s="205">
        <v>2100</v>
      </c>
      <c r="D18" s="213"/>
    </row>
    <row r="19" spans="1:4" ht="12.75">
      <c r="A19" s="205">
        <v>2200</v>
      </c>
      <c r="B19" s="205">
        <v>6400</v>
      </c>
      <c r="D19" s="213"/>
    </row>
    <row r="20" spans="1:4" ht="12.75">
      <c r="A20" s="205">
        <v>2300</v>
      </c>
      <c r="B20" s="205">
        <v>6869</v>
      </c>
      <c r="D20" s="213"/>
    </row>
    <row r="21" spans="1:4" ht="12.75">
      <c r="A21" s="205">
        <v>3200</v>
      </c>
      <c r="D21" s="213"/>
    </row>
    <row r="22" spans="1:4" ht="12.75">
      <c r="A22" s="205">
        <v>5200</v>
      </c>
      <c r="B22" s="205">
        <v>2000</v>
      </c>
      <c r="D22" s="213"/>
    </row>
    <row r="23" spans="1:4" ht="12.75">
      <c r="A23" s="205">
        <v>6200</v>
      </c>
      <c r="B23" s="205">
        <v>600</v>
      </c>
      <c r="D23" s="213"/>
    </row>
    <row r="24" spans="1:4" ht="12.75">
      <c r="A24" s="205">
        <v>6400</v>
      </c>
      <c r="D24" s="213"/>
    </row>
    <row r="25" spans="1:4" ht="12.75">
      <c r="A25" s="205">
        <v>7220</v>
      </c>
      <c r="D25" s="213"/>
    </row>
    <row r="26" spans="1:4" s="220" customFormat="1" ht="12.75">
      <c r="A26" s="220" t="s">
        <v>199</v>
      </c>
      <c r="B26" s="220">
        <f>SUM(B18:B25)</f>
        <v>15869</v>
      </c>
      <c r="D26" s="213"/>
    </row>
    <row r="28" spans="1:3" ht="15">
      <c r="A28" s="210" t="s">
        <v>116</v>
      </c>
      <c r="C28" s="205" t="s">
        <v>10</v>
      </c>
    </row>
    <row r="31" ht="12.75"/>
    <row r="32" ht="12.75">
      <c r="D32" s="208"/>
    </row>
    <row r="33" ht="12.75">
      <c r="D33" s="208"/>
    </row>
    <row r="34" ht="12.75">
      <c r="D34" s="208"/>
    </row>
    <row r="35" ht="12.75">
      <c r="D35" s="208"/>
    </row>
    <row r="36" ht="12.75">
      <c r="D36" s="208"/>
    </row>
    <row r="38" ht="12.75">
      <c r="D38" s="208"/>
    </row>
  </sheetData>
  <sheetProtection/>
  <mergeCells count="1">
    <mergeCell ref="A1:C1"/>
  </mergeCells>
  <printOptions gridLines="1"/>
  <pageMargins left="1.1811023622047245" right="0.7874015748031497" top="0.984251968503937" bottom="0.984251968503937" header="0.5118110236220472" footer="0.5118110236220472"/>
  <pageSetup horizontalDpi="300" verticalDpi="300" orientation="portrait" paperSize="9" r:id="rId2"/>
  <headerFooter alignWithMargins="0">
    <oddHeader>&amp;C&amp;"Dutch TL,Roman"&amp;11Ziedojumi</oddHead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3" sqref="M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Maija Ozola</cp:lastModifiedBy>
  <cp:lastPrinted>2017-03-20T09:17:48Z</cp:lastPrinted>
  <dcterms:created xsi:type="dcterms:W3CDTF">2004-01-19T11:58:34Z</dcterms:created>
  <dcterms:modified xsi:type="dcterms:W3CDTF">2017-03-21T07:26:46Z</dcterms:modified>
  <cp:category/>
  <cp:version/>
  <cp:contentType/>
  <cp:contentStatus/>
</cp:coreProperties>
</file>