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1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 s="1"/>
  <c r="K18" i="1"/>
  <c r="K17" i="1"/>
  <c r="E17" i="1"/>
  <c r="C15" i="1"/>
  <c r="K15" i="1" s="1"/>
  <c r="K13" i="1"/>
  <c r="J12" i="1"/>
  <c r="J14" i="1" s="1"/>
  <c r="J16" i="1" s="1"/>
  <c r="J19" i="1" s="1"/>
  <c r="I12" i="1"/>
  <c r="H12" i="1"/>
  <c r="G12" i="1"/>
  <c r="F12" i="1"/>
  <c r="E12" i="1"/>
  <c r="D12" i="1"/>
  <c r="C12" i="1"/>
  <c r="I11" i="1"/>
  <c r="I14" i="1" s="1"/>
  <c r="I16" i="1" s="1"/>
  <c r="I19" i="1" s="1"/>
  <c r="H11" i="1"/>
  <c r="G11" i="1"/>
  <c r="E11" i="1"/>
  <c r="D11" i="1"/>
  <c r="C11" i="1"/>
  <c r="K10" i="1"/>
  <c r="I9" i="1"/>
  <c r="H9" i="1"/>
  <c r="G9" i="1"/>
  <c r="F9" i="1"/>
  <c r="E9" i="1"/>
  <c r="D9" i="1"/>
  <c r="C9" i="1"/>
  <c r="I8" i="1"/>
  <c r="H8" i="1"/>
  <c r="H14" i="1" s="1"/>
  <c r="H16" i="1" s="1"/>
  <c r="H19" i="1" s="1"/>
  <c r="G8" i="1"/>
  <c r="G14" i="1" s="1"/>
  <c r="G16" i="1" s="1"/>
  <c r="G19" i="1" s="1"/>
  <c r="F8" i="1"/>
  <c r="E8" i="1"/>
  <c r="D8" i="1"/>
  <c r="D14" i="1" s="1"/>
  <c r="D16" i="1" s="1"/>
  <c r="D19" i="1" s="1"/>
  <c r="C8" i="1"/>
  <c r="C14" i="1" s="1"/>
  <c r="E14" i="1" l="1"/>
  <c r="E16" i="1" s="1"/>
  <c r="E19" i="1" s="1"/>
  <c r="K12" i="1"/>
  <c r="F14" i="1"/>
  <c r="F16" i="1" s="1"/>
  <c r="F19" i="1" s="1"/>
  <c r="K8" i="1"/>
  <c r="K9" i="1"/>
  <c r="E24" i="1"/>
  <c r="E23" i="1"/>
  <c r="D23" i="1"/>
  <c r="D24" i="1"/>
  <c r="I24" i="1"/>
  <c r="I23" i="1"/>
  <c r="J24" i="1"/>
  <c r="J23" i="1"/>
  <c r="F24" i="1"/>
  <c r="F23" i="1"/>
  <c r="K14" i="1"/>
  <c r="C16" i="1"/>
  <c r="G24" i="1"/>
  <c r="G23" i="1"/>
  <c r="H23" i="1"/>
  <c r="H24" i="1"/>
  <c r="K11" i="1"/>
  <c r="C19" i="1" l="1"/>
  <c r="K16" i="1"/>
  <c r="C24" i="1" l="1"/>
  <c r="C23" i="1"/>
  <c r="K19" i="1"/>
  <c r="K24" i="1" l="1"/>
  <c r="K23" i="1"/>
</calcChain>
</file>

<file path=xl/sharedStrings.xml><?xml version="1.0" encoding="utf-8"?>
<sst xmlns="http://schemas.openxmlformats.org/spreadsheetml/2006/main" count="40" uniqueCount="39">
  <si>
    <t xml:space="preserve">Pielikums </t>
  </si>
  <si>
    <t xml:space="preserve">Ogres novada pašvaldības pirmsskolas izglītības iestāžu izdevumi vienam izglītojamam mēnesī 2021. gadā </t>
  </si>
  <si>
    <t xml:space="preserve">aprēķināti pēc iepriekšējā gada naudas plūsmas uzskaitītiem izdevumiem (EUR)  </t>
  </si>
  <si>
    <t>EKK kods</t>
  </si>
  <si>
    <t>Izdevumi</t>
  </si>
  <si>
    <t>Kopā/
Vidējās izmaksas</t>
  </si>
  <si>
    <t>Atalgojums (izņemot mērķdotāciju)</t>
  </si>
  <si>
    <t>Darba devēja VSAOI, pabalsti, kompensācijas</t>
  </si>
  <si>
    <t>Mācību, darba un dienesta komandējumi, dienesta, darba braucieni</t>
  </si>
  <si>
    <t>Pakalpojumu samaksa</t>
  </si>
  <si>
    <t>Krājumi, materiāli, energoresursi, biroja preces, inventārs</t>
  </si>
  <si>
    <t>Izdevumi periodikas  iegādei</t>
  </si>
  <si>
    <t>Kopā pašvaldības līdzekļi</t>
  </si>
  <si>
    <t>Pamatlīdzekļu nolietojums</t>
  </si>
  <si>
    <t>Kopējie uzturēšanas izdevumi</t>
  </si>
  <si>
    <t>Valsts budžeta mērķdotācija pedagogu atalgojumam</t>
  </si>
  <si>
    <t>Valsts budžeta dotācija mācību līdzekļiem</t>
  </si>
  <si>
    <t>Pavisam kopā uzturēšanas izdevumi</t>
  </si>
  <si>
    <t>Kopējais izglītojamo skaits uz 01.09.2020.g.</t>
  </si>
  <si>
    <t xml:space="preserve">Tai skaitā 1.5-4 gadīgo izglītojamo skaits </t>
  </si>
  <si>
    <t xml:space="preserve">Tai skaitā 5-6 gadīgo izglītojamo skaits </t>
  </si>
  <si>
    <t>Viena 1.5-4 gadīgā audzēkņa izmaksas mēnesī</t>
  </si>
  <si>
    <t>Viena obligātās sagatavošanas pamatizglītības ieguvei izglītojamā izmaksas mēnesī (5-6 gadīgie audzēkņi)</t>
  </si>
  <si>
    <t>Budžeta nodaļas vadītāja</t>
  </si>
  <si>
    <t>S. Velberga</t>
  </si>
  <si>
    <t xml:space="preserve"> </t>
  </si>
  <si>
    <t>Sagatavoja ekonomiste:  E.Dzedzele</t>
  </si>
  <si>
    <t>tel.   650 71183</t>
  </si>
  <si>
    <t>Aprēķins veikts atbilstoši MK noteikumiem Nr. 709 "Noteikumi par izmaksu noteikšanas metodiku un kārtību, kādā pašvaldība atbilstoši tās noteiktajām vidējām izmaksām sedz pirmsskolas izglītības programmas izmaksas privātai izglītības iestādei"</t>
  </si>
  <si>
    <t>Ogres VPII Cīrulītis</t>
  </si>
  <si>
    <t>Ogres VPII Dzīpariņš</t>
  </si>
  <si>
    <t>Ogres VPII Zelta sietiņš</t>
  </si>
  <si>
    <t>Ogres VPII Saulīte</t>
  </si>
  <si>
    <t>Ogresgala VPII Ābelīte</t>
  </si>
  <si>
    <t>Ogres VPII Strautiņš</t>
  </si>
  <si>
    <t>Ogres VPII Riekstiņš</t>
  </si>
  <si>
    <t>Madlienas VPII Taurenītis</t>
  </si>
  <si>
    <t xml:space="preserve">Ogres novada pašvaldības domes 21.01.2021. lēmumam </t>
  </si>
  <si>
    <t>(protokols Nr.1 ;36.)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</si>
</sst>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1"/>
      <name val="Arial"/>
      <family val="2"/>
      <charset val="186"/>
    </font>
    <font>
      <b/>
      <sz val="10"/>
      <color indexed="40"/>
      <name val="Times New Roman"/>
      <family val="1"/>
      <charset val="186"/>
    </font>
    <font>
      <b/>
      <sz val="11"/>
      <color rgb="FF00B050"/>
      <name val="Arial"/>
      <family val="2"/>
      <charset val="186"/>
    </font>
    <font>
      <b/>
      <sz val="12"/>
      <name val="Arial"/>
      <family val="2"/>
      <charset val="186"/>
    </font>
    <font>
      <sz val="11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  <charset val="186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1" fontId="3" fillId="0" borderId="8" xfId="0" applyNumberFormat="1" applyFont="1" applyBorder="1"/>
    <xf numFmtId="1" fontId="3" fillId="0" borderId="9" xfId="0" applyNumberFormat="1" applyFont="1" applyBorder="1"/>
    <xf numFmtId="1" fontId="2" fillId="0" borderId="10" xfId="0" applyNumberFormat="1" applyFont="1" applyBorder="1"/>
    <xf numFmtId="0" fontId="5" fillId="0" borderId="0" xfId="0" applyFont="1"/>
    <xf numFmtId="1" fontId="3" fillId="0" borderId="0" xfId="0" applyNumberFormat="1" applyFont="1"/>
    <xf numFmtId="1" fontId="5" fillId="0" borderId="7" xfId="0" applyNumberFormat="1" applyFont="1" applyBorder="1"/>
    <xf numFmtId="1" fontId="5" fillId="0" borderId="6" xfId="0" applyNumberFormat="1" applyFont="1" applyBorder="1"/>
    <xf numFmtId="0" fontId="4" fillId="0" borderId="7" xfId="0" applyFont="1" applyBorder="1" applyAlignment="1">
      <alignment horizontal="left" wrapText="1"/>
    </xf>
    <xf numFmtId="0" fontId="4" fillId="0" borderId="7" xfId="0" applyFont="1" applyBorder="1"/>
    <xf numFmtId="0" fontId="4" fillId="0" borderId="6" xfId="0" applyFont="1" applyBorder="1"/>
    <xf numFmtId="1" fontId="5" fillId="0" borderId="0" xfId="0" applyNumberFormat="1" applyFont="1"/>
    <xf numFmtId="0" fontId="4" fillId="0" borderId="7" xfId="0" applyFont="1" applyBorder="1" applyAlignment="1">
      <alignment horizontal="left"/>
    </xf>
    <xf numFmtId="0" fontId="5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6" xfId="0" applyFont="1" applyBorder="1"/>
    <xf numFmtId="0" fontId="10" fillId="0" borderId="0" xfId="0" applyFont="1"/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2" fillId="0" borderId="14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1" fillId="0" borderId="7" xfId="0" applyFont="1" applyBorder="1" applyAlignment="1">
      <alignment horizontal="right"/>
    </xf>
    <xf numFmtId="0" fontId="12" fillId="0" borderId="6" xfId="0" applyFont="1" applyBorder="1"/>
    <xf numFmtId="0" fontId="4" fillId="0" borderId="17" xfId="0" applyFont="1" applyBorder="1" applyAlignment="1">
      <alignment horizontal="right"/>
    </xf>
    <xf numFmtId="1" fontId="2" fillId="0" borderId="18" xfId="0" applyNumberFormat="1" applyFont="1" applyBorder="1"/>
    <xf numFmtId="1" fontId="13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/>
    </xf>
    <xf numFmtId="1" fontId="4" fillId="0" borderId="6" xfId="0" applyNumberFormat="1" applyFont="1" applyBorder="1" applyAlignment="1">
      <alignment horizontal="right"/>
    </xf>
    <xf numFmtId="0" fontId="2" fillId="0" borderId="15" xfId="0" applyFont="1" applyBorder="1"/>
    <xf numFmtId="0" fontId="14" fillId="0" borderId="16" xfId="0" applyFont="1" applyBorder="1" applyAlignment="1">
      <alignment horizontal="left" wrapText="1"/>
    </xf>
    <xf numFmtId="1" fontId="5" fillId="0" borderId="8" xfId="0" applyNumberFormat="1" applyFont="1" applyBorder="1"/>
    <xf numFmtId="0" fontId="5" fillId="0" borderId="20" xfId="0" applyFont="1" applyBorder="1"/>
    <xf numFmtId="1" fontId="15" fillId="0" borderId="18" xfId="0" applyNumberFormat="1" applyFont="1" applyBorder="1"/>
    <xf numFmtId="0" fontId="1" fillId="0" borderId="0" xfId="0" applyFont="1"/>
    <xf numFmtId="0" fontId="2" fillId="0" borderId="21" xfId="0" applyFont="1" applyBorder="1"/>
    <xf numFmtId="0" fontId="14" fillId="0" borderId="22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2" fillId="0" borderId="23" xfId="0" applyFont="1" applyBorder="1"/>
    <xf numFmtId="0" fontId="2" fillId="0" borderId="24" xfId="0" applyFont="1" applyBorder="1"/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1" fontId="17" fillId="0" borderId="4" xfId="0" applyNumberFormat="1" applyFont="1" applyBorder="1"/>
    <xf numFmtId="1" fontId="8" fillId="0" borderId="0" xfId="0" applyNumberFormat="1" applyFont="1"/>
    <xf numFmtId="0" fontId="9" fillId="0" borderId="25" xfId="0" applyFont="1" applyBorder="1" applyAlignment="1">
      <alignment horizontal="right"/>
    </xf>
    <xf numFmtId="0" fontId="18" fillId="0" borderId="2" xfId="0" applyFont="1" applyBorder="1"/>
    <xf numFmtId="0" fontId="18" fillId="0" borderId="3" xfId="0" applyFont="1" applyBorder="1"/>
    <xf numFmtId="1" fontId="18" fillId="0" borderId="4" xfId="0" applyNumberFormat="1" applyFont="1" applyBorder="1"/>
    <xf numFmtId="0" fontId="2" fillId="0" borderId="26" xfId="0" applyFont="1" applyBorder="1"/>
    <xf numFmtId="0" fontId="4" fillId="0" borderId="16" xfId="0" applyFont="1" applyBorder="1" applyAlignment="1">
      <alignment horizontal="right"/>
    </xf>
    <xf numFmtId="0" fontId="18" fillId="0" borderId="7" xfId="0" applyFont="1" applyBorder="1"/>
    <xf numFmtId="0" fontId="18" fillId="0" borderId="17" xfId="0" applyFont="1" applyBorder="1"/>
    <xf numFmtId="0" fontId="9" fillId="0" borderId="17" xfId="0" applyFont="1" applyBorder="1"/>
    <xf numFmtId="1" fontId="17" fillId="0" borderId="18" xfId="0" applyNumberFormat="1" applyFont="1" applyBorder="1"/>
    <xf numFmtId="0" fontId="2" fillId="0" borderId="27" xfId="0" applyFont="1" applyBorder="1"/>
    <xf numFmtId="0" fontId="18" fillId="0" borderId="16" xfId="0" applyFont="1" applyBorder="1"/>
    <xf numFmtId="1" fontId="17" fillId="0" borderId="28" xfId="0" applyNumberFormat="1" applyFont="1" applyBorder="1"/>
    <xf numFmtId="0" fontId="2" fillId="0" borderId="1" xfId="0" applyFont="1" applyBorder="1"/>
    <xf numFmtId="2" fontId="9" fillId="0" borderId="2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/>
    <xf numFmtId="0" fontId="9" fillId="0" borderId="2" xfId="0" applyFont="1" applyBorder="1" applyAlignment="1">
      <alignment horizontal="right" wrapText="1"/>
    </xf>
    <xf numFmtId="2" fontId="9" fillId="3" borderId="4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2" fontId="0" fillId="0" borderId="0" xfId="0" applyNumberFormat="1"/>
    <xf numFmtId="2" fontId="5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/>
    <xf numFmtId="2" fontId="18" fillId="0" borderId="0" xfId="0" applyNumberFormat="1" applyFont="1"/>
    <xf numFmtId="2" fontId="12" fillId="0" borderId="0" xfId="0" applyNumberFormat="1" applyFont="1"/>
    <xf numFmtId="0" fontId="12" fillId="0" borderId="0" xfId="0" applyFont="1"/>
    <xf numFmtId="0" fontId="16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1" fontId="26" fillId="0" borderId="0" xfId="0" applyNumberFormat="1" applyFont="1" applyAlignment="1">
      <alignment horizontal="right"/>
    </xf>
    <xf numFmtId="0" fontId="18" fillId="0" borderId="0" xfId="0" applyFont="1"/>
    <xf numFmtId="0" fontId="27" fillId="0" borderId="0" xfId="0" applyFont="1"/>
    <xf numFmtId="2" fontId="2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2" fontId="16" fillId="0" borderId="0" xfId="0" applyNumberFormat="1" applyFont="1"/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1" fillId="0" borderId="0" xfId="0" applyFont="1"/>
  </cellXfs>
  <cellStyles count="2">
    <cellStyle name="Normal_Specbudz.kopsavilkums 2006.g un korekc.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workbookViewId="0">
      <selection activeCell="N7" sqref="N7"/>
    </sheetView>
  </sheetViews>
  <sheetFormatPr defaultRowHeight="15" x14ac:dyDescent="0.25"/>
  <cols>
    <col min="1" max="1" width="8.5703125" customWidth="1"/>
    <col min="2" max="2" width="39.28515625" customWidth="1"/>
    <col min="3" max="3" width="9" customWidth="1"/>
    <col min="4" max="5" width="9.42578125" customWidth="1"/>
    <col min="6" max="6" width="8.42578125" customWidth="1"/>
    <col min="7" max="7" width="10.28515625" customWidth="1"/>
    <col min="8" max="8" width="9.42578125" customWidth="1"/>
    <col min="9" max="9" width="10.140625" customWidth="1"/>
    <col min="10" max="10" width="11.140625" customWidth="1"/>
    <col min="11" max="11" width="10" customWidth="1"/>
    <col min="257" max="257" width="8.85546875" customWidth="1"/>
    <col min="258" max="258" width="39.28515625" customWidth="1"/>
    <col min="259" max="259" width="9" customWidth="1"/>
    <col min="260" max="261" width="9.42578125" customWidth="1"/>
    <col min="262" max="262" width="8.42578125" customWidth="1"/>
    <col min="263" max="263" width="8.7109375" customWidth="1"/>
    <col min="264" max="264" width="9.42578125" customWidth="1"/>
    <col min="265" max="265" width="10.140625" customWidth="1"/>
    <col min="266" max="266" width="11.140625" customWidth="1"/>
    <col min="267" max="267" width="10" customWidth="1"/>
    <col min="513" max="513" width="8.85546875" customWidth="1"/>
    <col min="514" max="514" width="39.28515625" customWidth="1"/>
    <col min="515" max="515" width="9" customWidth="1"/>
    <col min="516" max="517" width="9.42578125" customWidth="1"/>
    <col min="518" max="518" width="8.42578125" customWidth="1"/>
    <col min="519" max="519" width="8.7109375" customWidth="1"/>
    <col min="520" max="520" width="9.42578125" customWidth="1"/>
    <col min="521" max="521" width="10.140625" customWidth="1"/>
    <col min="522" max="522" width="11.140625" customWidth="1"/>
    <col min="523" max="523" width="10" customWidth="1"/>
    <col min="769" max="769" width="8.85546875" customWidth="1"/>
    <col min="770" max="770" width="39.28515625" customWidth="1"/>
    <col min="771" max="771" width="9" customWidth="1"/>
    <col min="772" max="773" width="9.42578125" customWidth="1"/>
    <col min="774" max="774" width="8.42578125" customWidth="1"/>
    <col min="775" max="775" width="8.7109375" customWidth="1"/>
    <col min="776" max="776" width="9.42578125" customWidth="1"/>
    <col min="777" max="777" width="10.140625" customWidth="1"/>
    <col min="778" max="778" width="11.140625" customWidth="1"/>
    <col min="779" max="779" width="10" customWidth="1"/>
    <col min="1025" max="1025" width="8.85546875" customWidth="1"/>
    <col min="1026" max="1026" width="39.28515625" customWidth="1"/>
    <col min="1027" max="1027" width="9" customWidth="1"/>
    <col min="1028" max="1029" width="9.42578125" customWidth="1"/>
    <col min="1030" max="1030" width="8.42578125" customWidth="1"/>
    <col min="1031" max="1031" width="8.7109375" customWidth="1"/>
    <col min="1032" max="1032" width="9.42578125" customWidth="1"/>
    <col min="1033" max="1033" width="10.140625" customWidth="1"/>
    <col min="1034" max="1034" width="11.140625" customWidth="1"/>
    <col min="1035" max="1035" width="10" customWidth="1"/>
    <col min="1281" max="1281" width="8.85546875" customWidth="1"/>
    <col min="1282" max="1282" width="39.28515625" customWidth="1"/>
    <col min="1283" max="1283" width="9" customWidth="1"/>
    <col min="1284" max="1285" width="9.42578125" customWidth="1"/>
    <col min="1286" max="1286" width="8.42578125" customWidth="1"/>
    <col min="1287" max="1287" width="8.7109375" customWidth="1"/>
    <col min="1288" max="1288" width="9.42578125" customWidth="1"/>
    <col min="1289" max="1289" width="10.140625" customWidth="1"/>
    <col min="1290" max="1290" width="11.140625" customWidth="1"/>
    <col min="1291" max="1291" width="10" customWidth="1"/>
    <col min="1537" max="1537" width="8.85546875" customWidth="1"/>
    <col min="1538" max="1538" width="39.28515625" customWidth="1"/>
    <col min="1539" max="1539" width="9" customWidth="1"/>
    <col min="1540" max="1541" width="9.42578125" customWidth="1"/>
    <col min="1542" max="1542" width="8.42578125" customWidth="1"/>
    <col min="1543" max="1543" width="8.7109375" customWidth="1"/>
    <col min="1544" max="1544" width="9.42578125" customWidth="1"/>
    <col min="1545" max="1545" width="10.140625" customWidth="1"/>
    <col min="1546" max="1546" width="11.140625" customWidth="1"/>
    <col min="1547" max="1547" width="10" customWidth="1"/>
    <col min="1793" max="1793" width="8.85546875" customWidth="1"/>
    <col min="1794" max="1794" width="39.28515625" customWidth="1"/>
    <col min="1795" max="1795" width="9" customWidth="1"/>
    <col min="1796" max="1797" width="9.42578125" customWidth="1"/>
    <col min="1798" max="1798" width="8.42578125" customWidth="1"/>
    <col min="1799" max="1799" width="8.7109375" customWidth="1"/>
    <col min="1800" max="1800" width="9.42578125" customWidth="1"/>
    <col min="1801" max="1801" width="10.140625" customWidth="1"/>
    <col min="1802" max="1802" width="11.140625" customWidth="1"/>
    <col min="1803" max="1803" width="10" customWidth="1"/>
    <col min="2049" max="2049" width="8.85546875" customWidth="1"/>
    <col min="2050" max="2050" width="39.28515625" customWidth="1"/>
    <col min="2051" max="2051" width="9" customWidth="1"/>
    <col min="2052" max="2053" width="9.42578125" customWidth="1"/>
    <col min="2054" max="2054" width="8.42578125" customWidth="1"/>
    <col min="2055" max="2055" width="8.7109375" customWidth="1"/>
    <col min="2056" max="2056" width="9.42578125" customWidth="1"/>
    <col min="2057" max="2057" width="10.140625" customWidth="1"/>
    <col min="2058" max="2058" width="11.140625" customWidth="1"/>
    <col min="2059" max="2059" width="10" customWidth="1"/>
    <col min="2305" max="2305" width="8.85546875" customWidth="1"/>
    <col min="2306" max="2306" width="39.28515625" customWidth="1"/>
    <col min="2307" max="2307" width="9" customWidth="1"/>
    <col min="2308" max="2309" width="9.42578125" customWidth="1"/>
    <col min="2310" max="2310" width="8.42578125" customWidth="1"/>
    <col min="2311" max="2311" width="8.7109375" customWidth="1"/>
    <col min="2312" max="2312" width="9.42578125" customWidth="1"/>
    <col min="2313" max="2313" width="10.140625" customWidth="1"/>
    <col min="2314" max="2314" width="11.140625" customWidth="1"/>
    <col min="2315" max="2315" width="10" customWidth="1"/>
    <col min="2561" max="2561" width="8.85546875" customWidth="1"/>
    <col min="2562" max="2562" width="39.28515625" customWidth="1"/>
    <col min="2563" max="2563" width="9" customWidth="1"/>
    <col min="2564" max="2565" width="9.42578125" customWidth="1"/>
    <col min="2566" max="2566" width="8.42578125" customWidth="1"/>
    <col min="2567" max="2567" width="8.7109375" customWidth="1"/>
    <col min="2568" max="2568" width="9.42578125" customWidth="1"/>
    <col min="2569" max="2569" width="10.140625" customWidth="1"/>
    <col min="2570" max="2570" width="11.140625" customWidth="1"/>
    <col min="2571" max="2571" width="10" customWidth="1"/>
    <col min="2817" max="2817" width="8.85546875" customWidth="1"/>
    <col min="2818" max="2818" width="39.28515625" customWidth="1"/>
    <col min="2819" max="2819" width="9" customWidth="1"/>
    <col min="2820" max="2821" width="9.42578125" customWidth="1"/>
    <col min="2822" max="2822" width="8.42578125" customWidth="1"/>
    <col min="2823" max="2823" width="8.7109375" customWidth="1"/>
    <col min="2824" max="2824" width="9.42578125" customWidth="1"/>
    <col min="2825" max="2825" width="10.140625" customWidth="1"/>
    <col min="2826" max="2826" width="11.140625" customWidth="1"/>
    <col min="2827" max="2827" width="10" customWidth="1"/>
    <col min="3073" max="3073" width="8.85546875" customWidth="1"/>
    <col min="3074" max="3074" width="39.28515625" customWidth="1"/>
    <col min="3075" max="3075" width="9" customWidth="1"/>
    <col min="3076" max="3077" width="9.42578125" customWidth="1"/>
    <col min="3078" max="3078" width="8.42578125" customWidth="1"/>
    <col min="3079" max="3079" width="8.7109375" customWidth="1"/>
    <col min="3080" max="3080" width="9.42578125" customWidth="1"/>
    <col min="3081" max="3081" width="10.140625" customWidth="1"/>
    <col min="3082" max="3082" width="11.140625" customWidth="1"/>
    <col min="3083" max="3083" width="10" customWidth="1"/>
    <col min="3329" max="3329" width="8.85546875" customWidth="1"/>
    <col min="3330" max="3330" width="39.28515625" customWidth="1"/>
    <col min="3331" max="3331" width="9" customWidth="1"/>
    <col min="3332" max="3333" width="9.42578125" customWidth="1"/>
    <col min="3334" max="3334" width="8.42578125" customWidth="1"/>
    <col min="3335" max="3335" width="8.7109375" customWidth="1"/>
    <col min="3336" max="3336" width="9.42578125" customWidth="1"/>
    <col min="3337" max="3337" width="10.140625" customWidth="1"/>
    <col min="3338" max="3338" width="11.140625" customWidth="1"/>
    <col min="3339" max="3339" width="10" customWidth="1"/>
    <col min="3585" max="3585" width="8.85546875" customWidth="1"/>
    <col min="3586" max="3586" width="39.28515625" customWidth="1"/>
    <col min="3587" max="3587" width="9" customWidth="1"/>
    <col min="3588" max="3589" width="9.42578125" customWidth="1"/>
    <col min="3590" max="3590" width="8.42578125" customWidth="1"/>
    <col min="3591" max="3591" width="8.7109375" customWidth="1"/>
    <col min="3592" max="3592" width="9.42578125" customWidth="1"/>
    <col min="3593" max="3593" width="10.140625" customWidth="1"/>
    <col min="3594" max="3594" width="11.140625" customWidth="1"/>
    <col min="3595" max="3595" width="10" customWidth="1"/>
    <col min="3841" max="3841" width="8.85546875" customWidth="1"/>
    <col min="3842" max="3842" width="39.28515625" customWidth="1"/>
    <col min="3843" max="3843" width="9" customWidth="1"/>
    <col min="3844" max="3845" width="9.42578125" customWidth="1"/>
    <col min="3846" max="3846" width="8.42578125" customWidth="1"/>
    <col min="3847" max="3847" width="8.7109375" customWidth="1"/>
    <col min="3848" max="3848" width="9.42578125" customWidth="1"/>
    <col min="3849" max="3849" width="10.140625" customWidth="1"/>
    <col min="3850" max="3850" width="11.140625" customWidth="1"/>
    <col min="3851" max="3851" width="10" customWidth="1"/>
    <col min="4097" max="4097" width="8.85546875" customWidth="1"/>
    <col min="4098" max="4098" width="39.28515625" customWidth="1"/>
    <col min="4099" max="4099" width="9" customWidth="1"/>
    <col min="4100" max="4101" width="9.42578125" customWidth="1"/>
    <col min="4102" max="4102" width="8.42578125" customWidth="1"/>
    <col min="4103" max="4103" width="8.7109375" customWidth="1"/>
    <col min="4104" max="4104" width="9.42578125" customWidth="1"/>
    <col min="4105" max="4105" width="10.140625" customWidth="1"/>
    <col min="4106" max="4106" width="11.140625" customWidth="1"/>
    <col min="4107" max="4107" width="10" customWidth="1"/>
    <col min="4353" max="4353" width="8.85546875" customWidth="1"/>
    <col min="4354" max="4354" width="39.28515625" customWidth="1"/>
    <col min="4355" max="4355" width="9" customWidth="1"/>
    <col min="4356" max="4357" width="9.42578125" customWidth="1"/>
    <col min="4358" max="4358" width="8.42578125" customWidth="1"/>
    <col min="4359" max="4359" width="8.7109375" customWidth="1"/>
    <col min="4360" max="4360" width="9.42578125" customWidth="1"/>
    <col min="4361" max="4361" width="10.140625" customWidth="1"/>
    <col min="4362" max="4362" width="11.140625" customWidth="1"/>
    <col min="4363" max="4363" width="10" customWidth="1"/>
    <col min="4609" max="4609" width="8.85546875" customWidth="1"/>
    <col min="4610" max="4610" width="39.28515625" customWidth="1"/>
    <col min="4611" max="4611" width="9" customWidth="1"/>
    <col min="4612" max="4613" width="9.42578125" customWidth="1"/>
    <col min="4614" max="4614" width="8.42578125" customWidth="1"/>
    <col min="4615" max="4615" width="8.7109375" customWidth="1"/>
    <col min="4616" max="4616" width="9.42578125" customWidth="1"/>
    <col min="4617" max="4617" width="10.140625" customWidth="1"/>
    <col min="4618" max="4618" width="11.140625" customWidth="1"/>
    <col min="4619" max="4619" width="10" customWidth="1"/>
    <col min="4865" max="4865" width="8.85546875" customWidth="1"/>
    <col min="4866" max="4866" width="39.28515625" customWidth="1"/>
    <col min="4867" max="4867" width="9" customWidth="1"/>
    <col min="4868" max="4869" width="9.42578125" customWidth="1"/>
    <col min="4870" max="4870" width="8.42578125" customWidth="1"/>
    <col min="4871" max="4871" width="8.7109375" customWidth="1"/>
    <col min="4872" max="4872" width="9.42578125" customWidth="1"/>
    <col min="4873" max="4873" width="10.140625" customWidth="1"/>
    <col min="4874" max="4874" width="11.140625" customWidth="1"/>
    <col min="4875" max="4875" width="10" customWidth="1"/>
    <col min="5121" max="5121" width="8.85546875" customWidth="1"/>
    <col min="5122" max="5122" width="39.28515625" customWidth="1"/>
    <col min="5123" max="5123" width="9" customWidth="1"/>
    <col min="5124" max="5125" width="9.42578125" customWidth="1"/>
    <col min="5126" max="5126" width="8.42578125" customWidth="1"/>
    <col min="5127" max="5127" width="8.7109375" customWidth="1"/>
    <col min="5128" max="5128" width="9.42578125" customWidth="1"/>
    <col min="5129" max="5129" width="10.140625" customWidth="1"/>
    <col min="5130" max="5130" width="11.140625" customWidth="1"/>
    <col min="5131" max="5131" width="10" customWidth="1"/>
    <col min="5377" max="5377" width="8.85546875" customWidth="1"/>
    <col min="5378" max="5378" width="39.28515625" customWidth="1"/>
    <col min="5379" max="5379" width="9" customWidth="1"/>
    <col min="5380" max="5381" width="9.42578125" customWidth="1"/>
    <col min="5382" max="5382" width="8.42578125" customWidth="1"/>
    <col min="5383" max="5383" width="8.7109375" customWidth="1"/>
    <col min="5384" max="5384" width="9.42578125" customWidth="1"/>
    <col min="5385" max="5385" width="10.140625" customWidth="1"/>
    <col min="5386" max="5386" width="11.140625" customWidth="1"/>
    <col min="5387" max="5387" width="10" customWidth="1"/>
    <col min="5633" max="5633" width="8.85546875" customWidth="1"/>
    <col min="5634" max="5634" width="39.28515625" customWidth="1"/>
    <col min="5635" max="5635" width="9" customWidth="1"/>
    <col min="5636" max="5637" width="9.42578125" customWidth="1"/>
    <col min="5638" max="5638" width="8.42578125" customWidth="1"/>
    <col min="5639" max="5639" width="8.7109375" customWidth="1"/>
    <col min="5640" max="5640" width="9.42578125" customWidth="1"/>
    <col min="5641" max="5641" width="10.140625" customWidth="1"/>
    <col min="5642" max="5642" width="11.140625" customWidth="1"/>
    <col min="5643" max="5643" width="10" customWidth="1"/>
    <col min="5889" max="5889" width="8.85546875" customWidth="1"/>
    <col min="5890" max="5890" width="39.28515625" customWidth="1"/>
    <col min="5891" max="5891" width="9" customWidth="1"/>
    <col min="5892" max="5893" width="9.42578125" customWidth="1"/>
    <col min="5894" max="5894" width="8.42578125" customWidth="1"/>
    <col min="5895" max="5895" width="8.7109375" customWidth="1"/>
    <col min="5896" max="5896" width="9.42578125" customWidth="1"/>
    <col min="5897" max="5897" width="10.140625" customWidth="1"/>
    <col min="5898" max="5898" width="11.140625" customWidth="1"/>
    <col min="5899" max="5899" width="10" customWidth="1"/>
    <col min="6145" max="6145" width="8.85546875" customWidth="1"/>
    <col min="6146" max="6146" width="39.28515625" customWidth="1"/>
    <col min="6147" max="6147" width="9" customWidth="1"/>
    <col min="6148" max="6149" width="9.42578125" customWidth="1"/>
    <col min="6150" max="6150" width="8.42578125" customWidth="1"/>
    <col min="6151" max="6151" width="8.7109375" customWidth="1"/>
    <col min="6152" max="6152" width="9.42578125" customWidth="1"/>
    <col min="6153" max="6153" width="10.140625" customWidth="1"/>
    <col min="6154" max="6154" width="11.140625" customWidth="1"/>
    <col min="6155" max="6155" width="10" customWidth="1"/>
    <col min="6401" max="6401" width="8.85546875" customWidth="1"/>
    <col min="6402" max="6402" width="39.28515625" customWidth="1"/>
    <col min="6403" max="6403" width="9" customWidth="1"/>
    <col min="6404" max="6405" width="9.42578125" customWidth="1"/>
    <col min="6406" max="6406" width="8.42578125" customWidth="1"/>
    <col min="6407" max="6407" width="8.7109375" customWidth="1"/>
    <col min="6408" max="6408" width="9.42578125" customWidth="1"/>
    <col min="6409" max="6409" width="10.140625" customWidth="1"/>
    <col min="6410" max="6410" width="11.140625" customWidth="1"/>
    <col min="6411" max="6411" width="10" customWidth="1"/>
    <col min="6657" max="6657" width="8.85546875" customWidth="1"/>
    <col min="6658" max="6658" width="39.28515625" customWidth="1"/>
    <col min="6659" max="6659" width="9" customWidth="1"/>
    <col min="6660" max="6661" width="9.42578125" customWidth="1"/>
    <col min="6662" max="6662" width="8.42578125" customWidth="1"/>
    <col min="6663" max="6663" width="8.7109375" customWidth="1"/>
    <col min="6664" max="6664" width="9.42578125" customWidth="1"/>
    <col min="6665" max="6665" width="10.140625" customWidth="1"/>
    <col min="6666" max="6666" width="11.140625" customWidth="1"/>
    <col min="6667" max="6667" width="10" customWidth="1"/>
    <col min="6913" max="6913" width="8.85546875" customWidth="1"/>
    <col min="6914" max="6914" width="39.28515625" customWidth="1"/>
    <col min="6915" max="6915" width="9" customWidth="1"/>
    <col min="6916" max="6917" width="9.42578125" customWidth="1"/>
    <col min="6918" max="6918" width="8.42578125" customWidth="1"/>
    <col min="6919" max="6919" width="8.7109375" customWidth="1"/>
    <col min="6920" max="6920" width="9.42578125" customWidth="1"/>
    <col min="6921" max="6921" width="10.140625" customWidth="1"/>
    <col min="6922" max="6922" width="11.140625" customWidth="1"/>
    <col min="6923" max="6923" width="10" customWidth="1"/>
    <col min="7169" max="7169" width="8.85546875" customWidth="1"/>
    <col min="7170" max="7170" width="39.28515625" customWidth="1"/>
    <col min="7171" max="7171" width="9" customWidth="1"/>
    <col min="7172" max="7173" width="9.42578125" customWidth="1"/>
    <col min="7174" max="7174" width="8.42578125" customWidth="1"/>
    <col min="7175" max="7175" width="8.7109375" customWidth="1"/>
    <col min="7176" max="7176" width="9.42578125" customWidth="1"/>
    <col min="7177" max="7177" width="10.140625" customWidth="1"/>
    <col min="7178" max="7178" width="11.140625" customWidth="1"/>
    <col min="7179" max="7179" width="10" customWidth="1"/>
    <col min="7425" max="7425" width="8.85546875" customWidth="1"/>
    <col min="7426" max="7426" width="39.28515625" customWidth="1"/>
    <col min="7427" max="7427" width="9" customWidth="1"/>
    <col min="7428" max="7429" width="9.42578125" customWidth="1"/>
    <col min="7430" max="7430" width="8.42578125" customWidth="1"/>
    <col min="7431" max="7431" width="8.7109375" customWidth="1"/>
    <col min="7432" max="7432" width="9.42578125" customWidth="1"/>
    <col min="7433" max="7433" width="10.140625" customWidth="1"/>
    <col min="7434" max="7434" width="11.140625" customWidth="1"/>
    <col min="7435" max="7435" width="10" customWidth="1"/>
    <col min="7681" max="7681" width="8.85546875" customWidth="1"/>
    <col min="7682" max="7682" width="39.28515625" customWidth="1"/>
    <col min="7683" max="7683" width="9" customWidth="1"/>
    <col min="7684" max="7685" width="9.42578125" customWidth="1"/>
    <col min="7686" max="7686" width="8.42578125" customWidth="1"/>
    <col min="7687" max="7687" width="8.7109375" customWidth="1"/>
    <col min="7688" max="7688" width="9.42578125" customWidth="1"/>
    <col min="7689" max="7689" width="10.140625" customWidth="1"/>
    <col min="7690" max="7690" width="11.140625" customWidth="1"/>
    <col min="7691" max="7691" width="10" customWidth="1"/>
    <col min="7937" max="7937" width="8.85546875" customWidth="1"/>
    <col min="7938" max="7938" width="39.28515625" customWidth="1"/>
    <col min="7939" max="7939" width="9" customWidth="1"/>
    <col min="7940" max="7941" width="9.42578125" customWidth="1"/>
    <col min="7942" max="7942" width="8.42578125" customWidth="1"/>
    <col min="7943" max="7943" width="8.7109375" customWidth="1"/>
    <col min="7944" max="7944" width="9.42578125" customWidth="1"/>
    <col min="7945" max="7945" width="10.140625" customWidth="1"/>
    <col min="7946" max="7946" width="11.140625" customWidth="1"/>
    <col min="7947" max="7947" width="10" customWidth="1"/>
    <col min="8193" max="8193" width="8.85546875" customWidth="1"/>
    <col min="8194" max="8194" width="39.28515625" customWidth="1"/>
    <col min="8195" max="8195" width="9" customWidth="1"/>
    <col min="8196" max="8197" width="9.42578125" customWidth="1"/>
    <col min="8198" max="8198" width="8.42578125" customWidth="1"/>
    <col min="8199" max="8199" width="8.7109375" customWidth="1"/>
    <col min="8200" max="8200" width="9.42578125" customWidth="1"/>
    <col min="8201" max="8201" width="10.140625" customWidth="1"/>
    <col min="8202" max="8202" width="11.140625" customWidth="1"/>
    <col min="8203" max="8203" width="10" customWidth="1"/>
    <col min="8449" max="8449" width="8.85546875" customWidth="1"/>
    <col min="8450" max="8450" width="39.28515625" customWidth="1"/>
    <col min="8451" max="8451" width="9" customWidth="1"/>
    <col min="8452" max="8453" width="9.42578125" customWidth="1"/>
    <col min="8454" max="8454" width="8.42578125" customWidth="1"/>
    <col min="8455" max="8455" width="8.7109375" customWidth="1"/>
    <col min="8456" max="8456" width="9.42578125" customWidth="1"/>
    <col min="8457" max="8457" width="10.140625" customWidth="1"/>
    <col min="8458" max="8458" width="11.140625" customWidth="1"/>
    <col min="8459" max="8459" width="10" customWidth="1"/>
    <col min="8705" max="8705" width="8.85546875" customWidth="1"/>
    <col min="8706" max="8706" width="39.28515625" customWidth="1"/>
    <col min="8707" max="8707" width="9" customWidth="1"/>
    <col min="8708" max="8709" width="9.42578125" customWidth="1"/>
    <col min="8710" max="8710" width="8.42578125" customWidth="1"/>
    <col min="8711" max="8711" width="8.7109375" customWidth="1"/>
    <col min="8712" max="8712" width="9.42578125" customWidth="1"/>
    <col min="8713" max="8713" width="10.140625" customWidth="1"/>
    <col min="8714" max="8714" width="11.140625" customWidth="1"/>
    <col min="8715" max="8715" width="10" customWidth="1"/>
    <col min="8961" max="8961" width="8.85546875" customWidth="1"/>
    <col min="8962" max="8962" width="39.28515625" customWidth="1"/>
    <col min="8963" max="8963" width="9" customWidth="1"/>
    <col min="8964" max="8965" width="9.42578125" customWidth="1"/>
    <col min="8966" max="8966" width="8.42578125" customWidth="1"/>
    <col min="8967" max="8967" width="8.7109375" customWidth="1"/>
    <col min="8968" max="8968" width="9.42578125" customWidth="1"/>
    <col min="8969" max="8969" width="10.140625" customWidth="1"/>
    <col min="8970" max="8970" width="11.140625" customWidth="1"/>
    <col min="8971" max="8971" width="10" customWidth="1"/>
    <col min="9217" max="9217" width="8.85546875" customWidth="1"/>
    <col min="9218" max="9218" width="39.28515625" customWidth="1"/>
    <col min="9219" max="9219" width="9" customWidth="1"/>
    <col min="9220" max="9221" width="9.42578125" customWidth="1"/>
    <col min="9222" max="9222" width="8.42578125" customWidth="1"/>
    <col min="9223" max="9223" width="8.7109375" customWidth="1"/>
    <col min="9224" max="9224" width="9.42578125" customWidth="1"/>
    <col min="9225" max="9225" width="10.140625" customWidth="1"/>
    <col min="9226" max="9226" width="11.140625" customWidth="1"/>
    <col min="9227" max="9227" width="10" customWidth="1"/>
    <col min="9473" max="9473" width="8.85546875" customWidth="1"/>
    <col min="9474" max="9474" width="39.28515625" customWidth="1"/>
    <col min="9475" max="9475" width="9" customWidth="1"/>
    <col min="9476" max="9477" width="9.42578125" customWidth="1"/>
    <col min="9478" max="9478" width="8.42578125" customWidth="1"/>
    <col min="9479" max="9479" width="8.7109375" customWidth="1"/>
    <col min="9480" max="9480" width="9.42578125" customWidth="1"/>
    <col min="9481" max="9481" width="10.140625" customWidth="1"/>
    <col min="9482" max="9482" width="11.140625" customWidth="1"/>
    <col min="9483" max="9483" width="10" customWidth="1"/>
    <col min="9729" max="9729" width="8.85546875" customWidth="1"/>
    <col min="9730" max="9730" width="39.28515625" customWidth="1"/>
    <col min="9731" max="9731" width="9" customWidth="1"/>
    <col min="9732" max="9733" width="9.42578125" customWidth="1"/>
    <col min="9734" max="9734" width="8.42578125" customWidth="1"/>
    <col min="9735" max="9735" width="8.7109375" customWidth="1"/>
    <col min="9736" max="9736" width="9.42578125" customWidth="1"/>
    <col min="9737" max="9737" width="10.140625" customWidth="1"/>
    <col min="9738" max="9738" width="11.140625" customWidth="1"/>
    <col min="9739" max="9739" width="10" customWidth="1"/>
    <col min="9985" max="9985" width="8.85546875" customWidth="1"/>
    <col min="9986" max="9986" width="39.28515625" customWidth="1"/>
    <col min="9987" max="9987" width="9" customWidth="1"/>
    <col min="9988" max="9989" width="9.42578125" customWidth="1"/>
    <col min="9990" max="9990" width="8.42578125" customWidth="1"/>
    <col min="9991" max="9991" width="8.7109375" customWidth="1"/>
    <col min="9992" max="9992" width="9.42578125" customWidth="1"/>
    <col min="9993" max="9993" width="10.140625" customWidth="1"/>
    <col min="9994" max="9994" width="11.140625" customWidth="1"/>
    <col min="9995" max="9995" width="10" customWidth="1"/>
    <col min="10241" max="10241" width="8.85546875" customWidth="1"/>
    <col min="10242" max="10242" width="39.28515625" customWidth="1"/>
    <col min="10243" max="10243" width="9" customWidth="1"/>
    <col min="10244" max="10245" width="9.42578125" customWidth="1"/>
    <col min="10246" max="10246" width="8.42578125" customWidth="1"/>
    <col min="10247" max="10247" width="8.7109375" customWidth="1"/>
    <col min="10248" max="10248" width="9.42578125" customWidth="1"/>
    <col min="10249" max="10249" width="10.140625" customWidth="1"/>
    <col min="10250" max="10250" width="11.140625" customWidth="1"/>
    <col min="10251" max="10251" width="10" customWidth="1"/>
    <col min="10497" max="10497" width="8.85546875" customWidth="1"/>
    <col min="10498" max="10498" width="39.28515625" customWidth="1"/>
    <col min="10499" max="10499" width="9" customWidth="1"/>
    <col min="10500" max="10501" width="9.42578125" customWidth="1"/>
    <col min="10502" max="10502" width="8.42578125" customWidth="1"/>
    <col min="10503" max="10503" width="8.7109375" customWidth="1"/>
    <col min="10504" max="10504" width="9.42578125" customWidth="1"/>
    <col min="10505" max="10505" width="10.140625" customWidth="1"/>
    <col min="10506" max="10506" width="11.140625" customWidth="1"/>
    <col min="10507" max="10507" width="10" customWidth="1"/>
    <col min="10753" max="10753" width="8.85546875" customWidth="1"/>
    <col min="10754" max="10754" width="39.28515625" customWidth="1"/>
    <col min="10755" max="10755" width="9" customWidth="1"/>
    <col min="10756" max="10757" width="9.42578125" customWidth="1"/>
    <col min="10758" max="10758" width="8.42578125" customWidth="1"/>
    <col min="10759" max="10759" width="8.7109375" customWidth="1"/>
    <col min="10760" max="10760" width="9.42578125" customWidth="1"/>
    <col min="10761" max="10761" width="10.140625" customWidth="1"/>
    <col min="10762" max="10762" width="11.140625" customWidth="1"/>
    <col min="10763" max="10763" width="10" customWidth="1"/>
    <col min="11009" max="11009" width="8.85546875" customWidth="1"/>
    <col min="11010" max="11010" width="39.28515625" customWidth="1"/>
    <col min="11011" max="11011" width="9" customWidth="1"/>
    <col min="11012" max="11013" width="9.42578125" customWidth="1"/>
    <col min="11014" max="11014" width="8.42578125" customWidth="1"/>
    <col min="11015" max="11015" width="8.7109375" customWidth="1"/>
    <col min="11016" max="11016" width="9.42578125" customWidth="1"/>
    <col min="11017" max="11017" width="10.140625" customWidth="1"/>
    <col min="11018" max="11018" width="11.140625" customWidth="1"/>
    <col min="11019" max="11019" width="10" customWidth="1"/>
    <col min="11265" max="11265" width="8.85546875" customWidth="1"/>
    <col min="11266" max="11266" width="39.28515625" customWidth="1"/>
    <col min="11267" max="11267" width="9" customWidth="1"/>
    <col min="11268" max="11269" width="9.42578125" customWidth="1"/>
    <col min="11270" max="11270" width="8.42578125" customWidth="1"/>
    <col min="11271" max="11271" width="8.7109375" customWidth="1"/>
    <col min="11272" max="11272" width="9.42578125" customWidth="1"/>
    <col min="11273" max="11273" width="10.140625" customWidth="1"/>
    <col min="11274" max="11274" width="11.140625" customWidth="1"/>
    <col min="11275" max="11275" width="10" customWidth="1"/>
    <col min="11521" max="11521" width="8.85546875" customWidth="1"/>
    <col min="11522" max="11522" width="39.28515625" customWidth="1"/>
    <col min="11523" max="11523" width="9" customWidth="1"/>
    <col min="11524" max="11525" width="9.42578125" customWidth="1"/>
    <col min="11526" max="11526" width="8.42578125" customWidth="1"/>
    <col min="11527" max="11527" width="8.7109375" customWidth="1"/>
    <col min="11528" max="11528" width="9.42578125" customWidth="1"/>
    <col min="11529" max="11529" width="10.140625" customWidth="1"/>
    <col min="11530" max="11530" width="11.140625" customWidth="1"/>
    <col min="11531" max="11531" width="10" customWidth="1"/>
    <col min="11777" max="11777" width="8.85546875" customWidth="1"/>
    <col min="11778" max="11778" width="39.28515625" customWidth="1"/>
    <col min="11779" max="11779" width="9" customWidth="1"/>
    <col min="11780" max="11781" width="9.42578125" customWidth="1"/>
    <col min="11782" max="11782" width="8.42578125" customWidth="1"/>
    <col min="11783" max="11783" width="8.7109375" customWidth="1"/>
    <col min="11784" max="11784" width="9.42578125" customWidth="1"/>
    <col min="11785" max="11785" width="10.140625" customWidth="1"/>
    <col min="11786" max="11786" width="11.140625" customWidth="1"/>
    <col min="11787" max="11787" width="10" customWidth="1"/>
    <col min="12033" max="12033" width="8.85546875" customWidth="1"/>
    <col min="12034" max="12034" width="39.28515625" customWidth="1"/>
    <col min="12035" max="12035" width="9" customWidth="1"/>
    <col min="12036" max="12037" width="9.42578125" customWidth="1"/>
    <col min="12038" max="12038" width="8.42578125" customWidth="1"/>
    <col min="12039" max="12039" width="8.7109375" customWidth="1"/>
    <col min="12040" max="12040" width="9.42578125" customWidth="1"/>
    <col min="12041" max="12041" width="10.140625" customWidth="1"/>
    <col min="12042" max="12042" width="11.140625" customWidth="1"/>
    <col min="12043" max="12043" width="10" customWidth="1"/>
    <col min="12289" max="12289" width="8.85546875" customWidth="1"/>
    <col min="12290" max="12290" width="39.28515625" customWidth="1"/>
    <col min="12291" max="12291" width="9" customWidth="1"/>
    <col min="12292" max="12293" width="9.42578125" customWidth="1"/>
    <col min="12294" max="12294" width="8.42578125" customWidth="1"/>
    <col min="12295" max="12295" width="8.7109375" customWidth="1"/>
    <col min="12296" max="12296" width="9.42578125" customWidth="1"/>
    <col min="12297" max="12297" width="10.140625" customWidth="1"/>
    <col min="12298" max="12298" width="11.140625" customWidth="1"/>
    <col min="12299" max="12299" width="10" customWidth="1"/>
    <col min="12545" max="12545" width="8.85546875" customWidth="1"/>
    <col min="12546" max="12546" width="39.28515625" customWidth="1"/>
    <col min="12547" max="12547" width="9" customWidth="1"/>
    <col min="12548" max="12549" width="9.42578125" customWidth="1"/>
    <col min="12550" max="12550" width="8.42578125" customWidth="1"/>
    <col min="12551" max="12551" width="8.7109375" customWidth="1"/>
    <col min="12552" max="12552" width="9.42578125" customWidth="1"/>
    <col min="12553" max="12553" width="10.140625" customWidth="1"/>
    <col min="12554" max="12554" width="11.140625" customWidth="1"/>
    <col min="12555" max="12555" width="10" customWidth="1"/>
    <col min="12801" max="12801" width="8.85546875" customWidth="1"/>
    <col min="12802" max="12802" width="39.28515625" customWidth="1"/>
    <col min="12803" max="12803" width="9" customWidth="1"/>
    <col min="12804" max="12805" width="9.42578125" customWidth="1"/>
    <col min="12806" max="12806" width="8.42578125" customWidth="1"/>
    <col min="12807" max="12807" width="8.7109375" customWidth="1"/>
    <col min="12808" max="12808" width="9.42578125" customWidth="1"/>
    <col min="12809" max="12809" width="10.140625" customWidth="1"/>
    <col min="12810" max="12810" width="11.140625" customWidth="1"/>
    <col min="12811" max="12811" width="10" customWidth="1"/>
    <col min="13057" max="13057" width="8.85546875" customWidth="1"/>
    <col min="13058" max="13058" width="39.28515625" customWidth="1"/>
    <col min="13059" max="13059" width="9" customWidth="1"/>
    <col min="13060" max="13061" width="9.42578125" customWidth="1"/>
    <col min="13062" max="13062" width="8.42578125" customWidth="1"/>
    <col min="13063" max="13063" width="8.7109375" customWidth="1"/>
    <col min="13064" max="13064" width="9.42578125" customWidth="1"/>
    <col min="13065" max="13065" width="10.140625" customWidth="1"/>
    <col min="13066" max="13066" width="11.140625" customWidth="1"/>
    <col min="13067" max="13067" width="10" customWidth="1"/>
    <col min="13313" max="13313" width="8.85546875" customWidth="1"/>
    <col min="13314" max="13314" width="39.28515625" customWidth="1"/>
    <col min="13315" max="13315" width="9" customWidth="1"/>
    <col min="13316" max="13317" width="9.42578125" customWidth="1"/>
    <col min="13318" max="13318" width="8.42578125" customWidth="1"/>
    <col min="13319" max="13319" width="8.7109375" customWidth="1"/>
    <col min="13320" max="13320" width="9.42578125" customWidth="1"/>
    <col min="13321" max="13321" width="10.140625" customWidth="1"/>
    <col min="13322" max="13322" width="11.140625" customWidth="1"/>
    <col min="13323" max="13323" width="10" customWidth="1"/>
    <col min="13569" max="13569" width="8.85546875" customWidth="1"/>
    <col min="13570" max="13570" width="39.28515625" customWidth="1"/>
    <col min="13571" max="13571" width="9" customWidth="1"/>
    <col min="13572" max="13573" width="9.42578125" customWidth="1"/>
    <col min="13574" max="13574" width="8.42578125" customWidth="1"/>
    <col min="13575" max="13575" width="8.7109375" customWidth="1"/>
    <col min="13576" max="13576" width="9.42578125" customWidth="1"/>
    <col min="13577" max="13577" width="10.140625" customWidth="1"/>
    <col min="13578" max="13578" width="11.140625" customWidth="1"/>
    <col min="13579" max="13579" width="10" customWidth="1"/>
    <col min="13825" max="13825" width="8.85546875" customWidth="1"/>
    <col min="13826" max="13826" width="39.28515625" customWidth="1"/>
    <col min="13827" max="13827" width="9" customWidth="1"/>
    <col min="13828" max="13829" width="9.42578125" customWidth="1"/>
    <col min="13830" max="13830" width="8.42578125" customWidth="1"/>
    <col min="13831" max="13831" width="8.7109375" customWidth="1"/>
    <col min="13832" max="13832" width="9.42578125" customWidth="1"/>
    <col min="13833" max="13833" width="10.140625" customWidth="1"/>
    <col min="13834" max="13834" width="11.140625" customWidth="1"/>
    <col min="13835" max="13835" width="10" customWidth="1"/>
    <col min="14081" max="14081" width="8.85546875" customWidth="1"/>
    <col min="14082" max="14082" width="39.28515625" customWidth="1"/>
    <col min="14083" max="14083" width="9" customWidth="1"/>
    <col min="14084" max="14085" width="9.42578125" customWidth="1"/>
    <col min="14086" max="14086" width="8.42578125" customWidth="1"/>
    <col min="14087" max="14087" width="8.7109375" customWidth="1"/>
    <col min="14088" max="14088" width="9.42578125" customWidth="1"/>
    <col min="14089" max="14089" width="10.140625" customWidth="1"/>
    <col min="14090" max="14090" width="11.140625" customWidth="1"/>
    <col min="14091" max="14091" width="10" customWidth="1"/>
    <col min="14337" max="14337" width="8.85546875" customWidth="1"/>
    <col min="14338" max="14338" width="39.28515625" customWidth="1"/>
    <col min="14339" max="14339" width="9" customWidth="1"/>
    <col min="14340" max="14341" width="9.42578125" customWidth="1"/>
    <col min="14342" max="14342" width="8.42578125" customWidth="1"/>
    <col min="14343" max="14343" width="8.7109375" customWidth="1"/>
    <col min="14344" max="14344" width="9.42578125" customWidth="1"/>
    <col min="14345" max="14345" width="10.140625" customWidth="1"/>
    <col min="14346" max="14346" width="11.140625" customWidth="1"/>
    <col min="14347" max="14347" width="10" customWidth="1"/>
    <col min="14593" max="14593" width="8.85546875" customWidth="1"/>
    <col min="14594" max="14594" width="39.28515625" customWidth="1"/>
    <col min="14595" max="14595" width="9" customWidth="1"/>
    <col min="14596" max="14597" width="9.42578125" customWidth="1"/>
    <col min="14598" max="14598" width="8.42578125" customWidth="1"/>
    <col min="14599" max="14599" width="8.7109375" customWidth="1"/>
    <col min="14600" max="14600" width="9.42578125" customWidth="1"/>
    <col min="14601" max="14601" width="10.140625" customWidth="1"/>
    <col min="14602" max="14602" width="11.140625" customWidth="1"/>
    <col min="14603" max="14603" width="10" customWidth="1"/>
    <col min="14849" max="14849" width="8.85546875" customWidth="1"/>
    <col min="14850" max="14850" width="39.28515625" customWidth="1"/>
    <col min="14851" max="14851" width="9" customWidth="1"/>
    <col min="14852" max="14853" width="9.42578125" customWidth="1"/>
    <col min="14854" max="14854" width="8.42578125" customWidth="1"/>
    <col min="14855" max="14855" width="8.7109375" customWidth="1"/>
    <col min="14856" max="14856" width="9.42578125" customWidth="1"/>
    <col min="14857" max="14857" width="10.140625" customWidth="1"/>
    <col min="14858" max="14858" width="11.140625" customWidth="1"/>
    <col min="14859" max="14859" width="10" customWidth="1"/>
    <col min="15105" max="15105" width="8.85546875" customWidth="1"/>
    <col min="15106" max="15106" width="39.28515625" customWidth="1"/>
    <col min="15107" max="15107" width="9" customWidth="1"/>
    <col min="15108" max="15109" width="9.42578125" customWidth="1"/>
    <col min="15110" max="15110" width="8.42578125" customWidth="1"/>
    <col min="15111" max="15111" width="8.7109375" customWidth="1"/>
    <col min="15112" max="15112" width="9.42578125" customWidth="1"/>
    <col min="15113" max="15113" width="10.140625" customWidth="1"/>
    <col min="15114" max="15114" width="11.140625" customWidth="1"/>
    <col min="15115" max="15115" width="10" customWidth="1"/>
    <col min="15361" max="15361" width="8.85546875" customWidth="1"/>
    <col min="15362" max="15362" width="39.28515625" customWidth="1"/>
    <col min="15363" max="15363" width="9" customWidth="1"/>
    <col min="15364" max="15365" width="9.42578125" customWidth="1"/>
    <col min="15366" max="15366" width="8.42578125" customWidth="1"/>
    <col min="15367" max="15367" width="8.7109375" customWidth="1"/>
    <col min="15368" max="15368" width="9.42578125" customWidth="1"/>
    <col min="15369" max="15369" width="10.140625" customWidth="1"/>
    <col min="15370" max="15370" width="11.140625" customWidth="1"/>
    <col min="15371" max="15371" width="10" customWidth="1"/>
    <col min="15617" max="15617" width="8.85546875" customWidth="1"/>
    <col min="15618" max="15618" width="39.28515625" customWidth="1"/>
    <col min="15619" max="15619" width="9" customWidth="1"/>
    <col min="15620" max="15621" width="9.42578125" customWidth="1"/>
    <col min="15622" max="15622" width="8.42578125" customWidth="1"/>
    <col min="15623" max="15623" width="8.7109375" customWidth="1"/>
    <col min="15624" max="15624" width="9.42578125" customWidth="1"/>
    <col min="15625" max="15625" width="10.140625" customWidth="1"/>
    <col min="15626" max="15626" width="11.140625" customWidth="1"/>
    <col min="15627" max="15627" width="10" customWidth="1"/>
    <col min="15873" max="15873" width="8.85546875" customWidth="1"/>
    <col min="15874" max="15874" width="39.28515625" customWidth="1"/>
    <col min="15875" max="15875" width="9" customWidth="1"/>
    <col min="15876" max="15877" width="9.42578125" customWidth="1"/>
    <col min="15878" max="15878" width="8.42578125" customWidth="1"/>
    <col min="15879" max="15879" width="8.7109375" customWidth="1"/>
    <col min="15880" max="15880" width="9.42578125" customWidth="1"/>
    <col min="15881" max="15881" width="10.140625" customWidth="1"/>
    <col min="15882" max="15882" width="11.140625" customWidth="1"/>
    <col min="15883" max="15883" width="10" customWidth="1"/>
    <col min="16129" max="16129" width="8.85546875" customWidth="1"/>
    <col min="16130" max="16130" width="39.28515625" customWidth="1"/>
    <col min="16131" max="16131" width="9" customWidth="1"/>
    <col min="16132" max="16133" width="9.42578125" customWidth="1"/>
    <col min="16134" max="16134" width="8.42578125" customWidth="1"/>
    <col min="16135" max="16135" width="8.7109375" customWidth="1"/>
    <col min="16136" max="16136" width="9.42578125" customWidth="1"/>
    <col min="16137" max="16137" width="10.140625" customWidth="1"/>
    <col min="16138" max="16138" width="11.140625" customWidth="1"/>
    <col min="16139" max="16139" width="10" customWidth="1"/>
  </cols>
  <sheetData>
    <row r="1" spans="1:22" x14ac:dyDescent="0.25">
      <c r="A1" s="1"/>
      <c r="B1" s="2"/>
      <c r="C1" s="3"/>
      <c r="D1" s="3"/>
      <c r="E1" s="4"/>
      <c r="G1" s="5"/>
      <c r="I1" s="4"/>
      <c r="J1" s="1"/>
      <c r="K1" s="6" t="s">
        <v>0</v>
      </c>
      <c r="M1" s="1"/>
      <c r="N1" s="1"/>
    </row>
    <row r="2" spans="1:22" ht="15.75" x14ac:dyDescent="0.25">
      <c r="A2" s="1"/>
      <c r="B2" s="123"/>
      <c r="C2" s="123"/>
      <c r="D2" s="7"/>
      <c r="E2" s="7"/>
      <c r="G2" s="2"/>
      <c r="I2" s="4"/>
      <c r="J2" s="1"/>
      <c r="K2" s="122" t="s">
        <v>37</v>
      </c>
      <c r="M2" s="1"/>
      <c r="N2" s="1"/>
    </row>
    <row r="3" spans="1:22" ht="15.75" x14ac:dyDescent="0.25">
      <c r="A3" s="1"/>
      <c r="B3" s="8"/>
      <c r="C3" s="8"/>
      <c r="D3" s="7"/>
      <c r="E3" s="7"/>
      <c r="G3" s="2"/>
      <c r="I3" s="4"/>
      <c r="J3" s="1"/>
      <c r="K3" s="122" t="s">
        <v>38</v>
      </c>
      <c r="M3" s="1"/>
      <c r="N3" s="1"/>
    </row>
    <row r="4" spans="1:22" ht="9.75" customHeight="1" x14ac:dyDescent="0.25">
      <c r="A4" s="1"/>
      <c r="B4" s="4"/>
      <c r="C4" s="4"/>
      <c r="D4" s="7"/>
      <c r="E4" s="7"/>
      <c r="F4" s="7"/>
      <c r="G4" s="1"/>
      <c r="H4" s="1"/>
      <c r="I4" s="1"/>
      <c r="J4" s="7"/>
      <c r="K4" s="7"/>
      <c r="L4" s="1"/>
      <c r="M4" s="1"/>
      <c r="N4" s="1"/>
    </row>
    <row r="5" spans="1:22" ht="15.75" x14ac:dyDescent="0.25">
      <c r="A5" s="1"/>
      <c r="B5" s="124" t="s">
        <v>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22" ht="16.5" thickBot="1" x14ac:dyDescent="0.3">
      <c r="A6" s="1"/>
      <c r="B6" s="8" t="s">
        <v>2</v>
      </c>
      <c r="C6" s="9"/>
      <c r="D6" s="9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ht="58.5" thickBot="1" x14ac:dyDescent="0.3">
      <c r="A7" s="10" t="s">
        <v>3</v>
      </c>
      <c r="B7" s="11" t="s">
        <v>4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3" t="s">
        <v>36</v>
      </c>
      <c r="K7" s="14" t="s">
        <v>5</v>
      </c>
      <c r="L7" s="1"/>
      <c r="M7" s="1"/>
      <c r="N7" s="15"/>
    </row>
    <row r="8" spans="1:22" x14ac:dyDescent="0.25">
      <c r="A8" s="16">
        <v>1100</v>
      </c>
      <c r="B8" s="17" t="s">
        <v>6</v>
      </c>
      <c r="C8" s="18">
        <f>493763</f>
        <v>493763</v>
      </c>
      <c r="D8" s="18">
        <f>328944</f>
        <v>328944</v>
      </c>
      <c r="E8" s="18">
        <f>353464</f>
        <v>353464</v>
      </c>
      <c r="F8" s="18">
        <f>408486</f>
        <v>408486</v>
      </c>
      <c r="G8" s="18">
        <f>213010</f>
        <v>213010</v>
      </c>
      <c r="H8" s="19">
        <f>479326</f>
        <v>479326</v>
      </c>
      <c r="I8" s="20">
        <f>252613</f>
        <v>252613</v>
      </c>
      <c r="J8" s="21">
        <v>214359</v>
      </c>
      <c r="K8" s="22">
        <f>SUM(C8:J8)</f>
        <v>2743965</v>
      </c>
      <c r="L8" s="1"/>
      <c r="M8" s="1"/>
      <c r="N8" s="1"/>
      <c r="O8" s="23"/>
      <c r="P8" s="23"/>
      <c r="Q8" s="23"/>
      <c r="R8" s="23"/>
      <c r="S8" s="23"/>
      <c r="T8" s="23"/>
      <c r="U8" s="23"/>
      <c r="V8" s="24"/>
    </row>
    <row r="9" spans="1:22" x14ac:dyDescent="0.25">
      <c r="A9" s="16">
        <v>1200</v>
      </c>
      <c r="B9" s="17" t="s">
        <v>7</v>
      </c>
      <c r="C9" s="25">
        <f>147152</f>
        <v>147152</v>
      </c>
      <c r="D9" s="25">
        <f>107156</f>
        <v>107156</v>
      </c>
      <c r="E9" s="25">
        <f>108598</f>
        <v>108598</v>
      </c>
      <c r="F9" s="25">
        <f>131488</f>
        <v>131488</v>
      </c>
      <c r="G9" s="25">
        <f>71182</f>
        <v>71182</v>
      </c>
      <c r="H9" s="25">
        <f>144975</f>
        <v>144975</v>
      </c>
      <c r="I9" s="26">
        <f>75922</f>
        <v>75922</v>
      </c>
      <c r="J9" s="26">
        <v>67888</v>
      </c>
      <c r="K9" s="22">
        <f t="shared" ref="K9:K18" si="0">SUM(C9:J9)</f>
        <v>854361</v>
      </c>
      <c r="L9" s="1"/>
      <c r="M9" s="1"/>
      <c r="N9" s="1"/>
      <c r="O9" s="23"/>
      <c r="P9" s="23"/>
      <c r="Q9" s="23"/>
      <c r="R9" s="23"/>
      <c r="S9" s="23"/>
      <c r="T9" s="23"/>
      <c r="U9" s="23"/>
      <c r="V9" s="23"/>
    </row>
    <row r="10" spans="1:22" ht="30" x14ac:dyDescent="0.25">
      <c r="A10" s="16">
        <v>2100</v>
      </c>
      <c r="B10" s="27" t="s">
        <v>8</v>
      </c>
      <c r="C10" s="28"/>
      <c r="D10" s="28"/>
      <c r="E10" s="28"/>
      <c r="F10" s="28"/>
      <c r="G10" s="28"/>
      <c r="H10" s="28"/>
      <c r="I10" s="29"/>
      <c r="J10" s="29"/>
      <c r="K10" s="22">
        <f t="shared" si="0"/>
        <v>0</v>
      </c>
      <c r="L10" s="1"/>
      <c r="M10" s="1"/>
      <c r="N10" s="1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16">
        <v>2200</v>
      </c>
      <c r="B11" s="31" t="s">
        <v>9</v>
      </c>
      <c r="C11" s="18">
        <f>76288</f>
        <v>76288</v>
      </c>
      <c r="D11" s="18">
        <f>48791</f>
        <v>48791</v>
      </c>
      <c r="E11" s="18">
        <f>44480</f>
        <v>44480</v>
      </c>
      <c r="F11" s="18">
        <v>49331</v>
      </c>
      <c r="G11" s="18">
        <f>31093</f>
        <v>31093</v>
      </c>
      <c r="H11" s="18">
        <f>58916</f>
        <v>58916</v>
      </c>
      <c r="I11" s="32">
        <f>26058</f>
        <v>26058</v>
      </c>
      <c r="J11" s="32">
        <v>23190</v>
      </c>
      <c r="K11" s="22">
        <f t="shared" si="0"/>
        <v>358147</v>
      </c>
      <c r="L11" s="1"/>
      <c r="M11" s="1"/>
      <c r="N11" s="1"/>
      <c r="O11" s="30"/>
      <c r="P11" s="30"/>
      <c r="Q11" s="30"/>
      <c r="R11" s="30"/>
      <c r="S11" s="30"/>
      <c r="T11" s="30"/>
      <c r="U11" s="30"/>
      <c r="V11" s="30"/>
    </row>
    <row r="12" spans="1:22" ht="30" x14ac:dyDescent="0.25">
      <c r="A12" s="16">
        <v>2300</v>
      </c>
      <c r="B12" s="27" t="s">
        <v>10</v>
      </c>
      <c r="C12" s="33">
        <f>42162-2638</f>
        <v>39524</v>
      </c>
      <c r="D12" s="33">
        <f>27733-1887</f>
        <v>25846</v>
      </c>
      <c r="E12" s="33">
        <f>16835-1960</f>
        <v>14875</v>
      </c>
      <c r="F12" s="33">
        <f>12237-2254</f>
        <v>9983</v>
      </c>
      <c r="G12" s="33">
        <f>27168-770-13519</f>
        <v>12879</v>
      </c>
      <c r="H12" s="33">
        <f>25858-2125</f>
        <v>23733</v>
      </c>
      <c r="I12" s="34">
        <f>10130-879</f>
        <v>9251</v>
      </c>
      <c r="J12" s="34">
        <f>9456-687</f>
        <v>8769</v>
      </c>
      <c r="K12" s="22">
        <f t="shared" si="0"/>
        <v>144860</v>
      </c>
      <c r="L12" s="1"/>
      <c r="M12" s="1"/>
      <c r="N12" s="1"/>
      <c r="O12" s="23"/>
      <c r="P12" s="23"/>
      <c r="Q12" s="23"/>
      <c r="R12" s="23"/>
      <c r="S12" s="23"/>
      <c r="T12" s="23"/>
      <c r="U12" s="23"/>
      <c r="V12" s="23"/>
    </row>
    <row r="13" spans="1:22" x14ac:dyDescent="0.25">
      <c r="A13" s="16">
        <v>2400</v>
      </c>
      <c r="B13" s="31" t="s">
        <v>11</v>
      </c>
      <c r="C13" s="33"/>
      <c r="D13" s="33"/>
      <c r="E13" s="33"/>
      <c r="F13" s="33"/>
      <c r="G13" s="33"/>
      <c r="H13" s="33"/>
      <c r="I13" s="35"/>
      <c r="J13" s="34"/>
      <c r="K13" s="22">
        <f t="shared" si="0"/>
        <v>0</v>
      </c>
      <c r="L13" s="1"/>
      <c r="M13" s="1"/>
      <c r="N13" s="1"/>
      <c r="O13" s="36"/>
      <c r="P13" s="36"/>
      <c r="Q13" s="23"/>
      <c r="R13" s="36"/>
      <c r="S13" s="23"/>
      <c r="T13" s="23"/>
      <c r="U13" s="36"/>
      <c r="V13" s="36"/>
    </row>
    <row r="14" spans="1:22" ht="15.75" thickBot="1" x14ac:dyDescent="0.3">
      <c r="A14" s="37"/>
      <c r="B14" s="38" t="s">
        <v>12</v>
      </c>
      <c r="C14" s="39">
        <f t="shared" ref="C14:J14" si="1">SUM(C8:C13)</f>
        <v>756727</v>
      </c>
      <c r="D14" s="39">
        <f t="shared" si="1"/>
        <v>510737</v>
      </c>
      <c r="E14" s="39">
        <f t="shared" si="1"/>
        <v>521417</v>
      </c>
      <c r="F14" s="39">
        <f t="shared" si="1"/>
        <v>599288</v>
      </c>
      <c r="G14" s="39">
        <f t="shared" si="1"/>
        <v>328164</v>
      </c>
      <c r="H14" s="39">
        <f t="shared" si="1"/>
        <v>706950</v>
      </c>
      <c r="I14" s="40">
        <f t="shared" si="1"/>
        <v>363844</v>
      </c>
      <c r="J14" s="41">
        <f t="shared" si="1"/>
        <v>314206</v>
      </c>
      <c r="K14" s="42">
        <f t="shared" si="0"/>
        <v>4101333</v>
      </c>
      <c r="L14" s="1"/>
      <c r="M14" s="1"/>
      <c r="N14" s="1"/>
    </row>
    <row r="15" spans="1:22" x14ac:dyDescent="0.25">
      <c r="A15" s="43"/>
      <c r="B15" s="44" t="s">
        <v>13</v>
      </c>
      <c r="C15" s="45">
        <f>23545+2</f>
        <v>23547</v>
      </c>
      <c r="D15" s="45">
        <v>23359</v>
      </c>
      <c r="E15" s="45">
        <v>25179</v>
      </c>
      <c r="F15" s="45">
        <v>22045</v>
      </c>
      <c r="G15" s="45">
        <v>6614</v>
      </c>
      <c r="H15" s="45">
        <v>66711</v>
      </c>
      <c r="I15" s="46">
        <v>27591</v>
      </c>
      <c r="J15" s="47">
        <v>4161</v>
      </c>
      <c r="K15" s="48">
        <f t="shared" si="0"/>
        <v>199207</v>
      </c>
      <c r="L15" s="7"/>
      <c r="M15" s="7"/>
      <c r="N15" s="49"/>
    </row>
    <row r="16" spans="1:22" ht="15.75" thickBot="1" x14ac:dyDescent="0.3">
      <c r="A16" s="50"/>
      <c r="B16" s="38" t="s">
        <v>14</v>
      </c>
      <c r="C16" s="33">
        <f t="shared" ref="C16:H16" si="2">C14+C15</f>
        <v>780274</v>
      </c>
      <c r="D16" s="33">
        <f>D14+D15</f>
        <v>534096</v>
      </c>
      <c r="E16" s="33">
        <f t="shared" si="2"/>
        <v>546596</v>
      </c>
      <c r="F16" s="33">
        <f t="shared" si="2"/>
        <v>621333</v>
      </c>
      <c r="G16" s="33">
        <f t="shared" si="2"/>
        <v>334778</v>
      </c>
      <c r="H16" s="33">
        <f t="shared" si="2"/>
        <v>773661</v>
      </c>
      <c r="I16" s="51">
        <f>I14+I15</f>
        <v>391435</v>
      </c>
      <c r="J16" s="34">
        <f>J14+J15</f>
        <v>318367</v>
      </c>
      <c r="K16" s="42">
        <f t="shared" si="0"/>
        <v>4300540</v>
      </c>
      <c r="L16" s="7"/>
      <c r="M16" s="7"/>
      <c r="N16" s="1"/>
    </row>
    <row r="17" spans="1:15" ht="30" x14ac:dyDescent="0.25">
      <c r="A17" s="52"/>
      <c r="B17" s="53" t="s">
        <v>15</v>
      </c>
      <c r="C17" s="54">
        <v>140386</v>
      </c>
      <c r="D17" s="54">
        <v>93804</v>
      </c>
      <c r="E17" s="54">
        <f>128036+8637+3640</f>
        <v>140313</v>
      </c>
      <c r="F17" s="54">
        <v>122940</v>
      </c>
      <c r="G17" s="54">
        <v>48064</v>
      </c>
      <c r="H17" s="54">
        <v>107643</v>
      </c>
      <c r="I17" s="54">
        <v>45249</v>
      </c>
      <c r="J17" s="55">
        <v>45995</v>
      </c>
      <c r="K17" s="56">
        <f t="shared" si="0"/>
        <v>744394</v>
      </c>
      <c r="L17" s="1"/>
      <c r="M17" s="1"/>
      <c r="N17" s="23"/>
      <c r="O17" s="57"/>
    </row>
    <row r="18" spans="1:15" ht="15.75" thickBot="1" x14ac:dyDescent="0.3">
      <c r="A18" s="58"/>
      <c r="B18" s="59" t="s">
        <v>16</v>
      </c>
      <c r="C18" s="60">
        <v>2638</v>
      </c>
      <c r="D18" s="60">
        <v>1887</v>
      </c>
      <c r="E18" s="60">
        <v>1960</v>
      </c>
      <c r="F18" s="61">
        <v>2254</v>
      </c>
      <c r="G18" s="60">
        <v>770</v>
      </c>
      <c r="H18" s="60">
        <v>2125</v>
      </c>
      <c r="I18" s="62">
        <v>879</v>
      </c>
      <c r="J18" s="63">
        <v>687</v>
      </c>
      <c r="K18" s="56">
        <f t="shared" si="0"/>
        <v>13200</v>
      </c>
      <c r="L18" s="1"/>
      <c r="M18" s="1"/>
      <c r="N18" s="1"/>
    </row>
    <row r="19" spans="1:15" ht="15.75" thickBot="1" x14ac:dyDescent="0.3">
      <c r="A19" s="64"/>
      <c r="B19" s="65" t="s">
        <v>17</v>
      </c>
      <c r="C19" s="66">
        <f>C16+C17+C18</f>
        <v>923298</v>
      </c>
      <c r="D19" s="66">
        <f>D16+D17+D18</f>
        <v>629787</v>
      </c>
      <c r="E19" s="66">
        <f t="shared" ref="E19:J19" si="3">E16+E17+E18</f>
        <v>688869</v>
      </c>
      <c r="F19" s="66">
        <f t="shared" si="3"/>
        <v>746527</v>
      </c>
      <c r="G19" s="66">
        <f t="shared" si="3"/>
        <v>383612</v>
      </c>
      <c r="H19" s="66">
        <f t="shared" si="3"/>
        <v>883429</v>
      </c>
      <c r="I19" s="67">
        <f t="shared" si="3"/>
        <v>437563</v>
      </c>
      <c r="J19" s="67">
        <f t="shared" si="3"/>
        <v>365049</v>
      </c>
      <c r="K19" s="68">
        <f>SUM(C19:J19)</f>
        <v>5058134</v>
      </c>
      <c r="L19" s="69"/>
      <c r="M19" s="69"/>
      <c r="N19" s="1"/>
    </row>
    <row r="20" spans="1:15" ht="15.75" thickBot="1" x14ac:dyDescent="0.3">
      <c r="A20" s="64"/>
      <c r="B20" s="70" t="s">
        <v>18</v>
      </c>
      <c r="C20" s="71">
        <v>316</v>
      </c>
      <c r="D20" s="71">
        <v>212</v>
      </c>
      <c r="E20" s="71">
        <v>210</v>
      </c>
      <c r="F20" s="71">
        <v>283</v>
      </c>
      <c r="G20" s="71">
        <v>110</v>
      </c>
      <c r="H20" s="71">
        <v>289</v>
      </c>
      <c r="I20" s="71">
        <v>147</v>
      </c>
      <c r="J20" s="72">
        <v>115</v>
      </c>
      <c r="K20" s="73">
        <f>K21+K22</f>
        <v>1682</v>
      </c>
      <c r="L20" s="1"/>
      <c r="M20" s="1"/>
      <c r="N20" s="1"/>
    </row>
    <row r="21" spans="1:15" x14ac:dyDescent="0.25">
      <c r="A21" s="74"/>
      <c r="B21" s="75" t="s">
        <v>19</v>
      </c>
      <c r="C21" s="76">
        <v>167</v>
      </c>
      <c r="D21" s="76">
        <v>125</v>
      </c>
      <c r="E21" s="76">
        <v>103</v>
      </c>
      <c r="F21" s="76">
        <v>144</v>
      </c>
      <c r="G21" s="76">
        <v>60</v>
      </c>
      <c r="H21" s="76">
        <v>183</v>
      </c>
      <c r="I21" s="77">
        <v>101</v>
      </c>
      <c r="J21" s="78">
        <v>73</v>
      </c>
      <c r="K21" s="79">
        <f>SUM(C21:J21)</f>
        <v>956</v>
      </c>
      <c r="L21" s="1"/>
      <c r="M21" s="1"/>
      <c r="N21" s="1"/>
    </row>
    <row r="22" spans="1:15" ht="15.75" thickBot="1" x14ac:dyDescent="0.3">
      <c r="A22" s="80"/>
      <c r="B22" s="33" t="s">
        <v>20</v>
      </c>
      <c r="C22" s="81">
        <v>149</v>
      </c>
      <c r="D22" s="81">
        <v>87</v>
      </c>
      <c r="E22" s="81">
        <v>107</v>
      </c>
      <c r="F22" s="81">
        <v>139</v>
      </c>
      <c r="G22" s="81">
        <v>50</v>
      </c>
      <c r="H22" s="81">
        <v>106</v>
      </c>
      <c r="I22" s="78">
        <v>46</v>
      </c>
      <c r="J22" s="78">
        <v>42</v>
      </c>
      <c r="K22" s="82">
        <f>SUM(C22:J22)</f>
        <v>726</v>
      </c>
      <c r="L22" s="1"/>
      <c r="M22" s="1"/>
      <c r="N22" s="1"/>
    </row>
    <row r="23" spans="1:15" ht="15.75" thickBot="1" x14ac:dyDescent="0.3">
      <c r="A23" s="83"/>
      <c r="B23" s="65" t="s">
        <v>21</v>
      </c>
      <c r="C23" s="84">
        <f>C19/C20/12</f>
        <v>243.48575949367088</v>
      </c>
      <c r="D23" s="84">
        <f t="shared" ref="D23:J23" si="4">D19/D20/12</f>
        <v>247.55778301886792</v>
      </c>
      <c r="E23" s="84">
        <f t="shared" si="4"/>
        <v>273.36071428571432</v>
      </c>
      <c r="F23" s="84">
        <f t="shared" si="4"/>
        <v>219.825382803298</v>
      </c>
      <c r="G23" s="84">
        <f t="shared" si="4"/>
        <v>290.61515151515152</v>
      </c>
      <c r="H23" s="84">
        <f t="shared" si="4"/>
        <v>254.73731257208763</v>
      </c>
      <c r="I23" s="84">
        <f t="shared" si="4"/>
        <v>248.05158730158732</v>
      </c>
      <c r="J23" s="85">
        <f t="shared" si="4"/>
        <v>264.5282608695652</v>
      </c>
      <c r="K23" s="86">
        <f>K19/K20/12</f>
        <v>250.60116924296472</v>
      </c>
      <c r="L23" s="87"/>
      <c r="M23" s="87"/>
      <c r="N23" s="88"/>
    </row>
    <row r="24" spans="1:15" ht="44.25" thickBot="1" x14ac:dyDescent="0.3">
      <c r="A24" s="83"/>
      <c r="B24" s="89" t="s">
        <v>22</v>
      </c>
      <c r="C24" s="84">
        <f>((C19*0.4715)-C17-C18)/C22/12</f>
        <v>163.48490324384787</v>
      </c>
      <c r="D24" s="84">
        <f>((D19*0.4104)-D17-D18)/D22/12</f>
        <v>155.91339540229885</v>
      </c>
      <c r="E24" s="84">
        <f>((E19*0.5095)-E17-E18)/E22/12</f>
        <v>162.54342328660434</v>
      </c>
      <c r="F24" s="84">
        <f>((F19*0.4912)-F17-F18)/F22/12</f>
        <v>144.78421007194245</v>
      </c>
      <c r="G24" s="84">
        <f>((G19*0.4545)-G17-G18)/G22/12</f>
        <v>209.19609000000003</v>
      </c>
      <c r="H24" s="84">
        <f>((H19*0.3668)-H17-H18)/H22/12</f>
        <v>168.4542116352201</v>
      </c>
      <c r="I24" s="84">
        <f>((I19*0.3129)-I17-I18)/I22/12</f>
        <v>164.46641793478261</v>
      </c>
      <c r="J24" s="85">
        <f>((J19*0.3652)-J17-J18)/J22/12</f>
        <v>171.89264841269843</v>
      </c>
      <c r="K24" s="90">
        <f>((K19*0.4316)-K17-K18)/K22/12</f>
        <v>163.62449889807161</v>
      </c>
      <c r="L24" s="87"/>
      <c r="M24" s="87"/>
      <c r="N24" s="88"/>
    </row>
    <row r="25" spans="1:15" ht="11.25" customHeight="1" x14ac:dyDescent="0.25">
      <c r="A25" s="1"/>
      <c r="B25" s="91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1"/>
      <c r="N25" s="1"/>
    </row>
    <row r="26" spans="1:15" x14ac:dyDescent="0.25">
      <c r="A26" s="1"/>
      <c r="B26" s="4" t="s">
        <v>23</v>
      </c>
      <c r="C26" s="2"/>
      <c r="D26" s="1"/>
      <c r="E26" s="3" t="s">
        <v>24</v>
      </c>
      <c r="F26" s="1"/>
      <c r="G26" s="92"/>
      <c r="H26" s="92"/>
      <c r="I26" s="92"/>
      <c r="J26" s="92"/>
      <c r="K26" s="92"/>
      <c r="L26" s="1"/>
      <c r="M26" s="1"/>
      <c r="N26" s="1" t="s">
        <v>25</v>
      </c>
    </row>
    <row r="27" spans="1:15" ht="9.75" customHeight="1" x14ac:dyDescent="0.25">
      <c r="A27" s="1"/>
      <c r="B27" s="4"/>
      <c r="C27" s="2"/>
      <c r="D27" s="1"/>
      <c r="E27" s="3"/>
      <c r="F27" s="1"/>
      <c r="G27" s="92"/>
      <c r="H27" s="92"/>
      <c r="I27" s="92"/>
      <c r="J27" s="92"/>
      <c r="K27" s="92"/>
      <c r="L27" s="1" t="s">
        <v>25</v>
      </c>
      <c r="M27" s="1"/>
      <c r="N27" s="1"/>
    </row>
    <row r="28" spans="1:15" x14ac:dyDescent="0.25">
      <c r="A28" s="1"/>
      <c r="B28" s="2" t="s">
        <v>26</v>
      </c>
      <c r="C28" s="3"/>
      <c r="D28" s="3"/>
      <c r="E28" s="4"/>
      <c r="F28" s="1"/>
      <c r="G28" s="1"/>
      <c r="H28" s="1"/>
      <c r="I28" s="1"/>
      <c r="J28" s="93"/>
      <c r="K28" s="1"/>
      <c r="L28" s="1"/>
      <c r="M28" s="1"/>
      <c r="N28" s="1"/>
    </row>
    <row r="29" spans="1:15" x14ac:dyDescent="0.25">
      <c r="A29" s="1"/>
      <c r="B29" s="2" t="s">
        <v>27</v>
      </c>
      <c r="C29" s="3"/>
      <c r="D29" s="3"/>
      <c r="E29" s="3"/>
      <c r="F29" s="3"/>
      <c r="G29" s="3"/>
      <c r="H29" s="3"/>
      <c r="I29" s="3"/>
      <c r="J29" s="93"/>
      <c r="K29" s="3"/>
      <c r="L29" s="3"/>
      <c r="M29" s="1"/>
      <c r="N29" s="1"/>
    </row>
    <row r="30" spans="1:15" ht="9" customHeight="1" x14ac:dyDescent="0.25">
      <c r="A30" s="1"/>
      <c r="B30" s="2"/>
      <c r="C30" s="3"/>
      <c r="D30" s="3"/>
      <c r="E30" s="3"/>
      <c r="F30" s="3"/>
      <c r="G30" s="3"/>
      <c r="H30" s="3"/>
      <c r="I30" s="3"/>
      <c r="J30" s="93"/>
      <c r="K30" s="3"/>
      <c r="L30" s="3"/>
      <c r="M30" s="1"/>
      <c r="N30" s="1"/>
    </row>
    <row r="31" spans="1:15" ht="25.5" customHeight="1" x14ac:dyDescent="0.25">
      <c r="B31" s="125" t="s">
        <v>28</v>
      </c>
      <c r="C31" s="125"/>
      <c r="D31" s="125"/>
      <c r="E31" s="125"/>
      <c r="F31" s="125"/>
      <c r="G31" s="125"/>
      <c r="H31" s="125"/>
      <c r="I31" s="125"/>
      <c r="J31" s="125"/>
      <c r="K31" s="94"/>
      <c r="L31" s="94"/>
    </row>
    <row r="34" spans="1:11" x14ac:dyDescent="0.25">
      <c r="C34" s="95"/>
      <c r="D34" s="94"/>
      <c r="E34" s="94"/>
      <c r="F34" s="94"/>
      <c r="G34" s="94"/>
      <c r="H34" s="94"/>
      <c r="I34" s="94"/>
    </row>
    <row r="35" spans="1:11" x14ac:dyDescent="0.25">
      <c r="B35" s="96"/>
      <c r="C35" s="97"/>
      <c r="D35" s="98"/>
      <c r="E35" s="99"/>
      <c r="F35" s="100"/>
      <c r="G35" s="101"/>
      <c r="H35" s="101"/>
      <c r="I35" s="101"/>
      <c r="J35" s="102"/>
    </row>
    <row r="36" spans="1:11" ht="15.75" x14ac:dyDescent="0.25">
      <c r="B36" s="126"/>
      <c r="C36" s="126"/>
      <c r="D36" s="102"/>
      <c r="E36" s="102"/>
      <c r="F36" s="102"/>
      <c r="G36" s="102"/>
      <c r="H36" s="102"/>
      <c r="I36" s="102"/>
      <c r="J36" s="102"/>
    </row>
    <row r="37" spans="1:11" x14ac:dyDescent="0.25">
      <c r="B37" s="103"/>
      <c r="C37" s="103"/>
      <c r="D37" s="102"/>
      <c r="E37" s="102"/>
      <c r="F37" s="102"/>
    </row>
    <row r="38" spans="1:11" x14ac:dyDescent="0.25">
      <c r="B38" s="104"/>
      <c r="C38" s="104"/>
      <c r="D38" s="105"/>
      <c r="E38" s="23"/>
      <c r="F38" s="102"/>
    </row>
    <row r="39" spans="1:11" x14ac:dyDescent="0.25">
      <c r="B39" s="103"/>
      <c r="C39" s="103"/>
      <c r="D39" s="23"/>
      <c r="E39" s="23"/>
      <c r="F39" s="102"/>
      <c r="J39" s="102"/>
      <c r="K39" s="102"/>
    </row>
    <row r="40" spans="1:11" ht="15.75" x14ac:dyDescent="0.25">
      <c r="B40" s="106"/>
      <c r="C40" s="107"/>
      <c r="D40" s="107"/>
    </row>
    <row r="41" spans="1:11" ht="15.75" x14ac:dyDescent="0.25">
      <c r="B41" s="106"/>
      <c r="C41" s="107"/>
      <c r="D41" s="107"/>
    </row>
    <row r="42" spans="1:11" x14ac:dyDescent="0.25">
      <c r="A42" s="108"/>
    </row>
    <row r="44" spans="1:11" x14ac:dyDescent="0.25">
      <c r="A44" s="23"/>
    </row>
    <row r="45" spans="1:11" x14ac:dyDescent="0.25">
      <c r="A45" s="30"/>
    </row>
    <row r="46" spans="1:11" x14ac:dyDescent="0.25">
      <c r="A46" s="23"/>
    </row>
    <row r="47" spans="1:11" x14ac:dyDescent="0.25">
      <c r="A47" s="23"/>
    </row>
    <row r="48" spans="1:11" x14ac:dyDescent="0.25">
      <c r="A48" s="23"/>
    </row>
    <row r="51" spans="1:1" x14ac:dyDescent="0.25">
      <c r="A51" s="109"/>
    </row>
    <row r="52" spans="1:1" x14ac:dyDescent="0.25">
      <c r="A52" s="109"/>
    </row>
    <row r="58" spans="1:1" x14ac:dyDescent="0.25">
      <c r="A58" s="110"/>
    </row>
    <row r="59" spans="1:1" x14ac:dyDescent="0.25">
      <c r="A59" s="23"/>
    </row>
    <row r="60" spans="1:1" x14ac:dyDescent="0.25">
      <c r="A60" s="111"/>
    </row>
    <row r="61" spans="1:1" x14ac:dyDescent="0.25">
      <c r="A61" s="103"/>
    </row>
    <row r="62" spans="1:1" x14ac:dyDescent="0.25">
      <c r="A62" s="112"/>
    </row>
    <row r="63" spans="1:1" x14ac:dyDescent="0.25">
      <c r="A63" s="113"/>
    </row>
    <row r="64" spans="1:1" x14ac:dyDescent="0.25">
      <c r="A64" s="114"/>
    </row>
    <row r="65" spans="1:11" x14ac:dyDescent="0.25">
      <c r="A65" s="103"/>
    </row>
    <row r="66" spans="1:11" x14ac:dyDescent="0.25">
      <c r="B66" s="115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x14ac:dyDescent="0.25">
      <c r="B67" s="115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x14ac:dyDescent="0.25">
      <c r="B68" s="115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x14ac:dyDescent="0.25">
      <c r="B69" s="117"/>
      <c r="C69" s="103"/>
      <c r="D69" s="116"/>
      <c r="E69" s="116"/>
      <c r="F69" s="116"/>
      <c r="G69" s="116"/>
      <c r="H69" s="116"/>
      <c r="I69" s="116"/>
      <c r="J69" s="116"/>
      <c r="K69" s="116"/>
    </row>
    <row r="70" spans="1:11" x14ac:dyDescent="0.25">
      <c r="C70" s="118"/>
      <c r="D70" s="118"/>
      <c r="E70" s="118"/>
      <c r="F70" s="118"/>
      <c r="G70" s="118"/>
      <c r="H70" s="118"/>
      <c r="I70" s="118"/>
      <c r="J70" s="118"/>
      <c r="K70" s="118"/>
    </row>
    <row r="71" spans="1:11" x14ac:dyDescent="0.25">
      <c r="B71" s="115"/>
      <c r="C71" s="119"/>
      <c r="D71" s="118"/>
      <c r="E71" s="119"/>
      <c r="F71" s="119"/>
      <c r="G71" s="118"/>
      <c r="H71" s="118"/>
      <c r="I71" s="118"/>
      <c r="J71" s="119"/>
      <c r="K71" s="119"/>
    </row>
    <row r="72" spans="1:11" x14ac:dyDescent="0.25">
      <c r="B72" s="103"/>
      <c r="C72" s="96"/>
      <c r="E72" s="97"/>
      <c r="G72" s="120"/>
      <c r="H72" s="120"/>
      <c r="I72" s="120"/>
      <c r="J72" s="120"/>
      <c r="K72" s="120"/>
    </row>
    <row r="73" spans="1:11" x14ac:dyDescent="0.25">
      <c r="B73" s="103"/>
      <c r="C73" s="96"/>
      <c r="E73" s="97"/>
    </row>
    <row r="74" spans="1:11" x14ac:dyDescent="0.25">
      <c r="B74" s="96"/>
      <c r="C74" s="97"/>
      <c r="D74" s="97"/>
      <c r="E74" s="121"/>
    </row>
    <row r="75" spans="1:11" x14ac:dyDescent="0.25">
      <c r="B75" s="96"/>
      <c r="C75" s="97"/>
      <c r="D75" s="97"/>
      <c r="E75" s="121"/>
    </row>
  </sheetData>
  <mergeCells count="4">
    <mergeCell ref="B2:C2"/>
    <mergeCell ref="B5:N5"/>
    <mergeCell ref="B31:J31"/>
    <mergeCell ref="B36:C36"/>
  </mergeCells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Slise</dc:creator>
  <cp:lastModifiedBy>Santa Hermane</cp:lastModifiedBy>
  <cp:lastPrinted>2021-01-07T08:18:34Z</cp:lastPrinted>
  <dcterms:created xsi:type="dcterms:W3CDTF">2021-01-07T08:13:27Z</dcterms:created>
  <dcterms:modified xsi:type="dcterms:W3CDTF">2021-01-21T14:12:31Z</dcterms:modified>
</cp:coreProperties>
</file>