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xr:revisionPtr revIDLastSave="0" documentId="8_{0A319FA9-3DFB-4F93-82EA-42E28966B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I_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P22" i="1" l="1"/>
  <c r="P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H18" i="1"/>
  <c r="P18" i="1" s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P15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P10" i="1"/>
  <c r="O9" i="1"/>
  <c r="N9" i="1"/>
  <c r="M9" i="1"/>
  <c r="L9" i="1"/>
  <c r="K9" i="1"/>
  <c r="J9" i="1"/>
  <c r="I9" i="1"/>
  <c r="H9" i="1"/>
  <c r="G9" i="1"/>
  <c r="E9" i="1"/>
  <c r="D9" i="1"/>
  <c r="C9" i="1"/>
  <c r="O8" i="1"/>
  <c r="N8" i="1"/>
  <c r="M8" i="1"/>
  <c r="L8" i="1"/>
  <c r="K8" i="1"/>
  <c r="J8" i="1"/>
  <c r="I8" i="1"/>
  <c r="I14" i="1" s="1"/>
  <c r="I16" i="1" s="1"/>
  <c r="I19" i="1" s="1"/>
  <c r="H8" i="1"/>
  <c r="G8" i="1"/>
  <c r="F8" i="1"/>
  <c r="E8" i="1"/>
  <c r="E14" i="1" s="1"/>
  <c r="E16" i="1" s="1"/>
  <c r="E19" i="1" s="1"/>
  <c r="D8" i="1"/>
  <c r="C8" i="1"/>
  <c r="K14" i="1" l="1"/>
  <c r="K16" i="1" s="1"/>
  <c r="K19" i="1" s="1"/>
  <c r="C14" i="1"/>
  <c r="M14" i="1"/>
  <c r="M16" i="1" s="1"/>
  <c r="M19" i="1" s="1"/>
  <c r="N14" i="1"/>
  <c r="N16" i="1" s="1"/>
  <c r="N19" i="1" s="1"/>
  <c r="G14" i="1"/>
  <c r="G16" i="1" s="1"/>
  <c r="G19" i="1" s="1"/>
  <c r="O14" i="1"/>
  <c r="O16" i="1" s="1"/>
  <c r="O19" i="1" s="1"/>
  <c r="F14" i="1"/>
  <c r="F16" i="1" s="1"/>
  <c r="F19" i="1" s="1"/>
  <c r="P20" i="1"/>
  <c r="J14" i="1"/>
  <c r="J16" i="1" s="1"/>
  <c r="J19" i="1" s="1"/>
  <c r="P12" i="1"/>
  <c r="D14" i="1"/>
  <c r="D16" i="1" s="1"/>
  <c r="D19" i="1" s="1"/>
  <c r="H14" i="1"/>
  <c r="H16" i="1" s="1"/>
  <c r="H19" i="1" s="1"/>
  <c r="L14" i="1"/>
  <c r="L16" i="1" s="1"/>
  <c r="L19" i="1" s="1"/>
  <c r="L24" i="1" s="1"/>
  <c r="P9" i="1"/>
  <c r="P17" i="1"/>
  <c r="C16" i="1"/>
  <c r="K23" i="1"/>
  <c r="K24" i="1"/>
  <c r="N23" i="1"/>
  <c r="N24" i="1"/>
  <c r="D24" i="1"/>
  <c r="D23" i="1"/>
  <c r="H24" i="1"/>
  <c r="H23" i="1"/>
  <c r="J23" i="1"/>
  <c r="J24" i="1"/>
  <c r="G23" i="1"/>
  <c r="G24" i="1"/>
  <c r="O24" i="1"/>
  <c r="O23" i="1"/>
  <c r="E24" i="1"/>
  <c r="E23" i="1"/>
  <c r="I23" i="1"/>
  <c r="I24" i="1"/>
  <c r="M23" i="1"/>
  <c r="M24" i="1"/>
  <c r="F23" i="1"/>
  <c r="F24" i="1"/>
  <c r="P8" i="1"/>
  <c r="L23" i="1" l="1"/>
  <c r="P14" i="1"/>
  <c r="C19" i="1"/>
  <c r="P16" i="1"/>
  <c r="P19" i="1" l="1"/>
  <c r="P24" i="1" s="1"/>
  <c r="C24" i="1"/>
  <c r="C23" i="1"/>
  <c r="P23" i="1" l="1"/>
</calcChain>
</file>

<file path=xl/sharedStrings.xml><?xml version="1.0" encoding="utf-8"?>
<sst xmlns="http://schemas.openxmlformats.org/spreadsheetml/2006/main" count="42" uniqueCount="42">
  <si>
    <t xml:space="preserve">Pielikums </t>
  </si>
  <si>
    <t xml:space="preserve">Ogres novada pašvaldības pirmsskolas izglītības iestāžu izdevumi vienam izglītojamam mēnesī 2023. gadā </t>
  </si>
  <si>
    <t xml:space="preserve">aprēķināti pēc iepriekšējā gada naudas plūsmas uzskaitītiem izdevumiem (EUR)  </t>
  </si>
  <si>
    <t>EKK kods</t>
  </si>
  <si>
    <t>Izdevumi</t>
  </si>
  <si>
    <t>Cīrulītis</t>
  </si>
  <si>
    <t>Dzīpariņš</t>
  </si>
  <si>
    <t>Zelta sietiņš</t>
  </si>
  <si>
    <t>Saulīte</t>
  </si>
  <si>
    <t>Ābelīte</t>
  </si>
  <si>
    <t>Strautiņš</t>
  </si>
  <si>
    <t>Riekstiņš</t>
  </si>
  <si>
    <t>Čiekuriņš</t>
  </si>
  <si>
    <t>Urdaviņa</t>
  </si>
  <si>
    <t>Pūt Vējiņi</t>
  </si>
  <si>
    <t>Gaismiņa</t>
  </si>
  <si>
    <t xml:space="preserve"> Birztaliņa</t>
  </si>
  <si>
    <t>Kopā/
Vidējās izmaksas</t>
  </si>
  <si>
    <t>Atalgojums (izņemot mērķdotāciju)</t>
  </si>
  <si>
    <t>Darba devēja VSAOI, pabalsti, kompensācijas</t>
  </si>
  <si>
    <t>Mācību, darba un dienesta komandējumi, dienesta, darba braucieni</t>
  </si>
  <si>
    <t>Pakalpojumu samaksa</t>
  </si>
  <si>
    <t>Krājumi, materiāli, energoresursi, biroja preces, inventārs</t>
  </si>
  <si>
    <t>Izdevumi periodikas  iegādei</t>
  </si>
  <si>
    <t>Kopā pašvaldības līdzekļi</t>
  </si>
  <si>
    <t>Pamatlīdzekļu nolietojums</t>
  </si>
  <si>
    <t>Kopējie uzturēšanas izdevumi</t>
  </si>
  <si>
    <t>Valsts budžeta mērķdotācija pedagogu atalgojumam</t>
  </si>
  <si>
    <t>Valsts budžeta dotācija mācību līdzekļiem</t>
  </si>
  <si>
    <t>Pavisam kopā uzturēšanas izdevumi</t>
  </si>
  <si>
    <t>Kopējais izglītojamo skaits uz 01.09.2022.g.</t>
  </si>
  <si>
    <t xml:space="preserve">Tai skaitā 1.5-4 gadīgo izglītojamo skaits </t>
  </si>
  <si>
    <t xml:space="preserve">Tai skaitā 5-6 gadīgo izglītojamo skaits </t>
  </si>
  <si>
    <t>Viena 1.5-4 gadīgā audzēkņa izmaksas mēnesī</t>
  </si>
  <si>
    <t>Viena obligātās sagatavošanas pamatizglītības ieguvei izglītojamā izmaksas mēnesī (5-6 gadīgie audzēkņi)</t>
  </si>
  <si>
    <t>Budžeta nodaļas vadītāja</t>
  </si>
  <si>
    <t>S. Velberga</t>
  </si>
  <si>
    <t>Sagatavoja ekonomiste:  R.Lipšāne, tel. 65020842</t>
  </si>
  <si>
    <t>Aprēķins veikts atbilstoši MK noteikumiem Nr. 709 "Noteikumi par izmaksu noteikšanas metodiku un kārtību, kādā pašvaldība atbilstoši tās noteiktajām vidējām izmaksām sedz pirmsskolas izglītības programmas izmaksas privātai izglītības iestādei"</t>
  </si>
  <si>
    <t>Taurenītis</t>
  </si>
  <si>
    <t>2023. gada 27. janvārī</t>
  </si>
  <si>
    <t>Ogres novada pašvaldības domes lēmumam (protokols Nr. 1; 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</si>
</sst>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name val="Arial"/>
      <family val="2"/>
    </font>
    <font>
      <b/>
      <sz val="11"/>
      <color theme="1"/>
      <name val="Times New Roman"/>
      <family val="1"/>
      <charset val="186"/>
    </font>
    <font>
      <b/>
      <sz val="10"/>
      <color indexed="4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sz val="10"/>
      <color indexed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9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1" fontId="2" fillId="0" borderId="7" xfId="0" applyNumberFormat="1" applyFont="1" applyBorder="1"/>
    <xf numFmtId="1" fontId="2" fillId="0" borderId="6" xfId="0" applyNumberFormat="1" applyFont="1" applyBorder="1"/>
    <xf numFmtId="1" fontId="9" fillId="0" borderId="8" xfId="0" applyNumberFormat="1" applyFont="1" applyBorder="1"/>
    <xf numFmtId="1" fontId="1" fillId="0" borderId="0" xfId="0" applyNumberFormat="1" applyFont="1"/>
    <xf numFmtId="1" fontId="2" fillId="0" borderId="0" xfId="0" applyNumberFormat="1" applyFont="1"/>
    <xf numFmtId="0" fontId="9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" fontId="2" fillId="0" borderId="11" xfId="0" applyNumberFormat="1" applyFont="1" applyBorder="1"/>
    <xf numFmtId="1" fontId="2" fillId="0" borderId="10" xfId="0" applyNumberFormat="1" applyFont="1" applyBorder="1"/>
    <xf numFmtId="1" fontId="4" fillId="0" borderId="11" xfId="0" applyNumberFormat="1" applyFont="1" applyBorder="1"/>
    <xf numFmtId="1" fontId="9" fillId="0" borderId="12" xfId="0" applyNumberFormat="1" applyFont="1" applyBorder="1"/>
    <xf numFmtId="0" fontId="2" fillId="0" borderId="11" xfId="0" applyFont="1" applyBorder="1" applyAlignment="1">
      <alignment horizontal="left" wrapText="1"/>
    </xf>
    <xf numFmtId="0" fontId="2" fillId="0" borderId="11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10" fillId="0" borderId="0" xfId="0" applyFont="1"/>
    <xf numFmtId="0" fontId="9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1" fontId="11" fillId="0" borderId="17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/>
    <xf numFmtId="1" fontId="2" fillId="0" borderId="19" xfId="0" applyNumberFormat="1" applyFont="1" applyBorder="1" applyAlignment="1">
      <alignment horizontal="right"/>
    </xf>
    <xf numFmtId="1" fontId="11" fillId="0" borderId="4" xfId="0" applyNumberFormat="1" applyFont="1" applyBorder="1"/>
    <xf numFmtId="1" fontId="12" fillId="0" borderId="0" xfId="0" applyNumberFormat="1" applyFont="1" applyAlignment="1">
      <alignment horizontal="right"/>
    </xf>
    <xf numFmtId="0" fontId="2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right"/>
    </xf>
    <xf numFmtId="1" fontId="7" fillId="0" borderId="22" xfId="0" applyNumberFormat="1" applyFont="1" applyBorder="1" applyAlignment="1">
      <alignment horizontal="right"/>
    </xf>
    <xf numFmtId="1" fontId="7" fillId="0" borderId="21" xfId="0" applyNumberFormat="1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" fontId="11" fillId="0" borderId="23" xfId="0" applyNumberFormat="1" applyFont="1" applyBorder="1"/>
    <xf numFmtId="0" fontId="9" fillId="0" borderId="24" xfId="0" applyFont="1" applyBorder="1"/>
    <xf numFmtId="0" fontId="13" fillId="0" borderId="25" xfId="0" applyFont="1" applyBorder="1" applyAlignment="1">
      <alignment horizontal="left" wrapText="1"/>
    </xf>
    <xf numFmtId="1" fontId="2" fillId="0" borderId="25" xfId="0" applyNumberFormat="1" applyFont="1" applyBorder="1"/>
    <xf numFmtId="1" fontId="14" fillId="0" borderId="25" xfId="0" applyNumberFormat="1" applyFont="1" applyBorder="1"/>
    <xf numFmtId="0" fontId="2" fillId="0" borderId="25" xfId="0" applyFont="1" applyBorder="1"/>
    <xf numFmtId="0" fontId="2" fillId="0" borderId="26" xfId="0" applyFont="1" applyBorder="1"/>
    <xf numFmtId="1" fontId="11" fillId="0" borderId="27" xfId="0" applyNumberFormat="1" applyFont="1" applyBorder="1"/>
    <xf numFmtId="1" fontId="15" fillId="0" borderId="0" xfId="0" applyNumberFormat="1" applyFont="1"/>
    <xf numFmtId="0" fontId="12" fillId="0" borderId="0" xfId="0" applyFont="1"/>
    <xf numFmtId="0" fontId="9" fillId="0" borderId="28" xfId="0" applyFont="1" applyBorder="1"/>
    <xf numFmtId="0" fontId="13" fillId="0" borderId="21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16" fillId="0" borderId="21" xfId="0" applyFont="1" applyBorder="1"/>
    <xf numFmtId="0" fontId="2" fillId="0" borderId="21" xfId="0" applyFont="1" applyBorder="1"/>
    <xf numFmtId="0" fontId="2" fillId="0" borderId="29" xfId="0" applyFont="1" applyBorder="1"/>
    <xf numFmtId="1" fontId="11" fillId="0" borderId="30" xfId="0" applyNumberFormat="1" applyFont="1" applyBorder="1"/>
    <xf numFmtId="0" fontId="9" fillId="0" borderId="20" xfId="0" applyFont="1" applyBorder="1"/>
    <xf numFmtId="1" fontId="7" fillId="0" borderId="6" xfId="0" applyNumberFormat="1" applyFont="1" applyBorder="1" applyAlignment="1">
      <alignment horizontal="right"/>
    </xf>
    <xf numFmtId="1" fontId="11" fillId="0" borderId="8" xfId="0" applyNumberFormat="1" applyFont="1" applyBorder="1"/>
    <xf numFmtId="1" fontId="17" fillId="0" borderId="0" xfId="0" applyNumberFormat="1" applyFont="1"/>
    <xf numFmtId="0" fontId="9" fillId="0" borderId="18" xfId="0" applyFont="1" applyBorder="1"/>
    <xf numFmtId="0" fontId="7" fillId="0" borderId="31" xfId="0" applyFont="1" applyBorder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1" fontId="7" fillId="0" borderId="4" xfId="0" applyNumberFormat="1" applyFont="1" applyBorder="1"/>
    <xf numFmtId="1" fontId="8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6" xfId="0" applyFont="1" applyBorder="1"/>
    <xf numFmtId="0" fontId="2" fillId="0" borderId="32" xfId="0" applyFont="1" applyBorder="1"/>
    <xf numFmtId="0" fontId="2" fillId="0" borderId="33" xfId="0" applyFont="1" applyBorder="1"/>
    <xf numFmtId="0" fontId="9" fillId="0" borderId="1" xfId="0" applyFont="1" applyBorder="1"/>
    <xf numFmtId="0" fontId="7" fillId="0" borderId="2" xfId="0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8" fillId="0" borderId="0" xfId="0" applyFont="1"/>
    <xf numFmtId="164" fontId="19" fillId="0" borderId="0" xfId="0" applyNumberFormat="1" applyFont="1"/>
    <xf numFmtId="0" fontId="19" fillId="0" borderId="0" xfId="0" applyFont="1"/>
    <xf numFmtId="164" fontId="3" fillId="0" borderId="0" xfId="0" applyNumberFormat="1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/>
    <xf numFmtId="0" fontId="23" fillId="0" borderId="0" xfId="0" applyFont="1"/>
    <xf numFmtId="1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7" fillId="2" borderId="4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/>
    <xf numFmtId="1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" fontId="1" fillId="0" borderId="0" xfId="0" applyNumberFormat="1" applyFont="1" applyAlignment="1">
      <alignment horizontal="center"/>
    </xf>
    <xf numFmtId="0" fontId="3" fillId="0" borderId="0" xfId="1" applyFont="1" applyAlignment="1">
      <alignment horizontal="right"/>
    </xf>
  </cellXfs>
  <cellStyles count="2">
    <cellStyle name="Normal_Specbudz.kopsavilkums 2006.g un korekc.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8"/>
  <sheetViews>
    <sheetView tabSelected="1" zoomScaleNormal="100" workbookViewId="0">
      <selection activeCell="Q3" sqref="Q3"/>
    </sheetView>
  </sheetViews>
  <sheetFormatPr defaultRowHeight="15" x14ac:dyDescent="0.25"/>
  <cols>
    <col min="1" max="1" width="6.28515625" style="1" customWidth="1"/>
    <col min="2" max="2" width="39.42578125" style="1" customWidth="1"/>
    <col min="3" max="3" width="8.28515625" style="1" customWidth="1"/>
    <col min="4" max="4" width="8.7109375" style="1" customWidth="1"/>
    <col min="5" max="7" width="7.28515625" style="1" customWidth="1"/>
    <col min="8" max="8" width="8.42578125" style="1" customWidth="1"/>
    <col min="9" max="9" width="9" style="1" customWidth="1"/>
    <col min="10" max="10" width="9.140625" style="1" customWidth="1"/>
    <col min="11" max="11" width="9.28515625" style="1" customWidth="1"/>
    <col min="12" max="12" width="8" style="1" customWidth="1"/>
    <col min="13" max="13" width="7.7109375" style="1" customWidth="1"/>
    <col min="14" max="14" width="8.140625" style="1" customWidth="1"/>
    <col min="15" max="15" width="9" style="1" customWidth="1"/>
    <col min="16" max="16" width="8.85546875" style="1" customWidth="1"/>
    <col min="17" max="18" width="10" style="1" customWidth="1"/>
    <col min="19" max="256" width="9.140625" style="1"/>
    <col min="257" max="257" width="6.28515625" style="1" customWidth="1"/>
    <col min="258" max="258" width="39.42578125" style="1" customWidth="1"/>
    <col min="259" max="259" width="8.28515625" style="1" customWidth="1"/>
    <col min="260" max="260" width="8.7109375" style="1" customWidth="1"/>
    <col min="261" max="263" width="7.28515625" style="1" customWidth="1"/>
    <col min="264" max="264" width="8.42578125" style="1" customWidth="1"/>
    <col min="265" max="265" width="9" style="1" customWidth="1"/>
    <col min="266" max="266" width="9.140625" style="1" customWidth="1"/>
    <col min="267" max="267" width="9.28515625" style="1" customWidth="1"/>
    <col min="268" max="268" width="8" style="1" customWidth="1"/>
    <col min="269" max="269" width="7.7109375" style="1" customWidth="1"/>
    <col min="270" max="270" width="8.140625" style="1" customWidth="1"/>
    <col min="271" max="271" width="9" style="1" customWidth="1"/>
    <col min="272" max="272" width="8.85546875" style="1" customWidth="1"/>
    <col min="273" max="274" width="10" style="1" customWidth="1"/>
    <col min="275" max="512" width="9.140625" style="1"/>
    <col min="513" max="513" width="6.28515625" style="1" customWidth="1"/>
    <col min="514" max="514" width="39.42578125" style="1" customWidth="1"/>
    <col min="515" max="515" width="8.28515625" style="1" customWidth="1"/>
    <col min="516" max="516" width="8.7109375" style="1" customWidth="1"/>
    <col min="517" max="519" width="7.28515625" style="1" customWidth="1"/>
    <col min="520" max="520" width="8.42578125" style="1" customWidth="1"/>
    <col min="521" max="521" width="9" style="1" customWidth="1"/>
    <col min="522" max="522" width="9.140625" style="1" customWidth="1"/>
    <col min="523" max="523" width="9.28515625" style="1" customWidth="1"/>
    <col min="524" max="524" width="8" style="1" customWidth="1"/>
    <col min="525" max="525" width="7.7109375" style="1" customWidth="1"/>
    <col min="526" max="526" width="8.140625" style="1" customWidth="1"/>
    <col min="527" max="527" width="9" style="1" customWidth="1"/>
    <col min="528" max="528" width="8.85546875" style="1" customWidth="1"/>
    <col min="529" max="530" width="10" style="1" customWidth="1"/>
    <col min="531" max="768" width="9.140625" style="1"/>
    <col min="769" max="769" width="6.28515625" style="1" customWidth="1"/>
    <col min="770" max="770" width="39.42578125" style="1" customWidth="1"/>
    <col min="771" max="771" width="8.28515625" style="1" customWidth="1"/>
    <col min="772" max="772" width="8.7109375" style="1" customWidth="1"/>
    <col min="773" max="775" width="7.28515625" style="1" customWidth="1"/>
    <col min="776" max="776" width="8.42578125" style="1" customWidth="1"/>
    <col min="777" max="777" width="9" style="1" customWidth="1"/>
    <col min="778" max="778" width="9.140625" style="1" customWidth="1"/>
    <col min="779" max="779" width="9.28515625" style="1" customWidth="1"/>
    <col min="780" max="780" width="8" style="1" customWidth="1"/>
    <col min="781" max="781" width="7.7109375" style="1" customWidth="1"/>
    <col min="782" max="782" width="8.140625" style="1" customWidth="1"/>
    <col min="783" max="783" width="9" style="1" customWidth="1"/>
    <col min="784" max="784" width="8.85546875" style="1" customWidth="1"/>
    <col min="785" max="786" width="10" style="1" customWidth="1"/>
    <col min="787" max="1024" width="9.140625" style="1"/>
    <col min="1025" max="1025" width="6.28515625" style="1" customWidth="1"/>
    <col min="1026" max="1026" width="39.42578125" style="1" customWidth="1"/>
    <col min="1027" max="1027" width="8.28515625" style="1" customWidth="1"/>
    <col min="1028" max="1028" width="8.7109375" style="1" customWidth="1"/>
    <col min="1029" max="1031" width="7.28515625" style="1" customWidth="1"/>
    <col min="1032" max="1032" width="8.42578125" style="1" customWidth="1"/>
    <col min="1033" max="1033" width="9" style="1" customWidth="1"/>
    <col min="1034" max="1034" width="9.140625" style="1" customWidth="1"/>
    <col min="1035" max="1035" width="9.28515625" style="1" customWidth="1"/>
    <col min="1036" max="1036" width="8" style="1" customWidth="1"/>
    <col min="1037" max="1037" width="7.7109375" style="1" customWidth="1"/>
    <col min="1038" max="1038" width="8.140625" style="1" customWidth="1"/>
    <col min="1039" max="1039" width="9" style="1" customWidth="1"/>
    <col min="1040" max="1040" width="8.85546875" style="1" customWidth="1"/>
    <col min="1041" max="1042" width="10" style="1" customWidth="1"/>
    <col min="1043" max="1280" width="9.140625" style="1"/>
    <col min="1281" max="1281" width="6.28515625" style="1" customWidth="1"/>
    <col min="1282" max="1282" width="39.42578125" style="1" customWidth="1"/>
    <col min="1283" max="1283" width="8.28515625" style="1" customWidth="1"/>
    <col min="1284" max="1284" width="8.7109375" style="1" customWidth="1"/>
    <col min="1285" max="1287" width="7.28515625" style="1" customWidth="1"/>
    <col min="1288" max="1288" width="8.42578125" style="1" customWidth="1"/>
    <col min="1289" max="1289" width="9" style="1" customWidth="1"/>
    <col min="1290" max="1290" width="9.140625" style="1" customWidth="1"/>
    <col min="1291" max="1291" width="9.28515625" style="1" customWidth="1"/>
    <col min="1292" max="1292" width="8" style="1" customWidth="1"/>
    <col min="1293" max="1293" width="7.7109375" style="1" customWidth="1"/>
    <col min="1294" max="1294" width="8.140625" style="1" customWidth="1"/>
    <col min="1295" max="1295" width="9" style="1" customWidth="1"/>
    <col min="1296" max="1296" width="8.85546875" style="1" customWidth="1"/>
    <col min="1297" max="1298" width="10" style="1" customWidth="1"/>
    <col min="1299" max="1536" width="9.140625" style="1"/>
    <col min="1537" max="1537" width="6.28515625" style="1" customWidth="1"/>
    <col min="1538" max="1538" width="39.42578125" style="1" customWidth="1"/>
    <col min="1539" max="1539" width="8.28515625" style="1" customWidth="1"/>
    <col min="1540" max="1540" width="8.7109375" style="1" customWidth="1"/>
    <col min="1541" max="1543" width="7.28515625" style="1" customWidth="1"/>
    <col min="1544" max="1544" width="8.42578125" style="1" customWidth="1"/>
    <col min="1545" max="1545" width="9" style="1" customWidth="1"/>
    <col min="1546" max="1546" width="9.140625" style="1" customWidth="1"/>
    <col min="1547" max="1547" width="9.28515625" style="1" customWidth="1"/>
    <col min="1548" max="1548" width="8" style="1" customWidth="1"/>
    <col min="1549" max="1549" width="7.7109375" style="1" customWidth="1"/>
    <col min="1550" max="1550" width="8.140625" style="1" customWidth="1"/>
    <col min="1551" max="1551" width="9" style="1" customWidth="1"/>
    <col min="1552" max="1552" width="8.85546875" style="1" customWidth="1"/>
    <col min="1553" max="1554" width="10" style="1" customWidth="1"/>
    <col min="1555" max="1792" width="9.140625" style="1"/>
    <col min="1793" max="1793" width="6.28515625" style="1" customWidth="1"/>
    <col min="1794" max="1794" width="39.42578125" style="1" customWidth="1"/>
    <col min="1795" max="1795" width="8.28515625" style="1" customWidth="1"/>
    <col min="1796" max="1796" width="8.7109375" style="1" customWidth="1"/>
    <col min="1797" max="1799" width="7.28515625" style="1" customWidth="1"/>
    <col min="1800" max="1800" width="8.42578125" style="1" customWidth="1"/>
    <col min="1801" max="1801" width="9" style="1" customWidth="1"/>
    <col min="1802" max="1802" width="9.140625" style="1" customWidth="1"/>
    <col min="1803" max="1803" width="9.28515625" style="1" customWidth="1"/>
    <col min="1804" max="1804" width="8" style="1" customWidth="1"/>
    <col min="1805" max="1805" width="7.7109375" style="1" customWidth="1"/>
    <col min="1806" max="1806" width="8.140625" style="1" customWidth="1"/>
    <col min="1807" max="1807" width="9" style="1" customWidth="1"/>
    <col min="1808" max="1808" width="8.85546875" style="1" customWidth="1"/>
    <col min="1809" max="1810" width="10" style="1" customWidth="1"/>
    <col min="1811" max="2048" width="9.140625" style="1"/>
    <col min="2049" max="2049" width="6.28515625" style="1" customWidth="1"/>
    <col min="2050" max="2050" width="39.42578125" style="1" customWidth="1"/>
    <col min="2051" max="2051" width="8.28515625" style="1" customWidth="1"/>
    <col min="2052" max="2052" width="8.7109375" style="1" customWidth="1"/>
    <col min="2053" max="2055" width="7.28515625" style="1" customWidth="1"/>
    <col min="2056" max="2056" width="8.42578125" style="1" customWidth="1"/>
    <col min="2057" max="2057" width="9" style="1" customWidth="1"/>
    <col min="2058" max="2058" width="9.140625" style="1" customWidth="1"/>
    <col min="2059" max="2059" width="9.28515625" style="1" customWidth="1"/>
    <col min="2060" max="2060" width="8" style="1" customWidth="1"/>
    <col min="2061" max="2061" width="7.7109375" style="1" customWidth="1"/>
    <col min="2062" max="2062" width="8.140625" style="1" customWidth="1"/>
    <col min="2063" max="2063" width="9" style="1" customWidth="1"/>
    <col min="2064" max="2064" width="8.85546875" style="1" customWidth="1"/>
    <col min="2065" max="2066" width="10" style="1" customWidth="1"/>
    <col min="2067" max="2304" width="9.140625" style="1"/>
    <col min="2305" max="2305" width="6.28515625" style="1" customWidth="1"/>
    <col min="2306" max="2306" width="39.42578125" style="1" customWidth="1"/>
    <col min="2307" max="2307" width="8.28515625" style="1" customWidth="1"/>
    <col min="2308" max="2308" width="8.7109375" style="1" customWidth="1"/>
    <col min="2309" max="2311" width="7.28515625" style="1" customWidth="1"/>
    <col min="2312" max="2312" width="8.42578125" style="1" customWidth="1"/>
    <col min="2313" max="2313" width="9" style="1" customWidth="1"/>
    <col min="2314" max="2314" width="9.140625" style="1" customWidth="1"/>
    <col min="2315" max="2315" width="9.28515625" style="1" customWidth="1"/>
    <col min="2316" max="2316" width="8" style="1" customWidth="1"/>
    <col min="2317" max="2317" width="7.7109375" style="1" customWidth="1"/>
    <col min="2318" max="2318" width="8.140625" style="1" customWidth="1"/>
    <col min="2319" max="2319" width="9" style="1" customWidth="1"/>
    <col min="2320" max="2320" width="8.85546875" style="1" customWidth="1"/>
    <col min="2321" max="2322" width="10" style="1" customWidth="1"/>
    <col min="2323" max="2560" width="9.140625" style="1"/>
    <col min="2561" max="2561" width="6.28515625" style="1" customWidth="1"/>
    <col min="2562" max="2562" width="39.42578125" style="1" customWidth="1"/>
    <col min="2563" max="2563" width="8.28515625" style="1" customWidth="1"/>
    <col min="2564" max="2564" width="8.7109375" style="1" customWidth="1"/>
    <col min="2565" max="2567" width="7.28515625" style="1" customWidth="1"/>
    <col min="2568" max="2568" width="8.42578125" style="1" customWidth="1"/>
    <col min="2569" max="2569" width="9" style="1" customWidth="1"/>
    <col min="2570" max="2570" width="9.140625" style="1" customWidth="1"/>
    <col min="2571" max="2571" width="9.28515625" style="1" customWidth="1"/>
    <col min="2572" max="2572" width="8" style="1" customWidth="1"/>
    <col min="2573" max="2573" width="7.7109375" style="1" customWidth="1"/>
    <col min="2574" max="2574" width="8.140625" style="1" customWidth="1"/>
    <col min="2575" max="2575" width="9" style="1" customWidth="1"/>
    <col min="2576" max="2576" width="8.85546875" style="1" customWidth="1"/>
    <col min="2577" max="2578" width="10" style="1" customWidth="1"/>
    <col min="2579" max="2816" width="9.140625" style="1"/>
    <col min="2817" max="2817" width="6.28515625" style="1" customWidth="1"/>
    <col min="2818" max="2818" width="39.42578125" style="1" customWidth="1"/>
    <col min="2819" max="2819" width="8.28515625" style="1" customWidth="1"/>
    <col min="2820" max="2820" width="8.7109375" style="1" customWidth="1"/>
    <col min="2821" max="2823" width="7.28515625" style="1" customWidth="1"/>
    <col min="2824" max="2824" width="8.42578125" style="1" customWidth="1"/>
    <col min="2825" max="2825" width="9" style="1" customWidth="1"/>
    <col min="2826" max="2826" width="9.140625" style="1" customWidth="1"/>
    <col min="2827" max="2827" width="9.28515625" style="1" customWidth="1"/>
    <col min="2828" max="2828" width="8" style="1" customWidth="1"/>
    <col min="2829" max="2829" width="7.7109375" style="1" customWidth="1"/>
    <col min="2830" max="2830" width="8.140625" style="1" customWidth="1"/>
    <col min="2831" max="2831" width="9" style="1" customWidth="1"/>
    <col min="2832" max="2832" width="8.85546875" style="1" customWidth="1"/>
    <col min="2833" max="2834" width="10" style="1" customWidth="1"/>
    <col min="2835" max="3072" width="9.140625" style="1"/>
    <col min="3073" max="3073" width="6.28515625" style="1" customWidth="1"/>
    <col min="3074" max="3074" width="39.42578125" style="1" customWidth="1"/>
    <col min="3075" max="3075" width="8.28515625" style="1" customWidth="1"/>
    <col min="3076" max="3076" width="8.7109375" style="1" customWidth="1"/>
    <col min="3077" max="3079" width="7.28515625" style="1" customWidth="1"/>
    <col min="3080" max="3080" width="8.42578125" style="1" customWidth="1"/>
    <col min="3081" max="3081" width="9" style="1" customWidth="1"/>
    <col min="3082" max="3082" width="9.140625" style="1" customWidth="1"/>
    <col min="3083" max="3083" width="9.28515625" style="1" customWidth="1"/>
    <col min="3084" max="3084" width="8" style="1" customWidth="1"/>
    <col min="3085" max="3085" width="7.7109375" style="1" customWidth="1"/>
    <col min="3086" max="3086" width="8.140625" style="1" customWidth="1"/>
    <col min="3087" max="3087" width="9" style="1" customWidth="1"/>
    <col min="3088" max="3088" width="8.85546875" style="1" customWidth="1"/>
    <col min="3089" max="3090" width="10" style="1" customWidth="1"/>
    <col min="3091" max="3328" width="9.140625" style="1"/>
    <col min="3329" max="3329" width="6.28515625" style="1" customWidth="1"/>
    <col min="3330" max="3330" width="39.42578125" style="1" customWidth="1"/>
    <col min="3331" max="3331" width="8.28515625" style="1" customWidth="1"/>
    <col min="3332" max="3332" width="8.7109375" style="1" customWidth="1"/>
    <col min="3333" max="3335" width="7.28515625" style="1" customWidth="1"/>
    <col min="3336" max="3336" width="8.42578125" style="1" customWidth="1"/>
    <col min="3337" max="3337" width="9" style="1" customWidth="1"/>
    <col min="3338" max="3338" width="9.140625" style="1" customWidth="1"/>
    <col min="3339" max="3339" width="9.28515625" style="1" customWidth="1"/>
    <col min="3340" max="3340" width="8" style="1" customWidth="1"/>
    <col min="3341" max="3341" width="7.7109375" style="1" customWidth="1"/>
    <col min="3342" max="3342" width="8.140625" style="1" customWidth="1"/>
    <col min="3343" max="3343" width="9" style="1" customWidth="1"/>
    <col min="3344" max="3344" width="8.85546875" style="1" customWidth="1"/>
    <col min="3345" max="3346" width="10" style="1" customWidth="1"/>
    <col min="3347" max="3584" width="9.140625" style="1"/>
    <col min="3585" max="3585" width="6.28515625" style="1" customWidth="1"/>
    <col min="3586" max="3586" width="39.42578125" style="1" customWidth="1"/>
    <col min="3587" max="3587" width="8.28515625" style="1" customWidth="1"/>
    <col min="3588" max="3588" width="8.7109375" style="1" customWidth="1"/>
    <col min="3589" max="3591" width="7.28515625" style="1" customWidth="1"/>
    <col min="3592" max="3592" width="8.42578125" style="1" customWidth="1"/>
    <col min="3593" max="3593" width="9" style="1" customWidth="1"/>
    <col min="3594" max="3594" width="9.140625" style="1" customWidth="1"/>
    <col min="3595" max="3595" width="9.28515625" style="1" customWidth="1"/>
    <col min="3596" max="3596" width="8" style="1" customWidth="1"/>
    <col min="3597" max="3597" width="7.7109375" style="1" customWidth="1"/>
    <col min="3598" max="3598" width="8.140625" style="1" customWidth="1"/>
    <col min="3599" max="3599" width="9" style="1" customWidth="1"/>
    <col min="3600" max="3600" width="8.85546875" style="1" customWidth="1"/>
    <col min="3601" max="3602" width="10" style="1" customWidth="1"/>
    <col min="3603" max="3840" width="9.140625" style="1"/>
    <col min="3841" max="3841" width="6.28515625" style="1" customWidth="1"/>
    <col min="3842" max="3842" width="39.42578125" style="1" customWidth="1"/>
    <col min="3843" max="3843" width="8.28515625" style="1" customWidth="1"/>
    <col min="3844" max="3844" width="8.7109375" style="1" customWidth="1"/>
    <col min="3845" max="3847" width="7.28515625" style="1" customWidth="1"/>
    <col min="3848" max="3848" width="8.42578125" style="1" customWidth="1"/>
    <col min="3849" max="3849" width="9" style="1" customWidth="1"/>
    <col min="3850" max="3850" width="9.140625" style="1" customWidth="1"/>
    <col min="3851" max="3851" width="9.28515625" style="1" customWidth="1"/>
    <col min="3852" max="3852" width="8" style="1" customWidth="1"/>
    <col min="3853" max="3853" width="7.7109375" style="1" customWidth="1"/>
    <col min="3854" max="3854" width="8.140625" style="1" customWidth="1"/>
    <col min="3855" max="3855" width="9" style="1" customWidth="1"/>
    <col min="3856" max="3856" width="8.85546875" style="1" customWidth="1"/>
    <col min="3857" max="3858" width="10" style="1" customWidth="1"/>
    <col min="3859" max="4096" width="9.140625" style="1"/>
    <col min="4097" max="4097" width="6.28515625" style="1" customWidth="1"/>
    <col min="4098" max="4098" width="39.42578125" style="1" customWidth="1"/>
    <col min="4099" max="4099" width="8.28515625" style="1" customWidth="1"/>
    <col min="4100" max="4100" width="8.7109375" style="1" customWidth="1"/>
    <col min="4101" max="4103" width="7.28515625" style="1" customWidth="1"/>
    <col min="4104" max="4104" width="8.42578125" style="1" customWidth="1"/>
    <col min="4105" max="4105" width="9" style="1" customWidth="1"/>
    <col min="4106" max="4106" width="9.140625" style="1" customWidth="1"/>
    <col min="4107" max="4107" width="9.28515625" style="1" customWidth="1"/>
    <col min="4108" max="4108" width="8" style="1" customWidth="1"/>
    <col min="4109" max="4109" width="7.7109375" style="1" customWidth="1"/>
    <col min="4110" max="4110" width="8.140625" style="1" customWidth="1"/>
    <col min="4111" max="4111" width="9" style="1" customWidth="1"/>
    <col min="4112" max="4112" width="8.85546875" style="1" customWidth="1"/>
    <col min="4113" max="4114" width="10" style="1" customWidth="1"/>
    <col min="4115" max="4352" width="9.140625" style="1"/>
    <col min="4353" max="4353" width="6.28515625" style="1" customWidth="1"/>
    <col min="4354" max="4354" width="39.42578125" style="1" customWidth="1"/>
    <col min="4355" max="4355" width="8.28515625" style="1" customWidth="1"/>
    <col min="4356" max="4356" width="8.7109375" style="1" customWidth="1"/>
    <col min="4357" max="4359" width="7.28515625" style="1" customWidth="1"/>
    <col min="4360" max="4360" width="8.42578125" style="1" customWidth="1"/>
    <col min="4361" max="4361" width="9" style="1" customWidth="1"/>
    <col min="4362" max="4362" width="9.140625" style="1" customWidth="1"/>
    <col min="4363" max="4363" width="9.28515625" style="1" customWidth="1"/>
    <col min="4364" max="4364" width="8" style="1" customWidth="1"/>
    <col min="4365" max="4365" width="7.7109375" style="1" customWidth="1"/>
    <col min="4366" max="4366" width="8.140625" style="1" customWidth="1"/>
    <col min="4367" max="4367" width="9" style="1" customWidth="1"/>
    <col min="4368" max="4368" width="8.85546875" style="1" customWidth="1"/>
    <col min="4369" max="4370" width="10" style="1" customWidth="1"/>
    <col min="4371" max="4608" width="9.140625" style="1"/>
    <col min="4609" max="4609" width="6.28515625" style="1" customWidth="1"/>
    <col min="4610" max="4610" width="39.42578125" style="1" customWidth="1"/>
    <col min="4611" max="4611" width="8.28515625" style="1" customWidth="1"/>
    <col min="4612" max="4612" width="8.7109375" style="1" customWidth="1"/>
    <col min="4613" max="4615" width="7.28515625" style="1" customWidth="1"/>
    <col min="4616" max="4616" width="8.42578125" style="1" customWidth="1"/>
    <col min="4617" max="4617" width="9" style="1" customWidth="1"/>
    <col min="4618" max="4618" width="9.140625" style="1" customWidth="1"/>
    <col min="4619" max="4619" width="9.28515625" style="1" customWidth="1"/>
    <col min="4620" max="4620" width="8" style="1" customWidth="1"/>
    <col min="4621" max="4621" width="7.7109375" style="1" customWidth="1"/>
    <col min="4622" max="4622" width="8.140625" style="1" customWidth="1"/>
    <col min="4623" max="4623" width="9" style="1" customWidth="1"/>
    <col min="4624" max="4624" width="8.85546875" style="1" customWidth="1"/>
    <col min="4625" max="4626" width="10" style="1" customWidth="1"/>
    <col min="4627" max="4864" width="9.140625" style="1"/>
    <col min="4865" max="4865" width="6.28515625" style="1" customWidth="1"/>
    <col min="4866" max="4866" width="39.42578125" style="1" customWidth="1"/>
    <col min="4867" max="4867" width="8.28515625" style="1" customWidth="1"/>
    <col min="4868" max="4868" width="8.7109375" style="1" customWidth="1"/>
    <col min="4869" max="4871" width="7.28515625" style="1" customWidth="1"/>
    <col min="4872" max="4872" width="8.42578125" style="1" customWidth="1"/>
    <col min="4873" max="4873" width="9" style="1" customWidth="1"/>
    <col min="4874" max="4874" width="9.140625" style="1" customWidth="1"/>
    <col min="4875" max="4875" width="9.28515625" style="1" customWidth="1"/>
    <col min="4876" max="4876" width="8" style="1" customWidth="1"/>
    <col min="4877" max="4877" width="7.7109375" style="1" customWidth="1"/>
    <col min="4878" max="4878" width="8.140625" style="1" customWidth="1"/>
    <col min="4879" max="4879" width="9" style="1" customWidth="1"/>
    <col min="4880" max="4880" width="8.85546875" style="1" customWidth="1"/>
    <col min="4881" max="4882" width="10" style="1" customWidth="1"/>
    <col min="4883" max="5120" width="9.140625" style="1"/>
    <col min="5121" max="5121" width="6.28515625" style="1" customWidth="1"/>
    <col min="5122" max="5122" width="39.42578125" style="1" customWidth="1"/>
    <col min="5123" max="5123" width="8.28515625" style="1" customWidth="1"/>
    <col min="5124" max="5124" width="8.7109375" style="1" customWidth="1"/>
    <col min="5125" max="5127" width="7.28515625" style="1" customWidth="1"/>
    <col min="5128" max="5128" width="8.42578125" style="1" customWidth="1"/>
    <col min="5129" max="5129" width="9" style="1" customWidth="1"/>
    <col min="5130" max="5130" width="9.140625" style="1" customWidth="1"/>
    <col min="5131" max="5131" width="9.28515625" style="1" customWidth="1"/>
    <col min="5132" max="5132" width="8" style="1" customWidth="1"/>
    <col min="5133" max="5133" width="7.7109375" style="1" customWidth="1"/>
    <col min="5134" max="5134" width="8.140625" style="1" customWidth="1"/>
    <col min="5135" max="5135" width="9" style="1" customWidth="1"/>
    <col min="5136" max="5136" width="8.85546875" style="1" customWidth="1"/>
    <col min="5137" max="5138" width="10" style="1" customWidth="1"/>
    <col min="5139" max="5376" width="9.140625" style="1"/>
    <col min="5377" max="5377" width="6.28515625" style="1" customWidth="1"/>
    <col min="5378" max="5378" width="39.42578125" style="1" customWidth="1"/>
    <col min="5379" max="5379" width="8.28515625" style="1" customWidth="1"/>
    <col min="5380" max="5380" width="8.7109375" style="1" customWidth="1"/>
    <col min="5381" max="5383" width="7.28515625" style="1" customWidth="1"/>
    <col min="5384" max="5384" width="8.42578125" style="1" customWidth="1"/>
    <col min="5385" max="5385" width="9" style="1" customWidth="1"/>
    <col min="5386" max="5386" width="9.140625" style="1" customWidth="1"/>
    <col min="5387" max="5387" width="9.28515625" style="1" customWidth="1"/>
    <col min="5388" max="5388" width="8" style="1" customWidth="1"/>
    <col min="5389" max="5389" width="7.7109375" style="1" customWidth="1"/>
    <col min="5390" max="5390" width="8.140625" style="1" customWidth="1"/>
    <col min="5391" max="5391" width="9" style="1" customWidth="1"/>
    <col min="5392" max="5392" width="8.85546875" style="1" customWidth="1"/>
    <col min="5393" max="5394" width="10" style="1" customWidth="1"/>
    <col min="5395" max="5632" width="9.140625" style="1"/>
    <col min="5633" max="5633" width="6.28515625" style="1" customWidth="1"/>
    <col min="5634" max="5634" width="39.42578125" style="1" customWidth="1"/>
    <col min="5635" max="5635" width="8.28515625" style="1" customWidth="1"/>
    <col min="5636" max="5636" width="8.7109375" style="1" customWidth="1"/>
    <col min="5637" max="5639" width="7.28515625" style="1" customWidth="1"/>
    <col min="5640" max="5640" width="8.42578125" style="1" customWidth="1"/>
    <col min="5641" max="5641" width="9" style="1" customWidth="1"/>
    <col min="5642" max="5642" width="9.140625" style="1" customWidth="1"/>
    <col min="5643" max="5643" width="9.28515625" style="1" customWidth="1"/>
    <col min="5644" max="5644" width="8" style="1" customWidth="1"/>
    <col min="5645" max="5645" width="7.7109375" style="1" customWidth="1"/>
    <col min="5646" max="5646" width="8.140625" style="1" customWidth="1"/>
    <col min="5647" max="5647" width="9" style="1" customWidth="1"/>
    <col min="5648" max="5648" width="8.85546875" style="1" customWidth="1"/>
    <col min="5649" max="5650" width="10" style="1" customWidth="1"/>
    <col min="5651" max="5888" width="9.140625" style="1"/>
    <col min="5889" max="5889" width="6.28515625" style="1" customWidth="1"/>
    <col min="5890" max="5890" width="39.42578125" style="1" customWidth="1"/>
    <col min="5891" max="5891" width="8.28515625" style="1" customWidth="1"/>
    <col min="5892" max="5892" width="8.7109375" style="1" customWidth="1"/>
    <col min="5893" max="5895" width="7.28515625" style="1" customWidth="1"/>
    <col min="5896" max="5896" width="8.42578125" style="1" customWidth="1"/>
    <col min="5897" max="5897" width="9" style="1" customWidth="1"/>
    <col min="5898" max="5898" width="9.140625" style="1" customWidth="1"/>
    <col min="5899" max="5899" width="9.28515625" style="1" customWidth="1"/>
    <col min="5900" max="5900" width="8" style="1" customWidth="1"/>
    <col min="5901" max="5901" width="7.7109375" style="1" customWidth="1"/>
    <col min="5902" max="5902" width="8.140625" style="1" customWidth="1"/>
    <col min="5903" max="5903" width="9" style="1" customWidth="1"/>
    <col min="5904" max="5904" width="8.85546875" style="1" customWidth="1"/>
    <col min="5905" max="5906" width="10" style="1" customWidth="1"/>
    <col min="5907" max="6144" width="9.140625" style="1"/>
    <col min="6145" max="6145" width="6.28515625" style="1" customWidth="1"/>
    <col min="6146" max="6146" width="39.42578125" style="1" customWidth="1"/>
    <col min="6147" max="6147" width="8.28515625" style="1" customWidth="1"/>
    <col min="6148" max="6148" width="8.7109375" style="1" customWidth="1"/>
    <col min="6149" max="6151" width="7.28515625" style="1" customWidth="1"/>
    <col min="6152" max="6152" width="8.42578125" style="1" customWidth="1"/>
    <col min="6153" max="6153" width="9" style="1" customWidth="1"/>
    <col min="6154" max="6154" width="9.140625" style="1" customWidth="1"/>
    <col min="6155" max="6155" width="9.28515625" style="1" customWidth="1"/>
    <col min="6156" max="6156" width="8" style="1" customWidth="1"/>
    <col min="6157" max="6157" width="7.7109375" style="1" customWidth="1"/>
    <col min="6158" max="6158" width="8.140625" style="1" customWidth="1"/>
    <col min="6159" max="6159" width="9" style="1" customWidth="1"/>
    <col min="6160" max="6160" width="8.85546875" style="1" customWidth="1"/>
    <col min="6161" max="6162" width="10" style="1" customWidth="1"/>
    <col min="6163" max="6400" width="9.140625" style="1"/>
    <col min="6401" max="6401" width="6.28515625" style="1" customWidth="1"/>
    <col min="6402" max="6402" width="39.42578125" style="1" customWidth="1"/>
    <col min="6403" max="6403" width="8.28515625" style="1" customWidth="1"/>
    <col min="6404" max="6404" width="8.7109375" style="1" customWidth="1"/>
    <col min="6405" max="6407" width="7.28515625" style="1" customWidth="1"/>
    <col min="6408" max="6408" width="8.42578125" style="1" customWidth="1"/>
    <col min="6409" max="6409" width="9" style="1" customWidth="1"/>
    <col min="6410" max="6410" width="9.140625" style="1" customWidth="1"/>
    <col min="6411" max="6411" width="9.28515625" style="1" customWidth="1"/>
    <col min="6412" max="6412" width="8" style="1" customWidth="1"/>
    <col min="6413" max="6413" width="7.7109375" style="1" customWidth="1"/>
    <col min="6414" max="6414" width="8.140625" style="1" customWidth="1"/>
    <col min="6415" max="6415" width="9" style="1" customWidth="1"/>
    <col min="6416" max="6416" width="8.85546875" style="1" customWidth="1"/>
    <col min="6417" max="6418" width="10" style="1" customWidth="1"/>
    <col min="6419" max="6656" width="9.140625" style="1"/>
    <col min="6657" max="6657" width="6.28515625" style="1" customWidth="1"/>
    <col min="6658" max="6658" width="39.42578125" style="1" customWidth="1"/>
    <col min="6659" max="6659" width="8.28515625" style="1" customWidth="1"/>
    <col min="6660" max="6660" width="8.7109375" style="1" customWidth="1"/>
    <col min="6661" max="6663" width="7.28515625" style="1" customWidth="1"/>
    <col min="6664" max="6664" width="8.42578125" style="1" customWidth="1"/>
    <col min="6665" max="6665" width="9" style="1" customWidth="1"/>
    <col min="6666" max="6666" width="9.140625" style="1" customWidth="1"/>
    <col min="6667" max="6667" width="9.28515625" style="1" customWidth="1"/>
    <col min="6668" max="6668" width="8" style="1" customWidth="1"/>
    <col min="6669" max="6669" width="7.7109375" style="1" customWidth="1"/>
    <col min="6670" max="6670" width="8.140625" style="1" customWidth="1"/>
    <col min="6671" max="6671" width="9" style="1" customWidth="1"/>
    <col min="6672" max="6672" width="8.85546875" style="1" customWidth="1"/>
    <col min="6673" max="6674" width="10" style="1" customWidth="1"/>
    <col min="6675" max="6912" width="9.140625" style="1"/>
    <col min="6913" max="6913" width="6.28515625" style="1" customWidth="1"/>
    <col min="6914" max="6914" width="39.42578125" style="1" customWidth="1"/>
    <col min="6915" max="6915" width="8.28515625" style="1" customWidth="1"/>
    <col min="6916" max="6916" width="8.7109375" style="1" customWidth="1"/>
    <col min="6917" max="6919" width="7.28515625" style="1" customWidth="1"/>
    <col min="6920" max="6920" width="8.42578125" style="1" customWidth="1"/>
    <col min="6921" max="6921" width="9" style="1" customWidth="1"/>
    <col min="6922" max="6922" width="9.140625" style="1" customWidth="1"/>
    <col min="6923" max="6923" width="9.28515625" style="1" customWidth="1"/>
    <col min="6924" max="6924" width="8" style="1" customWidth="1"/>
    <col min="6925" max="6925" width="7.7109375" style="1" customWidth="1"/>
    <col min="6926" max="6926" width="8.140625" style="1" customWidth="1"/>
    <col min="6927" max="6927" width="9" style="1" customWidth="1"/>
    <col min="6928" max="6928" width="8.85546875" style="1" customWidth="1"/>
    <col min="6929" max="6930" width="10" style="1" customWidth="1"/>
    <col min="6931" max="7168" width="9.140625" style="1"/>
    <col min="7169" max="7169" width="6.28515625" style="1" customWidth="1"/>
    <col min="7170" max="7170" width="39.42578125" style="1" customWidth="1"/>
    <col min="7171" max="7171" width="8.28515625" style="1" customWidth="1"/>
    <col min="7172" max="7172" width="8.7109375" style="1" customWidth="1"/>
    <col min="7173" max="7175" width="7.28515625" style="1" customWidth="1"/>
    <col min="7176" max="7176" width="8.42578125" style="1" customWidth="1"/>
    <col min="7177" max="7177" width="9" style="1" customWidth="1"/>
    <col min="7178" max="7178" width="9.140625" style="1" customWidth="1"/>
    <col min="7179" max="7179" width="9.28515625" style="1" customWidth="1"/>
    <col min="7180" max="7180" width="8" style="1" customWidth="1"/>
    <col min="7181" max="7181" width="7.7109375" style="1" customWidth="1"/>
    <col min="7182" max="7182" width="8.140625" style="1" customWidth="1"/>
    <col min="7183" max="7183" width="9" style="1" customWidth="1"/>
    <col min="7184" max="7184" width="8.85546875" style="1" customWidth="1"/>
    <col min="7185" max="7186" width="10" style="1" customWidth="1"/>
    <col min="7187" max="7424" width="9.140625" style="1"/>
    <col min="7425" max="7425" width="6.28515625" style="1" customWidth="1"/>
    <col min="7426" max="7426" width="39.42578125" style="1" customWidth="1"/>
    <col min="7427" max="7427" width="8.28515625" style="1" customWidth="1"/>
    <col min="7428" max="7428" width="8.7109375" style="1" customWidth="1"/>
    <col min="7429" max="7431" width="7.28515625" style="1" customWidth="1"/>
    <col min="7432" max="7432" width="8.42578125" style="1" customWidth="1"/>
    <col min="7433" max="7433" width="9" style="1" customWidth="1"/>
    <col min="7434" max="7434" width="9.140625" style="1" customWidth="1"/>
    <col min="7435" max="7435" width="9.28515625" style="1" customWidth="1"/>
    <col min="7436" max="7436" width="8" style="1" customWidth="1"/>
    <col min="7437" max="7437" width="7.7109375" style="1" customWidth="1"/>
    <col min="7438" max="7438" width="8.140625" style="1" customWidth="1"/>
    <col min="7439" max="7439" width="9" style="1" customWidth="1"/>
    <col min="7440" max="7440" width="8.85546875" style="1" customWidth="1"/>
    <col min="7441" max="7442" width="10" style="1" customWidth="1"/>
    <col min="7443" max="7680" width="9.140625" style="1"/>
    <col min="7681" max="7681" width="6.28515625" style="1" customWidth="1"/>
    <col min="7682" max="7682" width="39.42578125" style="1" customWidth="1"/>
    <col min="7683" max="7683" width="8.28515625" style="1" customWidth="1"/>
    <col min="7684" max="7684" width="8.7109375" style="1" customWidth="1"/>
    <col min="7685" max="7687" width="7.28515625" style="1" customWidth="1"/>
    <col min="7688" max="7688" width="8.42578125" style="1" customWidth="1"/>
    <col min="7689" max="7689" width="9" style="1" customWidth="1"/>
    <col min="7690" max="7690" width="9.140625" style="1" customWidth="1"/>
    <col min="7691" max="7691" width="9.28515625" style="1" customWidth="1"/>
    <col min="7692" max="7692" width="8" style="1" customWidth="1"/>
    <col min="7693" max="7693" width="7.7109375" style="1" customWidth="1"/>
    <col min="7694" max="7694" width="8.140625" style="1" customWidth="1"/>
    <col min="7695" max="7695" width="9" style="1" customWidth="1"/>
    <col min="7696" max="7696" width="8.85546875" style="1" customWidth="1"/>
    <col min="7697" max="7698" width="10" style="1" customWidth="1"/>
    <col min="7699" max="7936" width="9.140625" style="1"/>
    <col min="7937" max="7937" width="6.28515625" style="1" customWidth="1"/>
    <col min="7938" max="7938" width="39.42578125" style="1" customWidth="1"/>
    <col min="7939" max="7939" width="8.28515625" style="1" customWidth="1"/>
    <col min="7940" max="7940" width="8.7109375" style="1" customWidth="1"/>
    <col min="7941" max="7943" width="7.28515625" style="1" customWidth="1"/>
    <col min="7944" max="7944" width="8.42578125" style="1" customWidth="1"/>
    <col min="7945" max="7945" width="9" style="1" customWidth="1"/>
    <col min="7946" max="7946" width="9.140625" style="1" customWidth="1"/>
    <col min="7947" max="7947" width="9.28515625" style="1" customWidth="1"/>
    <col min="7948" max="7948" width="8" style="1" customWidth="1"/>
    <col min="7949" max="7949" width="7.7109375" style="1" customWidth="1"/>
    <col min="7950" max="7950" width="8.140625" style="1" customWidth="1"/>
    <col min="7951" max="7951" width="9" style="1" customWidth="1"/>
    <col min="7952" max="7952" width="8.85546875" style="1" customWidth="1"/>
    <col min="7953" max="7954" width="10" style="1" customWidth="1"/>
    <col min="7955" max="8192" width="9.140625" style="1"/>
    <col min="8193" max="8193" width="6.28515625" style="1" customWidth="1"/>
    <col min="8194" max="8194" width="39.42578125" style="1" customWidth="1"/>
    <col min="8195" max="8195" width="8.28515625" style="1" customWidth="1"/>
    <col min="8196" max="8196" width="8.7109375" style="1" customWidth="1"/>
    <col min="8197" max="8199" width="7.28515625" style="1" customWidth="1"/>
    <col min="8200" max="8200" width="8.42578125" style="1" customWidth="1"/>
    <col min="8201" max="8201" width="9" style="1" customWidth="1"/>
    <col min="8202" max="8202" width="9.140625" style="1" customWidth="1"/>
    <col min="8203" max="8203" width="9.28515625" style="1" customWidth="1"/>
    <col min="8204" max="8204" width="8" style="1" customWidth="1"/>
    <col min="8205" max="8205" width="7.7109375" style="1" customWidth="1"/>
    <col min="8206" max="8206" width="8.140625" style="1" customWidth="1"/>
    <col min="8207" max="8207" width="9" style="1" customWidth="1"/>
    <col min="8208" max="8208" width="8.85546875" style="1" customWidth="1"/>
    <col min="8209" max="8210" width="10" style="1" customWidth="1"/>
    <col min="8211" max="8448" width="9.140625" style="1"/>
    <col min="8449" max="8449" width="6.28515625" style="1" customWidth="1"/>
    <col min="8450" max="8450" width="39.42578125" style="1" customWidth="1"/>
    <col min="8451" max="8451" width="8.28515625" style="1" customWidth="1"/>
    <col min="8452" max="8452" width="8.7109375" style="1" customWidth="1"/>
    <col min="8453" max="8455" width="7.28515625" style="1" customWidth="1"/>
    <col min="8456" max="8456" width="8.42578125" style="1" customWidth="1"/>
    <col min="8457" max="8457" width="9" style="1" customWidth="1"/>
    <col min="8458" max="8458" width="9.140625" style="1" customWidth="1"/>
    <col min="8459" max="8459" width="9.28515625" style="1" customWidth="1"/>
    <col min="8460" max="8460" width="8" style="1" customWidth="1"/>
    <col min="8461" max="8461" width="7.7109375" style="1" customWidth="1"/>
    <col min="8462" max="8462" width="8.140625" style="1" customWidth="1"/>
    <col min="8463" max="8463" width="9" style="1" customWidth="1"/>
    <col min="8464" max="8464" width="8.85546875" style="1" customWidth="1"/>
    <col min="8465" max="8466" width="10" style="1" customWidth="1"/>
    <col min="8467" max="8704" width="9.140625" style="1"/>
    <col min="8705" max="8705" width="6.28515625" style="1" customWidth="1"/>
    <col min="8706" max="8706" width="39.42578125" style="1" customWidth="1"/>
    <col min="8707" max="8707" width="8.28515625" style="1" customWidth="1"/>
    <col min="8708" max="8708" width="8.7109375" style="1" customWidth="1"/>
    <col min="8709" max="8711" width="7.28515625" style="1" customWidth="1"/>
    <col min="8712" max="8712" width="8.42578125" style="1" customWidth="1"/>
    <col min="8713" max="8713" width="9" style="1" customWidth="1"/>
    <col min="8714" max="8714" width="9.140625" style="1" customWidth="1"/>
    <col min="8715" max="8715" width="9.28515625" style="1" customWidth="1"/>
    <col min="8716" max="8716" width="8" style="1" customWidth="1"/>
    <col min="8717" max="8717" width="7.7109375" style="1" customWidth="1"/>
    <col min="8718" max="8718" width="8.140625" style="1" customWidth="1"/>
    <col min="8719" max="8719" width="9" style="1" customWidth="1"/>
    <col min="8720" max="8720" width="8.85546875" style="1" customWidth="1"/>
    <col min="8721" max="8722" width="10" style="1" customWidth="1"/>
    <col min="8723" max="8960" width="9.140625" style="1"/>
    <col min="8961" max="8961" width="6.28515625" style="1" customWidth="1"/>
    <col min="8962" max="8962" width="39.42578125" style="1" customWidth="1"/>
    <col min="8963" max="8963" width="8.28515625" style="1" customWidth="1"/>
    <col min="8964" max="8964" width="8.7109375" style="1" customWidth="1"/>
    <col min="8965" max="8967" width="7.28515625" style="1" customWidth="1"/>
    <col min="8968" max="8968" width="8.42578125" style="1" customWidth="1"/>
    <col min="8969" max="8969" width="9" style="1" customWidth="1"/>
    <col min="8970" max="8970" width="9.140625" style="1" customWidth="1"/>
    <col min="8971" max="8971" width="9.28515625" style="1" customWidth="1"/>
    <col min="8972" max="8972" width="8" style="1" customWidth="1"/>
    <col min="8973" max="8973" width="7.7109375" style="1" customWidth="1"/>
    <col min="8974" max="8974" width="8.140625" style="1" customWidth="1"/>
    <col min="8975" max="8975" width="9" style="1" customWidth="1"/>
    <col min="8976" max="8976" width="8.85546875" style="1" customWidth="1"/>
    <col min="8977" max="8978" width="10" style="1" customWidth="1"/>
    <col min="8979" max="9216" width="9.140625" style="1"/>
    <col min="9217" max="9217" width="6.28515625" style="1" customWidth="1"/>
    <col min="9218" max="9218" width="39.42578125" style="1" customWidth="1"/>
    <col min="9219" max="9219" width="8.28515625" style="1" customWidth="1"/>
    <col min="9220" max="9220" width="8.7109375" style="1" customWidth="1"/>
    <col min="9221" max="9223" width="7.28515625" style="1" customWidth="1"/>
    <col min="9224" max="9224" width="8.42578125" style="1" customWidth="1"/>
    <col min="9225" max="9225" width="9" style="1" customWidth="1"/>
    <col min="9226" max="9226" width="9.140625" style="1" customWidth="1"/>
    <col min="9227" max="9227" width="9.28515625" style="1" customWidth="1"/>
    <col min="9228" max="9228" width="8" style="1" customWidth="1"/>
    <col min="9229" max="9229" width="7.7109375" style="1" customWidth="1"/>
    <col min="9230" max="9230" width="8.140625" style="1" customWidth="1"/>
    <col min="9231" max="9231" width="9" style="1" customWidth="1"/>
    <col min="9232" max="9232" width="8.85546875" style="1" customWidth="1"/>
    <col min="9233" max="9234" width="10" style="1" customWidth="1"/>
    <col min="9235" max="9472" width="9.140625" style="1"/>
    <col min="9473" max="9473" width="6.28515625" style="1" customWidth="1"/>
    <col min="9474" max="9474" width="39.42578125" style="1" customWidth="1"/>
    <col min="9475" max="9475" width="8.28515625" style="1" customWidth="1"/>
    <col min="9476" max="9476" width="8.7109375" style="1" customWidth="1"/>
    <col min="9477" max="9479" width="7.28515625" style="1" customWidth="1"/>
    <col min="9480" max="9480" width="8.42578125" style="1" customWidth="1"/>
    <col min="9481" max="9481" width="9" style="1" customWidth="1"/>
    <col min="9482" max="9482" width="9.140625" style="1" customWidth="1"/>
    <col min="9483" max="9483" width="9.28515625" style="1" customWidth="1"/>
    <col min="9484" max="9484" width="8" style="1" customWidth="1"/>
    <col min="9485" max="9485" width="7.7109375" style="1" customWidth="1"/>
    <col min="9486" max="9486" width="8.140625" style="1" customWidth="1"/>
    <col min="9487" max="9487" width="9" style="1" customWidth="1"/>
    <col min="9488" max="9488" width="8.85546875" style="1" customWidth="1"/>
    <col min="9489" max="9490" width="10" style="1" customWidth="1"/>
    <col min="9491" max="9728" width="9.140625" style="1"/>
    <col min="9729" max="9729" width="6.28515625" style="1" customWidth="1"/>
    <col min="9730" max="9730" width="39.42578125" style="1" customWidth="1"/>
    <col min="9731" max="9731" width="8.28515625" style="1" customWidth="1"/>
    <col min="9732" max="9732" width="8.7109375" style="1" customWidth="1"/>
    <col min="9733" max="9735" width="7.28515625" style="1" customWidth="1"/>
    <col min="9736" max="9736" width="8.42578125" style="1" customWidth="1"/>
    <col min="9737" max="9737" width="9" style="1" customWidth="1"/>
    <col min="9738" max="9738" width="9.140625" style="1" customWidth="1"/>
    <col min="9739" max="9739" width="9.28515625" style="1" customWidth="1"/>
    <col min="9740" max="9740" width="8" style="1" customWidth="1"/>
    <col min="9741" max="9741" width="7.7109375" style="1" customWidth="1"/>
    <col min="9742" max="9742" width="8.140625" style="1" customWidth="1"/>
    <col min="9743" max="9743" width="9" style="1" customWidth="1"/>
    <col min="9744" max="9744" width="8.85546875" style="1" customWidth="1"/>
    <col min="9745" max="9746" width="10" style="1" customWidth="1"/>
    <col min="9747" max="9984" width="9.140625" style="1"/>
    <col min="9985" max="9985" width="6.28515625" style="1" customWidth="1"/>
    <col min="9986" max="9986" width="39.42578125" style="1" customWidth="1"/>
    <col min="9987" max="9987" width="8.28515625" style="1" customWidth="1"/>
    <col min="9988" max="9988" width="8.7109375" style="1" customWidth="1"/>
    <col min="9989" max="9991" width="7.28515625" style="1" customWidth="1"/>
    <col min="9992" max="9992" width="8.42578125" style="1" customWidth="1"/>
    <col min="9993" max="9993" width="9" style="1" customWidth="1"/>
    <col min="9994" max="9994" width="9.140625" style="1" customWidth="1"/>
    <col min="9995" max="9995" width="9.28515625" style="1" customWidth="1"/>
    <col min="9996" max="9996" width="8" style="1" customWidth="1"/>
    <col min="9997" max="9997" width="7.7109375" style="1" customWidth="1"/>
    <col min="9998" max="9998" width="8.140625" style="1" customWidth="1"/>
    <col min="9999" max="9999" width="9" style="1" customWidth="1"/>
    <col min="10000" max="10000" width="8.85546875" style="1" customWidth="1"/>
    <col min="10001" max="10002" width="10" style="1" customWidth="1"/>
    <col min="10003" max="10240" width="9.140625" style="1"/>
    <col min="10241" max="10241" width="6.28515625" style="1" customWidth="1"/>
    <col min="10242" max="10242" width="39.42578125" style="1" customWidth="1"/>
    <col min="10243" max="10243" width="8.28515625" style="1" customWidth="1"/>
    <col min="10244" max="10244" width="8.7109375" style="1" customWidth="1"/>
    <col min="10245" max="10247" width="7.28515625" style="1" customWidth="1"/>
    <col min="10248" max="10248" width="8.42578125" style="1" customWidth="1"/>
    <col min="10249" max="10249" width="9" style="1" customWidth="1"/>
    <col min="10250" max="10250" width="9.140625" style="1" customWidth="1"/>
    <col min="10251" max="10251" width="9.28515625" style="1" customWidth="1"/>
    <col min="10252" max="10252" width="8" style="1" customWidth="1"/>
    <col min="10253" max="10253" width="7.7109375" style="1" customWidth="1"/>
    <col min="10254" max="10254" width="8.140625" style="1" customWidth="1"/>
    <col min="10255" max="10255" width="9" style="1" customWidth="1"/>
    <col min="10256" max="10256" width="8.85546875" style="1" customWidth="1"/>
    <col min="10257" max="10258" width="10" style="1" customWidth="1"/>
    <col min="10259" max="10496" width="9.140625" style="1"/>
    <col min="10497" max="10497" width="6.28515625" style="1" customWidth="1"/>
    <col min="10498" max="10498" width="39.42578125" style="1" customWidth="1"/>
    <col min="10499" max="10499" width="8.28515625" style="1" customWidth="1"/>
    <col min="10500" max="10500" width="8.7109375" style="1" customWidth="1"/>
    <col min="10501" max="10503" width="7.28515625" style="1" customWidth="1"/>
    <col min="10504" max="10504" width="8.42578125" style="1" customWidth="1"/>
    <col min="10505" max="10505" width="9" style="1" customWidth="1"/>
    <col min="10506" max="10506" width="9.140625" style="1" customWidth="1"/>
    <col min="10507" max="10507" width="9.28515625" style="1" customWidth="1"/>
    <col min="10508" max="10508" width="8" style="1" customWidth="1"/>
    <col min="10509" max="10509" width="7.7109375" style="1" customWidth="1"/>
    <col min="10510" max="10510" width="8.140625" style="1" customWidth="1"/>
    <col min="10511" max="10511" width="9" style="1" customWidth="1"/>
    <col min="10512" max="10512" width="8.85546875" style="1" customWidth="1"/>
    <col min="10513" max="10514" width="10" style="1" customWidth="1"/>
    <col min="10515" max="10752" width="9.140625" style="1"/>
    <col min="10753" max="10753" width="6.28515625" style="1" customWidth="1"/>
    <col min="10754" max="10754" width="39.42578125" style="1" customWidth="1"/>
    <col min="10755" max="10755" width="8.28515625" style="1" customWidth="1"/>
    <col min="10756" max="10756" width="8.7109375" style="1" customWidth="1"/>
    <col min="10757" max="10759" width="7.28515625" style="1" customWidth="1"/>
    <col min="10760" max="10760" width="8.42578125" style="1" customWidth="1"/>
    <col min="10761" max="10761" width="9" style="1" customWidth="1"/>
    <col min="10762" max="10762" width="9.140625" style="1" customWidth="1"/>
    <col min="10763" max="10763" width="9.28515625" style="1" customWidth="1"/>
    <col min="10764" max="10764" width="8" style="1" customWidth="1"/>
    <col min="10765" max="10765" width="7.7109375" style="1" customWidth="1"/>
    <col min="10766" max="10766" width="8.140625" style="1" customWidth="1"/>
    <col min="10767" max="10767" width="9" style="1" customWidth="1"/>
    <col min="10768" max="10768" width="8.85546875" style="1" customWidth="1"/>
    <col min="10769" max="10770" width="10" style="1" customWidth="1"/>
    <col min="10771" max="11008" width="9.140625" style="1"/>
    <col min="11009" max="11009" width="6.28515625" style="1" customWidth="1"/>
    <col min="11010" max="11010" width="39.42578125" style="1" customWidth="1"/>
    <col min="11011" max="11011" width="8.28515625" style="1" customWidth="1"/>
    <col min="11012" max="11012" width="8.7109375" style="1" customWidth="1"/>
    <col min="11013" max="11015" width="7.28515625" style="1" customWidth="1"/>
    <col min="11016" max="11016" width="8.42578125" style="1" customWidth="1"/>
    <col min="11017" max="11017" width="9" style="1" customWidth="1"/>
    <col min="11018" max="11018" width="9.140625" style="1" customWidth="1"/>
    <col min="11019" max="11019" width="9.28515625" style="1" customWidth="1"/>
    <col min="11020" max="11020" width="8" style="1" customWidth="1"/>
    <col min="11021" max="11021" width="7.7109375" style="1" customWidth="1"/>
    <col min="11022" max="11022" width="8.140625" style="1" customWidth="1"/>
    <col min="11023" max="11023" width="9" style="1" customWidth="1"/>
    <col min="11024" max="11024" width="8.85546875" style="1" customWidth="1"/>
    <col min="11025" max="11026" width="10" style="1" customWidth="1"/>
    <col min="11027" max="11264" width="9.140625" style="1"/>
    <col min="11265" max="11265" width="6.28515625" style="1" customWidth="1"/>
    <col min="11266" max="11266" width="39.42578125" style="1" customWidth="1"/>
    <col min="11267" max="11267" width="8.28515625" style="1" customWidth="1"/>
    <col min="11268" max="11268" width="8.7109375" style="1" customWidth="1"/>
    <col min="11269" max="11271" width="7.28515625" style="1" customWidth="1"/>
    <col min="11272" max="11272" width="8.42578125" style="1" customWidth="1"/>
    <col min="11273" max="11273" width="9" style="1" customWidth="1"/>
    <col min="11274" max="11274" width="9.140625" style="1" customWidth="1"/>
    <col min="11275" max="11275" width="9.28515625" style="1" customWidth="1"/>
    <col min="11276" max="11276" width="8" style="1" customWidth="1"/>
    <col min="11277" max="11277" width="7.7109375" style="1" customWidth="1"/>
    <col min="11278" max="11278" width="8.140625" style="1" customWidth="1"/>
    <col min="11279" max="11279" width="9" style="1" customWidth="1"/>
    <col min="11280" max="11280" width="8.85546875" style="1" customWidth="1"/>
    <col min="11281" max="11282" width="10" style="1" customWidth="1"/>
    <col min="11283" max="11520" width="9.140625" style="1"/>
    <col min="11521" max="11521" width="6.28515625" style="1" customWidth="1"/>
    <col min="11522" max="11522" width="39.42578125" style="1" customWidth="1"/>
    <col min="11523" max="11523" width="8.28515625" style="1" customWidth="1"/>
    <col min="11524" max="11524" width="8.7109375" style="1" customWidth="1"/>
    <col min="11525" max="11527" width="7.28515625" style="1" customWidth="1"/>
    <col min="11528" max="11528" width="8.42578125" style="1" customWidth="1"/>
    <col min="11529" max="11529" width="9" style="1" customWidth="1"/>
    <col min="11530" max="11530" width="9.140625" style="1" customWidth="1"/>
    <col min="11531" max="11531" width="9.28515625" style="1" customWidth="1"/>
    <col min="11532" max="11532" width="8" style="1" customWidth="1"/>
    <col min="11533" max="11533" width="7.7109375" style="1" customWidth="1"/>
    <col min="11534" max="11534" width="8.140625" style="1" customWidth="1"/>
    <col min="11535" max="11535" width="9" style="1" customWidth="1"/>
    <col min="11536" max="11536" width="8.85546875" style="1" customWidth="1"/>
    <col min="11537" max="11538" width="10" style="1" customWidth="1"/>
    <col min="11539" max="11776" width="9.140625" style="1"/>
    <col min="11777" max="11777" width="6.28515625" style="1" customWidth="1"/>
    <col min="11778" max="11778" width="39.42578125" style="1" customWidth="1"/>
    <col min="11779" max="11779" width="8.28515625" style="1" customWidth="1"/>
    <col min="11780" max="11780" width="8.7109375" style="1" customWidth="1"/>
    <col min="11781" max="11783" width="7.28515625" style="1" customWidth="1"/>
    <col min="11784" max="11784" width="8.42578125" style="1" customWidth="1"/>
    <col min="11785" max="11785" width="9" style="1" customWidth="1"/>
    <col min="11786" max="11786" width="9.140625" style="1" customWidth="1"/>
    <col min="11787" max="11787" width="9.28515625" style="1" customWidth="1"/>
    <col min="11788" max="11788" width="8" style="1" customWidth="1"/>
    <col min="11789" max="11789" width="7.7109375" style="1" customWidth="1"/>
    <col min="11790" max="11790" width="8.140625" style="1" customWidth="1"/>
    <col min="11791" max="11791" width="9" style="1" customWidth="1"/>
    <col min="11792" max="11792" width="8.85546875" style="1" customWidth="1"/>
    <col min="11793" max="11794" width="10" style="1" customWidth="1"/>
    <col min="11795" max="12032" width="9.140625" style="1"/>
    <col min="12033" max="12033" width="6.28515625" style="1" customWidth="1"/>
    <col min="12034" max="12034" width="39.42578125" style="1" customWidth="1"/>
    <col min="12035" max="12035" width="8.28515625" style="1" customWidth="1"/>
    <col min="12036" max="12036" width="8.7109375" style="1" customWidth="1"/>
    <col min="12037" max="12039" width="7.28515625" style="1" customWidth="1"/>
    <col min="12040" max="12040" width="8.42578125" style="1" customWidth="1"/>
    <col min="12041" max="12041" width="9" style="1" customWidth="1"/>
    <col min="12042" max="12042" width="9.140625" style="1" customWidth="1"/>
    <col min="12043" max="12043" width="9.28515625" style="1" customWidth="1"/>
    <col min="12044" max="12044" width="8" style="1" customWidth="1"/>
    <col min="12045" max="12045" width="7.7109375" style="1" customWidth="1"/>
    <col min="12046" max="12046" width="8.140625" style="1" customWidth="1"/>
    <col min="12047" max="12047" width="9" style="1" customWidth="1"/>
    <col min="12048" max="12048" width="8.85546875" style="1" customWidth="1"/>
    <col min="12049" max="12050" width="10" style="1" customWidth="1"/>
    <col min="12051" max="12288" width="9.140625" style="1"/>
    <col min="12289" max="12289" width="6.28515625" style="1" customWidth="1"/>
    <col min="12290" max="12290" width="39.42578125" style="1" customWidth="1"/>
    <col min="12291" max="12291" width="8.28515625" style="1" customWidth="1"/>
    <col min="12292" max="12292" width="8.7109375" style="1" customWidth="1"/>
    <col min="12293" max="12295" width="7.28515625" style="1" customWidth="1"/>
    <col min="12296" max="12296" width="8.42578125" style="1" customWidth="1"/>
    <col min="12297" max="12297" width="9" style="1" customWidth="1"/>
    <col min="12298" max="12298" width="9.140625" style="1" customWidth="1"/>
    <col min="12299" max="12299" width="9.28515625" style="1" customWidth="1"/>
    <col min="12300" max="12300" width="8" style="1" customWidth="1"/>
    <col min="12301" max="12301" width="7.7109375" style="1" customWidth="1"/>
    <col min="12302" max="12302" width="8.140625" style="1" customWidth="1"/>
    <col min="12303" max="12303" width="9" style="1" customWidth="1"/>
    <col min="12304" max="12304" width="8.85546875" style="1" customWidth="1"/>
    <col min="12305" max="12306" width="10" style="1" customWidth="1"/>
    <col min="12307" max="12544" width="9.140625" style="1"/>
    <col min="12545" max="12545" width="6.28515625" style="1" customWidth="1"/>
    <col min="12546" max="12546" width="39.42578125" style="1" customWidth="1"/>
    <col min="12547" max="12547" width="8.28515625" style="1" customWidth="1"/>
    <col min="12548" max="12548" width="8.7109375" style="1" customWidth="1"/>
    <col min="12549" max="12551" width="7.28515625" style="1" customWidth="1"/>
    <col min="12552" max="12552" width="8.42578125" style="1" customWidth="1"/>
    <col min="12553" max="12553" width="9" style="1" customWidth="1"/>
    <col min="12554" max="12554" width="9.140625" style="1" customWidth="1"/>
    <col min="12555" max="12555" width="9.28515625" style="1" customWidth="1"/>
    <col min="12556" max="12556" width="8" style="1" customWidth="1"/>
    <col min="12557" max="12557" width="7.7109375" style="1" customWidth="1"/>
    <col min="12558" max="12558" width="8.140625" style="1" customWidth="1"/>
    <col min="12559" max="12559" width="9" style="1" customWidth="1"/>
    <col min="12560" max="12560" width="8.85546875" style="1" customWidth="1"/>
    <col min="12561" max="12562" width="10" style="1" customWidth="1"/>
    <col min="12563" max="12800" width="9.140625" style="1"/>
    <col min="12801" max="12801" width="6.28515625" style="1" customWidth="1"/>
    <col min="12802" max="12802" width="39.42578125" style="1" customWidth="1"/>
    <col min="12803" max="12803" width="8.28515625" style="1" customWidth="1"/>
    <col min="12804" max="12804" width="8.7109375" style="1" customWidth="1"/>
    <col min="12805" max="12807" width="7.28515625" style="1" customWidth="1"/>
    <col min="12808" max="12808" width="8.42578125" style="1" customWidth="1"/>
    <col min="12809" max="12809" width="9" style="1" customWidth="1"/>
    <col min="12810" max="12810" width="9.140625" style="1" customWidth="1"/>
    <col min="12811" max="12811" width="9.28515625" style="1" customWidth="1"/>
    <col min="12812" max="12812" width="8" style="1" customWidth="1"/>
    <col min="12813" max="12813" width="7.7109375" style="1" customWidth="1"/>
    <col min="12814" max="12814" width="8.140625" style="1" customWidth="1"/>
    <col min="12815" max="12815" width="9" style="1" customWidth="1"/>
    <col min="12816" max="12816" width="8.85546875" style="1" customWidth="1"/>
    <col min="12817" max="12818" width="10" style="1" customWidth="1"/>
    <col min="12819" max="13056" width="9.140625" style="1"/>
    <col min="13057" max="13057" width="6.28515625" style="1" customWidth="1"/>
    <col min="13058" max="13058" width="39.42578125" style="1" customWidth="1"/>
    <col min="13059" max="13059" width="8.28515625" style="1" customWidth="1"/>
    <col min="13060" max="13060" width="8.7109375" style="1" customWidth="1"/>
    <col min="13061" max="13063" width="7.28515625" style="1" customWidth="1"/>
    <col min="13064" max="13064" width="8.42578125" style="1" customWidth="1"/>
    <col min="13065" max="13065" width="9" style="1" customWidth="1"/>
    <col min="13066" max="13066" width="9.140625" style="1" customWidth="1"/>
    <col min="13067" max="13067" width="9.28515625" style="1" customWidth="1"/>
    <col min="13068" max="13068" width="8" style="1" customWidth="1"/>
    <col min="13069" max="13069" width="7.7109375" style="1" customWidth="1"/>
    <col min="13070" max="13070" width="8.140625" style="1" customWidth="1"/>
    <col min="13071" max="13071" width="9" style="1" customWidth="1"/>
    <col min="13072" max="13072" width="8.85546875" style="1" customWidth="1"/>
    <col min="13073" max="13074" width="10" style="1" customWidth="1"/>
    <col min="13075" max="13312" width="9.140625" style="1"/>
    <col min="13313" max="13313" width="6.28515625" style="1" customWidth="1"/>
    <col min="13314" max="13314" width="39.42578125" style="1" customWidth="1"/>
    <col min="13315" max="13315" width="8.28515625" style="1" customWidth="1"/>
    <col min="13316" max="13316" width="8.7109375" style="1" customWidth="1"/>
    <col min="13317" max="13319" width="7.28515625" style="1" customWidth="1"/>
    <col min="13320" max="13320" width="8.42578125" style="1" customWidth="1"/>
    <col min="13321" max="13321" width="9" style="1" customWidth="1"/>
    <col min="13322" max="13322" width="9.140625" style="1" customWidth="1"/>
    <col min="13323" max="13323" width="9.28515625" style="1" customWidth="1"/>
    <col min="13324" max="13324" width="8" style="1" customWidth="1"/>
    <col min="13325" max="13325" width="7.7109375" style="1" customWidth="1"/>
    <col min="13326" max="13326" width="8.140625" style="1" customWidth="1"/>
    <col min="13327" max="13327" width="9" style="1" customWidth="1"/>
    <col min="13328" max="13328" width="8.85546875" style="1" customWidth="1"/>
    <col min="13329" max="13330" width="10" style="1" customWidth="1"/>
    <col min="13331" max="13568" width="9.140625" style="1"/>
    <col min="13569" max="13569" width="6.28515625" style="1" customWidth="1"/>
    <col min="13570" max="13570" width="39.42578125" style="1" customWidth="1"/>
    <col min="13571" max="13571" width="8.28515625" style="1" customWidth="1"/>
    <col min="13572" max="13572" width="8.7109375" style="1" customWidth="1"/>
    <col min="13573" max="13575" width="7.28515625" style="1" customWidth="1"/>
    <col min="13576" max="13576" width="8.42578125" style="1" customWidth="1"/>
    <col min="13577" max="13577" width="9" style="1" customWidth="1"/>
    <col min="13578" max="13578" width="9.140625" style="1" customWidth="1"/>
    <col min="13579" max="13579" width="9.28515625" style="1" customWidth="1"/>
    <col min="13580" max="13580" width="8" style="1" customWidth="1"/>
    <col min="13581" max="13581" width="7.7109375" style="1" customWidth="1"/>
    <col min="13582" max="13582" width="8.140625" style="1" customWidth="1"/>
    <col min="13583" max="13583" width="9" style="1" customWidth="1"/>
    <col min="13584" max="13584" width="8.85546875" style="1" customWidth="1"/>
    <col min="13585" max="13586" width="10" style="1" customWidth="1"/>
    <col min="13587" max="13824" width="9.140625" style="1"/>
    <col min="13825" max="13825" width="6.28515625" style="1" customWidth="1"/>
    <col min="13826" max="13826" width="39.42578125" style="1" customWidth="1"/>
    <col min="13827" max="13827" width="8.28515625" style="1" customWidth="1"/>
    <col min="13828" max="13828" width="8.7109375" style="1" customWidth="1"/>
    <col min="13829" max="13831" width="7.28515625" style="1" customWidth="1"/>
    <col min="13832" max="13832" width="8.42578125" style="1" customWidth="1"/>
    <col min="13833" max="13833" width="9" style="1" customWidth="1"/>
    <col min="13834" max="13834" width="9.140625" style="1" customWidth="1"/>
    <col min="13835" max="13835" width="9.28515625" style="1" customWidth="1"/>
    <col min="13836" max="13836" width="8" style="1" customWidth="1"/>
    <col min="13837" max="13837" width="7.7109375" style="1" customWidth="1"/>
    <col min="13838" max="13838" width="8.140625" style="1" customWidth="1"/>
    <col min="13839" max="13839" width="9" style="1" customWidth="1"/>
    <col min="13840" max="13840" width="8.85546875" style="1" customWidth="1"/>
    <col min="13841" max="13842" width="10" style="1" customWidth="1"/>
    <col min="13843" max="14080" width="9.140625" style="1"/>
    <col min="14081" max="14081" width="6.28515625" style="1" customWidth="1"/>
    <col min="14082" max="14082" width="39.42578125" style="1" customWidth="1"/>
    <col min="14083" max="14083" width="8.28515625" style="1" customWidth="1"/>
    <col min="14084" max="14084" width="8.7109375" style="1" customWidth="1"/>
    <col min="14085" max="14087" width="7.28515625" style="1" customWidth="1"/>
    <col min="14088" max="14088" width="8.42578125" style="1" customWidth="1"/>
    <col min="14089" max="14089" width="9" style="1" customWidth="1"/>
    <col min="14090" max="14090" width="9.140625" style="1" customWidth="1"/>
    <col min="14091" max="14091" width="9.28515625" style="1" customWidth="1"/>
    <col min="14092" max="14092" width="8" style="1" customWidth="1"/>
    <col min="14093" max="14093" width="7.7109375" style="1" customWidth="1"/>
    <col min="14094" max="14094" width="8.140625" style="1" customWidth="1"/>
    <col min="14095" max="14095" width="9" style="1" customWidth="1"/>
    <col min="14096" max="14096" width="8.85546875" style="1" customWidth="1"/>
    <col min="14097" max="14098" width="10" style="1" customWidth="1"/>
    <col min="14099" max="14336" width="9.140625" style="1"/>
    <col min="14337" max="14337" width="6.28515625" style="1" customWidth="1"/>
    <col min="14338" max="14338" width="39.42578125" style="1" customWidth="1"/>
    <col min="14339" max="14339" width="8.28515625" style="1" customWidth="1"/>
    <col min="14340" max="14340" width="8.7109375" style="1" customWidth="1"/>
    <col min="14341" max="14343" width="7.28515625" style="1" customWidth="1"/>
    <col min="14344" max="14344" width="8.42578125" style="1" customWidth="1"/>
    <col min="14345" max="14345" width="9" style="1" customWidth="1"/>
    <col min="14346" max="14346" width="9.140625" style="1" customWidth="1"/>
    <col min="14347" max="14347" width="9.28515625" style="1" customWidth="1"/>
    <col min="14348" max="14348" width="8" style="1" customWidth="1"/>
    <col min="14349" max="14349" width="7.7109375" style="1" customWidth="1"/>
    <col min="14350" max="14350" width="8.140625" style="1" customWidth="1"/>
    <col min="14351" max="14351" width="9" style="1" customWidth="1"/>
    <col min="14352" max="14352" width="8.85546875" style="1" customWidth="1"/>
    <col min="14353" max="14354" width="10" style="1" customWidth="1"/>
    <col min="14355" max="14592" width="9.140625" style="1"/>
    <col min="14593" max="14593" width="6.28515625" style="1" customWidth="1"/>
    <col min="14594" max="14594" width="39.42578125" style="1" customWidth="1"/>
    <col min="14595" max="14595" width="8.28515625" style="1" customWidth="1"/>
    <col min="14596" max="14596" width="8.7109375" style="1" customWidth="1"/>
    <col min="14597" max="14599" width="7.28515625" style="1" customWidth="1"/>
    <col min="14600" max="14600" width="8.42578125" style="1" customWidth="1"/>
    <col min="14601" max="14601" width="9" style="1" customWidth="1"/>
    <col min="14602" max="14602" width="9.140625" style="1" customWidth="1"/>
    <col min="14603" max="14603" width="9.28515625" style="1" customWidth="1"/>
    <col min="14604" max="14604" width="8" style="1" customWidth="1"/>
    <col min="14605" max="14605" width="7.7109375" style="1" customWidth="1"/>
    <col min="14606" max="14606" width="8.140625" style="1" customWidth="1"/>
    <col min="14607" max="14607" width="9" style="1" customWidth="1"/>
    <col min="14608" max="14608" width="8.85546875" style="1" customWidth="1"/>
    <col min="14609" max="14610" width="10" style="1" customWidth="1"/>
    <col min="14611" max="14848" width="9.140625" style="1"/>
    <col min="14849" max="14849" width="6.28515625" style="1" customWidth="1"/>
    <col min="14850" max="14850" width="39.42578125" style="1" customWidth="1"/>
    <col min="14851" max="14851" width="8.28515625" style="1" customWidth="1"/>
    <col min="14852" max="14852" width="8.7109375" style="1" customWidth="1"/>
    <col min="14853" max="14855" width="7.28515625" style="1" customWidth="1"/>
    <col min="14856" max="14856" width="8.42578125" style="1" customWidth="1"/>
    <col min="14857" max="14857" width="9" style="1" customWidth="1"/>
    <col min="14858" max="14858" width="9.140625" style="1" customWidth="1"/>
    <col min="14859" max="14859" width="9.28515625" style="1" customWidth="1"/>
    <col min="14860" max="14860" width="8" style="1" customWidth="1"/>
    <col min="14861" max="14861" width="7.7109375" style="1" customWidth="1"/>
    <col min="14862" max="14862" width="8.140625" style="1" customWidth="1"/>
    <col min="14863" max="14863" width="9" style="1" customWidth="1"/>
    <col min="14864" max="14864" width="8.85546875" style="1" customWidth="1"/>
    <col min="14865" max="14866" width="10" style="1" customWidth="1"/>
    <col min="14867" max="15104" width="9.140625" style="1"/>
    <col min="15105" max="15105" width="6.28515625" style="1" customWidth="1"/>
    <col min="15106" max="15106" width="39.42578125" style="1" customWidth="1"/>
    <col min="15107" max="15107" width="8.28515625" style="1" customWidth="1"/>
    <col min="15108" max="15108" width="8.7109375" style="1" customWidth="1"/>
    <col min="15109" max="15111" width="7.28515625" style="1" customWidth="1"/>
    <col min="15112" max="15112" width="8.42578125" style="1" customWidth="1"/>
    <col min="15113" max="15113" width="9" style="1" customWidth="1"/>
    <col min="15114" max="15114" width="9.140625" style="1" customWidth="1"/>
    <col min="15115" max="15115" width="9.28515625" style="1" customWidth="1"/>
    <col min="15116" max="15116" width="8" style="1" customWidth="1"/>
    <col min="15117" max="15117" width="7.7109375" style="1" customWidth="1"/>
    <col min="15118" max="15118" width="8.140625" style="1" customWidth="1"/>
    <col min="15119" max="15119" width="9" style="1" customWidth="1"/>
    <col min="15120" max="15120" width="8.85546875" style="1" customWidth="1"/>
    <col min="15121" max="15122" width="10" style="1" customWidth="1"/>
    <col min="15123" max="15360" width="9.140625" style="1"/>
    <col min="15361" max="15361" width="6.28515625" style="1" customWidth="1"/>
    <col min="15362" max="15362" width="39.42578125" style="1" customWidth="1"/>
    <col min="15363" max="15363" width="8.28515625" style="1" customWidth="1"/>
    <col min="15364" max="15364" width="8.7109375" style="1" customWidth="1"/>
    <col min="15365" max="15367" width="7.28515625" style="1" customWidth="1"/>
    <col min="15368" max="15368" width="8.42578125" style="1" customWidth="1"/>
    <col min="15369" max="15369" width="9" style="1" customWidth="1"/>
    <col min="15370" max="15370" width="9.140625" style="1" customWidth="1"/>
    <col min="15371" max="15371" width="9.28515625" style="1" customWidth="1"/>
    <col min="15372" max="15372" width="8" style="1" customWidth="1"/>
    <col min="15373" max="15373" width="7.7109375" style="1" customWidth="1"/>
    <col min="15374" max="15374" width="8.140625" style="1" customWidth="1"/>
    <col min="15375" max="15375" width="9" style="1" customWidth="1"/>
    <col min="15376" max="15376" width="8.85546875" style="1" customWidth="1"/>
    <col min="15377" max="15378" width="10" style="1" customWidth="1"/>
    <col min="15379" max="15616" width="9.140625" style="1"/>
    <col min="15617" max="15617" width="6.28515625" style="1" customWidth="1"/>
    <col min="15618" max="15618" width="39.42578125" style="1" customWidth="1"/>
    <col min="15619" max="15619" width="8.28515625" style="1" customWidth="1"/>
    <col min="15620" max="15620" width="8.7109375" style="1" customWidth="1"/>
    <col min="15621" max="15623" width="7.28515625" style="1" customWidth="1"/>
    <col min="15624" max="15624" width="8.42578125" style="1" customWidth="1"/>
    <col min="15625" max="15625" width="9" style="1" customWidth="1"/>
    <col min="15626" max="15626" width="9.140625" style="1" customWidth="1"/>
    <col min="15627" max="15627" width="9.28515625" style="1" customWidth="1"/>
    <col min="15628" max="15628" width="8" style="1" customWidth="1"/>
    <col min="15629" max="15629" width="7.7109375" style="1" customWidth="1"/>
    <col min="15630" max="15630" width="8.140625" style="1" customWidth="1"/>
    <col min="15631" max="15631" width="9" style="1" customWidth="1"/>
    <col min="15632" max="15632" width="8.85546875" style="1" customWidth="1"/>
    <col min="15633" max="15634" width="10" style="1" customWidth="1"/>
    <col min="15635" max="15872" width="9.140625" style="1"/>
    <col min="15873" max="15873" width="6.28515625" style="1" customWidth="1"/>
    <col min="15874" max="15874" width="39.42578125" style="1" customWidth="1"/>
    <col min="15875" max="15875" width="8.28515625" style="1" customWidth="1"/>
    <col min="15876" max="15876" width="8.7109375" style="1" customWidth="1"/>
    <col min="15877" max="15879" width="7.28515625" style="1" customWidth="1"/>
    <col min="15880" max="15880" width="8.42578125" style="1" customWidth="1"/>
    <col min="15881" max="15881" width="9" style="1" customWidth="1"/>
    <col min="15882" max="15882" width="9.140625" style="1" customWidth="1"/>
    <col min="15883" max="15883" width="9.28515625" style="1" customWidth="1"/>
    <col min="15884" max="15884" width="8" style="1" customWidth="1"/>
    <col min="15885" max="15885" width="7.7109375" style="1" customWidth="1"/>
    <col min="15886" max="15886" width="8.140625" style="1" customWidth="1"/>
    <col min="15887" max="15887" width="9" style="1" customWidth="1"/>
    <col min="15888" max="15888" width="8.85546875" style="1" customWidth="1"/>
    <col min="15889" max="15890" width="10" style="1" customWidth="1"/>
    <col min="15891" max="16128" width="9.140625" style="1"/>
    <col min="16129" max="16129" width="6.28515625" style="1" customWidth="1"/>
    <col min="16130" max="16130" width="39.42578125" style="1" customWidth="1"/>
    <col min="16131" max="16131" width="8.28515625" style="1" customWidth="1"/>
    <col min="16132" max="16132" width="8.7109375" style="1" customWidth="1"/>
    <col min="16133" max="16135" width="7.28515625" style="1" customWidth="1"/>
    <col min="16136" max="16136" width="8.42578125" style="1" customWidth="1"/>
    <col min="16137" max="16137" width="9" style="1" customWidth="1"/>
    <col min="16138" max="16138" width="9.140625" style="1" customWidth="1"/>
    <col min="16139" max="16139" width="9.28515625" style="1" customWidth="1"/>
    <col min="16140" max="16140" width="8" style="1" customWidth="1"/>
    <col min="16141" max="16141" width="7.7109375" style="1" customWidth="1"/>
    <col min="16142" max="16142" width="8.140625" style="1" customWidth="1"/>
    <col min="16143" max="16143" width="9" style="1" customWidth="1"/>
    <col min="16144" max="16144" width="8.85546875" style="1" customWidth="1"/>
    <col min="16145" max="16146" width="10" style="1" customWidth="1"/>
    <col min="16147" max="16384" width="9.140625" style="1"/>
  </cols>
  <sheetData>
    <row r="1" spans="1:27" x14ac:dyDescent="0.25">
      <c r="B1" s="2"/>
      <c r="C1" s="3"/>
      <c r="D1" s="3"/>
      <c r="E1" s="4"/>
      <c r="G1" s="5"/>
      <c r="H1" s="121"/>
      <c r="I1" s="4"/>
      <c r="P1" s="121" t="s">
        <v>0</v>
      </c>
    </row>
    <row r="2" spans="1:27" ht="15.75" x14ac:dyDescent="0.25">
      <c r="B2" s="117"/>
      <c r="C2" s="117"/>
      <c r="D2" s="6"/>
      <c r="E2" s="6"/>
      <c r="G2" s="2"/>
      <c r="H2" s="103"/>
      <c r="I2" s="4"/>
      <c r="P2" s="103" t="s">
        <v>41</v>
      </c>
    </row>
    <row r="3" spans="1:27" x14ac:dyDescent="0.25">
      <c r="B3" s="4"/>
      <c r="C3" s="4"/>
      <c r="D3" s="6"/>
      <c r="E3" s="6"/>
      <c r="G3" s="2"/>
      <c r="H3" s="103"/>
      <c r="I3" s="4"/>
      <c r="P3" s="103" t="s">
        <v>40</v>
      </c>
    </row>
    <row r="4" spans="1:27" ht="9.75" customHeight="1" x14ac:dyDescent="0.25">
      <c r="B4" s="4"/>
      <c r="C4" s="4"/>
      <c r="D4" s="6"/>
      <c r="E4" s="6"/>
      <c r="F4" s="6"/>
      <c r="J4" s="6"/>
      <c r="K4" s="6"/>
      <c r="L4" s="6"/>
      <c r="M4" s="6"/>
      <c r="N4" s="6"/>
      <c r="O4" s="6"/>
      <c r="P4" s="6"/>
      <c r="Q4" s="6"/>
      <c r="R4" s="6"/>
    </row>
    <row r="5" spans="1:27" ht="15.75" x14ac:dyDescent="0.25">
      <c r="B5" s="118" t="s">
        <v>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27" ht="16.5" thickBot="1" x14ac:dyDescent="0.3">
      <c r="B6" s="7" t="s">
        <v>2</v>
      </c>
      <c r="C6" s="8"/>
      <c r="D6" s="8"/>
    </row>
    <row r="7" spans="1:27" ht="44.25" customHeight="1" thickBot="1" x14ac:dyDescent="0.3">
      <c r="A7" s="9" t="s">
        <v>3</v>
      </c>
      <c r="B7" s="10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39</v>
      </c>
      <c r="K7" s="11" t="s">
        <v>12</v>
      </c>
      <c r="L7" s="11" t="s">
        <v>13</v>
      </c>
      <c r="M7" s="11" t="s">
        <v>14</v>
      </c>
      <c r="N7" s="11" t="s">
        <v>15</v>
      </c>
      <c r="O7" s="12" t="s">
        <v>16</v>
      </c>
      <c r="P7" s="13" t="s">
        <v>17</v>
      </c>
      <c r="Q7" s="14"/>
      <c r="R7" s="15"/>
      <c r="S7" s="16"/>
    </row>
    <row r="8" spans="1:27" x14ac:dyDescent="0.25">
      <c r="A8" s="17">
        <v>1100</v>
      </c>
      <c r="B8" s="18" t="s">
        <v>18</v>
      </c>
      <c r="C8" s="19">
        <f>531568+2343+18867</f>
        <v>552778</v>
      </c>
      <c r="D8" s="19">
        <f>389945+2145+14690</f>
        <v>406780</v>
      </c>
      <c r="E8" s="19">
        <f>380807+5489+666+10945</f>
        <v>397907</v>
      </c>
      <c r="F8" s="19">
        <f>445805+1204+13365-1</f>
        <v>460373</v>
      </c>
      <c r="G8" s="19">
        <f>212994+627+8821-1</f>
        <v>222441</v>
      </c>
      <c r="H8" s="19">
        <f>520643+1253+427+18469+1994-1</f>
        <v>542785</v>
      </c>
      <c r="I8" s="20">
        <f>252204+66+125+9587-1</f>
        <v>261981</v>
      </c>
      <c r="J8" s="20">
        <f>230320.3+1647.52+61.9+11929</f>
        <v>243958.71999999997</v>
      </c>
      <c r="K8" s="20">
        <f>342831+679+15892+1618</f>
        <v>361020</v>
      </c>
      <c r="L8" s="20">
        <f>585632+5046+26209+3375</f>
        <v>620262</v>
      </c>
      <c r="M8" s="20">
        <f>516166+323+9174+18450</f>
        <v>544113</v>
      </c>
      <c r="N8" s="20">
        <f>402559+792+9542+14130+1312-1</f>
        <v>428334</v>
      </c>
      <c r="O8" s="21">
        <f>158711+1751+5778+342</f>
        <v>166582</v>
      </c>
      <c r="P8" s="22">
        <f t="shared" ref="P8:P19" si="0">SUM(C8:O8)</f>
        <v>5209314.72</v>
      </c>
      <c r="Q8" s="23"/>
      <c r="R8" s="116"/>
      <c r="T8" s="6"/>
      <c r="U8" s="6"/>
      <c r="V8" s="6"/>
      <c r="W8" s="6"/>
      <c r="X8" s="6"/>
      <c r="Y8" s="6"/>
      <c r="Z8" s="6"/>
      <c r="AA8" s="24"/>
    </row>
    <row r="9" spans="1:27" x14ac:dyDescent="0.25">
      <c r="A9" s="25">
        <v>1200</v>
      </c>
      <c r="B9" s="26" t="s">
        <v>19</v>
      </c>
      <c r="C9" s="27">
        <f>133055+25162+465+11250+750</f>
        <v>170682</v>
      </c>
      <c r="D9" s="27">
        <f>99698+18603+7161+1203</f>
        <v>126665</v>
      </c>
      <c r="E9" s="27">
        <f>97514+19106+7717+750</f>
        <v>125087</v>
      </c>
      <c r="F9" s="27">
        <f>111970+20460+1607+10868+750</f>
        <v>145655</v>
      </c>
      <c r="G9" s="27">
        <f>54595+8945+1195+4990+250</f>
        <v>69975</v>
      </c>
      <c r="H9" s="27">
        <f>131978+23680+10953+1497</f>
        <v>168108</v>
      </c>
      <c r="I9" s="28">
        <f>64364+11080+5529</f>
        <v>80973</v>
      </c>
      <c r="J9" s="29">
        <f>59671.73+12521.38+6789.5+905</f>
        <v>79887.61</v>
      </c>
      <c r="K9" s="27">
        <f>88300+15034+3960+1100</f>
        <v>108394</v>
      </c>
      <c r="L9" s="27">
        <f>150754+26116+6633+1000-1</f>
        <v>184502</v>
      </c>
      <c r="M9" s="27">
        <f>144313+25141+11730+1565</f>
        <v>182749</v>
      </c>
      <c r="N9" s="27">
        <f>103090+16702+4769+1143-1</f>
        <v>125703</v>
      </c>
      <c r="O9" s="28">
        <f>41363+5938+1391+1480</f>
        <v>50172</v>
      </c>
      <c r="P9" s="30">
        <f t="shared" si="0"/>
        <v>1618552.6099999999</v>
      </c>
      <c r="Q9" s="23"/>
      <c r="R9" s="23"/>
      <c r="T9" s="6"/>
      <c r="U9" s="6"/>
      <c r="V9" s="6"/>
      <c r="W9" s="6"/>
      <c r="X9" s="6"/>
      <c r="Y9" s="6"/>
      <c r="Z9" s="6"/>
      <c r="AA9" s="6"/>
    </row>
    <row r="10" spans="1:27" ht="26.25" x14ac:dyDescent="0.25">
      <c r="A10" s="25">
        <v>2100</v>
      </c>
      <c r="B10" s="31" t="s">
        <v>20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3">
        <v>0</v>
      </c>
      <c r="P10" s="30">
        <f t="shared" si="0"/>
        <v>0</v>
      </c>
      <c r="Q10" s="23"/>
      <c r="R10" s="23"/>
      <c r="T10" s="24"/>
      <c r="U10" s="24"/>
      <c r="V10" s="24"/>
      <c r="W10" s="24"/>
      <c r="X10" s="24"/>
      <c r="Y10" s="24"/>
      <c r="Z10" s="24"/>
      <c r="AA10" s="24"/>
    </row>
    <row r="11" spans="1:27" x14ac:dyDescent="0.25">
      <c r="A11" s="25">
        <v>2200</v>
      </c>
      <c r="B11" s="34" t="s">
        <v>21</v>
      </c>
      <c r="C11" s="32">
        <v>94560</v>
      </c>
      <c r="D11" s="32">
        <v>68382</v>
      </c>
      <c r="E11" s="32">
        <v>58322</v>
      </c>
      <c r="F11" s="32">
        <v>77402</v>
      </c>
      <c r="G11" s="32">
        <v>56688</v>
      </c>
      <c r="H11" s="32">
        <v>83203</v>
      </c>
      <c r="I11" s="33">
        <v>60916</v>
      </c>
      <c r="J11" s="29">
        <v>29359.74</v>
      </c>
      <c r="K11" s="32">
        <v>67050</v>
      </c>
      <c r="L11" s="32">
        <v>96865</v>
      </c>
      <c r="M11" s="32">
        <v>50855</v>
      </c>
      <c r="N11" s="32">
        <v>84995</v>
      </c>
      <c r="O11" s="33">
        <v>14936</v>
      </c>
      <c r="P11" s="30">
        <f t="shared" si="0"/>
        <v>843533.74</v>
      </c>
      <c r="Q11" s="23"/>
      <c r="R11" s="23"/>
      <c r="T11" s="24"/>
      <c r="U11" s="24"/>
      <c r="V11" s="24"/>
      <c r="W11" s="24"/>
      <c r="X11" s="24"/>
      <c r="Y11" s="24"/>
      <c r="Z11" s="24"/>
      <c r="AA11" s="24"/>
    </row>
    <row r="12" spans="1:27" ht="26.25" x14ac:dyDescent="0.25">
      <c r="A12" s="25">
        <v>2300</v>
      </c>
      <c r="B12" s="31" t="s">
        <v>22</v>
      </c>
      <c r="C12" s="35">
        <f>31268-2643</f>
        <v>28625</v>
      </c>
      <c r="D12" s="35">
        <f>19676-1393</f>
        <v>18283</v>
      </c>
      <c r="E12" s="35">
        <f>16271-1821</f>
        <v>14450</v>
      </c>
      <c r="F12" s="35">
        <f>13313-2315</f>
        <v>10998</v>
      </c>
      <c r="G12" s="35">
        <f>17402-839</f>
        <v>16563</v>
      </c>
      <c r="H12" s="35">
        <f>17458-2320-286</f>
        <v>14852</v>
      </c>
      <c r="I12" s="36">
        <f>11261-1178</f>
        <v>10083</v>
      </c>
      <c r="J12" s="37">
        <f>7189.41-786</f>
        <v>6403.41</v>
      </c>
      <c r="K12" s="35">
        <f>38078-722</f>
        <v>37356</v>
      </c>
      <c r="L12" s="35">
        <f>25711-1769</f>
        <v>23942</v>
      </c>
      <c r="M12" s="35">
        <f>84509-2177</f>
        <v>82332</v>
      </c>
      <c r="N12" s="35">
        <f>29082-1607</f>
        <v>27475</v>
      </c>
      <c r="O12" s="36">
        <f>16970-500</f>
        <v>16470</v>
      </c>
      <c r="P12" s="30">
        <f t="shared" si="0"/>
        <v>307832.41000000003</v>
      </c>
      <c r="Q12" s="23"/>
      <c r="R12" s="23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25">
        <v>2400</v>
      </c>
      <c r="B13" s="34" t="s">
        <v>23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v>0</v>
      </c>
      <c r="P13" s="30">
        <f t="shared" si="0"/>
        <v>0</v>
      </c>
      <c r="Q13" s="23"/>
      <c r="R13" s="23"/>
      <c r="T13" s="38"/>
      <c r="U13" s="38"/>
      <c r="V13" s="6"/>
      <c r="W13" s="38"/>
      <c r="X13" s="6"/>
      <c r="Y13" s="6"/>
      <c r="Z13" s="38"/>
      <c r="AA13" s="38"/>
    </row>
    <row r="14" spans="1:27" ht="15.75" thickBot="1" x14ac:dyDescent="0.3">
      <c r="A14" s="39"/>
      <c r="B14" s="40" t="s">
        <v>24</v>
      </c>
      <c r="C14" s="40">
        <f t="shared" ref="C14:O14" si="1">SUM(C8:C13)</f>
        <v>846645</v>
      </c>
      <c r="D14" s="40">
        <f t="shared" si="1"/>
        <v>620110</v>
      </c>
      <c r="E14" s="40">
        <f t="shared" si="1"/>
        <v>595766</v>
      </c>
      <c r="F14" s="40">
        <f t="shared" si="1"/>
        <v>694428</v>
      </c>
      <c r="G14" s="40">
        <f t="shared" si="1"/>
        <v>365667</v>
      </c>
      <c r="H14" s="40">
        <f t="shared" si="1"/>
        <v>808948</v>
      </c>
      <c r="I14" s="41">
        <f t="shared" si="1"/>
        <v>413953</v>
      </c>
      <c r="J14" s="42">
        <f t="shared" si="1"/>
        <v>359609.47999999992</v>
      </c>
      <c r="K14" s="40">
        <f t="shared" si="1"/>
        <v>573820</v>
      </c>
      <c r="L14" s="40">
        <f t="shared" si="1"/>
        <v>925571</v>
      </c>
      <c r="M14" s="40">
        <f t="shared" si="1"/>
        <v>860049</v>
      </c>
      <c r="N14" s="43">
        <f t="shared" si="1"/>
        <v>666507</v>
      </c>
      <c r="O14" s="44">
        <f t="shared" si="1"/>
        <v>248160</v>
      </c>
      <c r="P14" s="45">
        <f t="shared" si="0"/>
        <v>7979233.4799999995</v>
      </c>
      <c r="Q14" s="23"/>
      <c r="R14" s="23"/>
    </row>
    <row r="15" spans="1:27" ht="15.75" thickBot="1" x14ac:dyDescent="0.3">
      <c r="A15" s="46"/>
      <c r="B15" s="47" t="s">
        <v>25</v>
      </c>
      <c r="C15" s="48">
        <v>28702.71</v>
      </c>
      <c r="D15" s="48">
        <v>29707.49</v>
      </c>
      <c r="E15" s="48">
        <v>30767.02</v>
      </c>
      <c r="F15" s="48">
        <v>27847.02</v>
      </c>
      <c r="G15" s="48">
        <v>43232.71</v>
      </c>
      <c r="H15" s="48">
        <v>81294.48</v>
      </c>
      <c r="I15" s="49">
        <v>23431.81</v>
      </c>
      <c r="J15" s="48">
        <v>3665</v>
      </c>
      <c r="K15" s="48">
        <v>136005.45000000001</v>
      </c>
      <c r="L15" s="48">
        <v>9885.49</v>
      </c>
      <c r="M15" s="48">
        <v>43136.22</v>
      </c>
      <c r="N15" s="48">
        <v>78767.53</v>
      </c>
      <c r="O15" s="50">
        <v>27147.85</v>
      </c>
      <c r="P15" s="51">
        <f t="shared" si="0"/>
        <v>563590.78</v>
      </c>
      <c r="Q15" s="23"/>
      <c r="R15" s="23"/>
      <c r="S15" s="52"/>
    </row>
    <row r="16" spans="1:27" ht="15.75" thickBot="1" x14ac:dyDescent="0.3">
      <c r="A16" s="53"/>
      <c r="B16" s="54" t="s">
        <v>26</v>
      </c>
      <c r="C16" s="54">
        <f t="shared" ref="C16:O16" si="2">C14+C15</f>
        <v>875347.71</v>
      </c>
      <c r="D16" s="54">
        <f t="shared" si="2"/>
        <v>649817.49</v>
      </c>
      <c r="E16" s="54">
        <f t="shared" si="2"/>
        <v>626533.02</v>
      </c>
      <c r="F16" s="54">
        <f t="shared" si="2"/>
        <v>722275.02</v>
      </c>
      <c r="G16" s="54">
        <f t="shared" si="2"/>
        <v>408899.71</v>
      </c>
      <c r="H16" s="54">
        <f t="shared" si="2"/>
        <v>890242.48</v>
      </c>
      <c r="I16" s="55">
        <f t="shared" si="2"/>
        <v>437384.81</v>
      </c>
      <c r="J16" s="56">
        <f t="shared" si="2"/>
        <v>363274.47999999992</v>
      </c>
      <c r="K16" s="54">
        <f t="shared" si="2"/>
        <v>709825.45</v>
      </c>
      <c r="L16" s="54">
        <f t="shared" si="2"/>
        <v>935456.49</v>
      </c>
      <c r="M16" s="54">
        <f t="shared" si="2"/>
        <v>903185.22</v>
      </c>
      <c r="N16" s="54">
        <f t="shared" si="2"/>
        <v>745274.53</v>
      </c>
      <c r="O16" s="57">
        <f t="shared" si="2"/>
        <v>275307.84999999998</v>
      </c>
      <c r="P16" s="58">
        <f t="shared" si="0"/>
        <v>8542824.2599999998</v>
      </c>
      <c r="Q16" s="23"/>
      <c r="R16" s="23"/>
    </row>
    <row r="17" spans="1:20" ht="26.25" x14ac:dyDescent="0.25">
      <c r="A17" s="59"/>
      <c r="B17" s="60" t="s">
        <v>27</v>
      </c>
      <c r="C17" s="61">
        <f>146077+38269</f>
        <v>184346</v>
      </c>
      <c r="D17" s="61">
        <f>79308+21430</f>
        <v>100738</v>
      </c>
      <c r="E17" s="61">
        <f>129439+31977</f>
        <v>161416</v>
      </c>
      <c r="F17" s="61">
        <f>118905+30970</f>
        <v>149875</v>
      </c>
      <c r="G17" s="61">
        <f>50049+12869</f>
        <v>62918</v>
      </c>
      <c r="H17" s="61">
        <f>136401+34827</f>
        <v>171228</v>
      </c>
      <c r="I17" s="61">
        <f>65470+17804</f>
        <v>83274</v>
      </c>
      <c r="J17" s="62">
        <f>56071.12+13227.79</f>
        <v>69298.91</v>
      </c>
      <c r="K17" s="63">
        <f>89349+23534</f>
        <v>112883</v>
      </c>
      <c r="L17" s="63">
        <f>161387+41036</f>
        <v>202423</v>
      </c>
      <c r="M17" s="63">
        <f>140040+34771</f>
        <v>174811</v>
      </c>
      <c r="N17" s="63">
        <f>110096+28200</f>
        <v>138296</v>
      </c>
      <c r="O17" s="64">
        <f>31026+8567</f>
        <v>39593</v>
      </c>
      <c r="P17" s="65">
        <f t="shared" si="0"/>
        <v>1651099.9100000001</v>
      </c>
      <c r="Q17" s="66"/>
      <c r="R17" s="66"/>
      <c r="S17" s="6"/>
      <c r="T17" s="67"/>
    </row>
    <row r="18" spans="1:20" ht="15.75" thickBot="1" x14ac:dyDescent="0.3">
      <c r="A18" s="68"/>
      <c r="B18" s="69" t="s">
        <v>28</v>
      </c>
      <c r="C18" s="70">
        <v>2643</v>
      </c>
      <c r="D18" s="70">
        <v>1393</v>
      </c>
      <c r="E18" s="70">
        <v>1821</v>
      </c>
      <c r="F18" s="70">
        <v>2315</v>
      </c>
      <c r="G18" s="70">
        <v>839</v>
      </c>
      <c r="H18" s="70">
        <f>2320+286</f>
        <v>2606</v>
      </c>
      <c r="I18" s="70">
        <v>1178</v>
      </c>
      <c r="J18" s="71">
        <v>786</v>
      </c>
      <c r="K18" s="72">
        <v>722</v>
      </c>
      <c r="L18" s="72">
        <v>1769</v>
      </c>
      <c r="M18" s="72">
        <v>2177</v>
      </c>
      <c r="N18" s="72">
        <v>1607</v>
      </c>
      <c r="O18" s="73">
        <v>500</v>
      </c>
      <c r="P18" s="74">
        <f t="shared" si="0"/>
        <v>20356</v>
      </c>
      <c r="Q18" s="66"/>
      <c r="R18" s="66"/>
    </row>
    <row r="19" spans="1:20" ht="15.75" thickBot="1" x14ac:dyDescent="0.3">
      <c r="A19" s="75"/>
      <c r="B19" s="54" t="s">
        <v>29</v>
      </c>
      <c r="C19" s="56">
        <f t="shared" ref="C19:O19" si="3">C16+C17+C18</f>
        <v>1062336.71</v>
      </c>
      <c r="D19" s="56">
        <f t="shared" si="3"/>
        <v>751948.49</v>
      </c>
      <c r="E19" s="56">
        <f t="shared" si="3"/>
        <v>789770.02</v>
      </c>
      <c r="F19" s="56">
        <f t="shared" si="3"/>
        <v>874465.02</v>
      </c>
      <c r="G19" s="56">
        <f t="shared" si="3"/>
        <v>472656.71</v>
      </c>
      <c r="H19" s="56">
        <f t="shared" si="3"/>
        <v>1064076.48</v>
      </c>
      <c r="I19" s="55">
        <f t="shared" si="3"/>
        <v>521836.81</v>
      </c>
      <c r="J19" s="56">
        <f t="shared" si="3"/>
        <v>433359.3899999999</v>
      </c>
      <c r="K19" s="56">
        <f t="shared" si="3"/>
        <v>823430.45</v>
      </c>
      <c r="L19" s="56">
        <f t="shared" si="3"/>
        <v>1139648.49</v>
      </c>
      <c r="M19" s="56">
        <f t="shared" si="3"/>
        <v>1080173.22</v>
      </c>
      <c r="N19" s="56">
        <f t="shared" si="3"/>
        <v>885177.53</v>
      </c>
      <c r="O19" s="76">
        <f t="shared" si="3"/>
        <v>315400.84999999998</v>
      </c>
      <c r="P19" s="77">
        <f t="shared" si="0"/>
        <v>10214280.169999998</v>
      </c>
      <c r="Q19" s="78"/>
      <c r="R19" s="78"/>
    </row>
    <row r="20" spans="1:20" ht="15.75" thickBot="1" x14ac:dyDescent="0.3">
      <c r="A20" s="79"/>
      <c r="B20" s="80" t="s">
        <v>30</v>
      </c>
      <c r="C20" s="81">
        <f>C21+C22</f>
        <v>308</v>
      </c>
      <c r="D20" s="81">
        <f t="shared" ref="D20:O20" si="4">D21+D22</f>
        <v>217</v>
      </c>
      <c r="E20" s="81">
        <f t="shared" si="4"/>
        <v>196</v>
      </c>
      <c r="F20" s="81">
        <f t="shared" si="4"/>
        <v>242</v>
      </c>
      <c r="G20" s="81">
        <f t="shared" si="4"/>
        <v>107</v>
      </c>
      <c r="H20" s="81">
        <f t="shared" si="4"/>
        <v>301</v>
      </c>
      <c r="I20" s="81">
        <f t="shared" si="4"/>
        <v>148</v>
      </c>
      <c r="J20" s="81">
        <f t="shared" si="4"/>
        <v>101</v>
      </c>
      <c r="K20" s="81">
        <f t="shared" si="4"/>
        <v>185</v>
      </c>
      <c r="L20" s="81">
        <f t="shared" si="4"/>
        <v>369</v>
      </c>
      <c r="M20" s="81">
        <f t="shared" si="4"/>
        <v>306</v>
      </c>
      <c r="N20" s="81">
        <f t="shared" si="4"/>
        <v>241</v>
      </c>
      <c r="O20" s="82">
        <f t="shared" si="4"/>
        <v>63</v>
      </c>
      <c r="P20" s="83">
        <f>P21+P22</f>
        <v>2784</v>
      </c>
      <c r="Q20" s="84"/>
      <c r="R20" s="84"/>
    </row>
    <row r="21" spans="1:20" x14ac:dyDescent="0.25">
      <c r="A21" s="59"/>
      <c r="B21" s="85" t="s">
        <v>31</v>
      </c>
      <c r="C21" s="32">
        <v>153</v>
      </c>
      <c r="D21" s="32">
        <v>133</v>
      </c>
      <c r="E21" s="32">
        <v>98</v>
      </c>
      <c r="F21" s="32">
        <v>129</v>
      </c>
      <c r="G21" s="32">
        <v>60</v>
      </c>
      <c r="H21" s="32">
        <v>154</v>
      </c>
      <c r="I21" s="86">
        <v>76</v>
      </c>
      <c r="J21" s="19">
        <v>56</v>
      </c>
      <c r="K21" s="19">
        <v>89</v>
      </c>
      <c r="L21" s="19">
        <v>199</v>
      </c>
      <c r="M21" s="19">
        <v>165</v>
      </c>
      <c r="N21" s="19">
        <v>133</v>
      </c>
      <c r="O21" s="87">
        <v>31</v>
      </c>
      <c r="P21" s="77">
        <f>SUM(C21:O21)</f>
        <v>1476</v>
      </c>
      <c r="Q21" s="78"/>
      <c r="R21" s="120"/>
      <c r="S21" s="120"/>
    </row>
    <row r="22" spans="1:20" ht="15.75" thickBot="1" x14ac:dyDescent="0.3">
      <c r="A22" s="68"/>
      <c r="B22" s="35" t="s">
        <v>32</v>
      </c>
      <c r="C22" s="19">
        <v>155</v>
      </c>
      <c r="D22" s="19">
        <v>84</v>
      </c>
      <c r="E22" s="19">
        <v>98</v>
      </c>
      <c r="F22" s="19">
        <v>113</v>
      </c>
      <c r="G22" s="19">
        <v>47</v>
      </c>
      <c r="H22" s="19">
        <v>147</v>
      </c>
      <c r="I22" s="86">
        <v>72</v>
      </c>
      <c r="J22" s="19">
        <v>45</v>
      </c>
      <c r="K22" s="88">
        <v>96</v>
      </c>
      <c r="L22" s="88">
        <v>170</v>
      </c>
      <c r="M22" s="88">
        <v>141</v>
      </c>
      <c r="N22" s="88">
        <v>108</v>
      </c>
      <c r="O22" s="6">
        <v>32</v>
      </c>
      <c r="P22" s="77">
        <f>SUM(C22:O22)</f>
        <v>1308</v>
      </c>
      <c r="Q22" s="113"/>
    </row>
    <row r="23" spans="1:20" ht="15.75" thickBot="1" x14ac:dyDescent="0.3">
      <c r="A23" s="89"/>
      <c r="B23" s="90" t="s">
        <v>33</v>
      </c>
      <c r="C23" s="91">
        <f t="shared" ref="C23:P23" si="5">C19/C20/12</f>
        <v>287.42876352813852</v>
      </c>
      <c r="D23" s="91">
        <f t="shared" si="5"/>
        <v>288.76670122887862</v>
      </c>
      <c r="E23" s="91">
        <f t="shared" si="5"/>
        <v>335.78657312925174</v>
      </c>
      <c r="F23" s="91">
        <f t="shared" si="5"/>
        <v>301.12431818181818</v>
      </c>
      <c r="G23" s="91">
        <f t="shared" si="5"/>
        <v>368.11270249221184</v>
      </c>
      <c r="H23" s="91">
        <f t="shared" si="5"/>
        <v>294.59481727574752</v>
      </c>
      <c r="I23" s="91">
        <f t="shared" si="5"/>
        <v>293.82703265765764</v>
      </c>
      <c r="J23" s="91">
        <f t="shared" si="5"/>
        <v>357.55725247524742</v>
      </c>
      <c r="K23" s="91">
        <f t="shared" si="5"/>
        <v>370.91461711711713</v>
      </c>
      <c r="L23" s="91">
        <f t="shared" si="5"/>
        <v>257.37319105691057</v>
      </c>
      <c r="M23" s="91">
        <f t="shared" si="5"/>
        <v>294.16482026143791</v>
      </c>
      <c r="N23" s="91">
        <f t="shared" si="5"/>
        <v>306.07798409405257</v>
      </c>
      <c r="O23" s="92">
        <f t="shared" si="5"/>
        <v>417.19689153439145</v>
      </c>
      <c r="P23" s="112">
        <f t="shared" si="5"/>
        <v>305.74353957136009</v>
      </c>
      <c r="Q23" s="93"/>
      <c r="R23" s="114"/>
      <c r="S23" s="115"/>
    </row>
    <row r="24" spans="1:20" ht="41.25" customHeight="1" thickBot="1" x14ac:dyDescent="0.3">
      <c r="A24" s="89"/>
      <c r="B24" s="94" t="s">
        <v>34</v>
      </c>
      <c r="C24" s="91">
        <f>((C19*0.5032)-C17-C18)/C22/12</f>
        <v>186.87034003870963</v>
      </c>
      <c r="D24" s="91">
        <f>((D19*0.3871)-D17-D18)/D22/12</f>
        <v>187.44867111011902</v>
      </c>
      <c r="E24" s="91">
        <f>((E19*0.5)-E17-E18)/E22/12</f>
        <v>196.97960034013605</v>
      </c>
      <c r="F24" s="91">
        <f>((F19*0.4669)-F17-F18)/F22/12</f>
        <v>188.86262377433627</v>
      </c>
      <c r="G24" s="91">
        <f>((G19*0.4393)-G17-G18)/G22/12</f>
        <v>255.10832039539014</v>
      </c>
      <c r="H24" s="91">
        <f>((H19*0.4884)-H17-H18)/H22/12</f>
        <v>196.06629979138322</v>
      </c>
      <c r="I24" s="91">
        <f>((I19*0.4865)-I17-I18)/I22/12</f>
        <v>196.08982414930551</v>
      </c>
      <c r="J24" s="91">
        <f>((J19*0.4455)-J17-J18)/J22/12</f>
        <v>227.73462637962953</v>
      </c>
      <c r="K24" s="91">
        <f>((K19*0.5189)-K17-K18)/K22/12</f>
        <v>272.28564279947915</v>
      </c>
      <c r="L24" s="91">
        <f>((L19*0.4607)-L17-L18)/L22/12</f>
        <v>157.27649967794113</v>
      </c>
      <c r="M24" s="91">
        <f>((M19*0.4608)-M17-M18)/M22/12</f>
        <v>189.5719975035461</v>
      </c>
      <c r="N24" s="91">
        <f>((N19*0.4481)-N17-N18)/N22/12</f>
        <v>198.10574937731482</v>
      </c>
      <c r="O24" s="92">
        <f>((O19*0.5079)-O17-O18)/O22/12</f>
        <v>312.7580513411458</v>
      </c>
      <c r="P24" s="112">
        <f>((P19*0.4698)-P17-P18)/P22/12</f>
        <v>199.2362967549694</v>
      </c>
      <c r="Q24" s="93"/>
      <c r="R24" s="114"/>
      <c r="S24" s="115"/>
    </row>
    <row r="25" spans="1:20" ht="11.25" customHeight="1" x14ac:dyDescent="0.25">
      <c r="B25" s="95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</row>
    <row r="26" spans="1:20" x14ac:dyDescent="0.25">
      <c r="B26" s="4" t="s">
        <v>35</v>
      </c>
      <c r="C26" s="2"/>
      <c r="E26" s="3" t="s">
        <v>36</v>
      </c>
      <c r="G26" s="96"/>
      <c r="H26" s="96"/>
      <c r="I26" s="96"/>
      <c r="J26" s="96"/>
      <c r="K26" s="97"/>
      <c r="L26" s="97"/>
      <c r="M26" s="98"/>
      <c r="N26" s="96"/>
      <c r="O26" s="96"/>
      <c r="P26" s="96"/>
      <c r="Q26" s="96"/>
      <c r="R26" s="96"/>
    </row>
    <row r="27" spans="1:20" ht="9.75" customHeight="1" x14ac:dyDescent="0.25">
      <c r="B27" s="4"/>
      <c r="C27" s="2"/>
      <c r="E27" s="3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20" ht="12" customHeight="1" x14ac:dyDescent="0.25">
      <c r="B28" s="2" t="s">
        <v>37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20" ht="9.75" customHeight="1" x14ac:dyDescent="0.25">
      <c r="B29" s="2"/>
      <c r="C29" s="3"/>
      <c r="D29" s="3"/>
      <c r="E29" s="3"/>
      <c r="F29" s="3"/>
      <c r="G29" s="3"/>
      <c r="H29" s="3"/>
      <c r="I29" s="3"/>
      <c r="J29" s="100"/>
      <c r="K29" s="100"/>
      <c r="L29" s="100"/>
      <c r="M29" s="100"/>
      <c r="N29" s="100"/>
      <c r="O29" s="100"/>
      <c r="P29" s="3"/>
      <c r="Q29" s="3"/>
      <c r="R29" s="3"/>
    </row>
    <row r="30" spans="1:20" ht="27" customHeight="1" x14ac:dyDescent="0.25">
      <c r="B30" s="119" t="s">
        <v>38</v>
      </c>
      <c r="C30" s="119"/>
      <c r="D30" s="119"/>
      <c r="E30" s="119"/>
      <c r="F30" s="119"/>
      <c r="G30" s="119"/>
      <c r="H30" s="119"/>
      <c r="I30" s="119"/>
      <c r="J30" s="119"/>
      <c r="K30" s="100"/>
      <c r="L30" s="100"/>
      <c r="M30" s="100"/>
      <c r="N30" s="100"/>
      <c r="O30" s="100"/>
      <c r="P30" s="3"/>
      <c r="Q30" s="3"/>
      <c r="R30" s="3"/>
    </row>
    <row r="31" spans="1:20" x14ac:dyDescent="0.25">
      <c r="B31" s="101"/>
      <c r="C31" s="101"/>
      <c r="D31" s="102"/>
      <c r="E31" s="6"/>
      <c r="F31" s="6"/>
    </row>
    <row r="32" spans="1:20" x14ac:dyDescent="0.25">
      <c r="B32" s="4"/>
      <c r="C32" s="4"/>
      <c r="D32" s="6"/>
      <c r="E32" s="6"/>
      <c r="F32" s="6"/>
      <c r="J32" s="6"/>
      <c r="K32" s="6"/>
      <c r="L32" s="6"/>
      <c r="M32" s="6"/>
      <c r="N32" s="6"/>
      <c r="O32" s="6"/>
      <c r="P32" s="6"/>
      <c r="Q32" s="6"/>
      <c r="R32" s="6"/>
    </row>
    <row r="33" spans="1:4" ht="15.75" x14ac:dyDescent="0.25">
      <c r="B33" s="7"/>
      <c r="C33" s="8"/>
      <c r="D33" s="8"/>
    </row>
    <row r="34" spans="1:4" ht="15.75" x14ac:dyDescent="0.25">
      <c r="B34" s="7"/>
      <c r="C34" s="8"/>
      <c r="D34" s="8"/>
    </row>
    <row r="35" spans="1:4" x14ac:dyDescent="0.25">
      <c r="A35" s="14"/>
    </row>
    <row r="37" spans="1:4" x14ac:dyDescent="0.25">
      <c r="A37" s="6"/>
    </row>
    <row r="38" spans="1:4" x14ac:dyDescent="0.25">
      <c r="A38" s="24"/>
    </row>
    <row r="39" spans="1:4" x14ac:dyDescent="0.25">
      <c r="A39" s="6"/>
    </row>
    <row r="40" spans="1:4" x14ac:dyDescent="0.25">
      <c r="A40" s="6"/>
    </row>
    <row r="41" spans="1:4" x14ac:dyDescent="0.25">
      <c r="A41" s="6"/>
    </row>
    <row r="44" spans="1:4" x14ac:dyDescent="0.25">
      <c r="A44" s="103"/>
    </row>
    <row r="45" spans="1:4" x14ac:dyDescent="0.25">
      <c r="A45" s="103"/>
    </row>
    <row r="51" spans="1:18" x14ac:dyDescent="0.25">
      <c r="A51" s="104"/>
    </row>
    <row r="52" spans="1:18" x14ac:dyDescent="0.25">
      <c r="A52" s="6"/>
    </row>
    <row r="53" spans="1:18" x14ac:dyDescent="0.25">
      <c r="A53" s="105"/>
    </row>
    <row r="54" spans="1:18" x14ac:dyDescent="0.25">
      <c r="A54" s="4"/>
    </row>
    <row r="55" spans="1:18" x14ac:dyDescent="0.25">
      <c r="A55" s="106"/>
    </row>
    <row r="56" spans="1:18" x14ac:dyDescent="0.25">
      <c r="A56" s="93"/>
    </row>
    <row r="57" spans="1:18" x14ac:dyDescent="0.25">
      <c r="A57" s="107"/>
    </row>
    <row r="58" spans="1:18" x14ac:dyDescent="0.25">
      <c r="A58" s="4"/>
    </row>
    <row r="59" spans="1:18" x14ac:dyDescent="0.25">
      <c r="B59" s="95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</row>
    <row r="60" spans="1:18" x14ac:dyDescent="0.25">
      <c r="B60" s="95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</row>
    <row r="61" spans="1:18" x14ac:dyDescent="0.25">
      <c r="B61" s="95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</row>
    <row r="62" spans="1:18" x14ac:dyDescent="0.25">
      <c r="B62" s="109"/>
      <c r="C62" s="4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</row>
    <row r="63" spans="1:18" x14ac:dyDescent="0.25"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</row>
    <row r="64" spans="1:18" x14ac:dyDescent="0.25">
      <c r="B64" s="95"/>
      <c r="C64" s="111"/>
      <c r="D64" s="110"/>
      <c r="E64" s="111"/>
      <c r="F64" s="111"/>
      <c r="G64" s="110"/>
      <c r="H64" s="110"/>
      <c r="I64" s="110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2:18" x14ac:dyDescent="0.25">
      <c r="B65" s="4"/>
      <c r="C65" s="2"/>
      <c r="E65" s="3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2:18" x14ac:dyDescent="0.25">
      <c r="B66" s="4"/>
      <c r="C66" s="2"/>
      <c r="E66" s="3"/>
    </row>
    <row r="67" spans="2:18" x14ac:dyDescent="0.25">
      <c r="B67" s="2"/>
      <c r="C67" s="3"/>
      <c r="D67" s="3"/>
      <c r="E67" s="4"/>
    </row>
    <row r="68" spans="2:18" x14ac:dyDescent="0.25">
      <c r="B68" s="2"/>
      <c r="C68" s="3"/>
      <c r="D68" s="3"/>
      <c r="E68" s="4"/>
    </row>
  </sheetData>
  <mergeCells count="4">
    <mergeCell ref="B2:C2"/>
    <mergeCell ref="B5:S5"/>
    <mergeCell ref="B30:J30"/>
    <mergeCell ref="R21:S21"/>
  </mergeCells>
  <pageMargins left="0.25" right="0.25" top="0.75" bottom="0.75" header="0.3" footer="0.3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PII_2022</vt:lpstr>
    </vt:vector>
  </TitlesOfParts>
  <Company>Lielvarde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Lipsane</dc:creator>
  <cp:lastModifiedBy>Elizabete Zemzale</cp:lastModifiedBy>
  <cp:lastPrinted>2023-01-10T08:22:07Z</cp:lastPrinted>
  <dcterms:created xsi:type="dcterms:W3CDTF">2023-01-09T22:13:44Z</dcterms:created>
  <dcterms:modified xsi:type="dcterms:W3CDTF">2023-01-27T13:38:32Z</dcterms:modified>
</cp:coreProperties>
</file>