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3\"/>
    </mc:Choice>
  </mc:AlternateContent>
  <bookViews>
    <workbookView xWindow="-120" yWindow="-120" windowWidth="38640" windowHeight="21390"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54" i="1" l="1"/>
  <c r="AU54" i="1" s="1"/>
  <c r="AM54" i="1"/>
  <c r="AF54" i="1"/>
  <c r="Y54" i="1"/>
  <c r="R54" i="1"/>
  <c r="K54" i="1"/>
  <c r="AG8" i="1" l="1"/>
  <c r="AD8" i="1"/>
  <c r="AB8" i="1"/>
  <c r="AA8" i="1"/>
  <c r="Z8" i="1"/>
  <c r="W8" i="1"/>
  <c r="U8" i="1"/>
  <c r="T8" i="1"/>
  <c r="P8" i="1"/>
  <c r="N8" i="1"/>
  <c r="F8" i="1"/>
  <c r="G8" i="1"/>
  <c r="I8" i="1"/>
  <c r="AT134" i="1"/>
  <c r="AM134" i="1"/>
  <c r="AF134" i="1"/>
  <c r="Y134" i="1"/>
  <c r="R134" i="1"/>
  <c r="K134" i="1"/>
  <c r="AT22" i="6"/>
  <c r="AM22" i="6"/>
  <c r="AF22" i="6"/>
  <c r="Y22" i="6"/>
  <c r="R22" i="6"/>
  <c r="K22" i="6"/>
  <c r="AU134" i="1" l="1"/>
  <c r="AU22" i="6"/>
  <c r="AT80" i="4"/>
  <c r="AM80" i="4"/>
  <c r="AF80" i="4"/>
  <c r="Y80" i="4"/>
  <c r="R80" i="4"/>
  <c r="K80" i="4"/>
  <c r="AR56" i="4"/>
  <c r="AP56" i="4"/>
  <c r="AO56" i="4"/>
  <c r="AN56" i="4"/>
  <c r="AK56" i="4"/>
  <c r="AI56" i="4"/>
  <c r="AH56" i="4"/>
  <c r="AG56" i="4"/>
  <c r="AD56" i="4"/>
  <c r="AB56" i="4"/>
  <c r="AA56" i="4"/>
  <c r="Z56" i="4"/>
  <c r="W56" i="4"/>
  <c r="U56" i="4"/>
  <c r="T56" i="4"/>
  <c r="S56" i="4"/>
  <c r="P56" i="4"/>
  <c r="N56" i="4"/>
  <c r="M56" i="4"/>
  <c r="F56" i="4"/>
  <c r="G56" i="4"/>
  <c r="I56" i="4"/>
  <c r="AR7" i="4"/>
  <c r="AP7" i="4"/>
  <c r="AO7" i="4"/>
  <c r="AN7" i="4"/>
  <c r="AK7" i="4"/>
  <c r="AI7" i="4"/>
  <c r="AH7" i="4"/>
  <c r="AG7" i="4"/>
  <c r="AD7" i="4"/>
  <c r="AB7" i="4"/>
  <c r="AA7" i="4"/>
  <c r="Z7" i="4"/>
  <c r="W7" i="4"/>
  <c r="U7" i="4"/>
  <c r="T7" i="4"/>
  <c r="S7" i="4"/>
  <c r="P7" i="4"/>
  <c r="N7" i="4"/>
  <c r="M7" i="4"/>
  <c r="F7" i="4"/>
  <c r="G7" i="4"/>
  <c r="I7" i="4"/>
  <c r="AR8" i="1"/>
  <c r="AP8" i="1"/>
  <c r="AO8" i="1"/>
  <c r="AN8" i="1"/>
  <c r="AK8" i="1"/>
  <c r="AI8" i="1"/>
  <c r="AH8" i="1"/>
  <c r="AR7" i="6"/>
  <c r="AP7" i="6"/>
  <c r="AO7" i="6"/>
  <c r="AN7" i="6"/>
  <c r="AK7" i="6"/>
  <c r="AI7" i="6"/>
  <c r="AH7" i="6"/>
  <c r="AG7" i="6"/>
  <c r="AD7" i="6"/>
  <c r="AB7" i="6"/>
  <c r="AA7" i="6"/>
  <c r="Z7" i="6"/>
  <c r="W7" i="6"/>
  <c r="U7" i="6"/>
  <c r="T7" i="6"/>
  <c r="S7" i="6"/>
  <c r="P7" i="6"/>
  <c r="N7" i="6"/>
  <c r="M7" i="6"/>
  <c r="L7" i="6"/>
  <c r="F7" i="6"/>
  <c r="G7" i="6"/>
  <c r="I7" i="6"/>
  <c r="E7" i="6"/>
  <c r="E10" i="5"/>
  <c r="AU80" i="4" l="1"/>
  <c r="AT71" i="1"/>
  <c r="AM71" i="1"/>
  <c r="AF71" i="1"/>
  <c r="S71" i="1"/>
  <c r="Y71" i="1" s="1"/>
  <c r="R71" i="1"/>
  <c r="K71" i="1"/>
  <c r="AU71" i="1" l="1"/>
  <c r="AT69" i="1"/>
  <c r="AM69" i="1"/>
  <c r="AF69" i="1"/>
  <c r="S69" i="1"/>
  <c r="Y69" i="1" s="1"/>
  <c r="R69" i="1"/>
  <c r="K69" i="1"/>
  <c r="AU69" i="1" l="1"/>
  <c r="AT67" i="1"/>
  <c r="AM67" i="1"/>
  <c r="AF67" i="1"/>
  <c r="S67" i="1"/>
  <c r="Y67" i="1" s="1"/>
  <c r="R67" i="1"/>
  <c r="K67" i="1"/>
  <c r="AU67" i="1" l="1"/>
  <c r="AT14" i="4"/>
  <c r="AM14" i="4"/>
  <c r="AF14" i="4"/>
  <c r="Y14" i="4"/>
  <c r="R14" i="4"/>
  <c r="K14" i="4"/>
  <c r="AU14" i="4" l="1"/>
  <c r="AT10" i="4"/>
  <c r="AM10" i="4"/>
  <c r="AF10" i="4"/>
  <c r="Y10" i="4"/>
  <c r="R10" i="4"/>
  <c r="K10" i="4"/>
  <c r="AU10" i="4" l="1"/>
  <c r="AR125" i="4"/>
  <c r="AN125" i="4"/>
  <c r="AO125" i="4"/>
  <c r="AP125" i="4"/>
  <c r="AK125" i="4"/>
  <c r="AG125" i="4"/>
  <c r="AH125" i="4"/>
  <c r="AI125" i="4"/>
  <c r="AD125" i="4"/>
  <c r="AA125" i="4"/>
  <c r="AB125" i="4"/>
  <c r="Z125" i="4"/>
  <c r="W125" i="4"/>
  <c r="S125" i="4"/>
  <c r="T125" i="4"/>
  <c r="U125" i="4"/>
  <c r="P125" i="4"/>
  <c r="L125" i="4"/>
  <c r="M125" i="4"/>
  <c r="N125" i="4"/>
  <c r="F125" i="4"/>
  <c r="G125" i="4"/>
  <c r="AT143" i="1"/>
  <c r="AM143" i="1"/>
  <c r="AF143" i="1"/>
  <c r="Y143" i="1"/>
  <c r="R143" i="1"/>
  <c r="K143" i="1"/>
  <c r="AT142" i="1"/>
  <c r="AM142" i="1"/>
  <c r="AF142" i="1"/>
  <c r="Y142" i="1"/>
  <c r="R142" i="1"/>
  <c r="K142" i="1"/>
  <c r="AT141" i="1"/>
  <c r="AM141" i="1"/>
  <c r="AF141" i="1"/>
  <c r="Y141" i="1"/>
  <c r="R141" i="1"/>
  <c r="K141" i="1"/>
  <c r="AT108" i="1"/>
  <c r="AM108" i="1"/>
  <c r="AF108" i="1"/>
  <c r="Y108" i="1"/>
  <c r="R108" i="1"/>
  <c r="K108" i="1"/>
  <c r="AT66" i="1"/>
  <c r="AM66" i="1"/>
  <c r="AF66" i="1"/>
  <c r="Y66" i="1"/>
  <c r="R66" i="1"/>
  <c r="K66" i="1"/>
  <c r="AT65" i="1"/>
  <c r="AM65" i="1"/>
  <c r="AF65" i="1"/>
  <c r="Y65" i="1"/>
  <c r="R65" i="1"/>
  <c r="K65" i="1"/>
  <c r="AT64" i="1"/>
  <c r="AM64" i="1"/>
  <c r="AF64" i="1"/>
  <c r="Y64" i="1"/>
  <c r="R64" i="1"/>
  <c r="K64" i="1"/>
  <c r="AT63" i="1"/>
  <c r="AM63" i="1"/>
  <c r="AF63" i="1"/>
  <c r="Y63" i="1"/>
  <c r="R63" i="1"/>
  <c r="K63" i="1"/>
  <c r="AT62" i="1"/>
  <c r="AM62" i="1"/>
  <c r="AF62" i="1"/>
  <c r="Y62" i="1"/>
  <c r="R62" i="1"/>
  <c r="K62" i="1"/>
  <c r="AT61" i="1"/>
  <c r="AM61" i="1"/>
  <c r="AF61" i="1"/>
  <c r="Y61" i="1"/>
  <c r="R61" i="1"/>
  <c r="K61" i="1"/>
  <c r="AT60" i="1"/>
  <c r="AM60" i="1"/>
  <c r="AF60" i="1"/>
  <c r="Y60" i="1"/>
  <c r="R60" i="1"/>
  <c r="K60" i="1"/>
  <c r="E84" i="4"/>
  <c r="F84" i="4"/>
  <c r="G84" i="4"/>
  <c r="I84" i="4"/>
  <c r="L84" i="4"/>
  <c r="M84" i="4"/>
  <c r="N84" i="4"/>
  <c r="P84" i="4"/>
  <c r="Q84" i="4"/>
  <c r="S84" i="4"/>
  <c r="T84" i="4"/>
  <c r="U84" i="4"/>
  <c r="W84" i="4"/>
  <c r="Z84" i="4"/>
  <c r="AA84" i="4"/>
  <c r="AB84" i="4"/>
  <c r="AD84" i="4"/>
  <c r="AG84" i="4"/>
  <c r="AH84" i="4"/>
  <c r="AI84" i="4"/>
  <c r="AK84" i="4"/>
  <c r="AN84" i="4"/>
  <c r="AO84" i="4"/>
  <c r="AP84" i="4"/>
  <c r="AR84"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178" i="4"/>
  <c r="AT176" i="4"/>
  <c r="AT175" i="4"/>
  <c r="AT174" i="4"/>
  <c r="AT173" i="4"/>
  <c r="AT172" i="4"/>
  <c r="AT170" i="4"/>
  <c r="AT169" i="4"/>
  <c r="AT168" i="4"/>
  <c r="AT167" i="4"/>
  <c r="AT166" i="4"/>
  <c r="AT164" i="4"/>
  <c r="AT163" i="4"/>
  <c r="AT162" i="4"/>
  <c r="AT161" i="4"/>
  <c r="AT160" i="4"/>
  <c r="AT159" i="4"/>
  <c r="AT158" i="4"/>
  <c r="AT157" i="4"/>
  <c r="AT156" i="4"/>
  <c r="AT155" i="4"/>
  <c r="AT152" i="4"/>
  <c r="AT150" i="4"/>
  <c r="AT148" i="4"/>
  <c r="AT146" i="4"/>
  <c r="AT144" i="4"/>
  <c r="AT143" i="4"/>
  <c r="AT142" i="4"/>
  <c r="AT140" i="4"/>
  <c r="AT135" i="4"/>
  <c r="AT134" i="4"/>
  <c r="AT133" i="4"/>
  <c r="AT132" i="4"/>
  <c r="AT131" i="4"/>
  <c r="AT129" i="4"/>
  <c r="AT127" i="4"/>
  <c r="AT124" i="4"/>
  <c r="AT122" i="4"/>
  <c r="AT120" i="4"/>
  <c r="AT118" i="4"/>
  <c r="AT115" i="4"/>
  <c r="AT113" i="4"/>
  <c r="AT111" i="4"/>
  <c r="AT109" i="4"/>
  <c r="AT108" i="4"/>
  <c r="AT107" i="4"/>
  <c r="AT106" i="4"/>
  <c r="AT105" i="4"/>
  <c r="AT104" i="4"/>
  <c r="AT103" i="4"/>
  <c r="AT102" i="4"/>
  <c r="AT101" i="4"/>
  <c r="AT100" i="4"/>
  <c r="AT99" i="4"/>
  <c r="AT98" i="4"/>
  <c r="AT97" i="4"/>
  <c r="AT96" i="4"/>
  <c r="AT95" i="4"/>
  <c r="AT94" i="4"/>
  <c r="AT93" i="4"/>
  <c r="AT92" i="4"/>
  <c r="AT91" i="4"/>
  <c r="AT89" i="4"/>
  <c r="AT88" i="4"/>
  <c r="AT87" i="4"/>
  <c r="AT86" i="4"/>
  <c r="AT83" i="4"/>
  <c r="AT79" i="4"/>
  <c r="AT78" i="4"/>
  <c r="AT77" i="4"/>
  <c r="AT76" i="4"/>
  <c r="AT75" i="4"/>
  <c r="AT74" i="4"/>
  <c r="AT73" i="4"/>
  <c r="AT72" i="4"/>
  <c r="AT71" i="4"/>
  <c r="AT70" i="4"/>
  <c r="AT69" i="4"/>
  <c r="AT68" i="4"/>
  <c r="AT67" i="4"/>
  <c r="AT66" i="4"/>
  <c r="AT65" i="4"/>
  <c r="AT64" i="4"/>
  <c r="AT63" i="4"/>
  <c r="AT55" i="4"/>
  <c r="AT53" i="4"/>
  <c r="AT51" i="4"/>
  <c r="AT49"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3" i="4"/>
  <c r="AT12" i="4"/>
  <c r="AT9" i="4"/>
  <c r="AT7" i="4" s="1"/>
  <c r="AM178" i="4"/>
  <c r="AM176" i="4"/>
  <c r="AM175" i="4"/>
  <c r="AM174" i="4"/>
  <c r="AM173" i="4"/>
  <c r="AM172" i="4"/>
  <c r="AM170" i="4"/>
  <c r="AM169" i="4"/>
  <c r="AM168" i="4"/>
  <c r="AM167" i="4"/>
  <c r="AM166" i="4"/>
  <c r="AM164" i="4"/>
  <c r="AM163" i="4"/>
  <c r="AM162" i="4"/>
  <c r="AM161" i="4"/>
  <c r="AM160" i="4"/>
  <c r="AM159" i="4"/>
  <c r="AM158" i="4"/>
  <c r="AM157" i="4"/>
  <c r="AM156" i="4"/>
  <c r="AM155" i="4"/>
  <c r="AM152" i="4"/>
  <c r="AM150" i="4"/>
  <c r="AM148" i="4"/>
  <c r="AM146" i="4"/>
  <c r="AM144" i="4"/>
  <c r="AM143" i="4"/>
  <c r="AM142" i="4"/>
  <c r="AM140" i="4"/>
  <c r="AM135" i="4"/>
  <c r="AM134" i="4"/>
  <c r="AM133" i="4"/>
  <c r="AM132" i="4"/>
  <c r="AM131" i="4"/>
  <c r="AM129" i="4"/>
  <c r="AM127" i="4"/>
  <c r="AM124" i="4"/>
  <c r="AM122" i="4"/>
  <c r="AM120" i="4"/>
  <c r="AM118" i="4"/>
  <c r="AM115" i="4"/>
  <c r="AM113" i="4"/>
  <c r="AM111" i="4"/>
  <c r="AM109" i="4"/>
  <c r="AM108" i="4"/>
  <c r="AM107" i="4"/>
  <c r="AM106" i="4"/>
  <c r="AM105" i="4"/>
  <c r="AM104" i="4"/>
  <c r="AM103" i="4"/>
  <c r="AM102" i="4"/>
  <c r="AM101" i="4"/>
  <c r="AM100" i="4"/>
  <c r="AM99" i="4"/>
  <c r="AM98" i="4"/>
  <c r="AM97" i="4"/>
  <c r="AM96" i="4"/>
  <c r="AM95" i="4"/>
  <c r="AM94" i="4"/>
  <c r="AM93" i="4"/>
  <c r="AM92" i="4"/>
  <c r="AM91" i="4"/>
  <c r="AM89" i="4"/>
  <c r="AM88" i="4"/>
  <c r="AM87" i="4"/>
  <c r="AM86" i="4"/>
  <c r="AM83" i="4"/>
  <c r="AM79" i="4"/>
  <c r="AM78" i="4"/>
  <c r="AM77" i="4"/>
  <c r="AM76" i="4"/>
  <c r="AM75" i="4"/>
  <c r="AM74" i="4"/>
  <c r="AM73" i="4"/>
  <c r="AM72" i="4"/>
  <c r="AM71" i="4"/>
  <c r="AM70" i="4"/>
  <c r="AM69" i="4"/>
  <c r="AM68" i="4"/>
  <c r="AM67" i="4"/>
  <c r="AM66" i="4"/>
  <c r="AM65" i="4"/>
  <c r="AM64" i="4"/>
  <c r="AM63" i="4"/>
  <c r="AM56" i="4" s="1"/>
  <c r="AM55" i="4"/>
  <c r="AM53" i="4"/>
  <c r="AM51" i="4"/>
  <c r="AM49" i="4"/>
  <c r="AM47"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21" i="4"/>
  <c r="AM20" i="4"/>
  <c r="AM19" i="4"/>
  <c r="AM18" i="4"/>
  <c r="AM17" i="4"/>
  <c r="AM13" i="4"/>
  <c r="AM12" i="4"/>
  <c r="AM9" i="4"/>
  <c r="AF178" i="4"/>
  <c r="AF176" i="4"/>
  <c r="AF175" i="4"/>
  <c r="AF174" i="4"/>
  <c r="AF173" i="4"/>
  <c r="AF172" i="4"/>
  <c r="AF170" i="4"/>
  <c r="AF169" i="4"/>
  <c r="AF168" i="4"/>
  <c r="AF167" i="4"/>
  <c r="AF166" i="4"/>
  <c r="AF164" i="4"/>
  <c r="AF163" i="4"/>
  <c r="AF162" i="4"/>
  <c r="AF161" i="4"/>
  <c r="AF160" i="4"/>
  <c r="AF159" i="4"/>
  <c r="AF158" i="4"/>
  <c r="AF157" i="4"/>
  <c r="AF156" i="4"/>
  <c r="AF155" i="4"/>
  <c r="AF152" i="4"/>
  <c r="AF150" i="4"/>
  <c r="AF148" i="4"/>
  <c r="AF146" i="4"/>
  <c r="AF144" i="4"/>
  <c r="AF143" i="4"/>
  <c r="AF142" i="4"/>
  <c r="AF140" i="4"/>
  <c r="AF135" i="4"/>
  <c r="AF134" i="4"/>
  <c r="AF133" i="4"/>
  <c r="AF132" i="4"/>
  <c r="AF131" i="4"/>
  <c r="AF129" i="4"/>
  <c r="AF127" i="4"/>
  <c r="AF124" i="4"/>
  <c r="AF122" i="4"/>
  <c r="AF120" i="4"/>
  <c r="AF118" i="4"/>
  <c r="AF115" i="4"/>
  <c r="AF113" i="4"/>
  <c r="AF111" i="4"/>
  <c r="AF109" i="4"/>
  <c r="AF108" i="4"/>
  <c r="AF107" i="4"/>
  <c r="AF106" i="4"/>
  <c r="AF105" i="4"/>
  <c r="AF104" i="4"/>
  <c r="AF103" i="4"/>
  <c r="AF102" i="4"/>
  <c r="AF101" i="4"/>
  <c r="AF100" i="4"/>
  <c r="AF99" i="4"/>
  <c r="AF98" i="4"/>
  <c r="AF97" i="4"/>
  <c r="AF96" i="4"/>
  <c r="AF95" i="4"/>
  <c r="AF94" i="4"/>
  <c r="AF93" i="4"/>
  <c r="AF92" i="4"/>
  <c r="AF91" i="4"/>
  <c r="AF89" i="4"/>
  <c r="AF88" i="4"/>
  <c r="AF87" i="4"/>
  <c r="AF86" i="4"/>
  <c r="AF83" i="4"/>
  <c r="AF79" i="4"/>
  <c r="AF78" i="4"/>
  <c r="AF77" i="4"/>
  <c r="AF76" i="4"/>
  <c r="AF75" i="4"/>
  <c r="AF74" i="4"/>
  <c r="AF73" i="4"/>
  <c r="AF72" i="4"/>
  <c r="AF71" i="4"/>
  <c r="AF70" i="4"/>
  <c r="AF69" i="4"/>
  <c r="AF68" i="4"/>
  <c r="AF67" i="4"/>
  <c r="AF66" i="4"/>
  <c r="AF65" i="4"/>
  <c r="AF64" i="4"/>
  <c r="AF63" i="4"/>
  <c r="AF55" i="4"/>
  <c r="AF53" i="4"/>
  <c r="AF51" i="4"/>
  <c r="AF49" i="4"/>
  <c r="AF47"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21" i="4"/>
  <c r="AF20" i="4"/>
  <c r="AF19" i="4"/>
  <c r="AF18" i="4"/>
  <c r="AF17" i="4"/>
  <c r="AF13" i="4"/>
  <c r="AF12" i="4"/>
  <c r="AF9" i="4"/>
  <c r="AF7" i="4" s="1"/>
  <c r="Y173" i="4"/>
  <c r="Y174" i="4"/>
  <c r="Y175" i="4"/>
  <c r="Y176" i="4"/>
  <c r="Y167" i="4"/>
  <c r="Y168" i="4"/>
  <c r="Y169" i="4"/>
  <c r="Y170" i="4"/>
  <c r="Y166" i="4"/>
  <c r="Y156" i="4"/>
  <c r="Y157" i="4"/>
  <c r="Y158" i="4"/>
  <c r="Y159" i="4"/>
  <c r="Y160" i="4"/>
  <c r="Y161" i="4"/>
  <c r="Y162" i="4"/>
  <c r="Y163" i="4"/>
  <c r="Y164" i="4"/>
  <c r="Y155" i="4"/>
  <c r="Y143" i="4"/>
  <c r="Y144" i="4"/>
  <c r="Y142" i="4"/>
  <c r="Y132" i="4"/>
  <c r="Y133" i="4"/>
  <c r="Y134" i="4"/>
  <c r="Y135" i="4"/>
  <c r="Y131" i="4"/>
  <c r="Y92" i="4"/>
  <c r="Y93" i="4"/>
  <c r="Y94" i="4"/>
  <c r="Y95" i="4"/>
  <c r="Y96" i="4"/>
  <c r="Y97" i="4"/>
  <c r="Y98" i="4"/>
  <c r="Y99" i="4"/>
  <c r="Y100" i="4"/>
  <c r="Y101" i="4"/>
  <c r="Y102" i="4"/>
  <c r="Y103" i="4"/>
  <c r="Y104" i="4"/>
  <c r="Y105" i="4"/>
  <c r="Y106" i="4"/>
  <c r="Y107" i="4"/>
  <c r="Y108" i="4"/>
  <c r="Y109" i="4"/>
  <c r="Y91" i="4"/>
  <c r="Y87" i="4"/>
  <c r="Y88" i="4"/>
  <c r="Y89" i="4"/>
  <c r="Y86" i="4"/>
  <c r="Y64" i="4"/>
  <c r="Y65" i="4"/>
  <c r="Y66" i="4"/>
  <c r="Y67" i="4"/>
  <c r="Y68" i="4"/>
  <c r="Y69" i="4"/>
  <c r="Y70" i="4"/>
  <c r="Y71" i="4"/>
  <c r="Y72" i="4"/>
  <c r="Y73" i="4"/>
  <c r="Y74" i="4"/>
  <c r="Y75" i="4"/>
  <c r="Y76" i="4"/>
  <c r="Y77" i="4"/>
  <c r="Y78" i="4"/>
  <c r="Y79" i="4"/>
  <c r="Y63" i="4"/>
  <c r="Y4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17" i="4"/>
  <c r="Y12" i="4"/>
  <c r="Y13" i="4"/>
  <c r="R178" i="4"/>
  <c r="R173" i="4"/>
  <c r="R174" i="4"/>
  <c r="R175" i="4"/>
  <c r="R176" i="4"/>
  <c r="R172" i="4"/>
  <c r="R167" i="4"/>
  <c r="R168" i="4"/>
  <c r="R169" i="4"/>
  <c r="R170" i="4"/>
  <c r="R166" i="4"/>
  <c r="R156" i="4"/>
  <c r="R157" i="4"/>
  <c r="R158" i="4"/>
  <c r="R159" i="4"/>
  <c r="R160" i="4"/>
  <c r="R161" i="4"/>
  <c r="R162" i="4"/>
  <c r="R163" i="4"/>
  <c r="R164" i="4"/>
  <c r="R143" i="4"/>
  <c r="R144" i="4"/>
  <c r="R132" i="4"/>
  <c r="R133" i="4"/>
  <c r="R134" i="4"/>
  <c r="R135" i="4"/>
  <c r="R92" i="4"/>
  <c r="R93" i="4"/>
  <c r="R94" i="4"/>
  <c r="R95" i="4"/>
  <c r="R96" i="4"/>
  <c r="R97" i="4"/>
  <c r="R98" i="4"/>
  <c r="R99" i="4"/>
  <c r="R100" i="4"/>
  <c r="R101" i="4"/>
  <c r="R102" i="4"/>
  <c r="R103" i="4"/>
  <c r="R104" i="4"/>
  <c r="R105" i="4"/>
  <c r="R106" i="4"/>
  <c r="R107" i="4"/>
  <c r="R108" i="4"/>
  <c r="R109" i="4"/>
  <c r="R91" i="4"/>
  <c r="R87" i="4"/>
  <c r="R88" i="4"/>
  <c r="R89" i="4"/>
  <c r="R86" i="4"/>
  <c r="R64" i="4"/>
  <c r="R65" i="4"/>
  <c r="R66" i="4"/>
  <c r="R67" i="4"/>
  <c r="R68" i="4"/>
  <c r="R69" i="4"/>
  <c r="R70" i="4"/>
  <c r="R71" i="4"/>
  <c r="R72" i="4"/>
  <c r="R73" i="4"/>
  <c r="R75" i="4"/>
  <c r="R76" i="4"/>
  <c r="R77" i="4"/>
  <c r="R78" i="4"/>
  <c r="R79" i="4"/>
  <c r="K173" i="4"/>
  <c r="K174" i="4"/>
  <c r="K175" i="4"/>
  <c r="K176" i="4"/>
  <c r="K170" i="4"/>
  <c r="K167" i="4"/>
  <c r="K168" i="4"/>
  <c r="K169" i="4"/>
  <c r="K156" i="4"/>
  <c r="K157" i="4"/>
  <c r="K158" i="4"/>
  <c r="K159" i="4"/>
  <c r="K160" i="4"/>
  <c r="K161" i="4"/>
  <c r="K162" i="4"/>
  <c r="K163" i="4"/>
  <c r="K164" i="4"/>
  <c r="K143" i="4"/>
  <c r="K144" i="4"/>
  <c r="K133" i="4"/>
  <c r="K134" i="4"/>
  <c r="K135" i="4"/>
  <c r="K92" i="4"/>
  <c r="K93" i="4"/>
  <c r="K94" i="4"/>
  <c r="K95" i="4"/>
  <c r="K96" i="4"/>
  <c r="K97" i="4"/>
  <c r="K98" i="4"/>
  <c r="K99" i="4"/>
  <c r="K100" i="4"/>
  <c r="K101" i="4"/>
  <c r="K102" i="4"/>
  <c r="K103" i="4"/>
  <c r="K104" i="4"/>
  <c r="K105" i="4"/>
  <c r="K106" i="4"/>
  <c r="K107" i="4"/>
  <c r="K108" i="4"/>
  <c r="K109" i="4"/>
  <c r="K91" i="4"/>
  <c r="K87" i="4"/>
  <c r="K88" i="4"/>
  <c r="K89" i="4"/>
  <c r="K64" i="4"/>
  <c r="K65" i="4"/>
  <c r="K66" i="4"/>
  <c r="K67" i="4"/>
  <c r="K68" i="4"/>
  <c r="K69" i="4"/>
  <c r="K70" i="4"/>
  <c r="K71" i="4"/>
  <c r="K72" i="4"/>
  <c r="K74" i="4"/>
  <c r="K75" i="4"/>
  <c r="K76" i="4"/>
  <c r="K77" i="4"/>
  <c r="K78" i="4"/>
  <c r="K79" i="4"/>
  <c r="K18" i="4"/>
  <c r="K19" i="4"/>
  <c r="K20" i="4"/>
  <c r="K21" i="4"/>
  <c r="K22" i="4"/>
  <c r="K23" i="4"/>
  <c r="K24" i="4"/>
  <c r="K25" i="4"/>
  <c r="K26" i="4"/>
  <c r="K27" i="4"/>
  <c r="K28" i="4"/>
  <c r="K29" i="4"/>
  <c r="K30" i="4"/>
  <c r="K31" i="4"/>
  <c r="K32" i="4"/>
  <c r="K33" i="4"/>
  <c r="K34" i="4"/>
  <c r="K36" i="4"/>
  <c r="K37" i="4"/>
  <c r="K38" i="4"/>
  <c r="K39" i="4"/>
  <c r="K40" i="4"/>
  <c r="K41" i="4"/>
  <c r="K42" i="4"/>
  <c r="K43" i="4"/>
  <c r="K44" i="4"/>
  <c r="K45" i="4"/>
  <c r="K46" i="4"/>
  <c r="K17" i="4"/>
  <c r="K12" i="4"/>
  <c r="K13" i="4"/>
  <c r="AT113" i="1"/>
  <c r="AT114" i="1"/>
  <c r="AT115" i="1"/>
  <c r="AT116" i="1"/>
  <c r="AT117" i="1"/>
  <c r="AT118" i="1"/>
  <c r="AT119" i="1"/>
  <c r="AT120" i="1"/>
  <c r="AT121" i="1"/>
  <c r="AT122" i="1"/>
  <c r="AT123" i="1"/>
  <c r="AT124"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M113" i="1"/>
  <c r="AM114" i="1"/>
  <c r="AM115" i="1"/>
  <c r="AM116" i="1"/>
  <c r="AM117" i="1"/>
  <c r="AM118" i="1"/>
  <c r="AM119" i="1"/>
  <c r="AM120" i="1"/>
  <c r="AM121" i="1"/>
  <c r="AM122" i="1"/>
  <c r="AM123" i="1"/>
  <c r="AM110"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5" i="1"/>
  <c r="AM56" i="1"/>
  <c r="AM57" i="1"/>
  <c r="AM58" i="1"/>
  <c r="AM59" i="1"/>
  <c r="AF113" i="1"/>
  <c r="AF114" i="1"/>
  <c r="AF115" i="1"/>
  <c r="AF116" i="1"/>
  <c r="AF117" i="1"/>
  <c r="AF118" i="1"/>
  <c r="AF119" i="1"/>
  <c r="AF120" i="1"/>
  <c r="AF121" i="1"/>
  <c r="AF122" i="1"/>
  <c r="AF123" i="1"/>
  <c r="AF124" i="1"/>
  <c r="AF110"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5" i="1"/>
  <c r="AF56" i="1"/>
  <c r="AF57" i="1"/>
  <c r="AF58" i="1"/>
  <c r="AF59" i="1"/>
  <c r="Y133" i="1"/>
  <c r="Y113" i="1"/>
  <c r="Y114" i="1"/>
  <c r="Y115" i="1"/>
  <c r="Y116" i="1"/>
  <c r="Y117" i="1"/>
  <c r="Y118" i="1"/>
  <c r="Y119" i="1"/>
  <c r="Y120" i="1"/>
  <c r="Y121" i="1"/>
  <c r="Y122" i="1"/>
  <c r="Y123" i="1"/>
  <c r="Y124"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5" i="1"/>
  <c r="Y56" i="1"/>
  <c r="Y57" i="1"/>
  <c r="Y58" i="1"/>
  <c r="Y59" i="1"/>
  <c r="R113" i="1"/>
  <c r="R114" i="1"/>
  <c r="R115" i="1"/>
  <c r="R116" i="1"/>
  <c r="R117" i="1"/>
  <c r="R118" i="1"/>
  <c r="R119" i="1"/>
  <c r="R120" i="1"/>
  <c r="R121" i="1"/>
  <c r="R122" i="1"/>
  <c r="R123" i="1"/>
  <c r="R107" i="1"/>
  <c r="R106" i="1"/>
  <c r="R105" i="1"/>
  <c r="R104" i="1"/>
  <c r="R103" i="1"/>
  <c r="R102" i="1"/>
  <c r="R101" i="1"/>
  <c r="R100" i="1"/>
  <c r="R98" i="1"/>
  <c r="R97" i="1"/>
  <c r="R96" i="1"/>
  <c r="R95" i="1"/>
  <c r="R94" i="1"/>
  <c r="R93" i="1"/>
  <c r="R92" i="1"/>
  <c r="R91" i="1"/>
  <c r="R90" i="1"/>
  <c r="R89" i="1"/>
  <c r="R88" i="1"/>
  <c r="R87" i="1"/>
  <c r="R86" i="1"/>
  <c r="R85" i="1"/>
  <c r="R84" i="1"/>
  <c r="R83" i="1"/>
  <c r="R82" i="1"/>
  <c r="R81" i="1"/>
  <c r="R80" i="1"/>
  <c r="R52" i="1"/>
  <c r="R53" i="1"/>
  <c r="R55" i="1"/>
  <c r="R56" i="1"/>
  <c r="R57" i="1"/>
  <c r="R58" i="1"/>
  <c r="R59" i="1"/>
  <c r="R40" i="1"/>
  <c r="R41" i="1"/>
  <c r="R42" i="1"/>
  <c r="R46" i="1"/>
  <c r="R47" i="1"/>
  <c r="R48" i="1"/>
  <c r="R49" i="1"/>
  <c r="R26" i="1"/>
  <c r="R27" i="1"/>
  <c r="R28" i="1"/>
  <c r="R29" i="1"/>
  <c r="R30" i="1"/>
  <c r="R31" i="1"/>
  <c r="R32" i="1"/>
  <c r="R11" i="1"/>
  <c r="R12" i="1"/>
  <c r="R13" i="1"/>
  <c r="R14" i="1"/>
  <c r="R15" i="1"/>
  <c r="R16" i="1"/>
  <c r="R17" i="1"/>
  <c r="R19" i="1"/>
  <c r="R20" i="1"/>
  <c r="R22" i="1"/>
  <c r="R23" i="1"/>
  <c r="R24" i="1"/>
  <c r="R25" i="1"/>
  <c r="K120" i="1"/>
  <c r="K121" i="1"/>
  <c r="K122" i="1"/>
  <c r="K123" i="1"/>
  <c r="K124" i="1"/>
  <c r="K113" i="1"/>
  <c r="K114" i="1"/>
  <c r="K115" i="1"/>
  <c r="K116" i="1"/>
  <c r="K118" i="1"/>
  <c r="K119"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50" i="1"/>
  <c r="K51" i="1"/>
  <c r="K52" i="1"/>
  <c r="K53" i="1"/>
  <c r="K55" i="1"/>
  <c r="K56" i="1"/>
  <c r="K57" i="1"/>
  <c r="K58" i="1"/>
  <c r="K59" i="1"/>
  <c r="K40" i="1"/>
  <c r="K41" i="1"/>
  <c r="K42" i="1"/>
  <c r="K43" i="1"/>
  <c r="K44" i="1"/>
  <c r="K45" i="1"/>
  <c r="K46" i="1"/>
  <c r="K47" i="1"/>
  <c r="K48" i="1"/>
  <c r="K49" i="1"/>
  <c r="K30" i="1"/>
  <c r="K31" i="1"/>
  <c r="K32" i="1"/>
  <c r="K33" i="1"/>
  <c r="K34" i="1"/>
  <c r="K35" i="1"/>
  <c r="K36" i="1"/>
  <c r="K37" i="1"/>
  <c r="K38" i="1"/>
  <c r="K39" i="1"/>
  <c r="K25" i="1"/>
  <c r="K26" i="1"/>
  <c r="K27" i="1"/>
  <c r="K28" i="1"/>
  <c r="K29" i="1"/>
  <c r="K24" i="1"/>
  <c r="K11" i="1"/>
  <c r="K12" i="1"/>
  <c r="K13" i="1"/>
  <c r="K14" i="1"/>
  <c r="K15" i="1"/>
  <c r="K16" i="1"/>
  <c r="K17" i="1"/>
  <c r="K18" i="1"/>
  <c r="K19" i="1"/>
  <c r="K20" i="1"/>
  <c r="K21" i="1"/>
  <c r="K22" i="1"/>
  <c r="K23" i="1"/>
  <c r="K41" i="10"/>
  <c r="R7" i="6" l="1"/>
  <c r="AF7" i="6"/>
  <c r="AT7" i="6"/>
  <c r="AF56" i="4"/>
  <c r="AM7" i="4"/>
  <c r="AT56" i="4"/>
  <c r="Y7" i="6"/>
  <c r="AM7" i="6"/>
  <c r="AT8" i="5"/>
  <c r="AT7" i="5" s="1"/>
  <c r="AF8" i="10"/>
  <c r="AF17" i="10"/>
  <c r="AM24" i="10"/>
  <c r="Y8" i="5"/>
  <c r="Y7" i="5" s="1"/>
  <c r="AM8" i="5"/>
  <c r="AM7" i="5" s="1"/>
  <c r="AT30" i="10"/>
  <c r="Y24" i="10"/>
  <c r="R8" i="10"/>
  <c r="R30" i="10"/>
  <c r="Y17" i="10"/>
  <c r="AM8" i="10"/>
  <c r="AM30" i="10"/>
  <c r="AT8" i="10"/>
  <c r="R8" i="5"/>
  <c r="R7" i="5" s="1"/>
  <c r="AM116" i="4"/>
  <c r="AM125" i="4"/>
  <c r="AF84" i="4"/>
  <c r="AF116" i="4"/>
  <c r="AF153" i="4"/>
  <c r="AF125" i="4"/>
  <c r="AM84" i="4"/>
  <c r="AT84" i="4"/>
  <c r="AT116" i="4"/>
  <c r="AM138" i="4"/>
  <c r="AM153" i="4"/>
  <c r="AT125" i="4"/>
  <c r="AF6" i="6"/>
  <c r="Y8" i="10"/>
  <c r="AU142" i="1"/>
  <c r="AU143" i="1"/>
  <c r="AT153" i="4"/>
  <c r="R24" i="10"/>
  <c r="AF30" i="10"/>
  <c r="AM17" i="10"/>
  <c r="AU141" i="1"/>
  <c r="R6" i="6"/>
  <c r="AT6" i="6"/>
  <c r="AF138" i="4"/>
  <c r="AT138" i="4"/>
  <c r="Y6" i="6"/>
  <c r="AM6" i="6"/>
  <c r="AF8" i="5"/>
  <c r="AF7" i="5" s="1"/>
  <c r="R17" i="10"/>
  <c r="R7" i="10" s="1"/>
  <c r="Y30" i="10"/>
  <c r="AF24" i="10"/>
  <c r="AF7" i="10" s="1"/>
  <c r="AU108" i="1"/>
  <c r="AU65" i="1"/>
  <c r="AU63" i="1"/>
  <c r="AU61" i="1"/>
  <c r="AU60" i="1"/>
  <c r="AU62" i="1"/>
  <c r="AU64" i="1"/>
  <c r="AU66" i="1"/>
  <c r="AU114" i="1"/>
  <c r="AU122" i="1"/>
  <c r="AU104" i="1"/>
  <c r="AU96" i="1"/>
  <c r="AU84" i="1"/>
  <c r="AU118" i="1"/>
  <c r="AU103" i="1"/>
  <c r="AU95" i="1"/>
  <c r="AU91" i="1"/>
  <c r="AU87" i="1"/>
  <c r="AU83" i="1"/>
  <c r="AU121" i="1"/>
  <c r="AU113" i="1"/>
  <c r="AU100" i="1"/>
  <c r="AU92" i="1"/>
  <c r="AU80" i="1"/>
  <c r="AU106" i="1"/>
  <c r="AU102" i="1"/>
  <c r="AU98" i="1"/>
  <c r="AU94" i="1"/>
  <c r="AU90" i="1"/>
  <c r="AU86" i="1"/>
  <c r="AU82" i="1"/>
  <c r="AU120" i="1"/>
  <c r="AU116" i="1"/>
  <c r="AU88" i="1"/>
  <c r="AU11" i="1"/>
  <c r="AU105" i="1"/>
  <c r="AU101" i="1"/>
  <c r="AU97" i="1"/>
  <c r="AU93" i="1"/>
  <c r="AU89" i="1"/>
  <c r="AU85" i="1"/>
  <c r="AU81" i="1"/>
  <c r="AU123" i="1"/>
  <c r="AU119" i="1"/>
  <c r="AU115" i="1"/>
  <c r="AU41" i="10"/>
  <c r="AT46" i="1"/>
  <c r="AU46" i="1" s="1"/>
  <c r="AT48" i="1"/>
  <c r="AU48" i="1" s="1"/>
  <c r="AT47" i="1"/>
  <c r="AU47" i="1" s="1"/>
  <c r="AM7" i="10" l="1"/>
  <c r="Y7" i="10"/>
  <c r="AT7" i="10"/>
  <c r="AF6" i="4"/>
  <c r="AT6" i="4"/>
  <c r="AM6" i="4"/>
  <c r="AR8" i="5"/>
  <c r="AP8" i="5"/>
  <c r="AO8" i="5"/>
  <c r="AN8" i="5"/>
  <c r="AK8" i="5"/>
  <c r="AI8" i="5"/>
  <c r="AH8" i="5"/>
  <c r="AG8" i="5"/>
  <c r="AD8" i="5"/>
  <c r="AB8" i="5"/>
  <c r="AA8" i="5"/>
  <c r="Z8" i="5"/>
  <c r="W8" i="5"/>
  <c r="U8" i="5"/>
  <c r="T8" i="5"/>
  <c r="S8" i="5"/>
  <c r="P8" i="5"/>
  <c r="N8" i="5"/>
  <c r="M8" i="5"/>
  <c r="L8" i="5"/>
  <c r="I8" i="5"/>
  <c r="F8" i="5"/>
  <c r="G8" i="5"/>
  <c r="AR153" i="4"/>
  <c r="AP153" i="4"/>
  <c r="AO153" i="4"/>
  <c r="AN153" i="4"/>
  <c r="AK153" i="4"/>
  <c r="AI153" i="4"/>
  <c r="AH153" i="4"/>
  <c r="AG153" i="4"/>
  <c r="AD153" i="4"/>
  <c r="AB153" i="4"/>
  <c r="AA153" i="4"/>
  <c r="Z153" i="4"/>
  <c r="W153" i="4"/>
  <c r="U153" i="4"/>
  <c r="T153" i="4"/>
  <c r="S153" i="4"/>
  <c r="P153" i="4"/>
  <c r="N153" i="4"/>
  <c r="M153" i="4"/>
  <c r="L153" i="4"/>
  <c r="I153" i="4"/>
  <c r="F153" i="4"/>
  <c r="G153" i="4"/>
  <c r="E153" i="4"/>
  <c r="E125" i="4"/>
  <c r="AS116" i="4"/>
  <c r="AR116" i="4"/>
  <c r="AN116" i="4"/>
  <c r="AO116" i="4"/>
  <c r="AP116" i="4"/>
  <c r="AK116" i="4"/>
  <c r="AG116" i="4"/>
  <c r="AH116" i="4"/>
  <c r="AI116" i="4"/>
  <c r="AD116" i="4"/>
  <c r="Z116" i="4"/>
  <c r="AA116" i="4"/>
  <c r="AB116" i="4"/>
  <c r="W116" i="4"/>
  <c r="S116" i="4"/>
  <c r="T116" i="4"/>
  <c r="U116" i="4"/>
  <c r="P116" i="4"/>
  <c r="L116" i="4"/>
  <c r="M116" i="4"/>
  <c r="N116" i="4"/>
  <c r="I116" i="4"/>
  <c r="F116" i="4"/>
  <c r="G116" i="4"/>
  <c r="E116" i="4"/>
  <c r="K44" i="10"/>
  <c r="K38" i="10"/>
  <c r="K10" i="6"/>
  <c r="K17" i="6"/>
  <c r="K15" i="6"/>
  <c r="K13" i="6"/>
  <c r="Y152" i="4"/>
  <c r="R152" i="4"/>
  <c r="K152" i="4"/>
  <c r="Y55" i="4"/>
  <c r="R55" i="4"/>
  <c r="K55" i="4"/>
  <c r="AU9" i="6" l="1"/>
  <c r="AU10" i="6"/>
  <c r="AU38" i="10"/>
  <c r="AU44" i="10"/>
  <c r="AU17" i="6"/>
  <c r="AU15" i="6"/>
  <c r="AU13" i="6"/>
  <c r="AU152" i="4"/>
  <c r="AU55" i="4"/>
  <c r="AT76" i="1" l="1"/>
  <c r="AM76" i="1"/>
  <c r="AF76" i="1"/>
  <c r="Y76" i="1"/>
  <c r="R76" i="1"/>
  <c r="K76" i="1"/>
  <c r="AT74" i="1"/>
  <c r="AM74" i="1"/>
  <c r="AF74" i="1"/>
  <c r="Y74" i="1"/>
  <c r="R74" i="1"/>
  <c r="K74" i="1"/>
  <c r="AU74" i="1" l="1"/>
  <c r="AU76" i="1"/>
  <c r="E8" i="5"/>
  <c r="K178" i="4"/>
  <c r="AU159" i="4" l="1"/>
  <c r="AU160" i="4"/>
  <c r="L21" i="1" l="1"/>
  <c r="R21" i="1" s="1"/>
  <c r="K78" i="1"/>
  <c r="R39" i="1" l="1"/>
  <c r="K25" i="6" l="1"/>
  <c r="E73" i="4" l="1"/>
  <c r="K73" i="4" l="1"/>
  <c r="E56" i="4"/>
  <c r="AU79" i="4"/>
  <c r="R34" i="4" l="1"/>
  <c r="L99" i="1" l="1"/>
  <c r="R99" i="1" s="1"/>
  <c r="AU99" i="1" s="1"/>
  <c r="R63" i="4" l="1"/>
  <c r="K63" i="4"/>
  <c r="K112" i="1"/>
  <c r="AT19" i="1"/>
  <c r="AU19" i="1" s="1"/>
  <c r="R18" i="4" l="1"/>
  <c r="AU18" i="4" l="1"/>
  <c r="E117" i="1" l="1"/>
  <c r="E8" i="1" s="1"/>
  <c r="K117" i="1" l="1"/>
  <c r="AU117" i="1" s="1"/>
  <c r="E35" i="4"/>
  <c r="E7" i="4" s="1"/>
  <c r="K35" i="4" l="1"/>
  <c r="K27" i="10"/>
  <c r="K107" i="1"/>
  <c r="AT53" i="1"/>
  <c r="AU53" i="1" s="1"/>
  <c r="AU27" i="10" l="1"/>
  <c r="Y172" i="4"/>
  <c r="I132" i="4"/>
  <c r="K132" i="4" s="1"/>
  <c r="Y178" i="4"/>
  <c r="Y53" i="4"/>
  <c r="R53" i="4"/>
  <c r="K53" i="4"/>
  <c r="Y51" i="4"/>
  <c r="R51" i="4"/>
  <c r="K51" i="4"/>
  <c r="Y49" i="4"/>
  <c r="R49" i="4"/>
  <c r="K49" i="4"/>
  <c r="AU19" i="4"/>
  <c r="Y150" i="4"/>
  <c r="R150" i="4"/>
  <c r="K150" i="4"/>
  <c r="Y148" i="4"/>
  <c r="R148" i="4"/>
  <c r="K148" i="4"/>
  <c r="Y146" i="4"/>
  <c r="R146" i="4"/>
  <c r="K146" i="4"/>
  <c r="Y140" i="4"/>
  <c r="R140" i="4"/>
  <c r="K140" i="4"/>
  <c r="Y129" i="4"/>
  <c r="R129" i="4"/>
  <c r="K129" i="4"/>
  <c r="Y127" i="4"/>
  <c r="R127" i="4"/>
  <c r="K127" i="4"/>
  <c r="Y124" i="4"/>
  <c r="R124" i="4"/>
  <c r="K124" i="4"/>
  <c r="Y122" i="4"/>
  <c r="R122" i="4"/>
  <c r="K122" i="4"/>
  <c r="Y120" i="4"/>
  <c r="R120" i="4"/>
  <c r="K120" i="4"/>
  <c r="Y118" i="4"/>
  <c r="R118" i="4"/>
  <c r="K118" i="4"/>
  <c r="Y115" i="4"/>
  <c r="R115" i="4"/>
  <c r="K115" i="4"/>
  <c r="Y113" i="4"/>
  <c r="R113" i="4"/>
  <c r="K113" i="4"/>
  <c r="Y111" i="4"/>
  <c r="R111" i="4"/>
  <c r="K111" i="4"/>
  <c r="Y83" i="4"/>
  <c r="Y56" i="4" s="1"/>
  <c r="R83" i="4"/>
  <c r="K83" i="4"/>
  <c r="K56" i="4" s="1"/>
  <c r="K126" i="1"/>
  <c r="AT126" i="1"/>
  <c r="AM126" i="1"/>
  <c r="AF126" i="1"/>
  <c r="Y126" i="1"/>
  <c r="R126" i="1"/>
  <c r="AT78" i="1"/>
  <c r="AM78" i="1"/>
  <c r="AF78" i="1"/>
  <c r="AT49" i="1"/>
  <c r="AU49" i="1" s="1"/>
  <c r="AT50" i="1"/>
  <c r="AT51" i="1"/>
  <c r="AT52" i="1"/>
  <c r="AU52" i="1" s="1"/>
  <c r="AT42" i="1"/>
  <c r="AU42" i="1" s="1"/>
  <c r="AT43" i="1"/>
  <c r="AT44" i="1"/>
  <c r="AT45" i="1"/>
  <c r="R33" i="1"/>
  <c r="AT33" i="1"/>
  <c r="R34" i="1"/>
  <c r="AT34" i="1"/>
  <c r="R35" i="1"/>
  <c r="AT35" i="1"/>
  <c r="R36" i="1"/>
  <c r="AT36" i="1"/>
  <c r="R37" i="1"/>
  <c r="AT37" i="1"/>
  <c r="R38" i="1"/>
  <c r="AT38" i="1"/>
  <c r="AT39" i="1"/>
  <c r="AU39" i="1" s="1"/>
  <c r="AT40" i="1"/>
  <c r="AU40" i="1" s="1"/>
  <c r="AT41" i="1"/>
  <c r="AU41" i="1" s="1"/>
  <c r="AT26" i="1"/>
  <c r="AU26" i="1" s="1"/>
  <c r="AT14" i="1"/>
  <c r="AU14" i="1" s="1"/>
  <c r="AT13" i="1"/>
  <c r="AU13" i="1" s="1"/>
  <c r="R13" i="4"/>
  <c r="R112" i="1"/>
  <c r="S112" i="1"/>
  <c r="L79" i="1"/>
  <c r="R79" i="1" s="1"/>
  <c r="S79" i="1"/>
  <c r="S8" i="1" s="1"/>
  <c r="M43" i="1"/>
  <c r="M44" i="1"/>
  <c r="L44" i="1" s="1"/>
  <c r="R44" i="1" s="1"/>
  <c r="M45" i="1"/>
  <c r="L45" i="1" s="1"/>
  <c r="R45" i="1" s="1"/>
  <c r="M8" i="1" l="1"/>
  <c r="R116" i="4"/>
  <c r="Y84" i="4"/>
  <c r="R84" i="4"/>
  <c r="Y125" i="4"/>
  <c r="L43" i="1"/>
  <c r="R43" i="1" s="1"/>
  <c r="AU43" i="1" s="1"/>
  <c r="Y79" i="1"/>
  <c r="AU79" i="1" s="1"/>
  <c r="K116" i="4"/>
  <c r="AU38" i="1"/>
  <c r="AU36" i="1"/>
  <c r="AU34" i="1"/>
  <c r="AU45" i="1"/>
  <c r="AU44" i="1"/>
  <c r="AU37" i="1"/>
  <c r="AU35" i="1"/>
  <c r="AU33" i="1"/>
  <c r="Y116" i="4"/>
  <c r="AU115" i="4"/>
  <c r="AU120" i="4"/>
  <c r="AU146" i="4"/>
  <c r="AU53" i="4"/>
  <c r="AU129" i="4"/>
  <c r="AU148" i="4"/>
  <c r="AU113" i="4"/>
  <c r="AU51" i="4"/>
  <c r="AU122" i="4"/>
  <c r="AU150" i="4"/>
  <c r="AU111" i="4"/>
  <c r="AU118" i="4"/>
  <c r="AU49" i="4"/>
  <c r="AU83" i="4"/>
  <c r="AU127" i="4"/>
  <c r="AU124" i="4"/>
  <c r="AU140" i="4"/>
  <c r="AU162" i="4"/>
  <c r="AU126" i="1"/>
  <c r="AU116" i="4" l="1"/>
  <c r="K19" i="6"/>
  <c r="L18" i="1"/>
  <c r="R18" i="1" l="1"/>
  <c r="AU19" i="6"/>
  <c r="K42" i="10"/>
  <c r="K36" i="10"/>
  <c r="K34" i="10"/>
  <c r="K32" i="10"/>
  <c r="K29" i="10"/>
  <c r="K23" i="10"/>
  <c r="K21" i="10"/>
  <c r="K19" i="10"/>
  <c r="K16" i="10"/>
  <c r="K12" i="10"/>
  <c r="K10" i="10"/>
  <c r="K12" i="5"/>
  <c r="K10" i="5"/>
  <c r="K27" i="6"/>
  <c r="K21" i="6"/>
  <c r="K11" i="6"/>
  <c r="K7" i="6" s="1"/>
  <c r="K8" i="5" l="1"/>
  <c r="AU16" i="10"/>
  <c r="AU34" i="10"/>
  <c r="AU21" i="10"/>
  <c r="AU32" i="10"/>
  <c r="AU29" i="10"/>
  <c r="AU42" i="10"/>
  <c r="AU23" i="10"/>
  <c r="AU36" i="10"/>
  <c r="AU19" i="10"/>
  <c r="AU11" i="6"/>
  <c r="AU21" i="6"/>
  <c r="AU27" i="6"/>
  <c r="AU12" i="10"/>
  <c r="AU10" i="10"/>
  <c r="AU12" i="5"/>
  <c r="AU10" i="5"/>
  <c r="L51" i="1"/>
  <c r="R51" i="1" s="1"/>
  <c r="AU51"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R138" i="4"/>
  <c r="AP138" i="4"/>
  <c r="AO138" i="4"/>
  <c r="AN138" i="4"/>
  <c r="AK138" i="4"/>
  <c r="AI138" i="4"/>
  <c r="AH138" i="4"/>
  <c r="AG138" i="4"/>
  <c r="AD138" i="4"/>
  <c r="AB138" i="4"/>
  <c r="AA138" i="4"/>
  <c r="Z138" i="4"/>
  <c r="W138" i="4"/>
  <c r="U138" i="4"/>
  <c r="T138" i="4"/>
  <c r="S138" i="4"/>
  <c r="P138" i="4"/>
  <c r="N138" i="4"/>
  <c r="M138" i="4"/>
  <c r="L138" i="4"/>
  <c r="I138" i="4"/>
  <c r="G138" i="4"/>
  <c r="F138" i="4"/>
  <c r="E138" i="4"/>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76" i="4" l="1"/>
  <c r="K14" i="10"/>
  <c r="K8" i="10" s="1"/>
  <c r="K166" i="4"/>
  <c r="K155" i="4"/>
  <c r="R155" i="4"/>
  <c r="K26" i="10"/>
  <c r="K24" i="10" s="1"/>
  <c r="P12" i="7"/>
  <c r="U12" i="7"/>
  <c r="K172" i="4"/>
  <c r="AT59" i="1"/>
  <c r="AU59" i="1" s="1"/>
  <c r="AT58" i="1"/>
  <c r="AU58" i="1" s="1"/>
  <c r="AT57" i="1"/>
  <c r="AU57" i="1" s="1"/>
  <c r="AT56" i="1"/>
  <c r="AU56" i="1" s="1"/>
  <c r="AT55" i="1"/>
  <c r="AU55" i="1" s="1"/>
  <c r="L50" i="1"/>
  <c r="L8" i="1" s="1"/>
  <c r="AT32" i="1"/>
  <c r="AU32" i="1" s="1"/>
  <c r="AT31" i="1"/>
  <c r="AU31" i="1" s="1"/>
  <c r="AT30" i="1"/>
  <c r="AU30" i="1" s="1"/>
  <c r="AT29" i="1"/>
  <c r="AU29" i="1" s="1"/>
  <c r="AT28" i="1"/>
  <c r="AU28" i="1" s="1"/>
  <c r="AT15" i="1"/>
  <c r="AU15" i="1" s="1"/>
  <c r="AT27" i="1"/>
  <c r="AU27" i="1" s="1"/>
  <c r="AT25" i="1"/>
  <c r="AU25" i="1" s="1"/>
  <c r="AT24" i="1"/>
  <c r="AU24" i="1" s="1"/>
  <c r="AT23" i="1"/>
  <c r="AU23" i="1" s="1"/>
  <c r="AT22" i="1"/>
  <c r="AU22" i="1" s="1"/>
  <c r="AT21" i="1"/>
  <c r="AU21" i="1" s="1"/>
  <c r="AT20" i="1"/>
  <c r="AU20" i="1" s="1"/>
  <c r="AT18" i="1"/>
  <c r="AU18" i="1" s="1"/>
  <c r="AT17" i="1"/>
  <c r="AU17" i="1" s="1"/>
  <c r="AT16" i="1"/>
  <c r="AU16" i="1" s="1"/>
  <c r="R124" i="1"/>
  <c r="AM124" i="1"/>
  <c r="R50" i="1" l="1"/>
  <c r="AU50" i="1" s="1"/>
  <c r="AU124" i="1"/>
  <c r="AU144" i="4"/>
  <c r="AU173" i="4"/>
  <c r="AU156" i="4"/>
  <c r="AU157" i="4"/>
  <c r="AU163" i="4"/>
  <c r="AU167" i="4"/>
  <c r="AU14" i="10"/>
  <c r="AU8" i="10" s="1"/>
  <c r="AU143" i="4"/>
  <c r="AU158" i="4"/>
  <c r="AU164" i="4"/>
  <c r="AU161" i="4"/>
  <c r="AU175" i="4"/>
  <c r="AU176" i="4"/>
  <c r="AU166" i="4"/>
  <c r="AU172" i="4"/>
  <c r="AU174" i="4"/>
  <c r="AU26" i="10"/>
  <c r="AU24" i="10" s="1"/>
  <c r="AU155"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35" i="4"/>
  <c r="R131" i="4" l="1"/>
  <c r="R125" i="4" s="1"/>
  <c r="I131" i="4"/>
  <c r="I125" i="4" s="1"/>
  <c r="AU178" i="4"/>
  <c r="L74" i="4"/>
  <c r="Y138" i="4"/>
  <c r="R142" i="4"/>
  <c r="R138" i="4" s="1"/>
  <c r="K142" i="4"/>
  <c r="K138" i="4" s="1"/>
  <c r="R20" i="4"/>
  <c r="R17" i="4"/>
  <c r="R12" i="4"/>
  <c r="R22" i="4"/>
  <c r="R21" i="4"/>
  <c r="R30" i="4"/>
  <c r="K86" i="4"/>
  <c r="K84" i="4" s="1"/>
  <c r="Y9" i="4"/>
  <c r="Y7" i="4" s="1"/>
  <c r="R9" i="4"/>
  <c r="K9" i="4"/>
  <c r="R44" i="4"/>
  <c r="R35" i="4"/>
  <c r="R41" i="4"/>
  <c r="R46" i="4"/>
  <c r="R40" i="4"/>
  <c r="R47" i="4"/>
  <c r="K47" i="4"/>
  <c r="R45" i="4"/>
  <c r="R42" i="4"/>
  <c r="R43" i="4"/>
  <c r="R38" i="4"/>
  <c r="R37" i="4"/>
  <c r="R36" i="4"/>
  <c r="R39" i="4"/>
  <c r="R33" i="4"/>
  <c r="R29" i="4"/>
  <c r="R28" i="4"/>
  <c r="R27" i="4"/>
  <c r="R26" i="4"/>
  <c r="R25" i="4"/>
  <c r="R24" i="4"/>
  <c r="R32" i="4"/>
  <c r="L31" i="4"/>
  <c r="L7" i="4" s="1"/>
  <c r="R23" i="4"/>
  <c r="R153" i="4"/>
  <c r="K153" i="4"/>
  <c r="AT140" i="1"/>
  <c r="AM140" i="1"/>
  <c r="AF140" i="1"/>
  <c r="Y140" i="1"/>
  <c r="R140" i="1"/>
  <c r="K140" i="1"/>
  <c r="AT139" i="1"/>
  <c r="AM139" i="1"/>
  <c r="AF139" i="1"/>
  <c r="Y139" i="1"/>
  <c r="R139" i="1"/>
  <c r="K139" i="1"/>
  <c r="AT112" i="1"/>
  <c r="AM112" i="1"/>
  <c r="AF112" i="1"/>
  <c r="Y112" i="1"/>
  <c r="AT110" i="1"/>
  <c r="Y110" i="1"/>
  <c r="R110" i="1"/>
  <c r="K110" i="1"/>
  <c r="Y107" i="1"/>
  <c r="AU107" i="1" s="1"/>
  <c r="Y78" i="1"/>
  <c r="R78" i="1"/>
  <c r="AT12" i="1"/>
  <c r="AU12" i="1" s="1"/>
  <c r="AT10" i="1"/>
  <c r="AM10" i="1"/>
  <c r="AF10" i="1"/>
  <c r="Y10" i="1"/>
  <c r="R10" i="1"/>
  <c r="R8" i="1" s="1"/>
  <c r="K10" i="1"/>
  <c r="AT133" i="1"/>
  <c r="AM133" i="1"/>
  <c r="AF133" i="1"/>
  <c r="R133" i="1"/>
  <c r="K133" i="1"/>
  <c r="AT132" i="1"/>
  <c r="AM132" i="1"/>
  <c r="AF132" i="1"/>
  <c r="Y132" i="1"/>
  <c r="R132" i="1"/>
  <c r="K132" i="1"/>
  <c r="AT130" i="1"/>
  <c r="AM130" i="1"/>
  <c r="AF130" i="1"/>
  <c r="Y130" i="1"/>
  <c r="R130" i="1"/>
  <c r="K130" i="1"/>
  <c r="AT138" i="1"/>
  <c r="AM138" i="1"/>
  <c r="AF138" i="1"/>
  <c r="Y138" i="1"/>
  <c r="R138" i="1"/>
  <c r="K138" i="1"/>
  <c r="AT129" i="1"/>
  <c r="AM129" i="1"/>
  <c r="AF129" i="1"/>
  <c r="Y129" i="1"/>
  <c r="R129" i="1"/>
  <c r="K129" i="1"/>
  <c r="AF8" i="1" l="1"/>
  <c r="Y8" i="1"/>
  <c r="K8" i="1"/>
  <c r="AT8" i="1"/>
  <c r="R74" i="4"/>
  <c r="R56" i="4" s="1"/>
  <c r="L56" i="4"/>
  <c r="AM8" i="1"/>
  <c r="K7" i="4"/>
  <c r="AU13" i="4"/>
  <c r="Y153" i="4"/>
  <c r="AU12" i="4"/>
  <c r="AU112" i="1"/>
  <c r="AU66" i="4"/>
  <c r="AU34" i="4"/>
  <c r="AU77" i="4"/>
  <c r="AU45" i="4"/>
  <c r="AU138" i="1"/>
  <c r="AU32" i="4"/>
  <c r="AU25" i="4"/>
  <c r="AU29" i="4"/>
  <c r="AU37" i="4"/>
  <c r="AU41" i="4"/>
  <c r="AU91" i="4"/>
  <c r="AU93" i="4"/>
  <c r="AU64" i="4"/>
  <c r="AU169" i="4"/>
  <c r="AU67" i="4"/>
  <c r="AU71" i="4"/>
  <c r="AU36" i="4"/>
  <c r="AU42" i="4"/>
  <c r="AU46" i="4"/>
  <c r="AU35" i="4"/>
  <c r="AU9" i="4"/>
  <c r="AU87" i="4"/>
  <c r="AU63" i="4"/>
  <c r="AU70" i="4"/>
  <c r="AU168" i="4"/>
  <c r="AU103" i="4"/>
  <c r="AU107" i="4"/>
  <c r="AU95" i="4"/>
  <c r="AU99" i="4"/>
  <c r="AU132" i="4"/>
  <c r="AU134" i="4"/>
  <c r="AU101" i="4"/>
  <c r="AU106" i="4"/>
  <c r="AU94" i="4"/>
  <c r="AU98" i="4"/>
  <c r="AU22" i="4"/>
  <c r="AU20" i="4"/>
  <c r="AU133" i="4"/>
  <c r="AU23" i="4"/>
  <c r="AU27" i="4"/>
  <c r="AU39" i="4"/>
  <c r="AU43" i="4"/>
  <c r="AU40" i="4"/>
  <c r="AU44" i="4"/>
  <c r="AU78" i="4"/>
  <c r="AU69" i="4"/>
  <c r="AU73" i="4"/>
  <c r="AU105" i="4"/>
  <c r="AU109" i="4"/>
  <c r="AU97" i="4"/>
  <c r="AU30" i="4"/>
  <c r="AU89" i="4"/>
  <c r="AU28" i="4"/>
  <c r="AU75" i="4"/>
  <c r="AU26" i="4"/>
  <c r="AU33" i="4"/>
  <c r="AU38" i="4"/>
  <c r="AU47" i="4"/>
  <c r="AU92" i="4"/>
  <c r="AU100" i="4"/>
  <c r="AU142" i="4"/>
  <c r="AU138" i="4" s="1"/>
  <c r="AU170" i="4"/>
  <c r="AU68" i="4"/>
  <c r="AU72" i="4"/>
  <c r="AU24" i="4"/>
  <c r="AU104" i="4"/>
  <c r="AU108" i="4"/>
  <c r="AU96" i="4"/>
  <c r="AU86" i="4"/>
  <c r="AU88" i="4"/>
  <c r="AU21" i="4"/>
  <c r="AU17" i="4"/>
  <c r="AU135" i="4"/>
  <c r="AU132" i="1"/>
  <c r="AU10" i="1"/>
  <c r="AU78" i="1"/>
  <c r="AU139" i="1"/>
  <c r="AU129" i="1"/>
  <c r="AU130" i="1"/>
  <c r="AU133" i="1"/>
  <c r="AU110" i="1"/>
  <c r="AU140" i="1"/>
  <c r="K131" i="4"/>
  <c r="K125" i="4" s="1"/>
  <c r="I6" i="4"/>
  <c r="E10" i="7" s="1"/>
  <c r="R31" i="4"/>
  <c r="AK7" i="1"/>
  <c r="Y9" i="7" s="1"/>
  <c r="Y8" i="7" s="1"/>
  <c r="U7" i="1"/>
  <c r="N9" i="7" s="1"/>
  <c r="N8" i="7" s="1"/>
  <c r="AU8" i="1" l="1"/>
  <c r="AU7" i="1" s="1"/>
  <c r="AF9" i="7" s="1"/>
  <c r="R7" i="4"/>
  <c r="R6" i="4" s="1"/>
  <c r="K10" i="7" s="1"/>
  <c r="AU84" i="4"/>
  <c r="AU153" i="4"/>
  <c r="L6" i="4"/>
  <c r="G10" i="7" s="1"/>
  <c r="AU74" i="4"/>
  <c r="AU56" i="4" s="1"/>
  <c r="AU31" i="4"/>
  <c r="AU7" i="4" s="1"/>
  <c r="AU131" i="4"/>
  <c r="AU125" i="4" s="1"/>
  <c r="AU65" i="4"/>
  <c r="AE10" i="7"/>
  <c r="Y6" i="4"/>
  <c r="P10" i="7" s="1"/>
  <c r="E6" i="4"/>
  <c r="B10" i="7" s="1"/>
  <c r="Z10" i="7"/>
  <c r="U10" i="7"/>
  <c r="U8" i="7" s="1"/>
  <c r="AR7" i="1"/>
  <c r="AD9" i="7" s="1"/>
  <c r="AD8" i="7" s="1"/>
  <c r="Z7" i="1"/>
  <c r="Q9" i="7" s="1"/>
  <c r="Q8" i="7" s="1"/>
  <c r="N7" i="1"/>
  <c r="I9" i="7" s="1"/>
  <c r="I8" i="7" s="1"/>
  <c r="AN7" i="1"/>
  <c r="AA9" i="7" s="1"/>
  <c r="AA8" i="7" s="1"/>
  <c r="S7" i="1"/>
  <c r="L9" i="7" s="1"/>
  <c r="L8" i="7" s="1"/>
  <c r="AO7" i="1"/>
  <c r="AB9" i="7" s="1"/>
  <c r="AB8"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G8" i="7" l="1"/>
  <c r="K6" i="4"/>
  <c r="F10" i="7" s="1"/>
  <c r="F8" i="7" s="1"/>
  <c r="Z8" i="7"/>
  <c r="AE8" i="7"/>
  <c r="P8" i="7"/>
  <c r="K8" i="7"/>
  <c r="B8" i="7"/>
  <c r="AU6" i="4" l="1"/>
  <c r="AF10" i="7" s="1"/>
  <c r="AF8" i="7"/>
</calcChain>
</file>

<file path=xl/sharedStrings.xml><?xml version="1.0" encoding="utf-8"?>
<sst xmlns="http://schemas.openxmlformats.org/spreadsheetml/2006/main" count="1708" uniqueCount="965">
  <si>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</si>
  <si>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</si>
  <si>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</si>
  <si>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</si>
  <si>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</si>
  <si>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</si>
  <si>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</si>
  <si>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</si>
  <si>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</si>
  <si>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</si>
  <si>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</si>
  <si>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</si>
  <si>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</si>
  <si>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</si>
  <si>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</si>
  <si>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</si>
  <si>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</si>
  <si>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</si>
  <si>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</si>
  <si>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</si>
  <si>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</si>
  <si>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</si>
  <si>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</si>
  <si>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</si>
  <si>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</si>
  <si>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</si>
  <si>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</si>
  <si>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</si>
  <si>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</si>
  <si>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</si>
  <si>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</si>
  <si>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</si>
  <si>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</si>
  <si>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</si>
  <si>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</si>
  <si>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</si>
  <si>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</si>
  <si>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</si>
  <si>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</si>
  <si>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</si>
  <si>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</si>
  <si>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</si>
  <si>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</si>
  <si>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Bijušā Ogres Tautas nama ēkas pielāgošana Operetes teātra funkcijai un pieguļošās teritorijas labiekārtošana</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</si>
  <si>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</si>
  <si>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</si>
  <si>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</si>
  <si>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</si>
  <si>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</si>
  <si>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</si>
  <si>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</si>
  <si>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</si>
  <si>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</si>
  <si>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</si>
  <si>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</si>
  <si>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</si>
  <si>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</si>
  <si>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J.Čakstes pr. gājēju celiņa izbūves projektēšana Ogrē</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</si>
  <si>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</si>
  <si>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</si>
  <si>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</si>
  <si>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</si>
  <si>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</si>
  <si>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</si>
  <si>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</si>
  <si>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</si>
  <si>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</si>
  <si>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</si>
  <si>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</si>
  <si>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</si>
  <si>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</si>
  <si>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</si>
  <si>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</si>
  <si>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</si>
  <si>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</si>
  <si>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</si>
  <si>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</si>
  <si>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</si>
  <si>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</si>
  <si>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</si>
  <si>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</si>
  <si>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</si>
  <si>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</si>
  <si>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</si>
  <si>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</si>
  <si>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</si>
  <si>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</si>
  <si>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</si>
  <si>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</si>
  <si>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</si>
  <si>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</si>
  <si>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</si>
  <si>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</si>
  <si>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</si>
  <si>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</si>
  <si>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</si>
  <si>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</si>
  <si>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</si>
  <si>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</si>
  <si>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</si>
  <si>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</si>
  <si>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</si>
  <si>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</si>
  <si>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</si>
  <si>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</si>
  <si>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</si>
  <si>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</si>
  <si>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</si>
  <si>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</si>
  <si>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</si>
  <si>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</si>
  <si>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</si>
  <si>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</si>
  <si>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</si>
  <si>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</si>
  <si>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</si>
  <si>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</si>
  <si>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</si>
  <si>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</si>
  <si>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</si>
  <si>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</si>
  <si>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</si>
  <si>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</si>
  <si>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</si>
  <si>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</si>
  <si>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</si>
  <si>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</si>
  <si>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</si>
  <si>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</si>
  <si>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</si>
  <si>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</si>
  <si>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</si>
  <si>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</si>
  <si>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</si>
  <si>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</si>
  <si>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</si>
  <si>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</si>
  <si>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</si>
  <si>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</si>
  <si>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</si>
  <si>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</si>
  <si>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</si>
  <si>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</si>
  <si>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</si>
  <si>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</si>
  <si>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</si>
  <si>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</si>
  <si>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</si>
  <si>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</si>
  <si>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</si>
  <si>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</si>
  <si>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</si>
  <si>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</si>
  <si>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</si>
  <si>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</si>
  <si>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</si>
  <si>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</si>
  <si>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</si>
  <si>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</si>
  <si>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</si>
  <si>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</si>
  <si>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</si>
  <si>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</si>
  <si>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</si>
  <si>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</si>
  <si>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</si>
  <si>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</si>
  <si>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</si>
  <si>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</si>
  <si>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</si>
  <si>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</si>
  <si>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</si>
  <si>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</si>
  <si>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</si>
  <si>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</si>
  <si>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</si>
  <si>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</si>
  <si>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</si>
  <si>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</si>
  <si>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</si>
  <si>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</si>
  <si>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</si>
  <si>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</si>
  <si>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</si>
  <si>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</si>
  <si>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</si>
  <si>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</si>
  <si>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</si>
  <si>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</si>
  <si>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</si>
  <si>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</si>
  <si>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Skolas ielas (no Pirts ielas līdz Jaunogres prospektam) pārbūve</t>
  </si>
  <si>
    <t xml:space="preserve">Vēju ielas seguma atjaunošana un lietus ūdens kanalizācijas sistēmas izveide. </t>
  </si>
  <si>
    <t xml:space="preserve">Rotācijas apļu būvniecība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</si>
  <si>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</si>
  <si>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</si>
  <si>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</si>
  <si>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</si>
  <si>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</si>
  <si>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</si>
  <si>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</si>
  <si>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</si>
  <si>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</si>
  <si>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</si>
  <si>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</si>
  <si>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</si>
  <si>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</si>
  <si>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</si>
  <si>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</si>
  <si>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</si>
  <si>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</si>
  <si>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</si>
  <si>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</si>
  <si>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</si>
  <si>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</si>
  <si>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</si>
  <si>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</si>
  <si>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</si>
  <si>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</si>
  <si>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</si>
  <si>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</si>
  <si>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Ķeipenes vispārējās pirmsskolas izglītības iestādes "Saulīte"</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</si>
  <si>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</si>
  <si>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</si>
  <si>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</si>
  <si>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</si>
  <si>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Ķeipenes vispārējās pirmsskolas izglītības iestādes "Saulīte" mazbērnu grupas telpu atjaunošana un aprīkojuma nodrošināšana, sporta laukuma atjaunošana un labiekārtošana</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</si>
  <si>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</si>
  <si>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</si>
  <si>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</si>
  <si>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</si>
  <si>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 xml:space="preserve">Bij. Suntažu internātvidusskolas ēkas pamatu atjaunošana, lietus ūdens kanalizācijas sistēmas atjaunošana.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</si>
  <si>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</si>
  <si>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</si>
  <si>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</si>
  <si>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</si>
  <si>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</si>
  <si>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</si>
  <si>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</si>
  <si>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</si>
  <si>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</si>
  <si>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</si>
  <si>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</si>
  <si>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</si>
  <si>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</si>
  <si>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</si>
  <si>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</si>
  <si>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</si>
  <si>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</si>
  <si>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</si>
  <si>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</si>
  <si>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</si>
  <si>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</si>
  <si>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</si>
  <si>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</si>
  <si>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</si>
  <si>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</si>
  <si>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</si>
  <si>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</si>
  <si>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</si>
  <si>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</si>
  <si>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</si>
  <si>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</si>
  <si>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</si>
  <si>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</si>
  <si>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</si>
  <si>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</si>
  <si>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</si>
  <si>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</si>
  <si>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</si>
  <si>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</si>
  <si>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 xml:space="preserve">Bij. Suntažu internātpamatskolas-rehabilitācijas centra ēkas siltināšana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</si>
  <si>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</si>
  <si>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</si>
  <si>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</si>
  <si>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</si>
  <si>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</si>
  <si>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</si>
  <si>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</si>
  <si>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</si>
  <si>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</si>
  <si>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</si>
  <si>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</si>
  <si>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</si>
  <si>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</si>
  <si>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</si>
  <si>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</si>
  <si>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</si>
  <si>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</si>
  <si>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</si>
  <si>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</si>
  <si>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</si>
  <si>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</si>
  <si>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</si>
  <si>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</si>
  <si>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</si>
  <si>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</si>
  <si>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</si>
  <si>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</si>
  <si>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</si>
  <si>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</si>
  <si>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</si>
  <si>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</si>
  <si>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</si>
  <si>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</si>
  <si>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</si>
  <si>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</si>
  <si>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</si>
  <si>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</si>
  <si>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</si>
  <si>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</si>
  <si>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</si>
  <si>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</si>
  <si>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</si>
  <si>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</si>
  <si>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</si>
  <si>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</si>
  <si>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</si>
  <si>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</si>
  <si>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</si>
  <si>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</si>
  <si>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</si>
  <si>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</si>
  <si>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</si>
  <si>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</si>
  <si>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</si>
  <si>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</si>
  <si>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</si>
  <si>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</si>
  <si>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</si>
  <si>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</si>
  <si>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</si>
  <si>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</si>
  <si>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</si>
  <si>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</si>
  <si>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</si>
  <si>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</si>
  <si>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</si>
  <si>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</si>
  <si>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</si>
  <si>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</si>
  <si>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</si>
  <si>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</si>
  <si>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</si>
  <si>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</si>
  <si>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</si>
  <si>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</si>
  <si>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</si>
  <si>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</si>
  <si>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</si>
  <si>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</si>
  <si>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</si>
  <si>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</si>
  <si>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</si>
  <si>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</si>
  <si>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</si>
  <si>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</si>
  <si>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</si>
  <si>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</si>
  <si>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</si>
  <si>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</si>
  <si>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</si>
  <si>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</si>
  <si>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</si>
  <si>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</si>
  <si>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</si>
  <si>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</si>
  <si>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</si>
  <si>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</si>
  <si>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</si>
  <si>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</si>
  <si>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</si>
  <si>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</si>
  <si>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</si>
  <si>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</si>
  <si>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</si>
  <si>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</si>
  <si>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</si>
  <si>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</si>
  <si>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</si>
  <si>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</si>
  <si>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</si>
  <si>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</si>
  <si>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</si>
  <si>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</si>
  <si>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</si>
  <si>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</si>
  <si>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</si>
  <si>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</si>
  <si>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</si>
  <si>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</si>
  <si>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</si>
  <si>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</si>
  <si>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</si>
  <si>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</si>
  <si>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</si>
  <si>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</si>
  <si>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</si>
  <si>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</si>
  <si>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</si>
  <si>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</si>
  <si>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</si>
  <si>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</si>
  <si>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3.3.1.</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</si>
  <si>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</si>
  <si>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</si>
  <si>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</si>
  <si>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</si>
  <si>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</si>
  <si>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</si>
  <si>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</si>
  <si>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</si>
  <si>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</si>
  <si>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</si>
  <si>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</si>
  <si>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</si>
  <si>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</si>
  <si>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</si>
  <si>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</si>
  <si>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</si>
  <si>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</si>
  <si>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</si>
  <si>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</si>
  <si>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</si>
  <si>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</si>
  <si>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</si>
  <si>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</si>
  <si>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</si>
  <si>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</si>
  <si>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</si>
  <si>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</si>
  <si>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</si>
  <si>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</si>
  <si>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</si>
  <si>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</si>
  <si>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</si>
  <si>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</si>
  <si>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</si>
  <si>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</si>
  <si>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</si>
  <si>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</si>
  <si>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</si>
  <si>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</si>
  <si>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</si>
  <si>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</si>
  <si>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</si>
  <si>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</si>
  <si>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</si>
  <si>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</si>
  <si>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</si>
  <si>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</si>
  <si>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</si>
  <si>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</si>
  <si>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</si>
  <si>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</si>
  <si>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</si>
  <si>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</si>
  <si>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</si>
  <si>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</si>
  <si>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</si>
  <si>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</si>
  <si>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</si>
  <si>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</si>
  <si>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</si>
  <si>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</si>
  <si>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</si>
  <si>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</si>
  <si>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</si>
  <si>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</si>
  <si>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</si>
  <si>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</si>
  <si>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</si>
  <si>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</si>
  <si>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</si>
  <si>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</si>
  <si>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</si>
  <si>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</si>
  <si>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</si>
  <si>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</si>
  <si>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</si>
  <si>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</si>
  <si>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</si>
  <si>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</si>
  <si>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</si>
  <si>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</si>
  <si>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</si>
  <si>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</si>
  <si>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</si>
  <si>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</si>
  <si>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</si>
  <si>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</si>
  <si>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</si>
  <si>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</si>
  <si>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</si>
  <si>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</si>
  <si>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</si>
  <si>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</si>
  <si>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</si>
  <si>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</si>
  <si>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</si>
  <si>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</si>
  <si>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</si>
  <si>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</si>
  <si>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</si>
  <si>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</si>
  <si>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</si>
  <si>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</si>
  <si>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</si>
  <si>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</si>
  <si>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</si>
  <si>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</si>
  <si>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</si>
  <si>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</si>
  <si>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</si>
  <si>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</si>
  <si>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</si>
  <si>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</si>
  <si>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</si>
  <si>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</si>
  <si>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</si>
  <si>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</si>
  <si>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</si>
  <si>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</si>
  <si>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</si>
  <si>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</si>
  <si>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</si>
  <si>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</si>
  <si>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</si>
  <si>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</si>
  <si>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</si>
  <si>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</si>
  <si>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</si>
  <si>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</si>
  <si>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</si>
  <si>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</si>
  <si>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</si>
  <si>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</si>
  <si>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</si>
  <si>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</si>
  <si>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</si>
  <si>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</si>
  <si>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</si>
  <si>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</si>
  <si>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</si>
  <si>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</si>
  <si>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</si>
  <si>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</si>
  <si>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</si>
  <si>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</si>
  <si>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</si>
  <si>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</si>
  <si>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</si>
  <si>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</si>
  <si>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</si>
  <si>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</si>
  <si>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</si>
  <si>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</si>
  <si>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</si>
  <si>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</si>
  <si>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</si>
  <si>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</si>
  <si>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</si>
  <si>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</si>
  <si>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</si>
  <si>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</si>
  <si>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</si>
  <si>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</si>
  <si>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</si>
  <si>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</si>
  <si>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</si>
  <si>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</si>
  <si>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</si>
  <si>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</si>
  <si>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</si>
  <si>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</si>
  <si>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</si>
  <si>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</si>
  <si>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</si>
  <si>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</si>
  <si>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</si>
  <si>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</si>
  <si>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</si>
  <si>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</si>
  <si>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</si>
  <si>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</si>
  <si>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</si>
  <si>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</si>
  <si>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</si>
  <si>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</si>
  <si>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</si>
  <si>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</si>
  <si>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</si>
  <si>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</si>
  <si>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</si>
  <si>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</si>
  <si>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</si>
  <si>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</si>
  <si>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</si>
  <si>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</si>
  <si>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</si>
  <si>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</si>
  <si>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</si>
  <si>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</si>
  <si>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</si>
  <si>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</si>
  <si>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</si>
  <si>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</si>
  <si>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</si>
  <si>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</si>
  <si>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</si>
  <si>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</si>
  <si>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</si>
  <si>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</si>
  <si>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</si>
  <si>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</si>
  <si>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</si>
  <si>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</si>
  <si>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</si>
  <si>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</si>
  <si>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</si>
  <si>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</si>
  <si>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</si>
  <si>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</si>
  <si>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</si>
  <si>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</si>
  <si>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</si>
  <si>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</si>
  <si>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</si>
  <si>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</si>
  <si>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</si>
  <si>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</si>
  <si>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</si>
  <si>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</si>
  <si>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</si>
  <si>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</si>
  <si>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</si>
  <si>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</si>
  <si>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</si>
  <si>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</si>
  <si>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</si>
  <si>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</si>
  <si>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</si>
  <si>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</si>
  <si>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</si>
  <si>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</si>
  <si>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</si>
  <si>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</si>
  <si>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</si>
  <si>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</si>
  <si>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</si>
  <si>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</si>
  <si>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</si>
  <si>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</si>
  <si>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</si>
  <si>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</si>
  <si>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</si>
  <si>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</si>
  <si>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</si>
  <si>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</si>
  <si>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</si>
  <si>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</si>
  <si>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</si>
  <si>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</si>
  <si>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</si>
  <si>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</si>
  <si>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</si>
  <si>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</si>
  <si>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</si>
  <si>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</si>
  <si>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</si>
  <si>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</si>
  <si>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</si>
  <si>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</si>
  <si>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</si>
  <si>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</si>
  <si>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</si>
  <si>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</si>
  <si>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</si>
  <si>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</si>
  <si>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</si>
  <si>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</si>
  <si>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</si>
  <si>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</si>
  <si>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</si>
  <si>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</si>
  <si>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</si>
  <si>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</si>
  <si>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</si>
  <si>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</si>
  <si>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</si>
  <si>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</si>
  <si>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</si>
  <si>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</si>
  <si>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</si>
  <si>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</si>
  <si>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</si>
  <si>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</si>
  <si>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</si>
  <si>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</si>
  <si>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</si>
  <si>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</si>
  <si>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</si>
  <si>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</si>
  <si>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</si>
  <si>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</si>
  <si>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</si>
  <si>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Veikta bij. Suntažu internātpamatskolas-rehabilitācijas centra ēkas siltināšana.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</si>
  <si>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</si>
  <si>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</si>
  <si>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</si>
  <si>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</si>
  <si>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</si>
  <si>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</si>
  <si>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</si>
  <si>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</si>
  <si>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</si>
  <si>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</si>
  <si>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</si>
  <si>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</si>
  <si>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</si>
  <si>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</si>
  <si>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</si>
  <si>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</si>
  <si>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</si>
  <si>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</si>
  <si>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</si>
  <si>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</si>
  <si>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</si>
  <si>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</si>
  <si>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</si>
  <si>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</si>
  <si>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</si>
  <si>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</si>
  <si>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</si>
  <si>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</si>
  <si>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</si>
  <si>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</si>
  <si>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</si>
  <si>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</si>
  <si>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</si>
  <si>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</si>
  <si>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</si>
  <si>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Atjaunota lietus ūdens kanalizācijas sistēma, atjaun</t>
    </r>
    <r>
      <rPr>
        <sz val="14"/>
        <rFont val="Arial"/>
        <family val="2"/>
        <charset val="186"/>
      </rPr>
      <t>oti bij. Sunta</t>
    </r>
    <r>
      <rPr>
        <sz val="14"/>
        <color theme="1"/>
        <rFont val="Arial"/>
        <family val="2"/>
        <charset val="186"/>
      </rPr>
      <t xml:space="preserve">žu internātvidusskolas ēkas pamati,  nesošo bojāto sienu konstrukciju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</si>
  <si>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</si>
  <si>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</si>
  <si>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</si>
  <si>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</si>
  <si>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</si>
  <si>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</si>
  <si>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</si>
  <si>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</si>
  <si>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</si>
  <si>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</si>
  <si>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</si>
  <si>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</si>
  <si>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</si>
  <si>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</si>
  <si>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</si>
  <si>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</si>
  <si>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</si>
  <si>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</si>
  <si>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r>
      <rPr>
        <i/>
        <sz val="14"/>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</si>
  <si>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</si>
  <si>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</si>
  <si>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</si>
  <si>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</si>
  <si>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</si>
  <si>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</si>
  <si>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</si>
  <si>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</si>
  <si>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</si>
  <si>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</si>
  <si>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</si>
  <si>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</si>
  <si>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</si>
  <si>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</si>
  <si>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</si>
  <si>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</si>
  <si>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</si>
  <si>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</si>
  <si>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</si>
  <si>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</si>
  <si>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</si>
  <si>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</si>
  <si>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</si>
  <si>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</si>
  <si>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</si>
  <si>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</si>
  <si>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</si>
  <si>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</si>
  <si>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</si>
  <si>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</si>
  <si>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</si>
  <si>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</si>
  <si>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</si>
  <si>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</si>
  <si>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</si>
  <si>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</si>
  <si>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</si>
  <si>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</si>
  <si>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</si>
  <si>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</si>
  <si>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</si>
  <si>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</si>
  <si>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</si>
  <si>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</si>
  <si>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</si>
  <si>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</si>
  <si>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</si>
  <si>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Veikta J.Čakstes prospekta gājēju celiņa izbūves projektēšana un būvniecība Ogrē.</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</si>
  <si>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</si>
  <si>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</si>
  <si>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</si>
  <si>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</si>
  <si>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</si>
  <si>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</si>
  <si>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</si>
  <si>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</si>
  <si>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</si>
  <si>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</si>
  <si>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</si>
  <si>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</si>
  <si>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</si>
  <si>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</si>
  <si>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</si>
  <si>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</si>
  <si>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</si>
  <si>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</si>
  <si>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</si>
  <si>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</si>
  <si>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</si>
  <si>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</si>
  <si>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</si>
  <si>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</si>
  <si>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</si>
  <si>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</si>
  <si>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</si>
  <si>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</si>
  <si>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</si>
  <si>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</si>
  <si>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</si>
  <si>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</si>
  <si>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</si>
  <si>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</si>
  <si>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</si>
  <si>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</si>
  <si>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</si>
  <si>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</si>
  <si>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</si>
  <si>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</si>
  <si>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</si>
  <si>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</si>
  <si>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</si>
  <si>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</si>
  <si>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</si>
  <si>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</si>
  <si>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</si>
  <si>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</si>
  <si>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</si>
  <si>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</si>
  <si>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</si>
  <si>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</si>
  <si>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</si>
  <si>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</si>
  <si>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</si>
  <si>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</si>
  <si>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</si>
  <si>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</si>
  <si>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</si>
  <si>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</si>
  <si>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</si>
  <si>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</si>
  <si>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</si>
  <si>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</si>
  <si>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</si>
  <si>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</si>
  <si>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</si>
  <si>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</si>
  <si>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</si>
  <si>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</si>
  <si>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</si>
  <si>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</si>
  <si>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</si>
  <si>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</si>
  <si>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</si>
  <si>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</si>
  <si>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</si>
  <si>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</si>
  <si>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r>
      <t xml:space="preserve">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pašvaldības budžeta līdzekļi, 595 000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r>
      <rPr>
        <sz val="14"/>
        <rFont val="Arial"/>
        <family val="2"/>
        <charset val="186"/>
      </rPr>
      <t xml:space="preserve">
</t>
    </r>
  </si>
  <si>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</si>
  <si>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</si>
  <si>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</si>
  <si>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</si>
  <si>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</si>
  <si>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</si>
  <si>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</si>
  <si>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</si>
  <si>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</si>
  <si>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</si>
  <si>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</si>
  <si>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</si>
  <si>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</si>
  <si>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</si>
  <si>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</si>
  <si>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</si>
  <si>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</si>
  <si>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 xml:space="preserve">Pilsētas vēstures dārza izveide Ogres pilsētas vēsturiskajā centrā z.v. Brīvības ielā 3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</si>
  <si>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</si>
  <si>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</si>
  <si>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</si>
  <si>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</si>
  <si>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</si>
  <si>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</si>
  <si>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</si>
  <si>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</si>
  <si>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</si>
  <si>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</si>
  <si>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</si>
  <si>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</si>
  <si>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</si>
  <si>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</si>
  <si>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</si>
  <si>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</si>
  <si>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</si>
  <si>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</si>
  <si>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</si>
  <si>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</si>
  <si>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</si>
  <si>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</si>
  <si>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pārbūvēts Vēju ielas, Ogrē,  segums un izveidota lietus ūdens kanalizācijas sistēma. 
Projektu plānots īstenot 2022-2023.gadu periodā.
Nepieciešamā finansējuma apmērs – EUR 213 149:
 - 2022. gadā – 106 575 EUR  (15 986 EUR – pašvaldības budžeta līdzekļi, 90 588 – aizņēmums);
 - 2023. gadā – 106 575 EUR  (15 986 EUR – pašvaldības budžeta līdzekļi, 90 588 – aizņēmums). 
</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</si>
  <si>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</si>
  <si>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</si>
  <si>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</si>
  <si>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</si>
  <si>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</si>
  <si>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</si>
  <si>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</si>
  <si>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</si>
  <si>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</si>
  <si>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</si>
  <si>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</si>
  <si>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</si>
  <si>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</si>
  <si>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</si>
  <si>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</si>
  <si>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</si>
  <si>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</si>
  <si>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</si>
  <si>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</si>
  <si>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</si>
  <si>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</si>
  <si>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</si>
  <si>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</si>
  <si>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</si>
  <si>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 xml:space="preserve">Projekta īstenošanas rezultātā  Mālkalnes prospektā 43, Ogrē, Ogres nov., tiks izveidots mūsdienu prasībām atbilstošais, daudzfunkcionālais un dažādu vecumu grupu aktivitātēm piemērotais sporta un rotaļu kvartāls.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</si>
  <si>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</si>
  <si>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</si>
  <si>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</si>
  <si>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</si>
  <si>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</si>
  <si>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</si>
  <si>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</si>
  <si>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</si>
  <si>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</si>
  <si>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16.06.2023. sēdes lēmuma (protokols Nr.9; 23.)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</si>
</sst>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0_ ;\-0\ "/>
    <numFmt numFmtId="166" formatCode="_-* #,##0.0_-;\-* #,##0.0_-;_-* &quot;-&quot;??_-;_-@_-"/>
    <numFmt numFmtId="167" formatCode="_-* #,##0_-;\-* #,##0_-;_-* &quot;-&quot;??_-;_-@_-"/>
    <numFmt numFmtId="168" formatCode="0.0_ ;\-0.0\ "/>
    <numFmt numFmtId="169" formatCode="_-* #,##0.0_-;\-* #,##0.0_-;_-* \-??_-;_-@_-"/>
    <numFmt numFmtId="170" formatCode="0.E+00"/>
    <numFmt numFmtId="171" formatCode="#,##0.000"/>
  </numFmts>
  <fonts count="3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3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cellStyleXfs>
  <cellXfs count="368">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0" borderId="2" xfId="0" applyFont="1" applyBorder="1" applyAlignment="1">
      <alignment horizontal="center" vertical="center" wrapText="1"/>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2" xfId="0" applyNumberFormat="1" applyFont="1" applyFill="1" applyBorder="1" applyAlignment="1">
      <alignment horizontal="center" vertical="center"/>
    </xf>
    <xf numFmtId="0" fontId="7" fillId="2" borderId="12" xfId="0" applyFont="1" applyFill="1" applyBorder="1" applyAlignment="1">
      <alignment horizontal="left" vertical="center"/>
    </xf>
    <xf numFmtId="0" fontId="7" fillId="2" borderId="12" xfId="0" applyFont="1" applyFill="1" applyBorder="1" applyAlignment="1">
      <alignment horizontal="left" vertical="center" wrapText="1"/>
    </xf>
    <xf numFmtId="0" fontId="9" fillId="0" borderId="0" xfId="0" applyFont="1" applyAlignment="1">
      <alignment horizontal="center" vertical="center" wrapText="1"/>
    </xf>
    <xf numFmtId="0" fontId="7" fillId="3" borderId="12" xfId="0" applyFont="1" applyFill="1" applyBorder="1" applyAlignment="1">
      <alignment horizontal="center" vertical="center" wrapText="1"/>
    </xf>
    <xf numFmtId="0" fontId="7" fillId="2" borderId="12"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2" xfId="0" applyFont="1" applyFill="1" applyBorder="1" applyAlignment="1">
      <alignment horizontal="center" vertical="center" wrapText="1"/>
    </xf>
    <xf numFmtId="0" fontId="9" fillId="0" borderId="0" xfId="0" applyFont="1" applyAlignment="1">
      <alignment horizontal="right"/>
    </xf>
    <xf numFmtId="0" fontId="9" fillId="0" borderId="0" xfId="0" applyFont="1" applyAlignment="1">
      <alignment horizontal="center"/>
    </xf>
    <xf numFmtId="0" fontId="1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2" xfId="0" applyFont="1" applyFill="1" applyBorder="1" applyAlignment="1">
      <alignment vertical="center"/>
    </xf>
    <xf numFmtId="0" fontId="7" fillId="0" borderId="0" xfId="0" applyFont="1" applyAlignment="1">
      <alignment horizontal="center" vertical="center" wrapText="1"/>
    </xf>
    <xf numFmtId="49" fontId="7" fillId="0" borderId="14" xfId="0" applyNumberFormat="1" applyFont="1" applyBorder="1" applyAlignment="1">
      <alignment horizontal="center" vertical="center" wrapText="1"/>
    </xf>
    <xf numFmtId="0" fontId="4" fillId="0" borderId="13" xfId="0" applyFont="1" applyBorder="1" applyAlignment="1">
      <alignment horizontal="center" vertical="center" wrapText="1"/>
    </xf>
    <xf numFmtId="166" fontId="5" fillId="0" borderId="13" xfId="2" applyNumberFormat="1" applyFont="1" applyBorder="1" applyAlignment="1">
      <alignment horizontal="center" vertical="center" wrapText="1"/>
    </xf>
    <xf numFmtId="0" fontId="5" fillId="0" borderId="13" xfId="0" applyFont="1" applyBorder="1" applyAlignment="1">
      <alignment horizontal="center" vertical="center" wrapText="1"/>
    </xf>
    <xf numFmtId="49" fontId="4" fillId="0" borderId="0" xfId="2" applyNumberFormat="1" applyFont="1" applyAlignment="1">
      <alignment horizontal="center" vertical="center" wrapText="1"/>
    </xf>
    <xf numFmtId="166" fontId="4" fillId="0" borderId="0" xfId="0" applyNumberFormat="1" applyFont="1" applyAlignment="1">
      <alignment horizontal="center" vertical="center" wrapText="1"/>
    </xf>
    <xf numFmtId="165" fontId="5" fillId="0" borderId="0" xfId="2" applyNumberFormat="1" applyFont="1" applyAlignment="1">
      <alignment horizontal="center" vertical="center" wrapText="1"/>
    </xf>
    <xf numFmtId="166" fontId="5" fillId="0" borderId="0" xfId="2" applyNumberFormat="1" applyFont="1" applyAlignment="1">
      <alignment horizontal="center" vertical="center" wrapText="1"/>
    </xf>
    <xf numFmtId="0" fontId="5" fillId="0" borderId="15" xfId="0" applyFont="1" applyBorder="1" applyAlignment="1">
      <alignment horizontal="center" vertical="center" wrapText="1"/>
    </xf>
    <xf numFmtId="3" fontId="7" fillId="0" borderId="15" xfId="1" applyNumberFormat="1" applyFont="1" applyFill="1" applyBorder="1" applyAlignment="1">
      <alignment horizontal="center" vertical="center" wrapText="1"/>
    </xf>
    <xf numFmtId="3" fontId="5" fillId="0" borderId="15"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165" fontId="5" fillId="0" borderId="15" xfId="2"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3" fontId="9" fillId="0" borderId="15" xfId="1" applyNumberFormat="1" applyFont="1" applyFill="1" applyBorder="1" applyAlignment="1">
      <alignment horizontal="center" vertical="center"/>
    </xf>
    <xf numFmtId="0" fontId="4" fillId="0" borderId="15" xfId="0" applyFont="1" applyBorder="1" applyAlignment="1">
      <alignment horizontal="center" vertical="center"/>
    </xf>
    <xf numFmtId="3" fontId="9" fillId="0" borderId="15" xfId="2" applyNumberFormat="1" applyFont="1" applyBorder="1" applyAlignment="1">
      <alignment horizontal="center" vertical="center"/>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5" xfId="0" applyNumberFormat="1" applyFont="1" applyBorder="1" applyAlignment="1">
      <alignment horizontal="center" vertical="center"/>
    </xf>
    <xf numFmtId="3" fontId="7" fillId="0" borderId="15" xfId="1" applyNumberFormat="1" applyFont="1" applyFill="1" applyBorder="1" applyAlignment="1">
      <alignment horizontal="center" vertical="center"/>
    </xf>
    <xf numFmtId="0" fontId="4" fillId="0" borderId="18" xfId="0" applyFont="1" applyBorder="1" applyAlignment="1">
      <alignment horizontal="center" vertical="center" wrapText="1"/>
    </xf>
    <xf numFmtId="3" fontId="7" fillId="0" borderId="18" xfId="1" applyNumberFormat="1" applyFont="1" applyFill="1" applyBorder="1" applyAlignment="1">
      <alignment horizontal="center" vertical="center"/>
    </xf>
    <xf numFmtId="0" fontId="4" fillId="0" borderId="18" xfId="0" applyFont="1" applyBorder="1" applyAlignment="1">
      <alignment horizontal="center" vertical="center"/>
    </xf>
    <xf numFmtId="0" fontId="5"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20" xfId="0" applyFont="1" applyBorder="1" applyAlignment="1">
      <alignment horizontal="center" vertical="center" wrapText="1"/>
    </xf>
    <xf numFmtId="165" fontId="5" fillId="0" borderId="18" xfId="2"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3" fontId="9"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9" fillId="2" borderId="22" xfId="0" applyFont="1" applyFill="1" applyBorder="1" applyAlignment="1">
      <alignment horizontal="left" vertical="center" wrapText="1"/>
    </xf>
    <xf numFmtId="0" fontId="9" fillId="0" borderId="0" xfId="0" applyFont="1" applyAlignment="1">
      <alignment vertical="center"/>
    </xf>
    <xf numFmtId="0" fontId="7" fillId="7" borderId="15"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7" fillId="7" borderId="12"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0" fontId="9" fillId="7" borderId="0" xfId="0" applyFont="1" applyFill="1" applyAlignment="1">
      <alignment vertical="center"/>
    </xf>
    <xf numFmtId="3" fontId="7" fillId="2" borderId="20" xfId="0" applyNumberFormat="1" applyFont="1" applyFill="1" applyBorder="1" applyAlignment="1">
      <alignment horizontal="center" vertical="center"/>
    </xf>
    <xf numFmtId="0" fontId="9" fillId="0" borderId="15" xfId="0" applyFont="1" applyBorder="1" applyAlignment="1">
      <alignment wrapText="1"/>
    </xf>
    <xf numFmtId="3" fontId="4" fillId="0" borderId="15" xfId="0" applyNumberFormat="1" applyFont="1" applyBorder="1" applyAlignment="1">
      <alignment wrapText="1"/>
    </xf>
    <xf numFmtId="3" fontId="9" fillId="0" borderId="20" xfId="0" applyNumberFormat="1" applyFont="1" applyBorder="1" applyAlignment="1">
      <alignment wrapText="1"/>
    </xf>
    <xf numFmtId="0" fontId="21" fillId="0" borderId="25" xfId="0" applyFont="1" applyBorder="1" applyAlignment="1">
      <alignment horizontal="justify" vertical="center"/>
    </xf>
    <xf numFmtId="3" fontId="4" fillId="0" borderId="25" xfId="0" applyNumberFormat="1" applyFont="1" applyBorder="1"/>
    <xf numFmtId="3" fontId="4" fillId="0" borderId="0" xfId="0" applyNumberFormat="1" applyFont="1" applyAlignment="1">
      <alignment wrapText="1"/>
    </xf>
    <xf numFmtId="3" fontId="4" fillId="0" borderId="0" xfId="0" applyNumberFormat="1" applyFont="1"/>
    <xf numFmtId="3" fontId="4" fillId="0" borderId="25" xfId="0" applyNumberFormat="1" applyFont="1" applyBorder="1" applyAlignment="1">
      <alignment wrapText="1"/>
    </xf>
    <xf numFmtId="1" fontId="7" fillId="7" borderId="12" xfId="0" applyNumberFormat="1" applyFont="1" applyFill="1" applyBorder="1" applyAlignment="1">
      <alignment horizontal="center" vertical="center" wrapText="1"/>
    </xf>
    <xf numFmtId="3" fontId="7" fillId="0" borderId="15" xfId="1" applyNumberFormat="1" applyFont="1" applyFill="1" applyBorder="1" applyAlignment="1">
      <alignment vertical="center" wrapText="1"/>
    </xf>
    <xf numFmtId="0" fontId="9" fillId="3" borderId="18" xfId="0" applyFont="1" applyFill="1" applyBorder="1" applyAlignment="1">
      <alignment horizontal="center" vertical="center" wrapText="1"/>
    </xf>
    <xf numFmtId="3" fontId="7" fillId="2" borderId="18" xfId="0" applyNumberFormat="1" applyFont="1" applyFill="1" applyBorder="1" applyAlignment="1">
      <alignment horizontal="center" vertical="center"/>
    </xf>
    <xf numFmtId="0" fontId="9" fillId="2" borderId="18" xfId="0" applyFont="1" applyFill="1" applyBorder="1" applyAlignment="1">
      <alignment horizontal="left" vertical="center"/>
    </xf>
    <xf numFmtId="3" fontId="9" fillId="2" borderId="18" xfId="0" applyNumberFormat="1" applyFont="1" applyFill="1" applyBorder="1" applyAlignment="1">
      <alignment horizontal="center" vertical="center"/>
    </xf>
    <xf numFmtId="0" fontId="9" fillId="2" borderId="18" xfId="0" applyFont="1" applyFill="1" applyBorder="1" applyAlignment="1">
      <alignment horizontal="left" vertical="center" wrapText="1"/>
    </xf>
    <xf numFmtId="3" fontId="9" fillId="7" borderId="18" xfId="0" applyNumberFormat="1" applyFont="1" applyFill="1" applyBorder="1" applyAlignment="1">
      <alignment vertical="center"/>
    </xf>
    <xf numFmtId="0" fontId="9" fillId="7" borderId="18" xfId="0" applyFont="1" applyFill="1" applyBorder="1" applyAlignment="1">
      <alignment vertical="center"/>
    </xf>
    <xf numFmtId="3" fontId="10" fillId="0" borderId="18" xfId="2" applyNumberFormat="1" applyFont="1" applyBorder="1" applyAlignment="1">
      <alignment horizontal="center" vertical="center" wrapText="1"/>
    </xf>
    <xf numFmtId="3" fontId="5" fillId="0" borderId="18" xfId="5" applyNumberFormat="1" applyFont="1" applyBorder="1" applyAlignment="1">
      <alignment horizontal="center" vertical="center"/>
    </xf>
    <xf numFmtId="3" fontId="9" fillId="0" borderId="18" xfId="1" applyNumberFormat="1" applyFont="1" applyFill="1" applyBorder="1" applyAlignment="1">
      <alignment horizontal="center" vertical="center"/>
    </xf>
    <xf numFmtId="3" fontId="9" fillId="0" borderId="18" xfId="2" applyNumberFormat="1" applyFont="1" applyBorder="1" applyAlignment="1">
      <alignment horizontal="center" vertical="center"/>
    </xf>
    <xf numFmtId="0" fontId="4" fillId="0" borderId="18" xfId="0" applyFont="1" applyBorder="1" applyAlignment="1">
      <alignment horizontal="left" vertical="center" wrapText="1"/>
    </xf>
    <xf numFmtId="3" fontId="4" fillId="0" borderId="18" xfId="0" applyNumberFormat="1" applyFont="1" applyBorder="1" applyAlignment="1">
      <alignment horizontal="center" vertical="center"/>
    </xf>
    <xf numFmtId="169" fontId="4" fillId="0" borderId="18"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3" fontId="7" fillId="0" borderId="18" xfId="1" applyNumberFormat="1" applyFont="1" applyFill="1" applyBorder="1" applyAlignment="1">
      <alignment horizontal="center" vertical="center" wrapText="1"/>
    </xf>
    <xf numFmtId="3" fontId="5" fillId="0" borderId="18"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0" fontId="5" fillId="0" borderId="18" xfId="0" applyFont="1" applyBorder="1" applyAlignment="1">
      <alignment horizontal="left" vertical="center" wrapText="1"/>
    </xf>
    <xf numFmtId="3" fontId="4" fillId="0" borderId="18" xfId="2" applyNumberFormat="1" applyFont="1" applyBorder="1" applyAlignment="1">
      <alignment horizontal="center" vertical="center"/>
    </xf>
    <xf numFmtId="49" fontId="4" fillId="0" borderId="18" xfId="2" applyNumberFormat="1" applyFont="1" applyBorder="1" applyAlignment="1">
      <alignment horizontal="left" vertical="center" wrapText="1"/>
    </xf>
    <xf numFmtId="166" fontId="4" fillId="0" borderId="18"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7" fontId="5" fillId="0" borderId="18" xfId="1" applyNumberFormat="1" applyFont="1" applyFill="1" applyBorder="1" applyAlignment="1">
      <alignment horizontal="center" vertical="center" wrapText="1"/>
    </xf>
    <xf numFmtId="3" fontId="4" fillId="0" borderId="18" xfId="1" applyNumberFormat="1" applyFont="1" applyFill="1" applyBorder="1" applyAlignment="1">
      <alignment horizontal="center" vertical="center"/>
    </xf>
    <xf numFmtId="0" fontId="4" fillId="0" borderId="18" xfId="0" applyFont="1" applyBorder="1"/>
    <xf numFmtId="1" fontId="4" fillId="0" borderId="18" xfId="0" applyNumberFormat="1" applyFont="1" applyBorder="1" applyAlignment="1">
      <alignment horizontal="center" vertical="center"/>
    </xf>
    <xf numFmtId="1" fontId="4" fillId="0" borderId="18" xfId="0" applyNumberFormat="1" applyFont="1" applyBorder="1" applyAlignment="1">
      <alignment vertical="center"/>
    </xf>
    <xf numFmtId="49" fontId="4" fillId="0" borderId="18" xfId="2" applyNumberFormat="1" applyFont="1" applyBorder="1" applyAlignment="1">
      <alignment horizontal="center" vertical="center" wrapText="1"/>
    </xf>
    <xf numFmtId="166" fontId="4" fillId="0" borderId="18" xfId="0" applyNumberFormat="1" applyFont="1" applyBorder="1" applyAlignment="1">
      <alignment horizontal="center" vertical="center" wrapText="1"/>
    </xf>
    <xf numFmtId="0" fontId="5" fillId="0" borderId="18" xfId="0" applyFont="1" applyBorder="1" applyAlignment="1">
      <alignment horizontal="center" vertical="center"/>
    </xf>
    <xf numFmtId="1" fontId="5" fillId="0" borderId="18" xfId="0" applyNumberFormat="1" applyFont="1" applyBorder="1" applyAlignment="1">
      <alignment horizontal="center" vertical="center"/>
    </xf>
    <xf numFmtId="3" fontId="9" fillId="7" borderId="18" xfId="0" applyNumberFormat="1" applyFont="1" applyFill="1" applyBorder="1" applyAlignment="1">
      <alignment vertical="center" wrapText="1"/>
    </xf>
    <xf numFmtId="0" fontId="9" fillId="7" borderId="18" xfId="0" applyFont="1" applyFill="1" applyBorder="1" applyAlignment="1">
      <alignment vertical="center" wrapText="1"/>
    </xf>
    <xf numFmtId="3" fontId="5" fillId="0" borderId="18" xfId="2" applyNumberFormat="1" applyFont="1" applyBorder="1" applyAlignment="1">
      <alignment horizontal="center" vertical="center"/>
    </xf>
    <xf numFmtId="49" fontId="5" fillId="0" borderId="18" xfId="2" applyNumberFormat="1" applyFont="1" applyBorder="1" applyAlignment="1">
      <alignment horizontal="left" vertical="top" wrapText="1"/>
    </xf>
    <xf numFmtId="168" fontId="5" fillId="0" borderId="18" xfId="0" applyNumberFormat="1" applyFont="1" applyBorder="1" applyAlignment="1">
      <alignment horizontal="center" vertical="center" wrapText="1"/>
    </xf>
    <xf numFmtId="49" fontId="10" fillId="0" borderId="18" xfId="2" applyNumberFormat="1" applyFont="1" applyBorder="1" applyAlignment="1">
      <alignment horizontal="left" vertical="center" wrapText="1"/>
    </xf>
    <xf numFmtId="0" fontId="5" fillId="0" borderId="18" xfId="0" applyFont="1" applyBorder="1" applyAlignment="1">
      <alignment vertical="top" wrapText="1"/>
    </xf>
    <xf numFmtId="3" fontId="5" fillId="0" borderId="18" xfId="0" applyNumberFormat="1" applyFont="1" applyBorder="1" applyAlignment="1">
      <alignment horizontal="center" vertical="top"/>
    </xf>
    <xf numFmtId="0" fontId="9" fillId="7" borderId="18" xfId="0" applyFont="1" applyFill="1" applyBorder="1" applyAlignment="1">
      <alignment horizontal="center" vertical="center" wrapText="1"/>
    </xf>
    <xf numFmtId="1" fontId="7" fillId="0" borderId="18" xfId="1" applyNumberFormat="1" applyFont="1" applyFill="1" applyBorder="1" applyAlignment="1">
      <alignment horizontal="center" vertical="center"/>
    </xf>
    <xf numFmtId="169" fontId="5" fillId="0" borderId="18" xfId="0" applyNumberFormat="1" applyFont="1" applyBorder="1" applyAlignment="1">
      <alignment horizontal="center" vertical="center" wrapText="1"/>
    </xf>
    <xf numFmtId="166" fontId="4" fillId="0" borderId="18" xfId="2" applyNumberFormat="1" applyFont="1" applyBorder="1" applyAlignment="1">
      <alignment vertical="center" wrapText="1"/>
    </xf>
    <xf numFmtId="0" fontId="4" fillId="0" borderId="18" xfId="0" applyFont="1" applyBorder="1" applyAlignment="1">
      <alignment vertical="center" wrapText="1"/>
    </xf>
    <xf numFmtId="2" fontId="4" fillId="0" borderId="18" xfId="0" applyNumberFormat="1" applyFont="1" applyBorder="1" applyAlignment="1">
      <alignment vertical="center"/>
    </xf>
    <xf numFmtId="0" fontId="4" fillId="0" borderId="18" xfId="0" applyFont="1" applyBorder="1" applyAlignment="1">
      <alignment vertical="center"/>
    </xf>
    <xf numFmtId="0" fontId="5" fillId="0" borderId="18" xfId="0" applyFont="1" applyBorder="1" applyAlignment="1">
      <alignment horizontal="left" vertical="top" wrapText="1"/>
    </xf>
    <xf numFmtId="9" fontId="4" fillId="0" borderId="18" xfId="4" applyFont="1" applyFill="1" applyBorder="1" applyAlignment="1">
      <alignment horizontal="center" vertical="center"/>
    </xf>
    <xf numFmtId="49" fontId="9"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9" fillId="0" borderId="14" xfId="0" applyNumberFormat="1" applyFont="1" applyBorder="1" applyAlignment="1">
      <alignment horizontal="center" vertical="center"/>
    </xf>
    <xf numFmtId="2" fontId="5" fillId="0" borderId="18" xfId="0" applyNumberFormat="1" applyFont="1" applyBorder="1" applyAlignment="1">
      <alignment horizontal="center" vertical="center"/>
    </xf>
    <xf numFmtId="3" fontId="7" fillId="0" borderId="18" xfId="2" applyNumberFormat="1" applyFont="1" applyBorder="1" applyAlignment="1">
      <alignment horizontal="center" vertical="center"/>
    </xf>
    <xf numFmtId="0" fontId="5" fillId="0" borderId="0" xfId="0" applyFont="1" applyAlignment="1">
      <alignment horizontal="center"/>
    </xf>
    <xf numFmtId="168" fontId="5" fillId="0" borderId="18" xfId="0" applyNumberFormat="1" applyFont="1" applyBorder="1" applyAlignment="1">
      <alignment horizontal="left" vertical="center" wrapText="1"/>
    </xf>
    <xf numFmtId="3" fontId="9" fillId="7" borderId="15" xfId="0" applyNumberFormat="1" applyFont="1" applyFill="1" applyBorder="1" applyAlignment="1">
      <alignment horizontal="left" vertical="center" wrapText="1"/>
    </xf>
    <xf numFmtId="3" fontId="4" fillId="0" borderId="15" xfId="0"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166" fontId="5" fillId="0" borderId="18" xfId="2" applyNumberFormat="1" applyFont="1" applyBorder="1" applyAlignment="1">
      <alignment horizontal="center" vertical="center" wrapText="1"/>
    </xf>
    <xf numFmtId="3" fontId="9" fillId="0" borderId="18" xfId="2" applyNumberFormat="1" applyFont="1" applyBorder="1" applyAlignment="1">
      <alignment vertical="center"/>
    </xf>
    <xf numFmtId="0" fontId="5" fillId="0" borderId="18" xfId="0" applyFont="1" applyBorder="1" applyAlignment="1">
      <alignment vertical="center" wrapText="1"/>
    </xf>
    <xf numFmtId="3" fontId="5" fillId="0" borderId="18" xfId="0" applyNumberFormat="1" applyFont="1" applyBorder="1" applyAlignment="1">
      <alignment horizontal="center" vertical="center"/>
    </xf>
    <xf numFmtId="165" fontId="5" fillId="0" borderId="18" xfId="0" applyNumberFormat="1" applyFont="1" applyBorder="1" applyAlignment="1">
      <alignment horizontal="center" vertical="center" wrapText="1"/>
    </xf>
    <xf numFmtId="1" fontId="7" fillId="0" borderId="15" xfId="1" applyNumberFormat="1" applyFont="1" applyFill="1" applyBorder="1" applyAlignment="1">
      <alignment horizontal="center" vertical="center"/>
    </xf>
    <xf numFmtId="1" fontId="7" fillId="0" borderId="19" xfId="0" applyNumberFormat="1" applyFont="1" applyBorder="1" applyAlignment="1">
      <alignment horizontal="center" vertical="center" wrapText="1"/>
    </xf>
    <xf numFmtId="3" fontId="9" fillId="7" borderId="18" xfId="0" applyNumberFormat="1" applyFont="1" applyFill="1" applyBorder="1" applyAlignment="1">
      <alignment horizontal="center" vertical="center"/>
    </xf>
    <xf numFmtId="0" fontId="9" fillId="7" borderId="18" xfId="0" applyFont="1" applyFill="1" applyBorder="1" applyAlignment="1">
      <alignment horizontal="center" vertical="center"/>
    </xf>
    <xf numFmtId="0" fontId="9" fillId="7" borderId="0" xfId="0" applyFont="1" applyFill="1" applyAlignment="1">
      <alignment horizontal="center" vertical="center"/>
    </xf>
    <xf numFmtId="3" fontId="9" fillId="0" borderId="26" xfId="0" applyNumberFormat="1" applyFont="1" applyBorder="1"/>
    <xf numFmtId="3" fontId="4" fillId="0" borderId="18" xfId="3" applyNumberFormat="1" applyFont="1" applyBorder="1" applyAlignment="1">
      <alignment horizontal="center" vertical="center"/>
    </xf>
    <xf numFmtId="49" fontId="4" fillId="0" borderId="18" xfId="0" applyNumberFormat="1" applyFont="1" applyBorder="1" applyAlignment="1">
      <alignment horizontal="center" vertical="center" wrapText="1"/>
    </xf>
    <xf numFmtId="3" fontId="4" fillId="0" borderId="18" xfId="2" applyNumberFormat="1" applyFont="1" applyBorder="1" applyAlignment="1">
      <alignment horizontal="center" vertical="center" wrapText="1"/>
    </xf>
    <xf numFmtId="0" fontId="4" fillId="0" borderId="18" xfId="0" applyFont="1" applyBorder="1" applyAlignment="1">
      <alignment horizontal="center"/>
    </xf>
    <xf numFmtId="3" fontId="4" fillId="0" borderId="18" xfId="2" applyNumberFormat="1" applyFont="1" applyBorder="1" applyAlignment="1">
      <alignment horizontal="left" vertical="center" wrapText="1"/>
    </xf>
    <xf numFmtId="0" fontId="7" fillId="0" borderId="18" xfId="0" applyFont="1" applyBorder="1" applyAlignment="1">
      <alignment horizontal="center" vertical="center"/>
    </xf>
    <xf numFmtId="0" fontId="5" fillId="0" borderId="18" xfId="0" applyFont="1" applyBorder="1" applyAlignment="1">
      <alignment vertical="center"/>
    </xf>
    <xf numFmtId="0" fontId="5" fillId="0" borderId="0" xfId="0" applyFont="1" applyAlignment="1">
      <alignment vertical="center"/>
    </xf>
    <xf numFmtId="2" fontId="28" fillId="0" borderId="18" xfId="0" applyNumberFormat="1" applyFont="1" applyBorder="1" applyAlignment="1">
      <alignment vertical="center"/>
    </xf>
    <xf numFmtId="171" fontId="4" fillId="0" borderId="18" xfId="0" applyNumberFormat="1" applyFont="1" applyBorder="1" applyAlignment="1">
      <alignment horizontal="center" vertical="center"/>
    </xf>
    <xf numFmtId="1" fontId="28" fillId="0" borderId="18" xfId="5" applyNumberFormat="1" applyFont="1" applyBorder="1" applyAlignment="1">
      <alignment horizontal="center"/>
    </xf>
    <xf numFmtId="3" fontId="11" fillId="0" borderId="18" xfId="2" applyNumberFormat="1" applyFont="1" applyBorder="1" applyAlignment="1">
      <alignment horizontal="center" vertical="center"/>
    </xf>
    <xf numFmtId="49" fontId="9" fillId="0" borderId="19" xfId="0" applyNumberFormat="1" applyFont="1" applyBorder="1" applyAlignment="1">
      <alignment horizontal="center" vertical="center"/>
    </xf>
    <xf numFmtId="166" fontId="5" fillId="0" borderId="20" xfId="2" applyNumberFormat="1" applyFont="1" applyBorder="1" applyAlignment="1">
      <alignment horizontal="center" vertical="center" wrapText="1"/>
    </xf>
    <xf numFmtId="0" fontId="7" fillId="2" borderId="15"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8" xfId="0" applyFont="1" applyBorder="1" applyAlignment="1">
      <alignment horizontal="center" vertical="center"/>
    </xf>
    <xf numFmtId="3" fontId="4" fillId="0" borderId="15" xfId="0" applyNumberFormat="1" applyFont="1" applyBorder="1" applyAlignment="1">
      <alignment horizontal="center" vertical="center"/>
    </xf>
    <xf numFmtId="0" fontId="7" fillId="0" borderId="19" xfId="0" applyFont="1" applyBorder="1" applyAlignment="1">
      <alignment horizontal="center" vertical="center" wrapText="1"/>
    </xf>
    <xf numFmtId="1" fontId="7" fillId="0" borderId="19" xfId="0" applyNumberFormat="1" applyFont="1" applyBorder="1" applyAlignment="1">
      <alignment horizontal="center" vertical="center"/>
    </xf>
    <xf numFmtId="0" fontId="4" fillId="0" borderId="15" xfId="0" applyFont="1" applyBorder="1" applyAlignment="1">
      <alignment vertical="center" wrapText="1"/>
    </xf>
    <xf numFmtId="170" fontId="7" fillId="0" borderId="1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30" fillId="0" borderId="18" xfId="0" applyFont="1" applyBorder="1" applyAlignment="1">
      <alignment horizontal="center" vertical="center"/>
    </xf>
    <xf numFmtId="165" fontId="31" fillId="0" borderId="15" xfId="0" applyNumberFormat="1" applyFont="1" applyBorder="1" applyAlignment="1">
      <alignment horizontal="center" vertical="center" wrapText="1"/>
    </xf>
    <xf numFmtId="165" fontId="4" fillId="0" borderId="15" xfId="0" applyNumberFormat="1" applyFont="1" applyBorder="1" applyAlignment="1">
      <alignment horizontal="center" vertical="center" wrapText="1"/>
    </xf>
    <xf numFmtId="165" fontId="5" fillId="0" borderId="15" xfId="0" applyNumberFormat="1" applyFont="1" applyBorder="1" applyAlignment="1">
      <alignment horizontal="center" vertical="center" wrapText="1"/>
    </xf>
    <xf numFmtId="168" fontId="5" fillId="0" borderId="15" xfId="0" applyNumberFormat="1" applyFont="1" applyBorder="1" applyAlignment="1">
      <alignment horizontal="left" vertical="center" wrapText="1"/>
    </xf>
    <xf numFmtId="0" fontId="5" fillId="0" borderId="15" xfId="0" applyFont="1" applyBorder="1" applyAlignment="1">
      <alignment horizontal="center" vertical="center"/>
    </xf>
    <xf numFmtId="0" fontId="22" fillId="0" borderId="15" xfId="0" applyFont="1" applyBorder="1" applyAlignment="1">
      <alignment horizontal="center" vertical="center"/>
    </xf>
    <xf numFmtId="0" fontId="5" fillId="0" borderId="15" xfId="0" applyFont="1" applyBorder="1"/>
    <xf numFmtId="0" fontId="22" fillId="0" borderId="18" xfId="0" applyFont="1" applyBorder="1" applyAlignment="1">
      <alignment horizontal="center" vertical="center"/>
    </xf>
    <xf numFmtId="168" fontId="5" fillId="0" borderId="15" xfId="0" applyNumberFormat="1" applyFont="1" applyBorder="1" applyAlignment="1">
      <alignment horizontal="center" vertical="center" wrapText="1"/>
    </xf>
    <xf numFmtId="0" fontId="5"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5" fillId="0" borderId="15" xfId="0" applyFont="1" applyBorder="1" applyAlignment="1">
      <alignment vertical="center" wrapText="1"/>
    </xf>
    <xf numFmtId="3" fontId="4" fillId="0" borderId="18" xfId="0" applyNumberFormat="1" applyFont="1" applyBorder="1" applyAlignment="1">
      <alignment horizontal="center" vertical="center" wrapText="1"/>
    </xf>
    <xf numFmtId="3" fontId="9" fillId="0" borderId="18" xfId="1" applyNumberFormat="1" applyFont="1" applyFill="1" applyBorder="1" applyAlignment="1">
      <alignment horizontal="center" vertical="center" wrapText="1"/>
    </xf>
    <xf numFmtId="3" fontId="9" fillId="0" borderId="15"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5" fillId="0" borderId="18" xfId="0" applyNumberFormat="1" applyFont="1" applyBorder="1" applyAlignment="1">
      <alignment horizontal="center" vertical="center" wrapText="1"/>
    </xf>
    <xf numFmtId="0" fontId="12" fillId="0" borderId="0" xfId="0" applyFont="1" applyAlignment="1">
      <alignment horizontal="center" vertical="center" wrapText="1"/>
    </xf>
    <xf numFmtId="169" fontId="5" fillId="0" borderId="20" xfId="0" applyNumberFormat="1" applyFont="1" applyBorder="1" applyAlignment="1">
      <alignment horizontal="center" vertical="center" wrapText="1"/>
    </xf>
    <xf numFmtId="0" fontId="5" fillId="0" borderId="8" xfId="0" applyFont="1" applyBorder="1" applyAlignment="1">
      <alignment horizontal="center" vertical="center" wrapText="1"/>
    </xf>
    <xf numFmtId="1" fontId="4" fillId="0" borderId="15" xfId="2" applyNumberFormat="1" applyFont="1" applyBorder="1" applyAlignment="1">
      <alignment horizontal="center" vertical="center" wrapText="1"/>
    </xf>
    <xf numFmtId="3" fontId="4" fillId="0" borderId="15" xfId="2" applyNumberFormat="1" applyFont="1" applyBorder="1" applyAlignment="1">
      <alignment horizontal="center" vertical="center" wrapText="1"/>
    </xf>
    <xf numFmtId="2" fontId="30" fillId="0" borderId="18" xfId="0" applyNumberFormat="1" applyFont="1" applyBorder="1" applyAlignment="1">
      <alignment horizontal="center" vertical="center"/>
    </xf>
    <xf numFmtId="3" fontId="28" fillId="0" borderId="18" xfId="0" applyNumberFormat="1" applyFont="1" applyBorder="1" applyAlignment="1">
      <alignment horizontal="center" vertical="center"/>
    </xf>
    <xf numFmtId="166" fontId="4" fillId="0" borderId="20" xfId="2" applyNumberFormat="1" applyFont="1" applyBorder="1" applyAlignment="1">
      <alignment horizontal="center" vertical="center" wrapText="1"/>
    </xf>
    <xf numFmtId="3" fontId="4" fillId="0" borderId="15"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165" fontId="4" fillId="0" borderId="15" xfId="2" applyNumberFormat="1" applyFont="1" applyBorder="1" applyAlignment="1">
      <alignment horizontal="center" vertical="center" wrapText="1"/>
    </xf>
    <xf numFmtId="169" fontId="4" fillId="0" borderId="2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168" fontId="5" fillId="0" borderId="15" xfId="0" applyNumberFormat="1" applyFont="1" applyBorder="1" applyAlignment="1">
      <alignment vertical="center" wrapText="1"/>
    </xf>
    <xf numFmtId="165" fontId="4" fillId="0" borderId="15" xfId="0" applyNumberFormat="1" applyFont="1" applyBorder="1" applyAlignment="1">
      <alignment vertical="center" wrapText="1"/>
    </xf>
    <xf numFmtId="165" fontId="5" fillId="0" borderId="15" xfId="0" applyNumberFormat="1" applyFont="1" applyBorder="1" applyAlignment="1">
      <alignment vertical="center" wrapText="1"/>
    </xf>
    <xf numFmtId="3" fontId="7" fillId="0" borderId="15" xfId="0" applyNumberFormat="1" applyFont="1" applyBorder="1" applyAlignment="1">
      <alignment vertical="center" wrapText="1"/>
    </xf>
    <xf numFmtId="0" fontId="5" fillId="0" borderId="20" xfId="0" applyFont="1" applyBorder="1" applyAlignment="1">
      <alignment vertical="center" wrapText="1"/>
    </xf>
    <xf numFmtId="0" fontId="5" fillId="0" borderId="0" xfId="0" applyFont="1" applyAlignment="1">
      <alignment vertical="center" wrapText="1"/>
    </xf>
    <xf numFmtId="0" fontId="5" fillId="0" borderId="18" xfId="0" applyFont="1" applyBorder="1"/>
    <xf numFmtId="0" fontId="9" fillId="0" borderId="18" xfId="0" applyFont="1" applyBorder="1" applyAlignment="1">
      <alignment horizontal="center" vertical="center"/>
    </xf>
    <xf numFmtId="166" fontId="4" fillId="0" borderId="18" xfId="2" applyNumberFormat="1" applyFont="1" applyBorder="1" applyAlignment="1">
      <alignment horizontal="left" vertical="center" wrapText="1"/>
    </xf>
    <xf numFmtId="0" fontId="4" fillId="0" borderId="15" xfId="0" applyFont="1" applyBorder="1"/>
    <xf numFmtId="3" fontId="25" fillId="0" borderId="22" xfId="5" applyNumberFormat="1" applyFont="1" applyBorder="1"/>
    <xf numFmtId="0" fontId="26" fillId="0" borderId="15" xfId="0" applyFont="1" applyBorder="1" applyAlignment="1">
      <alignment horizontal="center" vertical="center"/>
    </xf>
    <xf numFmtId="3" fontId="27" fillId="0" borderId="22" xfId="5" applyNumberFormat="1" applyFont="1" applyBorder="1" applyAlignment="1">
      <alignment wrapText="1"/>
    </xf>
    <xf numFmtId="1" fontId="10" fillId="0" borderId="15" xfId="2" applyNumberFormat="1" applyFont="1" applyBorder="1" applyAlignment="1">
      <alignment horizontal="center" vertical="center" wrapText="1"/>
    </xf>
    <xf numFmtId="9" fontId="4" fillId="0" borderId="15" xfId="0" applyNumberFormat="1" applyFont="1" applyBorder="1" applyAlignment="1">
      <alignment horizontal="center" vertical="center"/>
    </xf>
    <xf numFmtId="49" fontId="10" fillId="0" borderId="16" xfId="2" applyNumberFormat="1" applyFont="1" applyBorder="1" applyAlignment="1">
      <alignment vertical="center" wrapText="1"/>
    </xf>
    <xf numFmtId="3" fontId="23" fillId="0" borderId="18" xfId="5" applyNumberFormat="1" applyFont="1" applyBorder="1" applyAlignment="1">
      <alignment wrapText="1"/>
    </xf>
    <xf numFmtId="3" fontId="24" fillId="0" borderId="18" xfId="5" applyNumberFormat="1" applyFont="1" applyBorder="1" applyAlignment="1">
      <alignment wrapText="1"/>
    </xf>
    <xf numFmtId="0" fontId="4" fillId="0" borderId="18" xfId="0" applyFont="1" applyBorder="1" applyAlignment="1">
      <alignment horizontal="left" wrapText="1"/>
    </xf>
    <xf numFmtId="49" fontId="7" fillId="0" borderId="29"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4" fillId="0" borderId="3" xfId="0" applyFont="1" applyBorder="1" applyAlignment="1">
      <alignment horizontal="center" vertical="center" wrapText="1"/>
    </xf>
    <xf numFmtId="49" fontId="7" fillId="0" borderId="31" xfId="0" applyNumberFormat="1" applyFont="1" applyBorder="1" applyAlignment="1">
      <alignment horizontal="center" vertical="center" wrapText="1"/>
    </xf>
    <xf numFmtId="0" fontId="4" fillId="0" borderId="32" xfId="0" applyFont="1" applyBorder="1" applyAlignment="1">
      <alignment horizontal="left" vertical="center" wrapText="1"/>
    </xf>
    <xf numFmtId="0" fontId="4" fillId="0" borderId="32" xfId="0" applyFont="1" applyBorder="1" applyAlignment="1">
      <alignment horizontal="center" vertical="center" wrapText="1"/>
    </xf>
    <xf numFmtId="49" fontId="9" fillId="5" borderId="33" xfId="0" applyNumberFormat="1" applyFont="1" applyFill="1" applyBorder="1" applyAlignment="1">
      <alignment horizontal="center" vertical="center"/>
    </xf>
    <xf numFmtId="0" fontId="5" fillId="5" borderId="3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3" xfId="0" applyFont="1" applyFill="1" applyBorder="1" applyAlignment="1">
      <alignment horizontal="center" vertical="center"/>
    </xf>
    <xf numFmtId="1" fontId="4" fillId="5" borderId="33" xfId="0" applyNumberFormat="1" applyFont="1" applyFill="1" applyBorder="1" applyAlignment="1">
      <alignment vertical="center"/>
    </xf>
    <xf numFmtId="0" fontId="4" fillId="5" borderId="34" xfId="0" applyFont="1" applyFill="1" applyBorder="1" applyAlignment="1">
      <alignment vertical="center"/>
    </xf>
    <xf numFmtId="0" fontId="4" fillId="5" borderId="33" xfId="0" applyFont="1" applyFill="1" applyBorder="1" applyAlignment="1">
      <alignment vertical="center"/>
    </xf>
    <xf numFmtId="3" fontId="9" fillId="5" borderId="33" xfId="1" applyNumberFormat="1" applyFont="1" applyFill="1" applyBorder="1" applyAlignment="1">
      <alignment horizontal="center" vertical="center"/>
    </xf>
    <xf numFmtId="1" fontId="4" fillId="5" borderId="33"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3" xfId="2" applyNumberFormat="1" applyFont="1" applyFill="1" applyBorder="1" applyAlignment="1">
      <alignment horizontal="center" vertical="center"/>
    </xf>
    <xf numFmtId="0" fontId="4" fillId="5" borderId="33" xfId="0" applyFont="1" applyFill="1" applyBorder="1" applyAlignment="1">
      <alignment horizontal="left" vertical="center" wrapText="1"/>
    </xf>
    <xf numFmtId="169" fontId="4" fillId="5" borderId="33" xfId="0" applyNumberFormat="1" applyFont="1" applyFill="1" applyBorder="1" applyAlignment="1">
      <alignment horizontal="center" vertical="center" wrapText="1"/>
    </xf>
    <xf numFmtId="0" fontId="4" fillId="5" borderId="0" xfId="0" applyFont="1" applyFill="1"/>
    <xf numFmtId="3" fontId="4" fillId="5" borderId="33" xfId="0" applyNumberFormat="1" applyFont="1" applyFill="1" applyBorder="1" applyAlignment="1">
      <alignment horizontal="center" vertical="center"/>
    </xf>
    <xf numFmtId="49" fontId="9" fillId="0" borderId="33" xfId="0" applyNumberFormat="1" applyFont="1" applyBorder="1" applyAlignment="1">
      <alignment horizontal="center" vertical="center"/>
    </xf>
    <xf numFmtId="0" fontId="5"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center" vertical="center"/>
    </xf>
    <xf numFmtId="3" fontId="4" fillId="0" borderId="33" xfId="0" applyNumberFormat="1" applyFont="1" applyBorder="1" applyAlignment="1">
      <alignment horizontal="center" vertical="center"/>
    </xf>
    <xf numFmtId="3" fontId="9" fillId="0" borderId="33" xfId="1" applyNumberFormat="1" applyFont="1" applyFill="1" applyBorder="1" applyAlignment="1">
      <alignment horizontal="center" vertical="center"/>
    </xf>
    <xf numFmtId="3" fontId="9" fillId="0" borderId="33" xfId="2" applyNumberFormat="1" applyFont="1" applyBorder="1" applyAlignment="1">
      <alignment horizontal="center" vertical="center"/>
    </xf>
    <xf numFmtId="0" fontId="4" fillId="0" borderId="33" xfId="0" applyFont="1" applyBorder="1" applyAlignment="1">
      <alignment horizontal="left" vertical="center" wrapText="1"/>
    </xf>
    <xf numFmtId="169" fontId="4" fillId="0" borderId="33" xfId="0" applyNumberFormat="1" applyFont="1" applyBorder="1" applyAlignment="1">
      <alignment horizontal="center" vertical="center" wrapText="1"/>
    </xf>
    <xf numFmtId="2" fontId="4" fillId="5" borderId="33" xfId="0" applyNumberFormat="1" applyFont="1" applyFill="1" applyBorder="1" applyAlignment="1">
      <alignment horizontal="center" vertical="center" wrapText="1"/>
    </xf>
    <xf numFmtId="49" fontId="7" fillId="5" borderId="19" xfId="0" applyNumberFormat="1" applyFont="1" applyFill="1" applyBorder="1" applyAlignment="1">
      <alignment horizontal="center" vertical="center"/>
    </xf>
    <xf numFmtId="168" fontId="5" fillId="5" borderId="15" xfId="0" applyNumberFormat="1" applyFont="1" applyFill="1" applyBorder="1" applyAlignment="1">
      <alignment horizontal="center" vertical="center" wrapText="1"/>
    </xf>
    <xf numFmtId="165" fontId="4" fillId="5" borderId="33" xfId="0" applyNumberFormat="1" applyFont="1" applyFill="1" applyBorder="1" applyAlignment="1">
      <alignment horizontal="center" vertical="center" wrapText="1"/>
    </xf>
    <xf numFmtId="165" fontId="5" fillId="5" borderId="33" xfId="0" applyNumberFormat="1" applyFont="1" applyFill="1" applyBorder="1" applyAlignment="1">
      <alignment horizontal="center" vertical="center" wrapText="1"/>
    </xf>
    <xf numFmtId="165" fontId="4" fillId="5" borderId="33" xfId="0" applyNumberFormat="1" applyFont="1" applyFill="1" applyBorder="1" applyAlignment="1">
      <alignment horizontal="center" vertical="center"/>
    </xf>
    <xf numFmtId="165" fontId="7" fillId="5" borderId="33" xfId="1" applyNumberFormat="1" applyFont="1" applyFill="1" applyBorder="1" applyAlignment="1">
      <alignment horizontal="center" vertical="center"/>
    </xf>
    <xf numFmtId="165" fontId="9" fillId="5" borderId="33" xfId="1" applyNumberFormat="1" applyFont="1" applyFill="1" applyBorder="1" applyAlignment="1">
      <alignment horizontal="center" vertical="center"/>
    </xf>
    <xf numFmtId="165" fontId="7" fillId="5" borderId="33" xfId="1" applyNumberFormat="1" applyFont="1" applyFill="1" applyBorder="1" applyAlignment="1">
      <alignment horizontal="center" vertical="center" wrapText="1"/>
    </xf>
    <xf numFmtId="165" fontId="7" fillId="5" borderId="33" xfId="0" applyNumberFormat="1" applyFont="1" applyFill="1" applyBorder="1" applyAlignment="1">
      <alignment horizontal="center" vertical="center" wrapText="1"/>
    </xf>
    <xf numFmtId="168" fontId="5" fillId="5" borderId="33" xfId="0" applyNumberFormat="1" applyFont="1" applyFill="1" applyBorder="1" applyAlignment="1">
      <alignment horizontal="left" vertical="center" wrapText="1"/>
    </xf>
    <xf numFmtId="0" fontId="4" fillId="5" borderId="20" xfId="0" applyFont="1" applyFill="1" applyBorder="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20" fillId="7" borderId="19" xfId="0" applyFont="1" applyFill="1" applyBorder="1" applyAlignment="1">
      <alignment horizontal="left" vertical="center" wrapText="1"/>
    </xf>
    <xf numFmtId="0" fontId="1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7" fontId="7" fillId="3" borderId="4" xfId="0" applyNumberFormat="1" applyFont="1" applyFill="1" applyBorder="1" applyAlignment="1">
      <alignment horizontal="center" vertical="center" wrapText="1"/>
    </xf>
    <xf numFmtId="167" fontId="7" fillId="3" borderId="15" xfId="0" applyNumberFormat="1" applyFont="1" applyFill="1" applyBorder="1" applyAlignment="1">
      <alignment horizontal="center" vertical="center" wrapText="1"/>
    </xf>
    <xf numFmtId="0" fontId="9" fillId="0" borderId="0" xfId="0" applyFont="1" applyAlignment="1">
      <alignment horizontal="center"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6" fillId="0" borderId="17" xfId="0" applyFont="1" applyBorder="1" applyAlignment="1">
      <alignment horizontal="center"/>
    </xf>
    <xf numFmtId="0" fontId="17" fillId="0" borderId="17" xfId="0" applyFont="1" applyBorder="1" applyAlignment="1">
      <alignment horizontal="center"/>
    </xf>
    <xf numFmtId="0" fontId="7" fillId="3" borderId="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4" borderId="19"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7" fillId="0" borderId="19"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7" fillId="0" borderId="18" xfId="0" applyFont="1" applyBorder="1" applyAlignment="1">
      <alignment horizontal="left" vertical="center" wrapText="1"/>
    </xf>
    <xf numFmtId="49" fontId="6" fillId="0" borderId="22" xfId="0" applyNumberFormat="1" applyFont="1" applyBorder="1" applyAlignment="1">
      <alignment horizontal="center" vertical="center"/>
    </xf>
    <xf numFmtId="0" fontId="37" fillId="0" borderId="1" xfId="0" applyFont="1" applyBorder="1" applyAlignment="1">
      <alignment vertical="center"/>
    </xf>
    <xf numFmtId="0" fontId="37" fillId="0" borderId="3" xfId="0" applyFont="1" applyBorder="1" applyAlignment="1">
      <alignment vertical="center"/>
    </xf>
    <xf numFmtId="49" fontId="6" fillId="5" borderId="22"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3" xfId="0" applyFont="1" applyFill="1" applyBorder="1" applyAlignment="1">
      <alignment vertical="center"/>
    </xf>
    <xf numFmtId="0" fontId="9" fillId="3" borderId="18" xfId="0" applyFont="1" applyFill="1" applyBorder="1" applyAlignment="1">
      <alignment horizontal="center" vertical="center" wrapText="1"/>
    </xf>
    <xf numFmtId="0" fontId="4" fillId="3" borderId="18" xfId="0" applyFont="1" applyFill="1" applyBorder="1" applyAlignment="1">
      <alignment horizontal="center" vertical="center" wrapText="1"/>
    </xf>
    <xf numFmtId="167" fontId="9" fillId="3" borderId="18"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18" fillId="7" borderId="22"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7" fillId="4" borderId="18"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8" fillId="7" borderId="22"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49" fontId="6" fillId="5" borderId="34" xfId="0" applyNumberFormat="1" applyFont="1" applyFill="1" applyBorder="1" applyAlignment="1">
      <alignment horizontal="center" vertical="center"/>
    </xf>
    <xf numFmtId="0" fontId="0" fillId="5" borderId="35" xfId="0" applyFill="1" applyBorder="1" applyAlignment="1">
      <alignment vertical="center"/>
    </xf>
    <xf numFmtId="0" fontId="0" fillId="5" borderId="36" xfId="0" applyFill="1" applyBorder="1" applyAlignment="1">
      <alignment vertical="center"/>
    </xf>
    <xf numFmtId="0" fontId="7"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3"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0" fillId="7" borderId="5" xfId="0" applyFont="1" applyFill="1" applyBorder="1" applyAlignment="1">
      <alignment horizontal="left" vertical="center" wrapText="1"/>
    </xf>
    <xf numFmtId="0" fontId="19" fillId="0" borderId="6" xfId="0" applyFont="1" applyBorder="1" applyAlignment="1">
      <alignment horizontal="left" vertical="center" wrapText="1"/>
    </xf>
    <xf numFmtId="0" fontId="4" fillId="0" borderId="0" xfId="0" applyFont="1"/>
    <xf numFmtId="0" fontId="7" fillId="2" borderId="5"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67" fontId="9" fillId="3" borderId="9" xfId="0" applyNumberFormat="1"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167" fontId="9" fillId="3" borderId="11"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167" fontId="7" fillId="3" borderId="11"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0" xfId="0" applyAlignment="1">
      <alignment horizontal="center" vertical="center"/>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cellXfs>
  <cellStyles count="6">
    <cellStyle name="Comma" xfId="1" builtinId="3"/>
    <cellStyle name="Normal" xfId="0" builtinId="0"/>
    <cellStyle name="Normal 3" xfId="2"/>
    <cellStyle name="Normal_PROJEKTI_2016_PLĀNS_Aija un Inese" xfId="3"/>
    <cellStyle name="Normal_PROJEKTI_2016_PLĀNS_Aija un Inese 2 2" xfId="5"/>
    <cellStyle name="Percent" xfId="4" builtinId="5"/>
  </cellStyles>
  <dxfs count="0"/>
  <tableStyles count="0" defaultTableStyle="TableStyleMedium9" defaultPivotStyle="PivotStyleLight16"/>
  <colors>
    <mruColors>
      <color rgb="FF99FF99"/>
      <color rgb="FFFF0066"/>
      <color rgb="FFCC99FF"/>
      <color rgb="FF00FF00"/>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55"/>
  <sheetViews>
    <sheetView tabSelected="1" zoomScale="40" zoomScaleNormal="40" zoomScalePageLayoutView="80" workbookViewId="0">
      <pane ySplit="6" topLeftCell="A53" activePane="bottomLeft" state="frozen"/>
      <selection activeCell="A5" sqref="A5"/>
      <selection pane="bottomLeft" activeCell="B54" sqref="B54"/>
    </sheetView>
  </sheetViews>
  <sheetFormatPr defaultColWidth="8.85546875" defaultRowHeight="18" x14ac:dyDescent="0.25"/>
  <cols>
    <col min="1" max="1" width="13.7109375" style="31" customWidth="1"/>
    <col min="2" max="2" width="62.5703125" style="21" customWidth="1"/>
    <col min="3" max="3" width="22.42578125" style="21" customWidth="1"/>
    <col min="4" max="4" width="17.5703125" style="21" customWidth="1"/>
    <col min="5" max="5" width="19.85546875" style="13" customWidth="1"/>
    <col min="6" max="18" width="16.7109375" style="21" customWidth="1"/>
    <col min="19" max="24" width="16.7109375" style="13" customWidth="1"/>
    <col min="25" max="25" width="16.7109375" style="17" customWidth="1"/>
    <col min="26" max="31" width="16.7109375" style="13" customWidth="1"/>
    <col min="32" max="32" width="16.7109375" style="17" customWidth="1"/>
    <col min="33" max="38" width="16.7109375" style="13" customWidth="1"/>
    <col min="39" max="39" width="16.7109375" style="17" customWidth="1"/>
    <col min="40" max="45" width="16.7109375" style="13" customWidth="1"/>
    <col min="46" max="46" width="16.7109375" style="17" customWidth="1"/>
    <col min="47" max="47" width="19" style="31" customWidth="1"/>
    <col min="48" max="48" width="71.85546875" style="53" customWidth="1"/>
    <col min="49" max="49" width="18.140625" style="21" customWidth="1"/>
    <col min="50" max="50" width="23.42578125" style="13" customWidth="1"/>
    <col min="51" max="51" width="40.140625" style="21" customWidth="1"/>
    <col min="52" max="52" width="14.140625" style="21" customWidth="1"/>
    <col min="53" max="16384" width="8.85546875" style="21"/>
  </cols>
  <sheetData>
    <row r="1" spans="1:51" ht="251.25" customHeight="1" x14ac:dyDescent="0.25">
      <c r="AW1" s="272" t="s">
        <v>964</v>
      </c>
      <c r="AX1" s="273"/>
      <c r="AY1" s="273"/>
    </row>
    <row r="2" spans="1:51" s="13" customFormat="1" ht="56.25" customHeight="1" x14ac:dyDescent="0.25">
      <c r="A2" s="287" t="s">
        <v>203</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row>
    <row r="3" spans="1:51" s="13" customFormat="1" ht="56.25" customHeight="1" thickBot="1" x14ac:dyDescent="0.35">
      <c r="A3" s="290" t="s">
        <v>208</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row>
    <row r="4" spans="1:51" ht="40.5" customHeight="1" x14ac:dyDescent="0.25">
      <c r="A4" s="288" t="s">
        <v>1</v>
      </c>
      <c r="B4" s="280" t="s">
        <v>0</v>
      </c>
      <c r="C4" s="280" t="s">
        <v>25</v>
      </c>
      <c r="D4" s="280" t="s">
        <v>24</v>
      </c>
      <c r="E4" s="283">
        <v>2022</v>
      </c>
      <c r="F4" s="284"/>
      <c r="G4" s="284"/>
      <c r="H4" s="284"/>
      <c r="I4" s="284"/>
      <c r="J4" s="284"/>
      <c r="K4" s="284"/>
      <c r="L4" s="283">
        <v>2023</v>
      </c>
      <c r="M4" s="284"/>
      <c r="N4" s="284"/>
      <c r="O4" s="284"/>
      <c r="P4" s="284"/>
      <c r="Q4" s="284"/>
      <c r="R4" s="284"/>
      <c r="S4" s="283">
        <v>2024</v>
      </c>
      <c r="T4" s="284"/>
      <c r="U4" s="284"/>
      <c r="V4" s="284"/>
      <c r="W4" s="284"/>
      <c r="X4" s="284"/>
      <c r="Y4" s="284"/>
      <c r="Z4" s="283">
        <v>2025</v>
      </c>
      <c r="AA4" s="284"/>
      <c r="AB4" s="284"/>
      <c r="AC4" s="284"/>
      <c r="AD4" s="284"/>
      <c r="AE4" s="284"/>
      <c r="AF4" s="284"/>
      <c r="AG4" s="283">
        <v>2026</v>
      </c>
      <c r="AH4" s="284"/>
      <c r="AI4" s="284"/>
      <c r="AJ4" s="284"/>
      <c r="AK4" s="284"/>
      <c r="AL4" s="284"/>
      <c r="AM4" s="284"/>
      <c r="AN4" s="283">
        <v>2027</v>
      </c>
      <c r="AO4" s="284"/>
      <c r="AP4" s="284"/>
      <c r="AQ4" s="284"/>
      <c r="AR4" s="284"/>
      <c r="AS4" s="284"/>
      <c r="AT4" s="284"/>
      <c r="AU4" s="280" t="s">
        <v>27</v>
      </c>
      <c r="AV4" s="292" t="s">
        <v>4</v>
      </c>
      <c r="AW4" s="285" t="s">
        <v>21</v>
      </c>
      <c r="AX4" s="285" t="s">
        <v>22</v>
      </c>
      <c r="AY4" s="294" t="s">
        <v>5</v>
      </c>
    </row>
    <row r="5" spans="1:51" ht="29.25" customHeight="1" x14ac:dyDescent="0.25">
      <c r="A5" s="289"/>
      <c r="B5" s="281"/>
      <c r="C5" s="281"/>
      <c r="D5" s="282"/>
      <c r="E5" s="276" t="s">
        <v>666</v>
      </c>
      <c r="F5" s="276"/>
      <c r="G5" s="276"/>
      <c r="H5" s="276"/>
      <c r="I5" s="276"/>
      <c r="J5" s="276"/>
      <c r="K5" s="277"/>
      <c r="L5" s="276" t="s">
        <v>666</v>
      </c>
      <c r="M5" s="276"/>
      <c r="N5" s="276"/>
      <c r="O5" s="276"/>
      <c r="P5" s="276"/>
      <c r="Q5" s="276"/>
      <c r="R5" s="277"/>
      <c r="S5" s="276" t="s">
        <v>666</v>
      </c>
      <c r="T5" s="276"/>
      <c r="U5" s="276"/>
      <c r="V5" s="276"/>
      <c r="W5" s="276"/>
      <c r="X5" s="276"/>
      <c r="Y5" s="277"/>
      <c r="Z5" s="276" t="s">
        <v>666</v>
      </c>
      <c r="AA5" s="276"/>
      <c r="AB5" s="276"/>
      <c r="AC5" s="276"/>
      <c r="AD5" s="276"/>
      <c r="AE5" s="276"/>
      <c r="AF5" s="277"/>
      <c r="AG5" s="276" t="s">
        <v>666</v>
      </c>
      <c r="AH5" s="276"/>
      <c r="AI5" s="276"/>
      <c r="AJ5" s="276"/>
      <c r="AK5" s="276"/>
      <c r="AL5" s="276"/>
      <c r="AM5" s="277"/>
      <c r="AN5" s="276" t="s">
        <v>666</v>
      </c>
      <c r="AO5" s="276"/>
      <c r="AP5" s="276"/>
      <c r="AQ5" s="276"/>
      <c r="AR5" s="276"/>
      <c r="AS5" s="276"/>
      <c r="AT5" s="277"/>
      <c r="AU5" s="282"/>
      <c r="AV5" s="293"/>
      <c r="AW5" s="286"/>
      <c r="AX5" s="286"/>
      <c r="AY5" s="295"/>
    </row>
    <row r="6" spans="1:51" ht="138.75" customHeight="1" x14ac:dyDescent="0.25">
      <c r="A6" s="289"/>
      <c r="B6" s="281"/>
      <c r="C6" s="281"/>
      <c r="D6" s="282"/>
      <c r="E6" s="65" t="s">
        <v>2</v>
      </c>
      <c r="F6" s="65" t="s">
        <v>3</v>
      </c>
      <c r="G6" s="65" t="s">
        <v>16</v>
      </c>
      <c r="H6" s="65" t="s">
        <v>17</v>
      </c>
      <c r="I6" s="65" t="s">
        <v>18</v>
      </c>
      <c r="J6" s="65" t="s">
        <v>19</v>
      </c>
      <c r="K6" s="64" t="s">
        <v>20</v>
      </c>
      <c r="L6" s="65" t="s">
        <v>2</v>
      </c>
      <c r="M6" s="65" t="s">
        <v>3</v>
      </c>
      <c r="N6" s="65" t="s">
        <v>16</v>
      </c>
      <c r="O6" s="65" t="s">
        <v>17</v>
      </c>
      <c r="P6" s="65" t="s">
        <v>18</v>
      </c>
      <c r="Q6" s="65" t="s">
        <v>19</v>
      </c>
      <c r="R6" s="65" t="s">
        <v>26</v>
      </c>
      <c r="S6" s="65" t="s">
        <v>2</v>
      </c>
      <c r="T6" s="65" t="s">
        <v>3</v>
      </c>
      <c r="U6" s="65" t="s">
        <v>16</v>
      </c>
      <c r="V6" s="65" t="s">
        <v>17</v>
      </c>
      <c r="W6" s="65" t="s">
        <v>18</v>
      </c>
      <c r="X6" s="65" t="s">
        <v>19</v>
      </c>
      <c r="Y6" s="65" t="s">
        <v>26</v>
      </c>
      <c r="Z6" s="65" t="s">
        <v>2</v>
      </c>
      <c r="AA6" s="65" t="s">
        <v>3</v>
      </c>
      <c r="AB6" s="65" t="s">
        <v>16</v>
      </c>
      <c r="AC6" s="65" t="s">
        <v>17</v>
      </c>
      <c r="AD6" s="65" t="s">
        <v>18</v>
      </c>
      <c r="AE6" s="65" t="s">
        <v>19</v>
      </c>
      <c r="AF6" s="65" t="s">
        <v>26</v>
      </c>
      <c r="AG6" s="65" t="s">
        <v>2</v>
      </c>
      <c r="AH6" s="65" t="s">
        <v>3</v>
      </c>
      <c r="AI6" s="65" t="s">
        <v>16</v>
      </c>
      <c r="AJ6" s="65" t="s">
        <v>17</v>
      </c>
      <c r="AK6" s="65" t="s">
        <v>18</v>
      </c>
      <c r="AL6" s="65" t="s">
        <v>19</v>
      </c>
      <c r="AM6" s="65" t="s">
        <v>26</v>
      </c>
      <c r="AN6" s="65" t="s">
        <v>2</v>
      </c>
      <c r="AO6" s="65" t="s">
        <v>3</v>
      </c>
      <c r="AP6" s="65" t="s">
        <v>16</v>
      </c>
      <c r="AQ6" s="65" t="s">
        <v>17</v>
      </c>
      <c r="AR6" s="65" t="s">
        <v>18</v>
      </c>
      <c r="AS6" s="65" t="s">
        <v>19</v>
      </c>
      <c r="AT6" s="65" t="s">
        <v>26</v>
      </c>
      <c r="AU6" s="282"/>
      <c r="AV6" s="293"/>
      <c r="AW6" s="286"/>
      <c r="AX6" s="286"/>
      <c r="AY6" s="295"/>
    </row>
    <row r="7" spans="1:51" s="1" customFormat="1" ht="18.75" customHeight="1" x14ac:dyDescent="0.25">
      <c r="A7" s="278"/>
      <c r="B7" s="279"/>
      <c r="C7" s="279"/>
      <c r="D7" s="279"/>
      <c r="E7" s="66">
        <f t="shared" ref="E7:K7" si="0">E8</f>
        <v>5519511.9410000006</v>
      </c>
      <c r="F7" s="73">
        <f t="shared" si="0"/>
        <v>4406106.4349999996</v>
      </c>
      <c r="G7" s="73">
        <f t="shared" si="0"/>
        <v>3507092.2039999999</v>
      </c>
      <c r="H7" s="73"/>
      <c r="I7" s="73">
        <f t="shared" si="0"/>
        <v>778327.15</v>
      </c>
      <c r="J7" s="73"/>
      <c r="K7" s="73">
        <f t="shared" si="0"/>
        <v>14211037.73</v>
      </c>
      <c r="L7" s="73">
        <f>L8</f>
        <v>14765681.622000001</v>
      </c>
      <c r="M7" s="73">
        <f t="shared" ref="M7" si="1">M8</f>
        <v>2673762.8840000001</v>
      </c>
      <c r="N7" s="73">
        <f t="shared" ref="N7" si="2">N8</f>
        <v>3498386.8449999997</v>
      </c>
      <c r="O7" s="73"/>
      <c r="P7" s="73">
        <f t="shared" ref="P7" si="3">P8</f>
        <v>1845099.23</v>
      </c>
      <c r="Q7" s="73"/>
      <c r="R7" s="73">
        <f t="shared" ref="R7" si="4">R8</f>
        <v>22782930.580999997</v>
      </c>
      <c r="S7" s="73">
        <f t="shared" ref="S7" si="5">S8</f>
        <v>8671432.7179999985</v>
      </c>
      <c r="T7" s="73">
        <f t="shared" ref="T7" si="6">T8</f>
        <v>553992.06099999999</v>
      </c>
      <c r="U7" s="73">
        <f t="shared" ref="U7" si="7">U8</f>
        <v>5811828</v>
      </c>
      <c r="V7" s="73"/>
      <c r="W7" s="73">
        <f t="shared" ref="W7" si="8">W8</f>
        <v>400000</v>
      </c>
      <c r="X7" s="73"/>
      <c r="Y7" s="73">
        <f t="shared" ref="Y7" si="9">Y8</f>
        <v>15437252.779000001</v>
      </c>
      <c r="Z7" s="73">
        <f>Z8</f>
        <v>9841500</v>
      </c>
      <c r="AA7" s="73">
        <f t="shared" ref="AA7" si="10">AA8</f>
        <v>0</v>
      </c>
      <c r="AB7" s="73">
        <f t="shared" ref="AB7" si="11">AB8</f>
        <v>500000</v>
      </c>
      <c r="AC7" s="73"/>
      <c r="AD7" s="73">
        <f t="shared" ref="AD7" si="12">AD8</f>
        <v>0</v>
      </c>
      <c r="AE7" s="73"/>
      <c r="AF7" s="73">
        <f t="shared" ref="AF7" si="13">AF8</f>
        <v>10341500</v>
      </c>
      <c r="AG7" s="73">
        <f t="shared" ref="AG7" si="14">AG8</f>
        <v>7080000</v>
      </c>
      <c r="AH7" s="73">
        <f t="shared" ref="AH7" si="15">AH8</f>
        <v>0</v>
      </c>
      <c r="AI7" s="73">
        <f t="shared" ref="AI7" si="16">AI8</f>
        <v>0</v>
      </c>
      <c r="AJ7" s="73"/>
      <c r="AK7" s="73">
        <f t="shared" ref="AK7" si="17">AK8</f>
        <v>0</v>
      </c>
      <c r="AL7" s="73"/>
      <c r="AM7" s="73">
        <f t="shared" ref="AM7" si="18">AM8</f>
        <v>7080000</v>
      </c>
      <c r="AN7" s="73">
        <f t="shared" ref="AN7" si="19">AN8</f>
        <v>2770000</v>
      </c>
      <c r="AO7" s="73">
        <f t="shared" ref="AO7" si="20">AO8</f>
        <v>0</v>
      </c>
      <c r="AP7" s="73">
        <f t="shared" ref="AP7" si="21">AP8</f>
        <v>0</v>
      </c>
      <c r="AQ7" s="73"/>
      <c r="AR7" s="73">
        <f t="shared" ref="AR7" si="22">AR8</f>
        <v>0</v>
      </c>
      <c r="AS7" s="73"/>
      <c r="AT7" s="73">
        <f t="shared" ref="AT7:AU7" si="23">AT8</f>
        <v>2770000</v>
      </c>
      <c r="AU7" s="73">
        <f t="shared" si="23"/>
        <v>71816062.49000001</v>
      </c>
      <c r="AV7" s="67"/>
      <c r="AW7" s="67"/>
      <c r="AX7" s="66"/>
      <c r="AY7" s="68"/>
    </row>
    <row r="8" spans="1:51" s="31" customFormat="1" ht="57" customHeight="1" x14ac:dyDescent="0.25">
      <c r="A8" s="274" t="s">
        <v>286</v>
      </c>
      <c r="B8" s="275"/>
      <c r="C8" s="275"/>
      <c r="D8" s="275"/>
      <c r="E8" s="142">
        <f>SUM(E10:E66,E78:E108,E110:E110,E112:E124,E129:E130,E126,E132:E134,E138:E143,E74,E67,E69,E71)</f>
        <v>5519511.9410000006</v>
      </c>
      <c r="F8" s="142">
        <f>SUM(F10:F66,F78:F108,F110:F110,F112:F124,F129:F130,F126,F132:F134,F138:F143,F74,F67,F69,F71)</f>
        <v>4406106.4349999996</v>
      </c>
      <c r="G8" s="142">
        <f>SUM(G10:G66,G78:G108,G110:G110,G112:G124,G129:G130,G126,G132:G134,G138:G143,G74,G67,G69,G71)</f>
        <v>3507092.2039999999</v>
      </c>
      <c r="H8" s="142"/>
      <c r="I8" s="142">
        <f>SUM(I10:I66,I78:I108,I110:I110,I112:I124,I129:I130,I126,I132:I134,I138:I143,I74,I67,I69,I71)</f>
        <v>778327.15</v>
      </c>
      <c r="J8" s="142"/>
      <c r="K8" s="142">
        <f>SUM(K10:K66,K78:K108,K110:K110,K112:K124,K129:K130,K126,K132:K134,K138:K143,K74,K67,K69,K71)</f>
        <v>14211037.73</v>
      </c>
      <c r="L8" s="142">
        <f>SUM(L10:L66,L78:L108,L110:L110,L112:L124,L129:L130,L126,L132:L134,L138:L143,L74,L67,L69,L71)</f>
        <v>14765681.622000001</v>
      </c>
      <c r="M8" s="142">
        <f>SUM(M10:M66,M78:M108,M110:M110,M112:M124,M129:M130,M126,M132:M134,M138:M143,M74,M67,M69,M71)</f>
        <v>2673762.8840000001</v>
      </c>
      <c r="N8" s="142">
        <f>SUM(N10:N66,N78:N108,N110:N110,N112:N124,N129:N130,N126,N132:N134,N138:N143,N74,N67,N69,N71)</f>
        <v>3498386.8449999997</v>
      </c>
      <c r="O8" s="142"/>
      <c r="P8" s="142">
        <f>SUM(P10:P66,P78:P108,P110:P110,P112:P124,P129:P130,P126,P132:P134,P138:P143,P74,P67,P69,P71)</f>
        <v>1845099.23</v>
      </c>
      <c r="Q8" s="142"/>
      <c r="R8" s="142">
        <f>SUM(R10:R66,R78:R108,R110:R110,R112:R124,R129:R130,R126,R132:R134,R138:R143,R74,R67,R69,R71)</f>
        <v>22782930.580999997</v>
      </c>
      <c r="S8" s="142">
        <f>SUM(S10:S66,S78:S108,S110:S110,S112:S124,S129:S130,S126,S132:S134,S138:S143,S74,S67,S69,S71)</f>
        <v>8671432.7179999985</v>
      </c>
      <c r="T8" s="142">
        <f>SUM(T10:T66,T78:T108,T110:T110,T112:T124,T129:T130,T126,T132:T134,T138:T143,T74,T67,T69,T71)</f>
        <v>553992.06099999999</v>
      </c>
      <c r="U8" s="142">
        <f>SUM(U10:U66,U78:U108,U110:U110,U112:U124,U129:U130,U126,U132:U134,U138:U143,U74,U67,U69,U71)</f>
        <v>5811828</v>
      </c>
      <c r="V8" s="142"/>
      <c r="W8" s="142">
        <f>SUM(W10:W66,W78:W108,W110:W110,W112:W124,W129:W130,W126,W132:W134,W138:W143,W74,W67,W69,W71)</f>
        <v>400000</v>
      </c>
      <c r="X8" s="142"/>
      <c r="Y8" s="142">
        <f>SUM(Y10:Y66,Y78:Y108,Y110:Y110,Y112:Y124,Y129:Y130,Y126,Y132:Y134,Y138:Y143,Y74,Y67,Y69,Y71)</f>
        <v>15437252.779000001</v>
      </c>
      <c r="Z8" s="142">
        <f>SUM(Z10:Z66,Z78:Z108,Z110:Z110,Z112:Z124,Z129:Z130,Z126,Z132:Z134,Z138:Z143,Z74,Z67,Z69,Z71)</f>
        <v>9841500</v>
      </c>
      <c r="AA8" s="142">
        <f>SUM(AA10:AA66,AA78:AA108,AA110:AA110,AA112:AA124,AA129:AA130,AA126,AA132:AA134,AA138:AA143,AA74,AA67,AA69,AA71)</f>
        <v>0</v>
      </c>
      <c r="AB8" s="142">
        <f>SUM(AB10:AB66,AB78:AB108,AB110:AB110,AB112:AB124,AB129:AB130,AB126,AB132:AB134,AB138:AB143,AB74,AB67,AB69,AB71)</f>
        <v>500000</v>
      </c>
      <c r="AC8" s="142"/>
      <c r="AD8" s="142">
        <f>SUM(AD10:AD66,AD78:AD108,AD110:AD110,AD112:AD124,AD129:AD130,AD126,AD132:AD134,AD138:AD143,AD74,AD67,AD69,AD71)</f>
        <v>0</v>
      </c>
      <c r="AE8" s="142"/>
      <c r="AF8" s="142">
        <f>SUM(AF10:AF66,AF78:AF108,AF110:AF110,AF112:AF124,AF129:AF130,AF126,AF132:AF134,AF138:AF143,AF74,AF67,AF69,AF71)</f>
        <v>10341500</v>
      </c>
      <c r="AG8" s="142">
        <f>SUM(AG10:AG66,AG78:AG108,AG110:AG110,AG112:AG124,AG129:AG130,AG126,AG132:AG134,AG138:AG143,AG74,AG67,AG69,AG71)</f>
        <v>7080000</v>
      </c>
      <c r="AH8" s="142">
        <f t="shared" ref="AH8:AU8" si="24">SUM(AH10:AH66,AH78:AH108,AH110:AH110,AH112:AH124,AH129:AH130,AH126,AH132:AH133,AH138:AH143,AH74,AH67,AH69,AH71)</f>
        <v>0</v>
      </c>
      <c r="AI8" s="142">
        <f t="shared" si="24"/>
        <v>0</v>
      </c>
      <c r="AJ8" s="142"/>
      <c r="AK8" s="142">
        <f t="shared" si="24"/>
        <v>0</v>
      </c>
      <c r="AL8" s="142"/>
      <c r="AM8" s="142">
        <f t="shared" si="24"/>
        <v>7080000</v>
      </c>
      <c r="AN8" s="142">
        <f>SUM(AN10:AN66,AN78:AN108,AN110:AN110,AN112:AN124,AN129:AN130,AN126,AN132:AN133,AN138:AN143,AN74,AN67,AN69,AN71)</f>
        <v>2770000</v>
      </c>
      <c r="AO8" s="142">
        <f t="shared" si="24"/>
        <v>0</v>
      </c>
      <c r="AP8" s="142">
        <f t="shared" si="24"/>
        <v>0</v>
      </c>
      <c r="AQ8" s="142"/>
      <c r="AR8" s="142">
        <f t="shared" si="24"/>
        <v>0</v>
      </c>
      <c r="AS8" s="142"/>
      <c r="AT8" s="142">
        <f t="shared" si="24"/>
        <v>2770000</v>
      </c>
      <c r="AU8" s="142">
        <f t="shared" si="24"/>
        <v>71816062.49000001</v>
      </c>
      <c r="AV8" s="70"/>
      <c r="AW8" s="70"/>
      <c r="AX8" s="70"/>
      <c r="AY8" s="71"/>
    </row>
    <row r="9" spans="1:51" ht="31.5" customHeight="1" x14ac:dyDescent="0.25">
      <c r="A9" s="296" t="s">
        <v>558</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8"/>
    </row>
    <row r="10" spans="1:51" ht="78.75" customHeight="1" x14ac:dyDescent="0.25">
      <c r="A10" s="151" t="s">
        <v>281</v>
      </c>
      <c r="B10" s="40" t="s">
        <v>857</v>
      </c>
      <c r="C10" s="40" t="s">
        <v>100</v>
      </c>
      <c r="D10" s="45" t="s">
        <v>204</v>
      </c>
      <c r="E10" s="46">
        <v>50000</v>
      </c>
      <c r="F10" s="40"/>
      <c r="G10" s="40"/>
      <c r="H10" s="40"/>
      <c r="I10" s="40"/>
      <c r="J10" s="40"/>
      <c r="K10" s="41">
        <f t="shared" ref="K10:K49" si="25">E10+F10+G10+I10</f>
        <v>50000</v>
      </c>
      <c r="L10" s="40"/>
      <c r="M10" s="40"/>
      <c r="N10" s="40"/>
      <c r="O10" s="40"/>
      <c r="P10" s="40">
        <v>1000000</v>
      </c>
      <c r="Q10" s="40"/>
      <c r="R10" s="41">
        <f t="shared" ref="R10:R32" si="26">L10+M10+N10+P10</f>
        <v>1000000</v>
      </c>
      <c r="S10" s="40"/>
      <c r="T10" s="40"/>
      <c r="U10" s="40"/>
      <c r="V10" s="40"/>
      <c r="W10" s="40"/>
      <c r="X10" s="40"/>
      <c r="Y10" s="41">
        <f t="shared" ref="Y10:Y71" si="27">S10+T10+U10+W10</f>
        <v>0</v>
      </c>
      <c r="Z10" s="40"/>
      <c r="AA10" s="40"/>
      <c r="AB10" s="40"/>
      <c r="AC10" s="40"/>
      <c r="AD10" s="40"/>
      <c r="AE10" s="40"/>
      <c r="AF10" s="41">
        <f t="shared" ref="AF10:AF71" si="28">Z10+AA10+AB10+AD10</f>
        <v>0</v>
      </c>
      <c r="AG10" s="40"/>
      <c r="AH10" s="40"/>
      <c r="AI10" s="40"/>
      <c r="AJ10" s="40"/>
      <c r="AK10" s="40"/>
      <c r="AL10" s="40"/>
      <c r="AM10" s="41">
        <f t="shared" ref="AM10:AM71" si="29">AG10+AH10+AI10+AK10</f>
        <v>0</v>
      </c>
      <c r="AN10" s="40"/>
      <c r="AO10" s="40"/>
      <c r="AP10" s="40"/>
      <c r="AQ10" s="40"/>
      <c r="AR10" s="40"/>
      <c r="AS10" s="40"/>
      <c r="AT10" s="41">
        <f t="shared" ref="AT10:AT14" si="30">AN10+AO10+AP10+AR10</f>
        <v>0</v>
      </c>
      <c r="AU10" s="43">
        <f>AT10+AM10+AF10+Y10+R10+K10</f>
        <v>1050000</v>
      </c>
      <c r="AV10" s="51" t="s">
        <v>670</v>
      </c>
      <c r="AW10" s="40">
        <v>2022</v>
      </c>
      <c r="AX10" s="44">
        <v>2023</v>
      </c>
      <c r="AY10" s="61" t="s">
        <v>91</v>
      </c>
    </row>
    <row r="11" spans="1:51" ht="90" customHeight="1" x14ac:dyDescent="0.25">
      <c r="A11" s="151" t="s">
        <v>282</v>
      </c>
      <c r="B11" s="40" t="s">
        <v>858</v>
      </c>
      <c r="C11" s="40" t="s">
        <v>124</v>
      </c>
      <c r="D11" s="45"/>
      <c r="E11" s="46"/>
      <c r="F11" s="40"/>
      <c r="G11" s="40"/>
      <c r="H11" s="40"/>
      <c r="I11" s="40"/>
      <c r="J11" s="40"/>
      <c r="K11" s="41">
        <f t="shared" si="25"/>
        <v>0</v>
      </c>
      <c r="L11" s="40"/>
      <c r="M11" s="40"/>
      <c r="N11" s="40"/>
      <c r="O11" s="40"/>
      <c r="P11" s="40"/>
      <c r="Q11" s="40"/>
      <c r="R11" s="41">
        <f t="shared" si="26"/>
        <v>0</v>
      </c>
      <c r="S11" s="40"/>
      <c r="T11" s="40"/>
      <c r="V11" s="40"/>
      <c r="W11" s="40"/>
      <c r="X11" s="40"/>
      <c r="Y11" s="41">
        <f t="shared" si="27"/>
        <v>0</v>
      </c>
      <c r="Z11" s="40"/>
      <c r="AA11" s="40"/>
      <c r="AB11" s="40"/>
      <c r="AC11" s="40"/>
      <c r="AD11" s="40"/>
      <c r="AE11" s="40"/>
      <c r="AF11" s="41">
        <f t="shared" si="28"/>
        <v>0</v>
      </c>
      <c r="AG11" s="40">
        <v>1000000</v>
      </c>
      <c r="AH11" s="40"/>
      <c r="AI11" s="40"/>
      <c r="AJ11" s="40"/>
      <c r="AK11" s="40"/>
      <c r="AL11" s="40"/>
      <c r="AM11" s="41">
        <f t="shared" si="29"/>
        <v>1000000</v>
      </c>
      <c r="AN11" s="40"/>
      <c r="AO11" s="40"/>
      <c r="AP11" s="40"/>
      <c r="AQ11" s="40"/>
      <c r="AR11" s="40"/>
      <c r="AS11" s="40"/>
      <c r="AT11" s="41"/>
      <c r="AU11" s="43">
        <f t="shared" ref="AU11:AU74" si="31">AT11+AM11+AF11+Y11+R11+K11</f>
        <v>1000000</v>
      </c>
      <c r="AV11" s="51" t="s">
        <v>875</v>
      </c>
      <c r="AW11" s="40">
        <v>2027</v>
      </c>
      <c r="AX11" s="144" t="s">
        <v>125</v>
      </c>
      <c r="AY11" s="61" t="s">
        <v>91</v>
      </c>
    </row>
    <row r="12" spans="1:51" ht="148.5" customHeight="1" x14ac:dyDescent="0.25">
      <c r="A12" s="151" t="s">
        <v>283</v>
      </c>
      <c r="B12" s="40" t="s">
        <v>859</v>
      </c>
      <c r="C12" s="40" t="s">
        <v>100</v>
      </c>
      <c r="D12" s="45"/>
      <c r="E12" s="143"/>
      <c r="F12" s="42"/>
      <c r="G12" s="42"/>
      <c r="H12" s="42"/>
      <c r="I12" s="42"/>
      <c r="J12" s="42"/>
      <c r="K12" s="41">
        <f t="shared" si="25"/>
        <v>0</v>
      </c>
      <c r="L12" s="42"/>
      <c r="M12" s="42"/>
      <c r="N12" s="42"/>
      <c r="O12" s="42"/>
      <c r="P12" s="42"/>
      <c r="Q12" s="42"/>
      <c r="R12" s="41">
        <f t="shared" si="26"/>
        <v>0</v>
      </c>
      <c r="S12" s="40"/>
      <c r="T12" s="40"/>
      <c r="U12" s="40"/>
      <c r="V12" s="40"/>
      <c r="W12" s="40"/>
      <c r="X12" s="40"/>
      <c r="Y12" s="41">
        <f t="shared" si="27"/>
        <v>0</v>
      </c>
      <c r="Z12" s="40">
        <v>1000000</v>
      </c>
      <c r="AA12" s="40"/>
      <c r="AB12" s="40"/>
      <c r="AC12" s="40"/>
      <c r="AD12" s="40"/>
      <c r="AE12" s="40"/>
      <c r="AF12" s="41">
        <f t="shared" si="28"/>
        <v>1000000</v>
      </c>
      <c r="AG12" s="40"/>
      <c r="AH12" s="40"/>
      <c r="AI12" s="40"/>
      <c r="AJ12" s="40"/>
      <c r="AK12" s="40"/>
      <c r="AL12" s="40"/>
      <c r="AM12" s="41">
        <f t="shared" si="29"/>
        <v>0</v>
      </c>
      <c r="AN12" s="40"/>
      <c r="AO12" s="40"/>
      <c r="AP12" s="40"/>
      <c r="AQ12" s="40"/>
      <c r="AR12" s="40"/>
      <c r="AS12" s="40"/>
      <c r="AT12" s="41">
        <f t="shared" si="30"/>
        <v>0</v>
      </c>
      <c r="AU12" s="43">
        <f t="shared" si="31"/>
        <v>1000000</v>
      </c>
      <c r="AV12" s="51" t="s">
        <v>669</v>
      </c>
      <c r="AW12" s="40">
        <v>2022</v>
      </c>
      <c r="AX12" s="44">
        <v>2023</v>
      </c>
      <c r="AY12" s="61" t="s">
        <v>91</v>
      </c>
    </row>
    <row r="13" spans="1:51" ht="100.5" customHeight="1" x14ac:dyDescent="0.25">
      <c r="A13" s="151" t="s">
        <v>284</v>
      </c>
      <c r="B13" s="40" t="s">
        <v>860</v>
      </c>
      <c r="C13" s="40" t="s">
        <v>100</v>
      </c>
      <c r="D13" s="45"/>
      <c r="E13" s="143"/>
      <c r="F13" s="42"/>
      <c r="G13" s="42"/>
      <c r="H13" s="42"/>
      <c r="I13" s="42"/>
      <c r="J13" s="42"/>
      <c r="K13" s="41">
        <f t="shared" si="25"/>
        <v>0</v>
      </c>
      <c r="L13" s="42"/>
      <c r="M13" s="42"/>
      <c r="N13" s="42"/>
      <c r="O13" s="42"/>
      <c r="P13" s="42"/>
      <c r="Q13" s="42"/>
      <c r="R13" s="41">
        <f t="shared" si="26"/>
        <v>0</v>
      </c>
      <c r="S13" s="48"/>
      <c r="T13" s="48"/>
      <c r="U13" s="40"/>
      <c r="V13" s="48"/>
      <c r="W13" s="48"/>
      <c r="X13" s="48"/>
      <c r="Y13" s="41">
        <f t="shared" si="27"/>
        <v>0</v>
      </c>
      <c r="Z13" s="48"/>
      <c r="AA13" s="48"/>
      <c r="AB13" s="48"/>
      <c r="AC13" s="48"/>
      <c r="AD13" s="48"/>
      <c r="AE13" s="48"/>
      <c r="AF13" s="41">
        <f t="shared" si="28"/>
        <v>0</v>
      </c>
      <c r="AG13" s="48"/>
      <c r="AH13" s="48"/>
      <c r="AI13" s="40"/>
      <c r="AJ13" s="48"/>
      <c r="AK13" s="48"/>
      <c r="AL13" s="48"/>
      <c r="AM13" s="41">
        <f t="shared" si="29"/>
        <v>0</v>
      </c>
      <c r="AN13" s="48">
        <v>1000000</v>
      </c>
      <c r="AO13" s="48"/>
      <c r="AP13" s="48"/>
      <c r="AQ13" s="48"/>
      <c r="AR13" s="48"/>
      <c r="AS13" s="48"/>
      <c r="AT13" s="47">
        <f t="shared" si="30"/>
        <v>1000000</v>
      </c>
      <c r="AU13" s="43">
        <f t="shared" si="31"/>
        <v>1000000</v>
      </c>
      <c r="AV13" s="51" t="s">
        <v>876</v>
      </c>
      <c r="AW13" s="40">
        <v>2025</v>
      </c>
      <c r="AX13" s="44">
        <v>2026</v>
      </c>
      <c r="AY13" s="61" t="s">
        <v>91</v>
      </c>
    </row>
    <row r="14" spans="1:51" ht="106.5" customHeight="1" x14ac:dyDescent="0.25">
      <c r="A14" s="151" t="s">
        <v>285</v>
      </c>
      <c r="B14" s="40" t="s">
        <v>861</v>
      </c>
      <c r="C14" s="40" t="s">
        <v>100</v>
      </c>
      <c r="D14" s="45"/>
      <c r="E14" s="143"/>
      <c r="F14" s="42"/>
      <c r="G14" s="42"/>
      <c r="H14" s="42"/>
      <c r="I14" s="42"/>
      <c r="J14" s="42"/>
      <c r="K14" s="41">
        <f t="shared" si="25"/>
        <v>0</v>
      </c>
      <c r="L14" s="42"/>
      <c r="M14" s="42"/>
      <c r="N14" s="42"/>
      <c r="O14" s="42"/>
      <c r="P14" s="42"/>
      <c r="Q14" s="42"/>
      <c r="R14" s="41">
        <f t="shared" si="26"/>
        <v>0</v>
      </c>
      <c r="S14" s="48"/>
      <c r="T14" s="48"/>
      <c r="U14" s="40"/>
      <c r="V14" s="48"/>
      <c r="W14" s="48"/>
      <c r="X14" s="48"/>
      <c r="Y14" s="41">
        <f t="shared" si="27"/>
        <v>0</v>
      </c>
      <c r="Z14" s="48">
        <v>1000000</v>
      </c>
      <c r="AA14" s="48"/>
      <c r="AB14" s="48"/>
      <c r="AC14" s="48"/>
      <c r="AD14" s="48"/>
      <c r="AE14" s="48"/>
      <c r="AF14" s="41">
        <f t="shared" si="28"/>
        <v>1000000</v>
      </c>
      <c r="AG14" s="48"/>
      <c r="AH14" s="48"/>
      <c r="AI14" s="48"/>
      <c r="AJ14" s="48"/>
      <c r="AK14" s="48"/>
      <c r="AL14" s="48"/>
      <c r="AM14" s="41">
        <f t="shared" si="29"/>
        <v>0</v>
      </c>
      <c r="AN14" s="48"/>
      <c r="AO14" s="48"/>
      <c r="AP14" s="48"/>
      <c r="AQ14" s="48"/>
      <c r="AR14" s="48"/>
      <c r="AS14" s="48"/>
      <c r="AT14" s="47">
        <f t="shared" si="30"/>
        <v>0</v>
      </c>
      <c r="AU14" s="43">
        <f t="shared" si="31"/>
        <v>1000000</v>
      </c>
      <c r="AV14" s="51" t="s">
        <v>877</v>
      </c>
      <c r="AW14" s="40">
        <v>2025</v>
      </c>
      <c r="AX14" s="44">
        <v>2026</v>
      </c>
      <c r="AY14" s="61" t="s">
        <v>91</v>
      </c>
    </row>
    <row r="15" spans="1:51" s="1" customFormat="1" ht="107.25" customHeight="1" x14ac:dyDescent="0.25">
      <c r="A15" s="151" t="s">
        <v>287</v>
      </c>
      <c r="B15" s="46" t="s">
        <v>256</v>
      </c>
      <c r="C15" s="46" t="s">
        <v>100</v>
      </c>
      <c r="D15" s="48"/>
      <c r="F15" s="48"/>
      <c r="G15" s="48"/>
      <c r="H15" s="48"/>
      <c r="I15" s="48"/>
      <c r="J15" s="48"/>
      <c r="K15" s="41">
        <f t="shared" si="25"/>
        <v>0</v>
      </c>
      <c r="L15" s="48">
        <v>360000</v>
      </c>
      <c r="M15" s="48"/>
      <c r="N15" s="48"/>
      <c r="O15" s="48"/>
      <c r="P15" s="48"/>
      <c r="Q15" s="48"/>
      <c r="R15" s="41">
        <f t="shared" si="26"/>
        <v>360000</v>
      </c>
      <c r="S15" s="48"/>
      <c r="T15" s="48"/>
      <c r="U15" s="48"/>
      <c r="V15" s="48"/>
      <c r="W15" s="48"/>
      <c r="X15" s="48"/>
      <c r="Y15" s="41">
        <f t="shared" si="27"/>
        <v>0</v>
      </c>
      <c r="Z15" s="48"/>
      <c r="AA15" s="48"/>
      <c r="AB15" s="48"/>
      <c r="AC15" s="48"/>
      <c r="AD15" s="48"/>
      <c r="AE15" s="48"/>
      <c r="AF15" s="41">
        <f t="shared" si="28"/>
        <v>0</v>
      </c>
      <c r="AG15" s="48"/>
      <c r="AH15" s="48"/>
      <c r="AI15" s="48"/>
      <c r="AJ15" s="48"/>
      <c r="AK15" s="48"/>
      <c r="AL15" s="48"/>
      <c r="AM15" s="41">
        <f t="shared" si="29"/>
        <v>0</v>
      </c>
      <c r="AN15" s="48"/>
      <c r="AO15" s="48"/>
      <c r="AP15" s="48"/>
      <c r="AQ15" s="48"/>
      <c r="AR15" s="48"/>
      <c r="AS15" s="48"/>
      <c r="AT15" s="47">
        <f t="shared" ref="AT15:AT25" si="32">AN15+AO15+AP15+AR15</f>
        <v>0</v>
      </c>
      <c r="AU15" s="43">
        <f t="shared" si="31"/>
        <v>360000</v>
      </c>
      <c r="AV15" s="50" t="s">
        <v>671</v>
      </c>
      <c r="AW15" s="48">
        <v>2024</v>
      </c>
      <c r="AX15" s="48">
        <v>2024</v>
      </c>
      <c r="AY15" s="60" t="s">
        <v>91</v>
      </c>
    </row>
    <row r="16" spans="1:51" s="1" customFormat="1" ht="78" customHeight="1" x14ac:dyDescent="0.25">
      <c r="A16" s="151" t="s">
        <v>288</v>
      </c>
      <c r="B16" s="40" t="s">
        <v>81</v>
      </c>
      <c r="C16" s="46" t="s">
        <v>100</v>
      </c>
      <c r="D16" s="48"/>
      <c r="E16" s="173">
        <v>352924</v>
      </c>
      <c r="F16" s="48"/>
      <c r="G16" s="48"/>
      <c r="H16" s="48"/>
      <c r="I16" s="48"/>
      <c r="J16" s="48"/>
      <c r="K16" s="41">
        <f t="shared" si="25"/>
        <v>352924</v>
      </c>
      <c r="L16" s="48"/>
      <c r="M16" s="48"/>
      <c r="N16" s="48"/>
      <c r="O16" s="48"/>
      <c r="P16" s="48"/>
      <c r="Q16" s="48"/>
      <c r="R16" s="41">
        <f t="shared" si="26"/>
        <v>0</v>
      </c>
      <c r="S16" s="48"/>
      <c r="T16" s="48"/>
      <c r="U16" s="48"/>
      <c r="V16" s="48"/>
      <c r="W16" s="48"/>
      <c r="X16" s="48"/>
      <c r="Y16" s="41">
        <f t="shared" si="27"/>
        <v>0</v>
      </c>
      <c r="Z16" s="48"/>
      <c r="AA16" s="48"/>
      <c r="AB16" s="48"/>
      <c r="AC16" s="48"/>
      <c r="AD16" s="48"/>
      <c r="AE16" s="48"/>
      <c r="AF16" s="41">
        <f t="shared" si="28"/>
        <v>0</v>
      </c>
      <c r="AG16" s="48"/>
      <c r="AH16" s="48"/>
      <c r="AI16" s="48"/>
      <c r="AJ16" s="48"/>
      <c r="AK16" s="48"/>
      <c r="AL16" s="48"/>
      <c r="AM16" s="41">
        <f t="shared" si="29"/>
        <v>0</v>
      </c>
      <c r="AN16" s="48"/>
      <c r="AO16" s="48"/>
      <c r="AP16" s="48"/>
      <c r="AQ16" s="48"/>
      <c r="AR16" s="48"/>
      <c r="AS16" s="48"/>
      <c r="AT16" s="47">
        <f t="shared" si="32"/>
        <v>0</v>
      </c>
      <c r="AU16" s="43">
        <f t="shared" si="31"/>
        <v>352924</v>
      </c>
      <c r="AV16" s="50" t="s">
        <v>878</v>
      </c>
      <c r="AW16" s="48">
        <v>2022</v>
      </c>
      <c r="AX16" s="48">
        <v>2022</v>
      </c>
      <c r="AY16" s="60" t="s">
        <v>91</v>
      </c>
    </row>
    <row r="17" spans="1:51" s="1" customFormat="1" ht="185.25" customHeight="1" x14ac:dyDescent="0.25">
      <c r="A17" s="151" t="s">
        <v>289</v>
      </c>
      <c r="B17" s="46" t="s">
        <v>254</v>
      </c>
      <c r="C17" s="46" t="s">
        <v>100</v>
      </c>
      <c r="D17" s="48"/>
      <c r="E17" s="174"/>
      <c r="F17" s="48"/>
      <c r="G17" s="48"/>
      <c r="H17" s="48"/>
      <c r="I17" s="48"/>
      <c r="J17" s="48"/>
      <c r="K17" s="41">
        <f t="shared" si="25"/>
        <v>0</v>
      </c>
      <c r="L17" s="174">
        <v>100000</v>
      </c>
      <c r="M17" s="48"/>
      <c r="N17" s="48"/>
      <c r="O17" s="48"/>
      <c r="P17" s="48"/>
      <c r="Q17" s="48"/>
      <c r="R17" s="41">
        <f t="shared" si="26"/>
        <v>100000</v>
      </c>
      <c r="S17" s="48"/>
      <c r="T17" s="48"/>
      <c r="U17" s="48"/>
      <c r="V17" s="48"/>
      <c r="W17" s="48"/>
      <c r="X17" s="48"/>
      <c r="Y17" s="41">
        <f t="shared" si="27"/>
        <v>0</v>
      </c>
      <c r="Z17" s="48">
        <v>100000</v>
      </c>
      <c r="AA17" s="48"/>
      <c r="AB17" s="48"/>
      <c r="AC17" s="48"/>
      <c r="AD17" s="48"/>
      <c r="AE17" s="48"/>
      <c r="AF17" s="41">
        <f t="shared" si="28"/>
        <v>100000</v>
      </c>
      <c r="AG17" s="48">
        <v>100000</v>
      </c>
      <c r="AH17" s="48"/>
      <c r="AI17" s="48"/>
      <c r="AJ17" s="48"/>
      <c r="AK17" s="48"/>
      <c r="AL17" s="48"/>
      <c r="AM17" s="41">
        <f t="shared" si="29"/>
        <v>100000</v>
      </c>
      <c r="AN17" s="48">
        <v>100000</v>
      </c>
      <c r="AO17" s="48"/>
      <c r="AP17" s="48"/>
      <c r="AQ17" s="48"/>
      <c r="AR17" s="48"/>
      <c r="AS17" s="48"/>
      <c r="AT17" s="47">
        <f t="shared" si="32"/>
        <v>100000</v>
      </c>
      <c r="AU17" s="43">
        <f t="shared" si="31"/>
        <v>400000</v>
      </c>
      <c r="AV17" s="50" t="s">
        <v>879</v>
      </c>
      <c r="AW17" s="48">
        <v>2023</v>
      </c>
      <c r="AX17" s="48">
        <v>2027</v>
      </c>
      <c r="AY17" s="60" t="s">
        <v>130</v>
      </c>
    </row>
    <row r="18" spans="1:51" s="1" customFormat="1" ht="114" customHeight="1" x14ac:dyDescent="0.25">
      <c r="A18" s="175" t="s">
        <v>290</v>
      </c>
      <c r="B18" s="40" t="s">
        <v>862</v>
      </c>
      <c r="C18" s="46" t="s">
        <v>100</v>
      </c>
      <c r="D18" s="48"/>
      <c r="E18" s="174"/>
      <c r="F18" s="48"/>
      <c r="G18" s="48"/>
      <c r="H18" s="48"/>
      <c r="I18" s="48"/>
      <c r="J18" s="48"/>
      <c r="K18" s="41">
        <f t="shared" si="25"/>
        <v>0</v>
      </c>
      <c r="L18" s="174">
        <f>12000+100000</f>
        <v>112000</v>
      </c>
      <c r="M18" s="48"/>
      <c r="N18" s="48"/>
      <c r="O18" s="48"/>
      <c r="P18" s="48"/>
      <c r="Q18" s="48"/>
      <c r="R18" s="41">
        <f t="shared" si="26"/>
        <v>112000</v>
      </c>
      <c r="S18" s="174">
        <v>100000</v>
      </c>
      <c r="T18" s="48"/>
      <c r="U18" s="48"/>
      <c r="V18" s="48"/>
      <c r="W18" s="48"/>
      <c r="X18" s="48"/>
      <c r="Y18" s="41">
        <f t="shared" si="27"/>
        <v>100000</v>
      </c>
      <c r="Z18" s="48"/>
      <c r="AA18" s="48"/>
      <c r="AB18" s="48"/>
      <c r="AC18" s="48"/>
      <c r="AD18" s="48"/>
      <c r="AE18" s="48"/>
      <c r="AF18" s="41">
        <f t="shared" si="28"/>
        <v>0</v>
      </c>
      <c r="AG18" s="48"/>
      <c r="AH18" s="48"/>
      <c r="AI18" s="48"/>
      <c r="AJ18" s="48"/>
      <c r="AK18" s="48"/>
      <c r="AL18" s="48"/>
      <c r="AM18" s="41">
        <f t="shared" si="29"/>
        <v>0</v>
      </c>
      <c r="AN18" s="48"/>
      <c r="AO18" s="48"/>
      <c r="AP18" s="48"/>
      <c r="AQ18" s="48"/>
      <c r="AR18" s="48"/>
      <c r="AS18" s="48"/>
      <c r="AT18" s="47">
        <f t="shared" si="32"/>
        <v>0</v>
      </c>
      <c r="AU18" s="43">
        <f t="shared" si="31"/>
        <v>212000</v>
      </c>
      <c r="AV18" s="50" t="s">
        <v>880</v>
      </c>
      <c r="AW18" s="48">
        <v>2023</v>
      </c>
      <c r="AX18" s="48">
        <v>2024</v>
      </c>
      <c r="AY18" s="60" t="s">
        <v>130</v>
      </c>
    </row>
    <row r="19" spans="1:51" s="1" customFormat="1" ht="69.75" customHeight="1" x14ac:dyDescent="0.25">
      <c r="A19" s="176" t="s">
        <v>514</v>
      </c>
      <c r="B19" s="56" t="s">
        <v>515</v>
      </c>
      <c r="C19" s="56" t="s">
        <v>100</v>
      </c>
      <c r="D19" s="58"/>
      <c r="E19" s="58">
        <v>60536.49</v>
      </c>
      <c r="F19" s="58">
        <v>343042.72</v>
      </c>
      <c r="G19" s="58"/>
      <c r="H19" s="58"/>
      <c r="I19" s="58"/>
      <c r="J19" s="58"/>
      <c r="K19" s="41">
        <f t="shared" si="25"/>
        <v>403579.20999999996</v>
      </c>
      <c r="L19" s="58">
        <v>13175.89</v>
      </c>
      <c r="M19" s="58">
        <v>60536.95</v>
      </c>
      <c r="N19" s="58"/>
      <c r="O19" s="58"/>
      <c r="P19" s="58"/>
      <c r="Q19" s="58"/>
      <c r="R19" s="41">
        <f t="shared" si="26"/>
        <v>73712.84</v>
      </c>
      <c r="S19" s="58"/>
      <c r="T19" s="58"/>
      <c r="U19" s="58"/>
      <c r="V19" s="58"/>
      <c r="W19" s="58"/>
      <c r="X19" s="58"/>
      <c r="Y19" s="41">
        <f t="shared" si="27"/>
        <v>0</v>
      </c>
      <c r="Z19" s="58"/>
      <c r="AA19" s="58"/>
      <c r="AB19" s="58"/>
      <c r="AC19" s="58"/>
      <c r="AD19" s="58"/>
      <c r="AE19" s="58"/>
      <c r="AF19" s="41">
        <f t="shared" si="28"/>
        <v>0</v>
      </c>
      <c r="AG19" s="58"/>
      <c r="AH19" s="58"/>
      <c r="AI19" s="58"/>
      <c r="AJ19" s="58"/>
      <c r="AK19" s="58"/>
      <c r="AL19" s="58"/>
      <c r="AM19" s="41">
        <f t="shared" si="29"/>
        <v>0</v>
      </c>
      <c r="AN19" s="58"/>
      <c r="AO19" s="58"/>
      <c r="AP19" s="58"/>
      <c r="AQ19" s="58"/>
      <c r="AR19" s="58"/>
      <c r="AS19" s="58"/>
      <c r="AT19" s="95">
        <f t="shared" si="32"/>
        <v>0</v>
      </c>
      <c r="AU19" s="43">
        <f t="shared" si="31"/>
        <v>477292.04999999993</v>
      </c>
      <c r="AV19" s="97" t="s">
        <v>802</v>
      </c>
      <c r="AW19" s="58">
        <v>2022</v>
      </c>
      <c r="AX19" s="58">
        <v>2022</v>
      </c>
      <c r="AY19" s="60" t="s">
        <v>130</v>
      </c>
    </row>
    <row r="20" spans="1:51" s="1" customFormat="1" ht="66" customHeight="1" x14ac:dyDescent="0.25">
      <c r="A20" s="176" t="s">
        <v>291</v>
      </c>
      <c r="B20" s="46" t="s">
        <v>49</v>
      </c>
      <c r="C20" s="46" t="s">
        <v>100</v>
      </c>
      <c r="D20" s="48"/>
      <c r="E20" s="48">
        <v>629029</v>
      </c>
      <c r="F20" s="48"/>
      <c r="G20" s="48"/>
      <c r="H20" s="48"/>
      <c r="I20" s="48"/>
      <c r="J20" s="48"/>
      <c r="K20" s="41">
        <f t="shared" si="25"/>
        <v>629029</v>
      </c>
      <c r="L20" s="48"/>
      <c r="M20" s="48"/>
      <c r="N20" s="48"/>
      <c r="O20" s="48"/>
      <c r="P20" s="48"/>
      <c r="Q20" s="48"/>
      <c r="R20" s="41">
        <f t="shared" si="26"/>
        <v>0</v>
      </c>
      <c r="S20" s="48"/>
      <c r="T20" s="48"/>
      <c r="U20" s="48"/>
      <c r="V20" s="48"/>
      <c r="W20" s="48"/>
      <c r="X20" s="48"/>
      <c r="Y20" s="41">
        <f t="shared" si="27"/>
        <v>0</v>
      </c>
      <c r="Z20" s="48"/>
      <c r="AA20" s="48"/>
      <c r="AB20" s="48"/>
      <c r="AC20" s="48"/>
      <c r="AD20" s="48"/>
      <c r="AE20" s="48"/>
      <c r="AF20" s="41">
        <f t="shared" si="28"/>
        <v>0</v>
      </c>
      <c r="AG20" s="48"/>
      <c r="AH20" s="48"/>
      <c r="AI20" s="48"/>
      <c r="AJ20" s="48"/>
      <c r="AK20" s="48"/>
      <c r="AL20" s="48"/>
      <c r="AM20" s="41">
        <f t="shared" si="29"/>
        <v>0</v>
      </c>
      <c r="AN20" s="48"/>
      <c r="AO20" s="48"/>
      <c r="AP20" s="48"/>
      <c r="AQ20" s="48"/>
      <c r="AR20" s="48"/>
      <c r="AS20" s="48"/>
      <c r="AT20" s="47">
        <f t="shared" si="32"/>
        <v>0</v>
      </c>
      <c r="AU20" s="43">
        <f t="shared" si="31"/>
        <v>629029</v>
      </c>
      <c r="AV20" s="50" t="s">
        <v>803</v>
      </c>
      <c r="AW20" s="48">
        <v>2022</v>
      </c>
      <c r="AX20" s="48">
        <v>2022</v>
      </c>
      <c r="AY20" s="60" t="s">
        <v>130</v>
      </c>
    </row>
    <row r="21" spans="1:51" s="1" customFormat="1" ht="63" customHeight="1" x14ac:dyDescent="0.25">
      <c r="A21" s="176" t="s">
        <v>292</v>
      </c>
      <c r="B21" s="46" t="s">
        <v>50</v>
      </c>
      <c r="C21" s="46" t="s">
        <v>100</v>
      </c>
      <c r="D21" s="48"/>
      <c r="E21" s="1">
        <v>12000</v>
      </c>
      <c r="F21" s="48"/>
      <c r="G21" s="48"/>
      <c r="H21" s="48"/>
      <c r="I21" s="48"/>
      <c r="J21" s="48"/>
      <c r="K21" s="41">
        <f t="shared" si="25"/>
        <v>12000</v>
      </c>
      <c r="L21" s="48">
        <f>275000-E21</f>
        <v>263000</v>
      </c>
      <c r="M21" s="48"/>
      <c r="N21" s="48"/>
      <c r="O21" s="48"/>
      <c r="P21" s="48"/>
      <c r="Q21" s="48"/>
      <c r="R21" s="41">
        <f t="shared" si="26"/>
        <v>263000</v>
      </c>
      <c r="S21" s="48"/>
      <c r="T21" s="48"/>
      <c r="U21" s="48"/>
      <c r="V21" s="48"/>
      <c r="W21" s="48"/>
      <c r="X21" s="48"/>
      <c r="Y21" s="41">
        <f t="shared" si="27"/>
        <v>0</v>
      </c>
      <c r="Z21" s="48"/>
      <c r="AA21" s="48"/>
      <c r="AB21" s="48"/>
      <c r="AC21" s="48"/>
      <c r="AD21" s="48"/>
      <c r="AE21" s="48"/>
      <c r="AF21" s="41">
        <f t="shared" si="28"/>
        <v>0</v>
      </c>
      <c r="AG21" s="48"/>
      <c r="AH21" s="48"/>
      <c r="AI21" s="48"/>
      <c r="AJ21" s="48"/>
      <c r="AK21" s="48"/>
      <c r="AL21" s="48"/>
      <c r="AM21" s="41">
        <f t="shared" si="29"/>
        <v>0</v>
      </c>
      <c r="AN21" s="48"/>
      <c r="AO21" s="48"/>
      <c r="AP21" s="48"/>
      <c r="AQ21" s="48"/>
      <c r="AR21" s="48"/>
      <c r="AS21" s="48"/>
      <c r="AT21" s="47">
        <f t="shared" si="32"/>
        <v>0</v>
      </c>
      <c r="AU21" s="43">
        <f t="shared" si="31"/>
        <v>275000</v>
      </c>
      <c r="AV21" s="50" t="s">
        <v>804</v>
      </c>
      <c r="AW21" s="48">
        <v>2022</v>
      </c>
      <c r="AX21" s="48">
        <v>2023</v>
      </c>
      <c r="AY21" s="60" t="s">
        <v>130</v>
      </c>
    </row>
    <row r="22" spans="1:51" s="1" customFormat="1" ht="42" customHeight="1" x14ac:dyDescent="0.25">
      <c r="A22" s="176" t="s">
        <v>293</v>
      </c>
      <c r="B22" s="177" t="s">
        <v>51</v>
      </c>
      <c r="C22" s="46" t="s">
        <v>100</v>
      </c>
      <c r="D22" s="48"/>
      <c r="E22" s="48"/>
      <c r="F22" s="48"/>
      <c r="G22" s="48"/>
      <c r="H22" s="48"/>
      <c r="I22" s="48"/>
      <c r="J22" s="48"/>
      <c r="K22" s="41">
        <f t="shared" si="25"/>
        <v>0</v>
      </c>
      <c r="L22" s="48"/>
      <c r="M22" s="48"/>
      <c r="N22" s="48"/>
      <c r="O22" s="48"/>
      <c r="P22" s="48"/>
      <c r="Q22" s="48"/>
      <c r="R22" s="41">
        <f t="shared" si="26"/>
        <v>0</v>
      </c>
      <c r="S22" s="174">
        <v>50000</v>
      </c>
      <c r="T22" s="48"/>
      <c r="U22" s="48"/>
      <c r="V22" s="48"/>
      <c r="W22" s="48"/>
      <c r="X22" s="48"/>
      <c r="Y22" s="41">
        <f t="shared" si="27"/>
        <v>50000</v>
      </c>
      <c r="Z22" s="48"/>
      <c r="AA22" s="48"/>
      <c r="AB22" s="48"/>
      <c r="AC22" s="48"/>
      <c r="AD22" s="48"/>
      <c r="AE22" s="48"/>
      <c r="AF22" s="41">
        <f t="shared" si="28"/>
        <v>0</v>
      </c>
      <c r="AG22" s="48"/>
      <c r="AH22" s="48"/>
      <c r="AI22" s="48"/>
      <c r="AJ22" s="48"/>
      <c r="AK22" s="48"/>
      <c r="AL22" s="48"/>
      <c r="AM22" s="41">
        <f t="shared" si="29"/>
        <v>0</v>
      </c>
      <c r="AN22" s="48"/>
      <c r="AO22" s="48"/>
      <c r="AP22" s="48"/>
      <c r="AQ22" s="48"/>
      <c r="AR22" s="48"/>
      <c r="AS22" s="48"/>
      <c r="AT22" s="47">
        <f t="shared" si="32"/>
        <v>0</v>
      </c>
      <c r="AU22" s="43">
        <f t="shared" si="31"/>
        <v>50000</v>
      </c>
      <c r="AV22" s="50" t="s">
        <v>805</v>
      </c>
      <c r="AW22" s="48">
        <v>2024</v>
      </c>
      <c r="AX22" s="48">
        <v>2024</v>
      </c>
      <c r="AY22" s="60" t="s">
        <v>130</v>
      </c>
    </row>
    <row r="23" spans="1:51" s="1" customFormat="1" ht="57" customHeight="1" x14ac:dyDescent="0.25">
      <c r="A23" s="178" t="s">
        <v>294</v>
      </c>
      <c r="B23" s="177" t="s">
        <v>52</v>
      </c>
      <c r="C23" s="46" t="s">
        <v>100</v>
      </c>
      <c r="D23" s="48"/>
      <c r="E23" s="48"/>
      <c r="F23" s="48"/>
      <c r="G23" s="48"/>
      <c r="H23" s="48"/>
      <c r="I23" s="48"/>
      <c r="J23" s="48"/>
      <c r="K23" s="41">
        <f t="shared" si="25"/>
        <v>0</v>
      </c>
      <c r="L23" s="174">
        <v>50000</v>
      </c>
      <c r="M23" s="48"/>
      <c r="N23" s="48"/>
      <c r="O23" s="48"/>
      <c r="P23" s="48"/>
      <c r="Q23" s="48"/>
      <c r="R23" s="41">
        <f t="shared" si="26"/>
        <v>50000</v>
      </c>
      <c r="S23" s="48"/>
      <c r="T23" s="48"/>
      <c r="U23" s="48"/>
      <c r="V23" s="48"/>
      <c r="W23" s="48"/>
      <c r="X23" s="48"/>
      <c r="Y23" s="41">
        <f t="shared" si="27"/>
        <v>0</v>
      </c>
      <c r="Z23" s="48"/>
      <c r="AA23" s="48"/>
      <c r="AB23" s="48"/>
      <c r="AC23" s="48"/>
      <c r="AD23" s="48"/>
      <c r="AE23" s="48"/>
      <c r="AF23" s="41">
        <f t="shared" si="28"/>
        <v>0</v>
      </c>
      <c r="AG23" s="48"/>
      <c r="AH23" s="48"/>
      <c r="AI23" s="48"/>
      <c r="AJ23" s="48"/>
      <c r="AK23" s="48"/>
      <c r="AL23" s="48"/>
      <c r="AM23" s="41">
        <f t="shared" si="29"/>
        <v>0</v>
      </c>
      <c r="AN23" s="48"/>
      <c r="AO23" s="48"/>
      <c r="AP23" s="48"/>
      <c r="AQ23" s="48"/>
      <c r="AR23" s="48"/>
      <c r="AS23" s="48"/>
      <c r="AT23" s="47">
        <f t="shared" si="32"/>
        <v>0</v>
      </c>
      <c r="AU23" s="43">
        <f t="shared" si="31"/>
        <v>50000</v>
      </c>
      <c r="AV23" s="50" t="s">
        <v>806</v>
      </c>
      <c r="AW23" s="48">
        <v>2023</v>
      </c>
      <c r="AX23" s="48">
        <v>2023</v>
      </c>
      <c r="AY23" s="60" t="s">
        <v>130</v>
      </c>
    </row>
    <row r="24" spans="1:51" s="1" customFormat="1" ht="99" customHeight="1" x14ac:dyDescent="0.25">
      <c r="A24" s="178" t="s">
        <v>295</v>
      </c>
      <c r="B24" s="46" t="s">
        <v>53</v>
      </c>
      <c r="C24" s="46" t="s">
        <v>100</v>
      </c>
      <c r="D24" s="48"/>
      <c r="F24" s="48"/>
      <c r="G24" s="48"/>
      <c r="H24" s="48"/>
      <c r="I24" s="48"/>
      <c r="J24" s="48"/>
      <c r="K24" s="41">
        <f t="shared" si="25"/>
        <v>0</v>
      </c>
      <c r="L24" s="174">
        <v>50000</v>
      </c>
      <c r="M24" s="48"/>
      <c r="N24" s="48"/>
      <c r="O24" s="48"/>
      <c r="P24" s="48"/>
      <c r="Q24" s="48"/>
      <c r="R24" s="41">
        <f t="shared" si="26"/>
        <v>50000</v>
      </c>
      <c r="S24" s="48"/>
      <c r="T24" s="48"/>
      <c r="U24" s="48"/>
      <c r="V24" s="48"/>
      <c r="W24" s="48"/>
      <c r="X24" s="48"/>
      <c r="Y24" s="41">
        <f t="shared" si="27"/>
        <v>0</v>
      </c>
      <c r="Z24" s="48"/>
      <c r="AA24" s="48"/>
      <c r="AB24" s="48"/>
      <c r="AC24" s="48"/>
      <c r="AD24" s="48"/>
      <c r="AE24" s="48"/>
      <c r="AF24" s="41">
        <f t="shared" si="28"/>
        <v>0</v>
      </c>
      <c r="AG24" s="48"/>
      <c r="AH24" s="48"/>
      <c r="AI24" s="48"/>
      <c r="AJ24" s="48"/>
      <c r="AK24" s="48"/>
      <c r="AL24" s="48"/>
      <c r="AM24" s="41">
        <f t="shared" si="29"/>
        <v>0</v>
      </c>
      <c r="AN24" s="48"/>
      <c r="AO24" s="48"/>
      <c r="AP24" s="48"/>
      <c r="AQ24" s="48"/>
      <c r="AR24" s="48"/>
      <c r="AS24" s="48"/>
      <c r="AT24" s="47">
        <f t="shared" si="32"/>
        <v>0</v>
      </c>
      <c r="AU24" s="43">
        <f t="shared" si="31"/>
        <v>50000</v>
      </c>
      <c r="AV24" s="50" t="s">
        <v>807</v>
      </c>
      <c r="AW24" s="48">
        <v>2022</v>
      </c>
      <c r="AX24" s="48">
        <v>2022</v>
      </c>
      <c r="AY24" s="60" t="s">
        <v>130</v>
      </c>
    </row>
    <row r="25" spans="1:51" s="1" customFormat="1" ht="44.25" customHeight="1" x14ac:dyDescent="0.25">
      <c r="A25" s="179" t="s">
        <v>296</v>
      </c>
      <c r="B25" s="46" t="s">
        <v>54</v>
      </c>
      <c r="C25" s="46" t="s">
        <v>100</v>
      </c>
      <c r="D25" s="48"/>
      <c r="E25" s="174"/>
      <c r="F25" s="174"/>
      <c r="G25" s="48"/>
      <c r="H25" s="48"/>
      <c r="I25" s="48"/>
      <c r="J25" s="48"/>
      <c r="K25" s="41">
        <f t="shared" si="25"/>
        <v>0</v>
      </c>
      <c r="L25" s="174">
        <v>350000</v>
      </c>
      <c r="M25" s="174">
        <v>250000</v>
      </c>
      <c r="N25" s="48"/>
      <c r="O25" s="48"/>
      <c r="P25" s="48"/>
      <c r="Q25" s="48"/>
      <c r="R25" s="41">
        <f t="shared" si="26"/>
        <v>600000</v>
      </c>
      <c r="S25" s="48"/>
      <c r="T25" s="48"/>
      <c r="U25" s="48"/>
      <c r="V25" s="48"/>
      <c r="W25" s="48"/>
      <c r="X25" s="48"/>
      <c r="Y25" s="41">
        <f t="shared" si="27"/>
        <v>0</v>
      </c>
      <c r="Z25" s="48"/>
      <c r="AA25" s="48"/>
      <c r="AB25" s="48"/>
      <c r="AC25" s="48"/>
      <c r="AD25" s="48"/>
      <c r="AE25" s="48"/>
      <c r="AF25" s="41">
        <f t="shared" si="28"/>
        <v>0</v>
      </c>
      <c r="AG25" s="48"/>
      <c r="AH25" s="48"/>
      <c r="AI25" s="48"/>
      <c r="AJ25" s="48"/>
      <c r="AK25" s="48"/>
      <c r="AL25" s="48"/>
      <c r="AM25" s="41">
        <f t="shared" si="29"/>
        <v>0</v>
      </c>
      <c r="AN25" s="48"/>
      <c r="AO25" s="48"/>
      <c r="AP25" s="48"/>
      <c r="AQ25" s="48"/>
      <c r="AR25" s="48"/>
      <c r="AS25" s="48"/>
      <c r="AT25" s="47">
        <f t="shared" si="32"/>
        <v>0</v>
      </c>
      <c r="AU25" s="43">
        <f t="shared" si="31"/>
        <v>600000</v>
      </c>
      <c r="AV25" s="50" t="s">
        <v>808</v>
      </c>
      <c r="AW25" s="48">
        <v>2023</v>
      </c>
      <c r="AX25" s="48">
        <v>2023</v>
      </c>
      <c r="AY25" s="60" t="s">
        <v>130</v>
      </c>
    </row>
    <row r="26" spans="1:51" s="1" customFormat="1" ht="217.5" customHeight="1" x14ac:dyDescent="0.25">
      <c r="A26" s="179" t="s">
        <v>297</v>
      </c>
      <c r="B26" s="46" t="s">
        <v>112</v>
      </c>
      <c r="C26" s="46" t="s">
        <v>100</v>
      </c>
      <c r="D26" s="48"/>
      <c r="E26" s="174"/>
      <c r="F26" s="174"/>
      <c r="G26" s="48"/>
      <c r="H26" s="48"/>
      <c r="I26" s="48"/>
      <c r="J26" s="48"/>
      <c r="K26" s="41">
        <f t="shared" si="25"/>
        <v>0</v>
      </c>
      <c r="L26" s="174"/>
      <c r="M26" s="174"/>
      <c r="N26" s="48"/>
      <c r="O26" s="48"/>
      <c r="P26" s="48"/>
      <c r="Q26" s="48"/>
      <c r="R26" s="41">
        <f t="shared" si="26"/>
        <v>0</v>
      </c>
      <c r="S26" s="48">
        <v>55000</v>
      </c>
      <c r="T26" s="48"/>
      <c r="U26" s="48"/>
      <c r="V26" s="48"/>
      <c r="W26" s="48"/>
      <c r="X26" s="48"/>
      <c r="Y26" s="41">
        <f t="shared" si="27"/>
        <v>55000</v>
      </c>
      <c r="Z26" s="48">
        <v>55000</v>
      </c>
      <c r="AA26" s="48"/>
      <c r="AB26" s="48"/>
      <c r="AC26" s="48"/>
      <c r="AD26" s="48"/>
      <c r="AE26" s="48"/>
      <c r="AF26" s="41">
        <f t="shared" si="28"/>
        <v>55000</v>
      </c>
      <c r="AG26" s="48"/>
      <c r="AH26" s="48"/>
      <c r="AI26" s="48"/>
      <c r="AJ26" s="48"/>
      <c r="AK26" s="48"/>
      <c r="AL26" s="48"/>
      <c r="AM26" s="41">
        <f t="shared" si="29"/>
        <v>0</v>
      </c>
      <c r="AN26" s="48"/>
      <c r="AO26" s="48"/>
      <c r="AP26" s="48"/>
      <c r="AQ26" s="48"/>
      <c r="AR26" s="48"/>
      <c r="AS26" s="48"/>
      <c r="AT26" s="47">
        <f t="shared" ref="AT26" si="33">AN26+AO26+AP26+AR26</f>
        <v>0</v>
      </c>
      <c r="AU26" s="43">
        <f t="shared" si="31"/>
        <v>110000</v>
      </c>
      <c r="AV26" s="50" t="s">
        <v>881</v>
      </c>
      <c r="AW26" s="48">
        <v>2024</v>
      </c>
      <c r="AX26" s="48">
        <v>2025</v>
      </c>
      <c r="AY26" s="60" t="s">
        <v>255</v>
      </c>
    </row>
    <row r="27" spans="1:51" s="1" customFormat="1" ht="168.75" customHeight="1" x14ac:dyDescent="0.25">
      <c r="A27" s="179" t="s">
        <v>298</v>
      </c>
      <c r="B27" s="46" t="s">
        <v>123</v>
      </c>
      <c r="C27" s="46" t="s">
        <v>100</v>
      </c>
      <c r="D27" s="48"/>
      <c r="E27" s="174"/>
      <c r="F27" s="174"/>
      <c r="G27" s="48"/>
      <c r="H27" s="48"/>
      <c r="I27" s="48"/>
      <c r="J27" s="48"/>
      <c r="K27" s="41">
        <f t="shared" si="25"/>
        <v>0</v>
      </c>
      <c r="L27" s="48"/>
      <c r="M27" s="48"/>
      <c r="N27" s="48"/>
      <c r="O27" s="48"/>
      <c r="P27" s="48"/>
      <c r="Q27" s="48"/>
      <c r="R27" s="41">
        <f t="shared" si="26"/>
        <v>0</v>
      </c>
      <c r="S27" s="48">
        <v>26500</v>
      </c>
      <c r="T27" s="48"/>
      <c r="U27" s="48"/>
      <c r="V27" s="48"/>
      <c r="W27" s="48"/>
      <c r="X27" s="48"/>
      <c r="Y27" s="41">
        <f t="shared" si="27"/>
        <v>26500</v>
      </c>
      <c r="Z27" s="48">
        <v>26500</v>
      </c>
      <c r="AA27" s="48"/>
      <c r="AB27" s="48"/>
      <c r="AC27" s="48"/>
      <c r="AD27" s="48"/>
      <c r="AE27" s="48"/>
      <c r="AF27" s="41">
        <f t="shared" si="28"/>
        <v>26500</v>
      </c>
      <c r="AG27" s="48"/>
      <c r="AH27" s="48"/>
      <c r="AI27" s="48"/>
      <c r="AJ27" s="48"/>
      <c r="AK27" s="48"/>
      <c r="AL27" s="48"/>
      <c r="AM27" s="41">
        <f t="shared" si="29"/>
        <v>0</v>
      </c>
      <c r="AN27" s="48"/>
      <c r="AO27" s="48"/>
      <c r="AP27" s="48"/>
      <c r="AQ27" s="48"/>
      <c r="AR27" s="48"/>
      <c r="AS27" s="48"/>
      <c r="AT27" s="47">
        <f t="shared" ref="AT27:AT32" si="34">AN27+AO27+AP27+AR27</f>
        <v>0</v>
      </c>
      <c r="AU27" s="43">
        <f t="shared" si="31"/>
        <v>53000</v>
      </c>
      <c r="AV27" s="50" t="s">
        <v>882</v>
      </c>
      <c r="AW27" s="48">
        <v>2024</v>
      </c>
      <c r="AX27" s="48">
        <v>2025</v>
      </c>
      <c r="AY27" s="60" t="s">
        <v>159</v>
      </c>
    </row>
    <row r="28" spans="1:51" s="1" customFormat="1" ht="165.75" customHeight="1" x14ac:dyDescent="0.25">
      <c r="A28" s="179" t="s">
        <v>299</v>
      </c>
      <c r="B28" s="46" t="s">
        <v>55</v>
      </c>
      <c r="C28" s="46" t="s">
        <v>100</v>
      </c>
      <c r="D28" s="48"/>
      <c r="E28" s="174"/>
      <c r="F28" s="174"/>
      <c r="G28" s="48"/>
      <c r="H28" s="48"/>
      <c r="I28" s="48"/>
      <c r="J28" s="48"/>
      <c r="K28" s="41">
        <f t="shared" si="25"/>
        <v>0</v>
      </c>
      <c r="L28" s="48">
        <v>75000</v>
      </c>
      <c r="M28" s="48"/>
      <c r="N28" s="48"/>
      <c r="O28" s="48"/>
      <c r="P28" s="48"/>
      <c r="Q28" s="48"/>
      <c r="R28" s="41">
        <f t="shared" si="26"/>
        <v>75000</v>
      </c>
      <c r="S28" s="48"/>
      <c r="T28" s="48"/>
      <c r="U28" s="48"/>
      <c r="V28" s="48"/>
      <c r="W28" s="48"/>
      <c r="X28" s="48"/>
      <c r="Y28" s="41">
        <f t="shared" si="27"/>
        <v>0</v>
      </c>
      <c r="Z28" s="48"/>
      <c r="AA28" s="48"/>
      <c r="AB28" s="48"/>
      <c r="AC28" s="48"/>
      <c r="AD28" s="48"/>
      <c r="AE28" s="48"/>
      <c r="AF28" s="41">
        <f t="shared" si="28"/>
        <v>0</v>
      </c>
      <c r="AG28" s="48"/>
      <c r="AH28" s="48"/>
      <c r="AI28" s="48"/>
      <c r="AJ28" s="48"/>
      <c r="AK28" s="48"/>
      <c r="AL28" s="48"/>
      <c r="AM28" s="41">
        <f t="shared" si="29"/>
        <v>0</v>
      </c>
      <c r="AN28" s="48"/>
      <c r="AO28" s="48"/>
      <c r="AP28" s="48"/>
      <c r="AQ28" s="48"/>
      <c r="AR28" s="48"/>
      <c r="AS28" s="48"/>
      <c r="AT28" s="47">
        <f t="shared" si="34"/>
        <v>0</v>
      </c>
      <c r="AU28" s="43">
        <f t="shared" si="31"/>
        <v>75000</v>
      </c>
      <c r="AV28" s="50" t="s">
        <v>883</v>
      </c>
      <c r="AW28" s="48">
        <v>2024</v>
      </c>
      <c r="AX28" s="48">
        <v>2024</v>
      </c>
      <c r="AY28" s="60" t="s">
        <v>91</v>
      </c>
    </row>
    <row r="29" spans="1:51" s="1" customFormat="1" ht="116.25" customHeight="1" x14ac:dyDescent="0.25">
      <c r="A29" s="179" t="s">
        <v>300</v>
      </c>
      <c r="B29" s="46" t="s">
        <v>113</v>
      </c>
      <c r="C29" s="46" t="s">
        <v>100</v>
      </c>
      <c r="D29" s="48"/>
      <c r="E29" s="48">
        <v>671254</v>
      </c>
      <c r="F29" s="48"/>
      <c r="G29" s="48"/>
      <c r="H29" s="48"/>
      <c r="I29" s="48"/>
      <c r="J29" s="48"/>
      <c r="K29" s="41">
        <f t="shared" si="25"/>
        <v>671254</v>
      </c>
      <c r="L29" s="48"/>
      <c r="M29" s="48"/>
      <c r="N29" s="48"/>
      <c r="O29" s="48"/>
      <c r="P29" s="48"/>
      <c r="Q29" s="48"/>
      <c r="R29" s="41">
        <f t="shared" si="26"/>
        <v>0</v>
      </c>
      <c r="S29" s="48"/>
      <c r="T29" s="48"/>
      <c r="U29" s="48"/>
      <c r="V29" s="48"/>
      <c r="W29" s="48"/>
      <c r="X29" s="48"/>
      <c r="Y29" s="41">
        <f t="shared" si="27"/>
        <v>0</v>
      </c>
      <c r="Z29" s="48"/>
      <c r="AA29" s="48"/>
      <c r="AB29" s="48"/>
      <c r="AC29" s="48"/>
      <c r="AD29" s="48"/>
      <c r="AE29" s="48"/>
      <c r="AF29" s="41">
        <f t="shared" si="28"/>
        <v>0</v>
      </c>
      <c r="AG29" s="48"/>
      <c r="AH29" s="48"/>
      <c r="AI29" s="48"/>
      <c r="AJ29" s="48"/>
      <c r="AK29" s="48"/>
      <c r="AL29" s="48"/>
      <c r="AM29" s="41">
        <f t="shared" si="29"/>
        <v>0</v>
      </c>
      <c r="AN29" s="48"/>
      <c r="AO29" s="48"/>
      <c r="AP29" s="48"/>
      <c r="AQ29" s="48"/>
      <c r="AR29" s="48"/>
      <c r="AS29" s="48"/>
      <c r="AT29" s="47">
        <f t="shared" si="34"/>
        <v>0</v>
      </c>
      <c r="AU29" s="43">
        <f t="shared" si="31"/>
        <v>671254</v>
      </c>
      <c r="AV29" s="50" t="s">
        <v>928</v>
      </c>
      <c r="AW29" s="48">
        <v>2022</v>
      </c>
      <c r="AX29" s="48">
        <v>2022</v>
      </c>
      <c r="AY29" s="60" t="s">
        <v>91</v>
      </c>
    </row>
    <row r="30" spans="1:51" s="1" customFormat="1" ht="89.25" customHeight="1" x14ac:dyDescent="0.25">
      <c r="A30" s="179" t="s">
        <v>301</v>
      </c>
      <c r="B30" s="46" t="s">
        <v>190</v>
      </c>
      <c r="C30" s="46" t="s">
        <v>100</v>
      </c>
      <c r="D30" s="48"/>
      <c r="E30" s="180">
        <v>86300</v>
      </c>
      <c r="F30" s="181">
        <v>420807</v>
      </c>
      <c r="G30" s="48"/>
      <c r="H30" s="48"/>
      <c r="I30" s="174"/>
      <c r="J30" s="48"/>
      <c r="K30" s="41">
        <f t="shared" si="25"/>
        <v>507107</v>
      </c>
      <c r="L30" s="48"/>
      <c r="M30" s="48"/>
      <c r="N30" s="48"/>
      <c r="O30" s="48"/>
      <c r="P30" s="48"/>
      <c r="Q30" s="48"/>
      <c r="R30" s="41">
        <f t="shared" si="26"/>
        <v>0</v>
      </c>
      <c r="S30" s="48"/>
      <c r="T30" s="48"/>
      <c r="U30" s="48"/>
      <c r="V30" s="48"/>
      <c r="W30" s="48"/>
      <c r="X30" s="48"/>
      <c r="Y30" s="41">
        <f t="shared" si="27"/>
        <v>0</v>
      </c>
      <c r="Z30" s="48"/>
      <c r="AA30" s="48"/>
      <c r="AB30" s="48"/>
      <c r="AC30" s="48"/>
      <c r="AD30" s="48"/>
      <c r="AE30" s="48"/>
      <c r="AF30" s="41">
        <f t="shared" si="28"/>
        <v>0</v>
      </c>
      <c r="AG30" s="48"/>
      <c r="AH30" s="48"/>
      <c r="AI30" s="48"/>
      <c r="AJ30" s="48"/>
      <c r="AK30" s="48"/>
      <c r="AL30" s="48"/>
      <c r="AM30" s="41">
        <f t="shared" si="29"/>
        <v>0</v>
      </c>
      <c r="AN30" s="48"/>
      <c r="AO30" s="48"/>
      <c r="AP30" s="48"/>
      <c r="AQ30" s="48"/>
      <c r="AR30" s="48"/>
      <c r="AS30" s="48"/>
      <c r="AT30" s="47">
        <f t="shared" si="34"/>
        <v>0</v>
      </c>
      <c r="AU30" s="43">
        <f t="shared" si="31"/>
        <v>507107</v>
      </c>
      <c r="AV30" s="50" t="s">
        <v>884</v>
      </c>
      <c r="AW30" s="48">
        <v>2022</v>
      </c>
      <c r="AX30" s="48">
        <v>2022</v>
      </c>
      <c r="AY30" s="60" t="s">
        <v>91</v>
      </c>
    </row>
    <row r="31" spans="1:51" s="1" customFormat="1" ht="165.75" customHeight="1" x14ac:dyDescent="0.25">
      <c r="A31" s="179" t="s">
        <v>302</v>
      </c>
      <c r="B31" s="46" t="s">
        <v>56</v>
      </c>
      <c r="C31" s="46" t="s">
        <v>100</v>
      </c>
      <c r="D31" s="48"/>
      <c r="E31" s="182">
        <v>21659</v>
      </c>
      <c r="F31" s="183">
        <v>0</v>
      </c>
      <c r="G31" s="48"/>
      <c r="H31" s="48"/>
      <c r="I31" s="174"/>
      <c r="J31" s="48"/>
      <c r="K31" s="41">
        <f t="shared" si="25"/>
        <v>21659</v>
      </c>
      <c r="L31" s="48">
        <v>93000</v>
      </c>
      <c r="M31" s="48">
        <v>527000</v>
      </c>
      <c r="N31" s="48"/>
      <c r="O31" s="48"/>
      <c r="P31" s="48"/>
      <c r="Q31" s="48"/>
      <c r="R31" s="41">
        <f t="shared" si="26"/>
        <v>620000</v>
      </c>
      <c r="S31" s="48"/>
      <c r="T31" s="48"/>
      <c r="U31" s="48"/>
      <c r="V31" s="48"/>
      <c r="W31" s="48"/>
      <c r="X31" s="48"/>
      <c r="Y31" s="41">
        <f t="shared" si="27"/>
        <v>0</v>
      </c>
      <c r="Z31" s="48"/>
      <c r="AA31" s="48"/>
      <c r="AB31" s="48"/>
      <c r="AC31" s="48"/>
      <c r="AD31" s="48"/>
      <c r="AE31" s="48"/>
      <c r="AF31" s="41">
        <f t="shared" si="28"/>
        <v>0</v>
      </c>
      <c r="AG31" s="48"/>
      <c r="AH31" s="48"/>
      <c r="AI31" s="48"/>
      <c r="AJ31" s="48"/>
      <c r="AK31" s="48"/>
      <c r="AL31" s="48"/>
      <c r="AM31" s="41">
        <f t="shared" si="29"/>
        <v>0</v>
      </c>
      <c r="AN31" s="48"/>
      <c r="AO31" s="48"/>
      <c r="AP31" s="48"/>
      <c r="AQ31" s="48"/>
      <c r="AR31" s="48"/>
      <c r="AS31" s="48"/>
      <c r="AT31" s="47">
        <f t="shared" si="34"/>
        <v>0</v>
      </c>
      <c r="AU31" s="43">
        <f t="shared" si="31"/>
        <v>641659</v>
      </c>
      <c r="AV31" s="50" t="s">
        <v>927</v>
      </c>
      <c r="AW31" s="48">
        <v>2022</v>
      </c>
      <c r="AX31" s="48">
        <v>2023</v>
      </c>
      <c r="AY31" s="60" t="s">
        <v>91</v>
      </c>
    </row>
    <row r="32" spans="1:51" s="1" customFormat="1" ht="71.25" customHeight="1" x14ac:dyDescent="0.25">
      <c r="A32" s="179" t="s">
        <v>303</v>
      </c>
      <c r="B32" s="46" t="s">
        <v>57</v>
      </c>
      <c r="C32" s="46" t="s">
        <v>100</v>
      </c>
      <c r="D32" s="48"/>
      <c r="E32" s="48">
        <v>600000</v>
      </c>
      <c r="F32" s="48"/>
      <c r="G32" s="48"/>
      <c r="H32" s="48"/>
      <c r="I32" s="48"/>
      <c r="J32" s="48"/>
      <c r="K32" s="41">
        <f t="shared" si="25"/>
        <v>600000</v>
      </c>
      <c r="L32" s="48"/>
      <c r="M32" s="48"/>
      <c r="N32" s="48"/>
      <c r="O32" s="48"/>
      <c r="P32" s="48"/>
      <c r="Q32" s="48"/>
      <c r="R32" s="41">
        <f t="shared" si="26"/>
        <v>0</v>
      </c>
      <c r="S32" s="48"/>
      <c r="T32" s="48"/>
      <c r="U32" s="48"/>
      <c r="V32" s="48"/>
      <c r="W32" s="48"/>
      <c r="X32" s="48"/>
      <c r="Y32" s="41">
        <f t="shared" si="27"/>
        <v>0</v>
      </c>
      <c r="Z32" s="48"/>
      <c r="AA32" s="48"/>
      <c r="AB32" s="48"/>
      <c r="AC32" s="48"/>
      <c r="AD32" s="48"/>
      <c r="AE32" s="48"/>
      <c r="AF32" s="41">
        <f t="shared" si="28"/>
        <v>0</v>
      </c>
      <c r="AG32" s="48"/>
      <c r="AH32" s="48"/>
      <c r="AI32" s="48"/>
      <c r="AJ32" s="48"/>
      <c r="AK32" s="48"/>
      <c r="AL32" s="48"/>
      <c r="AM32" s="41">
        <f t="shared" si="29"/>
        <v>0</v>
      </c>
      <c r="AN32" s="48"/>
      <c r="AO32" s="48"/>
      <c r="AP32" s="48"/>
      <c r="AQ32" s="48"/>
      <c r="AR32" s="48"/>
      <c r="AS32" s="48"/>
      <c r="AT32" s="47">
        <f t="shared" si="34"/>
        <v>0</v>
      </c>
      <c r="AU32" s="43">
        <f t="shared" si="31"/>
        <v>600000</v>
      </c>
      <c r="AV32" s="50" t="s">
        <v>809</v>
      </c>
      <c r="AW32" s="48">
        <v>2022</v>
      </c>
      <c r="AX32" s="48">
        <v>2022</v>
      </c>
      <c r="AY32" s="60" t="s">
        <v>71</v>
      </c>
    </row>
    <row r="33" spans="1:51" s="1" customFormat="1" ht="51.75" customHeight="1" x14ac:dyDescent="0.25">
      <c r="A33" s="179" t="s">
        <v>304</v>
      </c>
      <c r="B33" s="48" t="s">
        <v>117</v>
      </c>
      <c r="C33" s="46" t="s">
        <v>100</v>
      </c>
      <c r="D33" s="48"/>
      <c r="F33" s="48"/>
      <c r="G33" s="48"/>
      <c r="H33" s="48"/>
      <c r="I33" s="48"/>
      <c r="J33" s="48"/>
      <c r="K33" s="41">
        <f t="shared" si="25"/>
        <v>0</v>
      </c>
      <c r="L33" s="48"/>
      <c r="M33" s="48"/>
      <c r="N33" s="48"/>
      <c r="O33" s="48"/>
      <c r="P33" s="48"/>
      <c r="Q33" s="48"/>
      <c r="R33" s="47">
        <f t="shared" ref="R33:R66" si="35">L33+M33+N33+P33</f>
        <v>0</v>
      </c>
      <c r="S33" s="48">
        <v>290000</v>
      </c>
      <c r="T33" s="48"/>
      <c r="U33" s="48"/>
      <c r="V33" s="48"/>
      <c r="W33" s="48"/>
      <c r="X33" s="48"/>
      <c r="Y33" s="41">
        <f t="shared" si="27"/>
        <v>290000</v>
      </c>
      <c r="Z33" s="48"/>
      <c r="AA33" s="48"/>
      <c r="AB33" s="48"/>
      <c r="AC33" s="48"/>
      <c r="AD33" s="48"/>
      <c r="AE33" s="48"/>
      <c r="AF33" s="41">
        <f t="shared" si="28"/>
        <v>0</v>
      </c>
      <c r="AG33" s="48"/>
      <c r="AH33" s="48"/>
      <c r="AI33" s="48"/>
      <c r="AJ33" s="48"/>
      <c r="AK33" s="48"/>
      <c r="AL33" s="48"/>
      <c r="AM33" s="41">
        <f t="shared" si="29"/>
        <v>0</v>
      </c>
      <c r="AN33" s="48"/>
      <c r="AO33" s="48"/>
      <c r="AP33" s="48"/>
      <c r="AQ33" s="48"/>
      <c r="AR33" s="48"/>
      <c r="AS33" s="48"/>
      <c r="AT33" s="47">
        <f t="shared" ref="AT33:AT41" si="36">AN33+AO33+AP33+AR33</f>
        <v>0</v>
      </c>
      <c r="AU33" s="43">
        <f t="shared" si="31"/>
        <v>290000</v>
      </c>
      <c r="AV33" s="50" t="s">
        <v>885</v>
      </c>
      <c r="AW33" s="48">
        <v>2024</v>
      </c>
      <c r="AX33" s="48">
        <v>2024</v>
      </c>
      <c r="AY33" s="60" t="s">
        <v>71</v>
      </c>
    </row>
    <row r="34" spans="1:51" s="1" customFormat="1" ht="87.75" customHeight="1" x14ac:dyDescent="0.25">
      <c r="A34" s="179" t="s">
        <v>305</v>
      </c>
      <c r="B34" s="48" t="s">
        <v>501</v>
      </c>
      <c r="C34" s="46" t="s">
        <v>100</v>
      </c>
      <c r="D34" s="48"/>
      <c r="E34" s="48">
        <v>0</v>
      </c>
      <c r="F34" s="48"/>
      <c r="G34" s="48"/>
      <c r="H34" s="48"/>
      <c r="I34" s="48"/>
      <c r="J34" s="48"/>
      <c r="K34" s="41">
        <f t="shared" si="25"/>
        <v>0</v>
      </c>
      <c r="L34" s="48"/>
      <c r="M34" s="48"/>
      <c r="N34" s="48"/>
      <c r="O34" s="48"/>
      <c r="P34" s="48"/>
      <c r="Q34" s="48"/>
      <c r="R34" s="47">
        <f t="shared" si="35"/>
        <v>0</v>
      </c>
      <c r="S34" s="48">
        <v>200000</v>
      </c>
      <c r="T34" s="48"/>
      <c r="U34" s="48"/>
      <c r="V34" s="48"/>
      <c r="W34" s="48"/>
      <c r="X34" s="48"/>
      <c r="Y34" s="41">
        <f t="shared" si="27"/>
        <v>200000</v>
      </c>
      <c r="Z34" s="48"/>
      <c r="AA34" s="48"/>
      <c r="AB34" s="48"/>
      <c r="AC34" s="48"/>
      <c r="AD34" s="48"/>
      <c r="AE34" s="48"/>
      <c r="AF34" s="41">
        <f t="shared" si="28"/>
        <v>0</v>
      </c>
      <c r="AG34" s="48"/>
      <c r="AH34" s="48"/>
      <c r="AI34" s="48"/>
      <c r="AJ34" s="48"/>
      <c r="AK34" s="48"/>
      <c r="AL34" s="48"/>
      <c r="AM34" s="41">
        <f t="shared" si="29"/>
        <v>0</v>
      </c>
      <c r="AN34" s="48"/>
      <c r="AO34" s="48"/>
      <c r="AP34" s="48"/>
      <c r="AQ34" s="48"/>
      <c r="AR34" s="48"/>
      <c r="AS34" s="48"/>
      <c r="AT34" s="47">
        <f t="shared" si="36"/>
        <v>0</v>
      </c>
      <c r="AU34" s="43">
        <f t="shared" si="31"/>
        <v>200000</v>
      </c>
      <c r="AV34" s="50" t="s">
        <v>885</v>
      </c>
      <c r="AW34" s="48">
        <v>2024</v>
      </c>
      <c r="AX34" s="48">
        <v>2024</v>
      </c>
      <c r="AY34" s="60" t="s">
        <v>71</v>
      </c>
    </row>
    <row r="35" spans="1:51" s="1" customFormat="1" ht="63" customHeight="1" x14ac:dyDescent="0.25">
      <c r="A35" s="179" t="s">
        <v>306</v>
      </c>
      <c r="B35" s="48" t="s">
        <v>118</v>
      </c>
      <c r="C35" s="46" t="s">
        <v>100</v>
      </c>
      <c r="D35" s="48"/>
      <c r="E35" s="48"/>
      <c r="F35" s="48"/>
      <c r="G35" s="48"/>
      <c r="H35" s="48"/>
      <c r="I35" s="48"/>
      <c r="J35" s="48"/>
      <c r="K35" s="41">
        <f t="shared" si="25"/>
        <v>0</v>
      </c>
      <c r="L35" s="48"/>
      <c r="M35" s="48"/>
      <c r="N35" s="48"/>
      <c r="O35" s="48"/>
      <c r="P35" s="48"/>
      <c r="Q35" s="48"/>
      <c r="R35" s="47">
        <f t="shared" si="35"/>
        <v>0</v>
      </c>
      <c r="S35" s="48">
        <v>100000</v>
      </c>
      <c r="T35" s="48"/>
      <c r="U35" s="48"/>
      <c r="V35" s="48"/>
      <c r="W35" s="48"/>
      <c r="X35" s="48"/>
      <c r="Y35" s="41">
        <f t="shared" si="27"/>
        <v>100000</v>
      </c>
      <c r="Z35" s="48"/>
      <c r="AA35" s="48"/>
      <c r="AB35" s="48"/>
      <c r="AC35" s="48"/>
      <c r="AD35" s="48"/>
      <c r="AE35" s="48"/>
      <c r="AF35" s="41">
        <f t="shared" si="28"/>
        <v>0</v>
      </c>
      <c r="AG35" s="48"/>
      <c r="AH35" s="48"/>
      <c r="AI35" s="48"/>
      <c r="AJ35" s="48"/>
      <c r="AK35" s="48"/>
      <c r="AL35" s="48"/>
      <c r="AM35" s="41">
        <f t="shared" si="29"/>
        <v>0</v>
      </c>
      <c r="AN35" s="48"/>
      <c r="AO35" s="48"/>
      <c r="AP35" s="48"/>
      <c r="AQ35" s="48"/>
      <c r="AR35" s="48"/>
      <c r="AS35" s="48"/>
      <c r="AT35" s="47">
        <f t="shared" si="36"/>
        <v>0</v>
      </c>
      <c r="AU35" s="43">
        <f t="shared" si="31"/>
        <v>100000</v>
      </c>
      <c r="AV35" s="50" t="s">
        <v>885</v>
      </c>
      <c r="AW35" s="48">
        <v>2024</v>
      </c>
      <c r="AX35" s="48">
        <v>2024</v>
      </c>
      <c r="AY35" s="60" t="s">
        <v>71</v>
      </c>
    </row>
    <row r="36" spans="1:51" s="1" customFormat="1" ht="66.75" customHeight="1" x14ac:dyDescent="0.25">
      <c r="A36" s="179" t="s">
        <v>307</v>
      </c>
      <c r="B36" s="48" t="s">
        <v>119</v>
      </c>
      <c r="C36" s="46" t="s">
        <v>100</v>
      </c>
      <c r="D36" s="48"/>
      <c r="E36" s="48"/>
      <c r="F36" s="48"/>
      <c r="G36" s="48"/>
      <c r="H36" s="48"/>
      <c r="I36" s="48"/>
      <c r="J36" s="48"/>
      <c r="K36" s="41">
        <f t="shared" si="25"/>
        <v>0</v>
      </c>
      <c r="L36" s="48"/>
      <c r="M36" s="48"/>
      <c r="N36" s="48"/>
      <c r="O36" s="48"/>
      <c r="P36" s="48"/>
      <c r="Q36" s="48"/>
      <c r="R36" s="47">
        <f t="shared" si="35"/>
        <v>0</v>
      </c>
      <c r="S36" s="48">
        <v>165000</v>
      </c>
      <c r="T36" s="48"/>
      <c r="U36" s="48"/>
      <c r="V36" s="48"/>
      <c r="W36" s="48"/>
      <c r="X36" s="48"/>
      <c r="Y36" s="41">
        <f t="shared" si="27"/>
        <v>165000</v>
      </c>
      <c r="Z36" s="48"/>
      <c r="AA36" s="48"/>
      <c r="AB36" s="48"/>
      <c r="AC36" s="48"/>
      <c r="AD36" s="48"/>
      <c r="AE36" s="48"/>
      <c r="AF36" s="41">
        <f t="shared" si="28"/>
        <v>0</v>
      </c>
      <c r="AG36" s="48"/>
      <c r="AH36" s="48"/>
      <c r="AI36" s="48"/>
      <c r="AJ36" s="48"/>
      <c r="AK36" s="48"/>
      <c r="AL36" s="48"/>
      <c r="AM36" s="41">
        <f t="shared" si="29"/>
        <v>0</v>
      </c>
      <c r="AN36" s="48"/>
      <c r="AO36" s="48"/>
      <c r="AP36" s="48"/>
      <c r="AQ36" s="48"/>
      <c r="AR36" s="48"/>
      <c r="AS36" s="48"/>
      <c r="AT36" s="47">
        <f t="shared" si="36"/>
        <v>0</v>
      </c>
      <c r="AU36" s="43">
        <f t="shared" si="31"/>
        <v>165000</v>
      </c>
      <c r="AV36" s="50" t="s">
        <v>885</v>
      </c>
      <c r="AW36" s="48">
        <v>2024</v>
      </c>
      <c r="AX36" s="48">
        <v>2024</v>
      </c>
      <c r="AY36" s="60" t="s">
        <v>71</v>
      </c>
    </row>
    <row r="37" spans="1:51" s="1" customFormat="1" ht="53.25" customHeight="1" x14ac:dyDescent="0.25">
      <c r="A37" s="179" t="s">
        <v>308</v>
      </c>
      <c r="B37" s="40" t="s">
        <v>120</v>
      </c>
      <c r="C37" s="46" t="s">
        <v>100</v>
      </c>
      <c r="D37" s="48"/>
      <c r="F37" s="48"/>
      <c r="G37" s="48"/>
      <c r="H37" s="48"/>
      <c r="I37" s="48"/>
      <c r="J37" s="48"/>
      <c r="K37" s="41">
        <f t="shared" si="25"/>
        <v>0</v>
      </c>
      <c r="L37" s="48"/>
      <c r="M37" s="48"/>
      <c r="N37" s="48"/>
      <c r="O37" s="48"/>
      <c r="P37" s="48"/>
      <c r="Q37" s="48"/>
      <c r="R37" s="47">
        <f t="shared" si="35"/>
        <v>0</v>
      </c>
      <c r="S37" s="48">
        <v>150000</v>
      </c>
      <c r="T37" s="48"/>
      <c r="U37" s="48"/>
      <c r="V37" s="48"/>
      <c r="W37" s="48"/>
      <c r="X37" s="48"/>
      <c r="Y37" s="41">
        <f t="shared" si="27"/>
        <v>150000</v>
      </c>
      <c r="Z37" s="48"/>
      <c r="AA37" s="48"/>
      <c r="AB37" s="48"/>
      <c r="AC37" s="48"/>
      <c r="AD37" s="48"/>
      <c r="AE37" s="48"/>
      <c r="AF37" s="41">
        <f t="shared" si="28"/>
        <v>0</v>
      </c>
      <c r="AG37" s="48"/>
      <c r="AH37" s="48"/>
      <c r="AI37" s="48"/>
      <c r="AJ37" s="48"/>
      <c r="AK37" s="48"/>
      <c r="AL37" s="48"/>
      <c r="AM37" s="41">
        <f t="shared" si="29"/>
        <v>0</v>
      </c>
      <c r="AN37" s="48"/>
      <c r="AO37" s="48"/>
      <c r="AP37" s="48"/>
      <c r="AQ37" s="48"/>
      <c r="AR37" s="48"/>
      <c r="AS37" s="48"/>
      <c r="AT37" s="47">
        <f t="shared" si="36"/>
        <v>0</v>
      </c>
      <c r="AU37" s="43">
        <f t="shared" si="31"/>
        <v>150000</v>
      </c>
      <c r="AV37" s="50" t="s">
        <v>885</v>
      </c>
      <c r="AW37" s="48">
        <v>2024</v>
      </c>
      <c r="AX37" s="48">
        <v>2024</v>
      </c>
      <c r="AY37" s="60" t="s">
        <v>71</v>
      </c>
    </row>
    <row r="38" spans="1:51" s="1" customFormat="1" ht="45.75" customHeight="1" x14ac:dyDescent="0.25">
      <c r="A38" s="179" t="s">
        <v>309</v>
      </c>
      <c r="B38" s="46" t="s">
        <v>863</v>
      </c>
      <c r="C38" s="46" t="s">
        <v>100</v>
      </c>
      <c r="D38" s="48"/>
      <c r="E38" s="48"/>
      <c r="F38" s="48"/>
      <c r="G38" s="48"/>
      <c r="H38" s="48"/>
      <c r="I38" s="48"/>
      <c r="J38" s="48"/>
      <c r="K38" s="41">
        <f t="shared" si="25"/>
        <v>0</v>
      </c>
      <c r="L38" s="48"/>
      <c r="M38" s="48"/>
      <c r="N38" s="48"/>
      <c r="O38" s="48"/>
      <c r="P38" s="48"/>
      <c r="Q38" s="48"/>
      <c r="R38" s="47">
        <f t="shared" si="35"/>
        <v>0</v>
      </c>
      <c r="S38" s="48">
        <v>19000</v>
      </c>
      <c r="T38" s="48"/>
      <c r="U38" s="48"/>
      <c r="V38" s="48"/>
      <c r="W38" s="48"/>
      <c r="X38" s="48"/>
      <c r="Y38" s="41">
        <f t="shared" si="27"/>
        <v>19000</v>
      </c>
      <c r="Z38" s="48"/>
      <c r="AA38" s="48"/>
      <c r="AB38" s="48"/>
      <c r="AC38" s="48"/>
      <c r="AD38" s="48"/>
      <c r="AE38" s="48"/>
      <c r="AF38" s="41">
        <f t="shared" si="28"/>
        <v>0</v>
      </c>
      <c r="AG38" s="48"/>
      <c r="AH38" s="48"/>
      <c r="AI38" s="48"/>
      <c r="AJ38" s="48"/>
      <c r="AK38" s="48"/>
      <c r="AL38" s="48"/>
      <c r="AM38" s="41">
        <f t="shared" si="29"/>
        <v>0</v>
      </c>
      <c r="AN38" s="48"/>
      <c r="AO38" s="48"/>
      <c r="AP38" s="48"/>
      <c r="AQ38" s="48"/>
      <c r="AR38" s="48"/>
      <c r="AS38" s="48"/>
      <c r="AT38" s="47">
        <f t="shared" si="36"/>
        <v>0</v>
      </c>
      <c r="AU38" s="43">
        <f t="shared" si="31"/>
        <v>19000</v>
      </c>
      <c r="AV38" s="50" t="s">
        <v>885</v>
      </c>
      <c r="AW38" s="48">
        <v>2024</v>
      </c>
      <c r="AX38" s="48">
        <v>2024</v>
      </c>
      <c r="AY38" s="60" t="s">
        <v>71</v>
      </c>
    </row>
    <row r="39" spans="1:51" s="1" customFormat="1" ht="66.75" customHeight="1" x14ac:dyDescent="0.25">
      <c r="A39" s="179" t="s">
        <v>310</v>
      </c>
      <c r="B39" s="46" t="s">
        <v>155</v>
      </c>
      <c r="C39" s="46" t="s">
        <v>100</v>
      </c>
      <c r="D39" s="48"/>
      <c r="E39" s="174">
        <v>12000</v>
      </c>
      <c r="F39" s="48"/>
      <c r="G39" s="48"/>
      <c r="H39" s="48"/>
      <c r="I39" s="48"/>
      <c r="J39" s="48"/>
      <c r="K39" s="41">
        <f t="shared" si="25"/>
        <v>12000</v>
      </c>
      <c r="L39" s="48">
        <v>172676.65</v>
      </c>
      <c r="M39" s="48">
        <v>30472.35</v>
      </c>
      <c r="N39" s="48"/>
      <c r="O39" s="48"/>
      <c r="P39" s="48"/>
      <c r="Q39" s="48"/>
      <c r="R39" s="47">
        <f t="shared" si="35"/>
        <v>203149</v>
      </c>
      <c r="S39" s="48"/>
      <c r="T39" s="48"/>
      <c r="U39" s="48"/>
      <c r="V39" s="48"/>
      <c r="W39" s="48"/>
      <c r="X39" s="48"/>
      <c r="Y39" s="41">
        <f t="shared" si="27"/>
        <v>0</v>
      </c>
      <c r="Z39" s="48"/>
      <c r="AA39" s="48"/>
      <c r="AB39" s="48"/>
      <c r="AC39" s="48"/>
      <c r="AD39" s="48"/>
      <c r="AE39" s="48"/>
      <c r="AF39" s="41">
        <f t="shared" si="28"/>
        <v>0</v>
      </c>
      <c r="AG39" s="48"/>
      <c r="AH39" s="48"/>
      <c r="AI39" s="48"/>
      <c r="AJ39" s="48"/>
      <c r="AK39" s="48"/>
      <c r="AL39" s="48"/>
      <c r="AM39" s="41">
        <f t="shared" si="29"/>
        <v>0</v>
      </c>
      <c r="AN39" s="48"/>
      <c r="AO39" s="48"/>
      <c r="AP39" s="48"/>
      <c r="AQ39" s="48"/>
      <c r="AR39" s="48"/>
      <c r="AS39" s="48"/>
      <c r="AT39" s="47">
        <f t="shared" si="36"/>
        <v>0</v>
      </c>
      <c r="AU39" s="43">
        <f t="shared" si="31"/>
        <v>215149</v>
      </c>
      <c r="AV39" s="50" t="s">
        <v>886</v>
      </c>
      <c r="AW39" s="48">
        <v>2023</v>
      </c>
      <c r="AX39" s="48">
        <v>2023</v>
      </c>
      <c r="AY39" s="60" t="s">
        <v>71</v>
      </c>
    </row>
    <row r="40" spans="1:51" s="1" customFormat="1" ht="41.25" customHeight="1" x14ac:dyDescent="0.25">
      <c r="A40" s="179" t="s">
        <v>311</v>
      </c>
      <c r="B40" s="48" t="s">
        <v>257</v>
      </c>
      <c r="C40" s="46" t="s">
        <v>100</v>
      </c>
      <c r="D40" s="48"/>
      <c r="E40" s="48"/>
      <c r="F40" s="48"/>
      <c r="G40" s="48"/>
      <c r="H40" s="48"/>
      <c r="I40" s="48"/>
      <c r="J40" s="48"/>
      <c r="K40" s="41">
        <f t="shared" si="25"/>
        <v>0</v>
      </c>
      <c r="L40" s="48">
        <v>136126.65</v>
      </c>
      <c r="M40" s="48">
        <v>24022.35</v>
      </c>
      <c r="N40" s="48"/>
      <c r="O40" s="48"/>
      <c r="P40" s="48"/>
      <c r="Q40" s="48"/>
      <c r="R40" s="47">
        <f t="shared" si="35"/>
        <v>160149</v>
      </c>
      <c r="S40" s="48"/>
      <c r="T40" s="48"/>
      <c r="U40" s="48"/>
      <c r="V40" s="48"/>
      <c r="W40" s="48"/>
      <c r="X40" s="48"/>
      <c r="Y40" s="41">
        <f t="shared" si="27"/>
        <v>0</v>
      </c>
      <c r="Z40" s="48"/>
      <c r="AA40" s="48"/>
      <c r="AB40" s="48"/>
      <c r="AC40" s="48"/>
      <c r="AD40" s="48"/>
      <c r="AE40" s="48"/>
      <c r="AF40" s="41">
        <f t="shared" si="28"/>
        <v>0</v>
      </c>
      <c r="AG40" s="48"/>
      <c r="AH40" s="48"/>
      <c r="AI40" s="48"/>
      <c r="AJ40" s="48"/>
      <c r="AK40" s="48"/>
      <c r="AL40" s="48"/>
      <c r="AM40" s="41">
        <f t="shared" si="29"/>
        <v>0</v>
      </c>
      <c r="AN40" s="48"/>
      <c r="AO40" s="48"/>
      <c r="AP40" s="48"/>
      <c r="AQ40" s="48"/>
      <c r="AR40" s="48"/>
      <c r="AS40" s="48"/>
      <c r="AT40" s="47">
        <f t="shared" si="36"/>
        <v>0</v>
      </c>
      <c r="AU40" s="43">
        <f t="shared" si="31"/>
        <v>160149</v>
      </c>
      <c r="AV40" s="50" t="s">
        <v>885</v>
      </c>
      <c r="AW40" s="48">
        <v>2023</v>
      </c>
      <c r="AX40" s="48">
        <v>2023</v>
      </c>
      <c r="AY40" s="60" t="s">
        <v>71</v>
      </c>
    </row>
    <row r="41" spans="1:51" s="1" customFormat="1" ht="56.25" customHeight="1" x14ac:dyDescent="0.25">
      <c r="A41" s="179" t="s">
        <v>312</v>
      </c>
      <c r="B41" s="40" t="s">
        <v>258</v>
      </c>
      <c r="C41" s="46" t="s">
        <v>100</v>
      </c>
      <c r="D41" s="48"/>
      <c r="E41" s="48"/>
      <c r="F41" s="48"/>
      <c r="G41" s="48"/>
      <c r="H41" s="48"/>
      <c r="I41" s="48"/>
      <c r="J41" s="48"/>
      <c r="K41" s="41">
        <f t="shared" si="25"/>
        <v>0</v>
      </c>
      <c r="L41" s="48">
        <v>178626.65</v>
      </c>
      <c r="M41" s="48">
        <v>31522.35</v>
      </c>
      <c r="N41" s="48"/>
      <c r="O41" s="48"/>
      <c r="P41" s="48"/>
      <c r="Q41" s="48"/>
      <c r="R41" s="47">
        <f t="shared" si="35"/>
        <v>210149</v>
      </c>
      <c r="S41" s="48"/>
      <c r="T41" s="48"/>
      <c r="U41" s="48"/>
      <c r="V41" s="48"/>
      <c r="W41" s="48"/>
      <c r="X41" s="48"/>
      <c r="Y41" s="41">
        <f t="shared" si="27"/>
        <v>0</v>
      </c>
      <c r="Z41" s="48"/>
      <c r="AA41" s="48"/>
      <c r="AB41" s="48"/>
      <c r="AC41" s="48"/>
      <c r="AD41" s="48"/>
      <c r="AE41" s="48"/>
      <c r="AF41" s="41">
        <f t="shared" si="28"/>
        <v>0</v>
      </c>
      <c r="AG41" s="48"/>
      <c r="AH41" s="48"/>
      <c r="AI41" s="48"/>
      <c r="AJ41" s="48"/>
      <c r="AK41" s="48"/>
      <c r="AL41" s="48"/>
      <c r="AM41" s="41">
        <f t="shared" si="29"/>
        <v>0</v>
      </c>
      <c r="AN41" s="48"/>
      <c r="AO41" s="48"/>
      <c r="AP41" s="48"/>
      <c r="AQ41" s="48"/>
      <c r="AR41" s="48"/>
      <c r="AS41" s="48"/>
      <c r="AT41" s="47">
        <f t="shared" si="36"/>
        <v>0</v>
      </c>
      <c r="AU41" s="43">
        <f t="shared" si="31"/>
        <v>210149</v>
      </c>
      <c r="AV41" s="50" t="s">
        <v>887</v>
      </c>
      <c r="AW41" s="48">
        <v>2023</v>
      </c>
      <c r="AX41" s="48">
        <v>2023</v>
      </c>
      <c r="AY41" s="60" t="s">
        <v>71</v>
      </c>
    </row>
    <row r="42" spans="1:51" s="1" customFormat="1" ht="151.5" customHeight="1" x14ac:dyDescent="0.25">
      <c r="A42" s="179" t="s">
        <v>313</v>
      </c>
      <c r="B42" s="40" t="s">
        <v>192</v>
      </c>
      <c r="C42" s="46" t="s">
        <v>100</v>
      </c>
      <c r="D42" s="48"/>
      <c r="E42" s="182">
        <v>12500</v>
      </c>
      <c r="F42" s="183">
        <v>0</v>
      </c>
      <c r="G42" s="48"/>
      <c r="H42" s="48"/>
      <c r="I42" s="48"/>
      <c r="J42" s="48"/>
      <c r="K42" s="41">
        <f t="shared" si="25"/>
        <v>12500</v>
      </c>
      <c r="L42" s="183">
        <v>15986.18</v>
      </c>
      <c r="M42" s="183">
        <v>90588.33</v>
      </c>
      <c r="N42" s="48"/>
      <c r="O42" s="48"/>
      <c r="P42" s="48"/>
      <c r="Q42" s="48"/>
      <c r="R42" s="47">
        <f t="shared" si="35"/>
        <v>106574.51000000001</v>
      </c>
      <c r="S42" s="48"/>
      <c r="T42" s="48"/>
      <c r="U42" s="48"/>
      <c r="V42" s="48"/>
      <c r="W42" s="48"/>
      <c r="X42" s="48"/>
      <c r="Y42" s="41">
        <f t="shared" si="27"/>
        <v>0</v>
      </c>
      <c r="Z42" s="48"/>
      <c r="AA42" s="48"/>
      <c r="AB42" s="48"/>
      <c r="AC42" s="48"/>
      <c r="AD42" s="48"/>
      <c r="AE42" s="48"/>
      <c r="AF42" s="41">
        <f t="shared" si="28"/>
        <v>0</v>
      </c>
      <c r="AG42" s="48"/>
      <c r="AH42" s="48"/>
      <c r="AI42" s="48"/>
      <c r="AJ42" s="48"/>
      <c r="AK42" s="48"/>
      <c r="AL42" s="48"/>
      <c r="AM42" s="41">
        <f t="shared" si="29"/>
        <v>0</v>
      </c>
      <c r="AN42" s="48"/>
      <c r="AO42" s="48"/>
      <c r="AP42" s="48"/>
      <c r="AQ42" s="48"/>
      <c r="AR42" s="48"/>
      <c r="AS42" s="48"/>
      <c r="AT42" s="47">
        <f t="shared" ref="AT42:AT48" si="37">AN42+AO42+AP42+AR42</f>
        <v>0</v>
      </c>
      <c r="AU42" s="43">
        <f t="shared" si="31"/>
        <v>119074.51000000001</v>
      </c>
      <c r="AV42" s="184" t="s">
        <v>929</v>
      </c>
      <c r="AW42" s="48">
        <v>2022</v>
      </c>
      <c r="AX42" s="48">
        <v>2023</v>
      </c>
      <c r="AY42" s="60" t="s">
        <v>71</v>
      </c>
    </row>
    <row r="43" spans="1:51" s="1" customFormat="1" ht="128.25" customHeight="1" x14ac:dyDescent="0.25">
      <c r="A43" s="179" t="s">
        <v>529</v>
      </c>
      <c r="B43" s="40" t="s">
        <v>259</v>
      </c>
      <c r="C43" s="46" t="s">
        <v>100</v>
      </c>
      <c r="D43" s="185"/>
      <c r="E43" s="48">
        <v>16169</v>
      </c>
      <c r="F43" s="185">
        <v>91625</v>
      </c>
      <c r="G43" s="186"/>
      <c r="H43" s="186"/>
      <c r="I43" s="186"/>
      <c r="J43" s="186"/>
      <c r="K43" s="41">
        <f t="shared" si="25"/>
        <v>107794</v>
      </c>
      <c r="L43" s="48">
        <f>79691-M43</f>
        <v>11953.650000000009</v>
      </c>
      <c r="M43" s="48">
        <f>0.85*79691</f>
        <v>67737.349999999991</v>
      </c>
      <c r="N43" s="48"/>
      <c r="O43" s="48"/>
      <c r="P43" s="48"/>
      <c r="Q43" s="48"/>
      <c r="R43" s="47">
        <f t="shared" si="35"/>
        <v>79691</v>
      </c>
      <c r="S43" s="48"/>
      <c r="T43" s="48"/>
      <c r="U43" s="48"/>
      <c r="V43" s="48"/>
      <c r="W43" s="48"/>
      <c r="X43" s="48"/>
      <c r="Y43" s="41">
        <f t="shared" si="27"/>
        <v>0</v>
      </c>
      <c r="Z43" s="48"/>
      <c r="AA43" s="48"/>
      <c r="AB43" s="48"/>
      <c r="AC43" s="48"/>
      <c r="AD43" s="48"/>
      <c r="AE43" s="48"/>
      <c r="AF43" s="41">
        <f t="shared" si="28"/>
        <v>0</v>
      </c>
      <c r="AG43" s="48"/>
      <c r="AH43" s="48"/>
      <c r="AI43" s="48"/>
      <c r="AJ43" s="48"/>
      <c r="AK43" s="48"/>
      <c r="AL43" s="48"/>
      <c r="AM43" s="41">
        <f t="shared" si="29"/>
        <v>0</v>
      </c>
      <c r="AN43" s="48"/>
      <c r="AO43" s="48"/>
      <c r="AP43" s="48"/>
      <c r="AQ43" s="48"/>
      <c r="AR43" s="48"/>
      <c r="AS43" s="48"/>
      <c r="AT43" s="47">
        <f t="shared" si="37"/>
        <v>0</v>
      </c>
      <c r="AU43" s="43">
        <f t="shared" si="31"/>
        <v>187485</v>
      </c>
      <c r="AV43" s="50" t="s">
        <v>924</v>
      </c>
      <c r="AW43" s="48">
        <v>2022</v>
      </c>
      <c r="AX43" s="48">
        <v>2022</v>
      </c>
      <c r="AY43" s="60" t="s">
        <v>71</v>
      </c>
    </row>
    <row r="44" spans="1:51" s="1" customFormat="1" ht="115.5" customHeight="1" x14ac:dyDescent="0.25">
      <c r="A44" s="179" t="s">
        <v>314</v>
      </c>
      <c r="B44" s="40" t="s">
        <v>260</v>
      </c>
      <c r="C44" s="46" t="s">
        <v>100</v>
      </c>
      <c r="D44" s="187"/>
      <c r="E44" s="48">
        <v>17572</v>
      </c>
      <c r="F44" s="185">
        <v>99318</v>
      </c>
      <c r="G44" s="186"/>
      <c r="H44" s="186"/>
      <c r="I44" s="186"/>
      <c r="J44" s="186"/>
      <c r="K44" s="41">
        <f t="shared" si="25"/>
        <v>116890</v>
      </c>
      <c r="L44" s="48">
        <f>78653-M44</f>
        <v>11797.949999999997</v>
      </c>
      <c r="M44" s="48">
        <f>0.85*78653</f>
        <v>66855.05</v>
      </c>
      <c r="N44" s="48"/>
      <c r="O44" s="48"/>
      <c r="P44" s="48"/>
      <c r="Q44" s="48"/>
      <c r="R44" s="47">
        <f t="shared" si="35"/>
        <v>78653</v>
      </c>
      <c r="S44" s="48"/>
      <c r="T44" s="48"/>
      <c r="U44" s="48"/>
      <c r="V44" s="48"/>
      <c r="W44" s="48"/>
      <c r="X44" s="48"/>
      <c r="Y44" s="41">
        <f t="shared" si="27"/>
        <v>0</v>
      </c>
      <c r="Z44" s="48"/>
      <c r="AA44" s="48"/>
      <c r="AB44" s="48"/>
      <c r="AC44" s="48"/>
      <c r="AD44" s="48"/>
      <c r="AE44" s="48"/>
      <c r="AF44" s="41">
        <f t="shared" si="28"/>
        <v>0</v>
      </c>
      <c r="AG44" s="48"/>
      <c r="AH44" s="48"/>
      <c r="AI44" s="48"/>
      <c r="AJ44" s="48"/>
      <c r="AK44" s="48"/>
      <c r="AL44" s="48"/>
      <c r="AM44" s="41">
        <f t="shared" si="29"/>
        <v>0</v>
      </c>
      <c r="AN44" s="48"/>
      <c r="AO44" s="48"/>
      <c r="AP44" s="48"/>
      <c r="AQ44" s="48"/>
      <c r="AR44" s="48"/>
      <c r="AS44" s="48"/>
      <c r="AT44" s="47">
        <f t="shared" si="37"/>
        <v>0</v>
      </c>
      <c r="AU44" s="43">
        <f t="shared" si="31"/>
        <v>195543</v>
      </c>
      <c r="AV44" s="50" t="s">
        <v>925</v>
      </c>
      <c r="AW44" s="48">
        <v>2022</v>
      </c>
      <c r="AX44" s="48">
        <v>2022</v>
      </c>
      <c r="AY44" s="60" t="s">
        <v>71</v>
      </c>
    </row>
    <row r="45" spans="1:51" s="1" customFormat="1" ht="115.5" customHeight="1" x14ac:dyDescent="0.25">
      <c r="A45" s="179" t="s">
        <v>315</v>
      </c>
      <c r="B45" s="40" t="s">
        <v>864</v>
      </c>
      <c r="C45" s="46" t="s">
        <v>100</v>
      </c>
      <c r="D45" s="185"/>
      <c r="E45" s="48">
        <v>20595</v>
      </c>
      <c r="F45" s="185">
        <v>116703</v>
      </c>
      <c r="G45" s="186"/>
      <c r="H45" s="186"/>
      <c r="I45" s="186"/>
      <c r="J45" s="186"/>
      <c r="K45" s="41">
        <f t="shared" si="25"/>
        <v>137298</v>
      </c>
      <c r="L45" s="48">
        <f>102728-M45</f>
        <v>15409.199999999997</v>
      </c>
      <c r="M45" s="48">
        <f>0.85*102728</f>
        <v>87318.8</v>
      </c>
      <c r="N45" s="48"/>
      <c r="O45" s="48"/>
      <c r="P45" s="48"/>
      <c r="Q45" s="48"/>
      <c r="R45" s="47">
        <f t="shared" si="35"/>
        <v>102728</v>
      </c>
      <c r="S45" s="48"/>
      <c r="T45" s="48"/>
      <c r="U45" s="48"/>
      <c r="V45" s="48"/>
      <c r="W45" s="48"/>
      <c r="X45" s="48"/>
      <c r="Y45" s="41">
        <f t="shared" si="27"/>
        <v>0</v>
      </c>
      <c r="Z45" s="48"/>
      <c r="AA45" s="48"/>
      <c r="AB45" s="48"/>
      <c r="AC45" s="48"/>
      <c r="AD45" s="48"/>
      <c r="AE45" s="48"/>
      <c r="AF45" s="41">
        <f t="shared" si="28"/>
        <v>0</v>
      </c>
      <c r="AG45" s="48"/>
      <c r="AH45" s="48"/>
      <c r="AI45" s="48"/>
      <c r="AJ45" s="48"/>
      <c r="AK45" s="48"/>
      <c r="AL45" s="48"/>
      <c r="AM45" s="41">
        <f t="shared" si="29"/>
        <v>0</v>
      </c>
      <c r="AN45" s="48"/>
      <c r="AO45" s="48"/>
      <c r="AP45" s="48"/>
      <c r="AQ45" s="48"/>
      <c r="AR45" s="48"/>
      <c r="AS45" s="48"/>
      <c r="AT45" s="47">
        <f t="shared" si="37"/>
        <v>0</v>
      </c>
      <c r="AU45" s="43">
        <f t="shared" si="31"/>
        <v>240026</v>
      </c>
      <c r="AV45" s="50" t="s">
        <v>810</v>
      </c>
      <c r="AW45" s="48">
        <v>2022</v>
      </c>
      <c r="AX45" s="48">
        <v>2022</v>
      </c>
      <c r="AY45" s="60" t="s">
        <v>71</v>
      </c>
    </row>
    <row r="46" spans="1:51" s="1" customFormat="1" ht="86.25" customHeight="1" x14ac:dyDescent="0.25">
      <c r="A46" s="179" t="s">
        <v>316</v>
      </c>
      <c r="B46" s="59" t="s">
        <v>121</v>
      </c>
      <c r="C46" s="56" t="s">
        <v>100</v>
      </c>
      <c r="D46" s="116"/>
      <c r="E46" s="58"/>
      <c r="F46" s="116"/>
      <c r="G46" s="188"/>
      <c r="H46" s="188"/>
      <c r="I46" s="188"/>
      <c r="J46" s="188"/>
      <c r="K46" s="41">
        <f t="shared" si="25"/>
        <v>0</v>
      </c>
      <c r="L46" s="58">
        <v>105000</v>
      </c>
      <c r="M46" s="58"/>
      <c r="N46" s="58"/>
      <c r="O46" s="58"/>
      <c r="P46" s="58"/>
      <c r="Q46" s="58"/>
      <c r="R46" s="47">
        <f t="shared" si="35"/>
        <v>105000</v>
      </c>
      <c r="S46" s="58"/>
      <c r="T46" s="58"/>
      <c r="U46" s="58"/>
      <c r="V46" s="58"/>
      <c r="W46" s="58"/>
      <c r="X46" s="58"/>
      <c r="Y46" s="41">
        <f t="shared" si="27"/>
        <v>0</v>
      </c>
      <c r="Z46" s="58"/>
      <c r="AA46" s="58"/>
      <c r="AB46" s="58"/>
      <c r="AC46" s="58"/>
      <c r="AD46" s="58"/>
      <c r="AE46" s="58"/>
      <c r="AF46" s="41">
        <f t="shared" si="28"/>
        <v>0</v>
      </c>
      <c r="AG46" s="58"/>
      <c r="AH46" s="58"/>
      <c r="AI46" s="58"/>
      <c r="AJ46" s="58"/>
      <c r="AK46" s="58"/>
      <c r="AL46" s="58"/>
      <c r="AM46" s="41">
        <f t="shared" si="29"/>
        <v>0</v>
      </c>
      <c r="AN46" s="58"/>
      <c r="AO46" s="58"/>
      <c r="AP46" s="58"/>
      <c r="AQ46" s="58"/>
      <c r="AR46" s="58"/>
      <c r="AS46" s="58"/>
      <c r="AT46" s="95">
        <f t="shared" si="37"/>
        <v>0</v>
      </c>
      <c r="AU46" s="43">
        <f t="shared" si="31"/>
        <v>105000</v>
      </c>
      <c r="AV46" s="97" t="s">
        <v>811</v>
      </c>
      <c r="AW46" s="58">
        <v>2023</v>
      </c>
      <c r="AX46" s="58">
        <v>2023</v>
      </c>
      <c r="AY46" s="60" t="s">
        <v>71</v>
      </c>
    </row>
    <row r="47" spans="1:51" s="1" customFormat="1" ht="107.25" customHeight="1" x14ac:dyDescent="0.25">
      <c r="A47" s="179" t="s">
        <v>317</v>
      </c>
      <c r="B47" s="59" t="s">
        <v>122</v>
      </c>
      <c r="C47" s="56" t="s">
        <v>100</v>
      </c>
      <c r="D47" s="58"/>
      <c r="E47" s="58"/>
      <c r="F47" s="58"/>
      <c r="G47" s="58"/>
      <c r="H47" s="58"/>
      <c r="I47" s="58"/>
      <c r="J47" s="58"/>
      <c r="K47" s="41">
        <f t="shared" si="25"/>
        <v>0</v>
      </c>
      <c r="L47" s="58">
        <v>339000</v>
      </c>
      <c r="M47" s="58"/>
      <c r="N47" s="58"/>
      <c r="O47" s="58"/>
      <c r="P47" s="58"/>
      <c r="Q47" s="58"/>
      <c r="R47" s="47">
        <f t="shared" si="35"/>
        <v>339000</v>
      </c>
      <c r="S47" s="58"/>
      <c r="T47" s="58"/>
      <c r="U47" s="58"/>
      <c r="V47" s="58"/>
      <c r="W47" s="58"/>
      <c r="X47" s="58"/>
      <c r="Y47" s="41">
        <f t="shared" si="27"/>
        <v>0</v>
      </c>
      <c r="Z47" s="58"/>
      <c r="AA47" s="58"/>
      <c r="AB47" s="58"/>
      <c r="AC47" s="58"/>
      <c r="AD47" s="58"/>
      <c r="AE47" s="58"/>
      <c r="AF47" s="41">
        <f t="shared" si="28"/>
        <v>0</v>
      </c>
      <c r="AG47" s="58"/>
      <c r="AH47" s="58"/>
      <c r="AI47" s="58"/>
      <c r="AJ47" s="58"/>
      <c r="AK47" s="58"/>
      <c r="AL47" s="58"/>
      <c r="AM47" s="41">
        <f t="shared" si="29"/>
        <v>0</v>
      </c>
      <c r="AN47" s="58"/>
      <c r="AO47" s="58"/>
      <c r="AP47" s="58"/>
      <c r="AQ47" s="58"/>
      <c r="AR47" s="58"/>
      <c r="AS47" s="58"/>
      <c r="AT47" s="95">
        <f t="shared" si="37"/>
        <v>0</v>
      </c>
      <c r="AU47" s="43">
        <f t="shared" si="31"/>
        <v>339000</v>
      </c>
      <c r="AV47" s="97" t="s">
        <v>672</v>
      </c>
      <c r="AW47" s="58">
        <v>2023</v>
      </c>
      <c r="AX47" s="58">
        <v>2023</v>
      </c>
      <c r="AY47" s="60" t="s">
        <v>71</v>
      </c>
    </row>
    <row r="48" spans="1:51" s="1" customFormat="1" ht="105" customHeight="1" x14ac:dyDescent="0.25">
      <c r="A48" s="179" t="s">
        <v>318</v>
      </c>
      <c r="B48" s="59" t="s">
        <v>261</v>
      </c>
      <c r="C48" s="56" t="s">
        <v>100</v>
      </c>
      <c r="D48" s="58"/>
      <c r="E48" s="58"/>
      <c r="F48" s="58"/>
      <c r="G48" s="58"/>
      <c r="H48" s="58"/>
      <c r="I48" s="58"/>
      <c r="J48" s="58"/>
      <c r="K48" s="41">
        <f t="shared" si="25"/>
        <v>0</v>
      </c>
      <c r="L48" s="95">
        <v>1500000</v>
      </c>
      <c r="M48" s="58"/>
      <c r="N48" s="58"/>
      <c r="O48" s="58"/>
      <c r="P48" s="58"/>
      <c r="Q48" s="58"/>
      <c r="R48" s="47">
        <f t="shared" si="35"/>
        <v>1500000</v>
      </c>
      <c r="S48" s="58"/>
      <c r="T48" s="58"/>
      <c r="U48" s="58"/>
      <c r="V48" s="58"/>
      <c r="W48" s="58"/>
      <c r="X48" s="58"/>
      <c r="Y48" s="41">
        <f t="shared" si="27"/>
        <v>0</v>
      </c>
      <c r="Z48" s="58"/>
      <c r="AA48" s="58"/>
      <c r="AB48" s="58"/>
      <c r="AC48" s="58"/>
      <c r="AD48" s="58"/>
      <c r="AE48" s="58"/>
      <c r="AF48" s="41">
        <f t="shared" si="28"/>
        <v>0</v>
      </c>
      <c r="AG48" s="58"/>
      <c r="AH48" s="58"/>
      <c r="AI48" s="58"/>
      <c r="AJ48" s="58"/>
      <c r="AK48" s="58"/>
      <c r="AL48" s="58"/>
      <c r="AM48" s="41">
        <f t="shared" si="29"/>
        <v>0</v>
      </c>
      <c r="AN48" s="58"/>
      <c r="AO48" s="58"/>
      <c r="AP48" s="58"/>
      <c r="AQ48" s="58"/>
      <c r="AR48" s="58"/>
      <c r="AS48" s="58"/>
      <c r="AT48" s="95">
        <f t="shared" si="37"/>
        <v>0</v>
      </c>
      <c r="AU48" s="43">
        <f t="shared" si="31"/>
        <v>1500000</v>
      </c>
      <c r="AV48" s="97" t="s">
        <v>812</v>
      </c>
      <c r="AW48" s="58">
        <v>2023</v>
      </c>
      <c r="AX48" s="58">
        <v>2023</v>
      </c>
      <c r="AY48" s="60" t="s">
        <v>71</v>
      </c>
    </row>
    <row r="49" spans="1:51" s="1" customFormat="1" ht="298.5" customHeight="1" x14ac:dyDescent="0.25">
      <c r="A49" s="179" t="s">
        <v>319</v>
      </c>
      <c r="B49" s="189" t="s">
        <v>193</v>
      </c>
      <c r="C49" s="46" t="s">
        <v>100</v>
      </c>
      <c r="D49" s="48"/>
      <c r="E49" s="182">
        <v>43282</v>
      </c>
      <c r="F49" s="183"/>
      <c r="G49" s="48"/>
      <c r="H49" s="48"/>
      <c r="I49" s="48"/>
      <c r="J49" s="48"/>
      <c r="K49" s="41">
        <f t="shared" si="25"/>
        <v>43282</v>
      </c>
      <c r="L49" s="48">
        <v>105000</v>
      </c>
      <c r="M49" s="48">
        <v>595000</v>
      </c>
      <c r="N49" s="48"/>
      <c r="O49" s="48"/>
      <c r="P49" s="48"/>
      <c r="Q49" s="48"/>
      <c r="R49" s="47">
        <f t="shared" si="35"/>
        <v>700000</v>
      </c>
      <c r="S49" s="48"/>
      <c r="T49" s="48"/>
      <c r="U49" s="48"/>
      <c r="V49" s="48"/>
      <c r="W49" s="48"/>
      <c r="X49" s="48"/>
      <c r="Y49" s="41">
        <f t="shared" si="27"/>
        <v>0</v>
      </c>
      <c r="Z49" s="48"/>
      <c r="AA49" s="48"/>
      <c r="AB49" s="48"/>
      <c r="AC49" s="48"/>
      <c r="AD49" s="48"/>
      <c r="AE49" s="48"/>
      <c r="AF49" s="41">
        <f t="shared" si="28"/>
        <v>0</v>
      </c>
      <c r="AG49" s="48"/>
      <c r="AH49" s="48"/>
      <c r="AI49" s="48"/>
      <c r="AJ49" s="48"/>
      <c r="AK49" s="48"/>
      <c r="AL49" s="48"/>
      <c r="AM49" s="41">
        <f t="shared" si="29"/>
        <v>0</v>
      </c>
      <c r="AN49" s="48"/>
      <c r="AO49" s="48"/>
      <c r="AP49" s="48"/>
      <c r="AQ49" s="48"/>
      <c r="AR49" s="48"/>
      <c r="AS49" s="48"/>
      <c r="AT49" s="47">
        <f t="shared" ref="AT49:AT54" si="38">AN49+AO49+AP49+AR49</f>
        <v>0</v>
      </c>
      <c r="AU49" s="43">
        <f t="shared" si="31"/>
        <v>743282</v>
      </c>
      <c r="AV49" s="184" t="s">
        <v>888</v>
      </c>
      <c r="AW49" s="48">
        <v>2022</v>
      </c>
      <c r="AX49" s="48">
        <v>2023</v>
      </c>
      <c r="AY49" s="60" t="s">
        <v>71</v>
      </c>
    </row>
    <row r="50" spans="1:51" s="1" customFormat="1" ht="150.75" customHeight="1" x14ac:dyDescent="0.25">
      <c r="A50" s="179" t="s">
        <v>320</v>
      </c>
      <c r="B50" s="40" t="s">
        <v>525</v>
      </c>
      <c r="C50" s="46" t="s">
        <v>100</v>
      </c>
      <c r="D50" s="48"/>
      <c r="E50" s="48"/>
      <c r="F50" s="185"/>
      <c r="G50" s="186"/>
      <c r="H50" s="186"/>
      <c r="I50" s="186"/>
      <c r="J50" s="186"/>
      <c r="K50" s="150">
        <f t="shared" ref="K50" si="39">E50+F50+G50+I50</f>
        <v>0</v>
      </c>
      <c r="L50" s="174">
        <f>63500+35000+35000</f>
        <v>133500</v>
      </c>
      <c r="M50" s="48"/>
      <c r="N50" s="48"/>
      <c r="O50" s="48"/>
      <c r="P50" s="48"/>
      <c r="Q50" s="48"/>
      <c r="R50" s="47">
        <f t="shared" si="35"/>
        <v>133500</v>
      </c>
      <c r="S50" s="48"/>
      <c r="T50" s="48"/>
      <c r="U50" s="48"/>
      <c r="V50" s="48"/>
      <c r="W50" s="48"/>
      <c r="X50" s="48"/>
      <c r="Y50" s="41">
        <f t="shared" si="27"/>
        <v>0</v>
      </c>
      <c r="Z50" s="48"/>
      <c r="AA50" s="48"/>
      <c r="AB50" s="48"/>
      <c r="AC50" s="48"/>
      <c r="AD50" s="48"/>
      <c r="AE50" s="48"/>
      <c r="AF50" s="41">
        <f t="shared" si="28"/>
        <v>0</v>
      </c>
      <c r="AG50" s="48"/>
      <c r="AH50" s="48"/>
      <c r="AI50" s="48"/>
      <c r="AJ50" s="48"/>
      <c r="AK50" s="48"/>
      <c r="AL50" s="48"/>
      <c r="AM50" s="41">
        <f t="shared" si="29"/>
        <v>0</v>
      </c>
      <c r="AN50" s="48"/>
      <c r="AO50" s="48"/>
      <c r="AP50" s="48"/>
      <c r="AQ50" s="48"/>
      <c r="AR50" s="48"/>
      <c r="AS50" s="48"/>
      <c r="AT50" s="47">
        <f t="shared" si="38"/>
        <v>0</v>
      </c>
      <c r="AU50" s="43">
        <f t="shared" si="31"/>
        <v>133500</v>
      </c>
      <c r="AV50" s="50" t="s">
        <v>801</v>
      </c>
      <c r="AW50" s="48">
        <v>2023</v>
      </c>
      <c r="AX50" s="48">
        <v>2023</v>
      </c>
      <c r="AY50" s="60" t="s">
        <v>516</v>
      </c>
    </row>
    <row r="51" spans="1:51" s="1" customFormat="1" ht="367.5" customHeight="1" x14ac:dyDescent="0.25">
      <c r="A51" s="179" t="s">
        <v>321</v>
      </c>
      <c r="B51" s="40" t="s">
        <v>278</v>
      </c>
      <c r="C51" s="46" t="s">
        <v>100</v>
      </c>
      <c r="D51" s="48"/>
      <c r="E51" s="48"/>
      <c r="F51" s="185"/>
      <c r="G51" s="186"/>
      <c r="H51" s="186"/>
      <c r="I51" s="186"/>
      <c r="J51" s="186"/>
      <c r="K51" s="150">
        <f t="shared" ref="K51" si="40">E51+F51+G51+I51</f>
        <v>0</v>
      </c>
      <c r="L51" s="48">
        <f>83119+24111+24111</f>
        <v>131341</v>
      </c>
      <c r="M51" s="48"/>
      <c r="N51" s="48"/>
      <c r="O51" s="48"/>
      <c r="P51" s="48"/>
      <c r="Q51" s="48"/>
      <c r="R51" s="47">
        <f t="shared" si="35"/>
        <v>131341</v>
      </c>
      <c r="S51" s="48">
        <v>83119</v>
      </c>
      <c r="T51" s="48"/>
      <c r="U51" s="48"/>
      <c r="V51" s="48"/>
      <c r="W51" s="48"/>
      <c r="X51" s="48"/>
      <c r="Y51" s="41">
        <f t="shared" si="27"/>
        <v>83119</v>
      </c>
      <c r="Z51" s="48"/>
      <c r="AA51" s="48"/>
      <c r="AB51" s="48"/>
      <c r="AC51" s="48"/>
      <c r="AD51" s="48"/>
      <c r="AE51" s="48"/>
      <c r="AF51" s="41">
        <f t="shared" si="28"/>
        <v>0</v>
      </c>
      <c r="AG51" s="48"/>
      <c r="AH51" s="48"/>
      <c r="AI51" s="48"/>
      <c r="AJ51" s="48"/>
      <c r="AK51" s="48"/>
      <c r="AL51" s="48"/>
      <c r="AM51" s="41">
        <f t="shared" si="29"/>
        <v>0</v>
      </c>
      <c r="AN51" s="48"/>
      <c r="AO51" s="48"/>
      <c r="AP51" s="48"/>
      <c r="AQ51" s="48"/>
      <c r="AR51" s="48"/>
      <c r="AS51" s="48"/>
      <c r="AT51" s="47">
        <f t="shared" si="38"/>
        <v>0</v>
      </c>
      <c r="AU51" s="43">
        <f t="shared" si="31"/>
        <v>214460</v>
      </c>
      <c r="AV51" s="50" t="s">
        <v>813</v>
      </c>
      <c r="AW51" s="48">
        <v>2023</v>
      </c>
      <c r="AX51" s="48">
        <v>2024</v>
      </c>
      <c r="AY51" s="33" t="s">
        <v>277</v>
      </c>
    </row>
    <row r="52" spans="1:51" s="1" customFormat="1" ht="249.75" customHeight="1" x14ac:dyDescent="0.25">
      <c r="A52" s="179" t="s">
        <v>322</v>
      </c>
      <c r="B52" s="40" t="s">
        <v>191</v>
      </c>
      <c r="C52" s="46" t="s">
        <v>100</v>
      </c>
      <c r="D52" s="48"/>
      <c r="E52" s="182">
        <v>36300</v>
      </c>
      <c r="F52" s="183"/>
      <c r="G52" s="48"/>
      <c r="H52" s="48"/>
      <c r="I52" s="48"/>
      <c r="J52" s="48"/>
      <c r="K52" s="55">
        <f t="shared" ref="K52:K71" si="41">E52+F52+G52+I52</f>
        <v>36300</v>
      </c>
      <c r="L52" s="48">
        <v>51360</v>
      </c>
      <c r="M52" s="48">
        <v>291040</v>
      </c>
      <c r="N52" s="48"/>
      <c r="O52" s="48"/>
      <c r="P52" s="48"/>
      <c r="Q52" s="48"/>
      <c r="R52" s="47">
        <f t="shared" si="35"/>
        <v>342400</v>
      </c>
      <c r="S52" s="48"/>
      <c r="T52" s="48"/>
      <c r="U52" s="48"/>
      <c r="V52" s="48"/>
      <c r="W52" s="48"/>
      <c r="X52" s="48"/>
      <c r="Y52" s="41">
        <f t="shared" si="27"/>
        <v>0</v>
      </c>
      <c r="Z52" s="48"/>
      <c r="AA52" s="48"/>
      <c r="AB52" s="48"/>
      <c r="AC52" s="48"/>
      <c r="AD52" s="48"/>
      <c r="AE52" s="48"/>
      <c r="AF52" s="41">
        <f t="shared" si="28"/>
        <v>0</v>
      </c>
      <c r="AG52" s="48"/>
      <c r="AH52" s="48"/>
      <c r="AI52" s="48"/>
      <c r="AJ52" s="48"/>
      <c r="AK52" s="48"/>
      <c r="AL52" s="48"/>
      <c r="AM52" s="41">
        <f t="shared" si="29"/>
        <v>0</v>
      </c>
      <c r="AN52" s="48"/>
      <c r="AO52" s="48"/>
      <c r="AP52" s="48"/>
      <c r="AQ52" s="48"/>
      <c r="AR52" s="48"/>
      <c r="AS52" s="48"/>
      <c r="AT52" s="47">
        <f t="shared" si="38"/>
        <v>0</v>
      </c>
      <c r="AU52" s="43">
        <f t="shared" si="31"/>
        <v>378700</v>
      </c>
      <c r="AV52" s="184" t="s">
        <v>673</v>
      </c>
      <c r="AW52" s="48">
        <v>2022</v>
      </c>
      <c r="AX52" s="48">
        <v>2023</v>
      </c>
      <c r="AY52" s="60" t="s">
        <v>71</v>
      </c>
    </row>
    <row r="53" spans="1:51" s="1" customFormat="1" ht="121.5" customHeight="1" x14ac:dyDescent="0.25">
      <c r="A53" s="179" t="s">
        <v>323</v>
      </c>
      <c r="B53" s="46" t="s">
        <v>68</v>
      </c>
      <c r="C53" s="46" t="s">
        <v>100</v>
      </c>
      <c r="D53" s="48"/>
      <c r="E53" s="48"/>
      <c r="F53" s="48"/>
      <c r="G53" s="48"/>
      <c r="H53" s="48"/>
      <c r="I53" s="48"/>
      <c r="J53" s="48"/>
      <c r="K53" s="55">
        <f t="shared" si="41"/>
        <v>0</v>
      </c>
      <c r="L53" s="48"/>
      <c r="M53" s="48"/>
      <c r="N53" s="48"/>
      <c r="O53" s="48"/>
      <c r="P53" s="48"/>
      <c r="Q53" s="48"/>
      <c r="R53" s="47">
        <f t="shared" si="35"/>
        <v>0</v>
      </c>
      <c r="S53" s="48"/>
      <c r="T53" s="48"/>
      <c r="V53" s="48"/>
      <c r="W53" s="48"/>
      <c r="X53" s="48"/>
      <c r="Y53" s="41">
        <f t="shared" si="27"/>
        <v>0</v>
      </c>
      <c r="Z53" s="48">
        <v>1000000</v>
      </c>
      <c r="AA53" s="48"/>
      <c r="AB53" s="48"/>
      <c r="AC53" s="48"/>
      <c r="AD53" s="48"/>
      <c r="AE53" s="48"/>
      <c r="AF53" s="41">
        <f t="shared" si="28"/>
        <v>1000000</v>
      </c>
      <c r="AG53" s="48"/>
      <c r="AH53" s="48"/>
      <c r="AI53" s="48"/>
      <c r="AJ53" s="48"/>
      <c r="AK53" s="48"/>
      <c r="AL53" s="48"/>
      <c r="AM53" s="41">
        <f t="shared" si="29"/>
        <v>0</v>
      </c>
      <c r="AN53" s="48"/>
      <c r="AO53" s="48"/>
      <c r="AP53" s="48"/>
      <c r="AQ53" s="48"/>
      <c r="AR53" s="48"/>
      <c r="AS53" s="48"/>
      <c r="AT53" s="47">
        <f t="shared" si="38"/>
        <v>0</v>
      </c>
      <c r="AU53" s="43">
        <f t="shared" si="31"/>
        <v>1000000</v>
      </c>
      <c r="AV53" s="50" t="s">
        <v>674</v>
      </c>
      <c r="AW53" s="48">
        <v>2025</v>
      </c>
      <c r="AX53" s="48">
        <v>2025</v>
      </c>
      <c r="AY53" s="60" t="s">
        <v>71</v>
      </c>
    </row>
    <row r="54" spans="1:51" s="249" customFormat="1" ht="381" customHeight="1" x14ac:dyDescent="0.25">
      <c r="A54" s="261" t="s">
        <v>324</v>
      </c>
      <c r="B54" s="262" t="s">
        <v>195</v>
      </c>
      <c r="C54" s="238" t="s">
        <v>100</v>
      </c>
      <c r="D54" s="239"/>
      <c r="E54" s="263">
        <v>0</v>
      </c>
      <c r="F54" s="264"/>
      <c r="G54" s="265"/>
      <c r="H54" s="265"/>
      <c r="I54" s="265"/>
      <c r="J54" s="265"/>
      <c r="K54" s="266">
        <f t="shared" si="41"/>
        <v>0</v>
      </c>
      <c r="L54" s="264">
        <v>39251.502</v>
      </c>
      <c r="M54" s="264">
        <v>222425.16899999999</v>
      </c>
      <c r="N54" s="265"/>
      <c r="O54" s="265"/>
      <c r="P54" s="265"/>
      <c r="Q54" s="265"/>
      <c r="R54" s="267">
        <f>L54+M54+N54+P54</f>
        <v>261676.671</v>
      </c>
      <c r="S54" s="265">
        <v>91586.837999999989</v>
      </c>
      <c r="T54" s="265">
        <v>518992.06099999993</v>
      </c>
      <c r="U54" s="265"/>
      <c r="V54" s="265"/>
      <c r="W54" s="265"/>
      <c r="X54" s="265"/>
      <c r="Y54" s="268">
        <f t="shared" si="27"/>
        <v>610578.89899999998</v>
      </c>
      <c r="Z54" s="265"/>
      <c r="AA54" s="265"/>
      <c r="AB54" s="265"/>
      <c r="AC54" s="265"/>
      <c r="AD54" s="265"/>
      <c r="AE54" s="265"/>
      <c r="AF54" s="268">
        <f>Z54+AA54+AB54+AD54</f>
        <v>0</v>
      </c>
      <c r="AG54" s="265"/>
      <c r="AH54" s="265"/>
      <c r="AI54" s="265"/>
      <c r="AJ54" s="265"/>
      <c r="AK54" s="265"/>
      <c r="AL54" s="265"/>
      <c r="AM54" s="268">
        <f t="shared" si="29"/>
        <v>0</v>
      </c>
      <c r="AN54" s="265"/>
      <c r="AO54" s="265"/>
      <c r="AP54" s="265"/>
      <c r="AQ54" s="265"/>
      <c r="AR54" s="265"/>
      <c r="AS54" s="265"/>
      <c r="AT54" s="267">
        <f t="shared" si="38"/>
        <v>0</v>
      </c>
      <c r="AU54" s="269">
        <f>AT54+AM54+AF54+Y54+R54+K54</f>
        <v>872255.57</v>
      </c>
      <c r="AV54" s="270" t="s">
        <v>963</v>
      </c>
      <c r="AW54" s="239">
        <v>2023</v>
      </c>
      <c r="AX54" s="239">
        <v>2024</v>
      </c>
      <c r="AY54" s="271" t="s">
        <v>71</v>
      </c>
    </row>
    <row r="55" spans="1:51" s="1" customFormat="1" ht="48" customHeight="1" x14ac:dyDescent="0.25">
      <c r="A55" s="179" t="s">
        <v>325</v>
      </c>
      <c r="B55" s="190" t="s">
        <v>199</v>
      </c>
      <c r="C55" s="46" t="s">
        <v>100</v>
      </c>
      <c r="D55" s="48"/>
      <c r="E55" s="191">
        <v>159244.18499999997</v>
      </c>
      <c r="F55" s="183">
        <v>902383.71499999985</v>
      </c>
      <c r="G55" s="48"/>
      <c r="H55" s="48"/>
      <c r="I55" s="191"/>
      <c r="J55" s="48"/>
      <c r="K55" s="55">
        <f>E55+F55+G55+I55</f>
        <v>1061627.8999999999</v>
      </c>
      <c r="L55" s="48">
        <v>28101.915000000001</v>
      </c>
      <c r="M55" s="48">
        <v>159244.185</v>
      </c>
      <c r="N55" s="48"/>
      <c r="O55" s="48"/>
      <c r="P55" s="48"/>
      <c r="Q55" s="48"/>
      <c r="R55" s="47">
        <f t="shared" si="35"/>
        <v>187346.1</v>
      </c>
      <c r="S55" s="191"/>
      <c r="T55" s="183"/>
      <c r="U55" s="48"/>
      <c r="V55" s="48"/>
      <c r="W55" s="48"/>
      <c r="X55" s="48"/>
      <c r="Y55" s="41">
        <f t="shared" si="27"/>
        <v>0</v>
      </c>
      <c r="Z55" s="48"/>
      <c r="AA55" s="48"/>
      <c r="AB55" s="48"/>
      <c r="AC55" s="48"/>
      <c r="AD55" s="48"/>
      <c r="AE55" s="48"/>
      <c r="AF55" s="41">
        <f t="shared" si="28"/>
        <v>0</v>
      </c>
      <c r="AG55" s="48"/>
      <c r="AH55" s="48"/>
      <c r="AI55" s="48"/>
      <c r="AJ55" s="48"/>
      <c r="AK55" s="48"/>
      <c r="AL55" s="48"/>
      <c r="AM55" s="41">
        <f t="shared" si="29"/>
        <v>0</v>
      </c>
      <c r="AN55" s="48"/>
      <c r="AO55" s="48"/>
      <c r="AP55" s="48"/>
      <c r="AQ55" s="48"/>
      <c r="AR55" s="48"/>
      <c r="AS55" s="48"/>
      <c r="AT55" s="47">
        <f t="shared" ref="AT55:AT71" si="42">AN55+AO55+AP55+AR55</f>
        <v>0</v>
      </c>
      <c r="AU55" s="43">
        <f t="shared" si="31"/>
        <v>1248974</v>
      </c>
      <c r="AV55" s="184" t="s">
        <v>930</v>
      </c>
      <c r="AW55" s="48">
        <v>2022</v>
      </c>
      <c r="AX55" s="48">
        <v>2023</v>
      </c>
      <c r="AY55" s="60" t="s">
        <v>71</v>
      </c>
    </row>
    <row r="56" spans="1:51" s="1" customFormat="1" ht="52.5" customHeight="1" x14ac:dyDescent="0.25">
      <c r="A56" s="179" t="s">
        <v>326</v>
      </c>
      <c r="B56" s="190" t="s">
        <v>200</v>
      </c>
      <c r="C56" s="46" t="s">
        <v>100</v>
      </c>
      <c r="D56" s="48"/>
      <c r="E56" s="191">
        <v>137409.44999999998</v>
      </c>
      <c r="F56" s="183">
        <v>778653.54999999993</v>
      </c>
      <c r="G56" s="48"/>
      <c r="H56" s="48"/>
      <c r="I56" s="191"/>
      <c r="J56" s="48"/>
      <c r="K56" s="55">
        <f>E56+F56+G56+I56</f>
        <v>916062.99999999988</v>
      </c>
      <c r="L56" s="48"/>
      <c r="M56" s="48"/>
      <c r="N56" s="48"/>
      <c r="O56" s="48"/>
      <c r="P56" s="48"/>
      <c r="Q56" s="48"/>
      <c r="R56" s="47">
        <f t="shared" si="35"/>
        <v>0</v>
      </c>
      <c r="S56" s="48"/>
      <c r="T56" s="48"/>
      <c r="U56" s="48"/>
      <c r="V56" s="48"/>
      <c r="W56" s="48"/>
      <c r="X56" s="48"/>
      <c r="Y56" s="41">
        <f t="shared" si="27"/>
        <v>0</v>
      </c>
      <c r="Z56" s="48"/>
      <c r="AA56" s="48"/>
      <c r="AB56" s="48"/>
      <c r="AC56" s="48"/>
      <c r="AD56" s="48"/>
      <c r="AE56" s="48"/>
      <c r="AF56" s="41">
        <f t="shared" si="28"/>
        <v>0</v>
      </c>
      <c r="AG56" s="48"/>
      <c r="AH56" s="48"/>
      <c r="AI56" s="48"/>
      <c r="AJ56" s="48"/>
      <c r="AK56" s="48"/>
      <c r="AL56" s="48"/>
      <c r="AM56" s="41">
        <f t="shared" si="29"/>
        <v>0</v>
      </c>
      <c r="AN56" s="48"/>
      <c r="AO56" s="48"/>
      <c r="AP56" s="48"/>
      <c r="AQ56" s="48"/>
      <c r="AR56" s="48"/>
      <c r="AS56" s="48"/>
      <c r="AT56" s="47">
        <f t="shared" si="42"/>
        <v>0</v>
      </c>
      <c r="AU56" s="43">
        <f t="shared" si="31"/>
        <v>916062.99999999988</v>
      </c>
      <c r="AV56" s="184" t="s">
        <v>815</v>
      </c>
      <c r="AW56" s="48">
        <v>2022</v>
      </c>
      <c r="AX56" s="48">
        <v>2022</v>
      </c>
      <c r="AY56" s="60" t="s">
        <v>71</v>
      </c>
    </row>
    <row r="57" spans="1:51" s="1" customFormat="1" ht="66" customHeight="1" x14ac:dyDescent="0.25">
      <c r="A57" s="179" t="s">
        <v>327</v>
      </c>
      <c r="B57" s="190" t="s">
        <v>201</v>
      </c>
      <c r="C57" s="46" t="s">
        <v>100</v>
      </c>
      <c r="D57" s="48"/>
      <c r="E57" s="191">
        <v>148388.85</v>
      </c>
      <c r="F57" s="183">
        <v>840870.15</v>
      </c>
      <c r="G57" s="48"/>
      <c r="H57" s="48"/>
      <c r="I57" s="191"/>
      <c r="J57" s="48"/>
      <c r="K57" s="55">
        <f>E57+F57+G57+I57</f>
        <v>989259</v>
      </c>
      <c r="L57" s="48"/>
      <c r="M57" s="48"/>
      <c r="N57" s="48"/>
      <c r="O57" s="48"/>
      <c r="P57" s="48"/>
      <c r="Q57" s="48"/>
      <c r="R57" s="47">
        <f t="shared" si="35"/>
        <v>0</v>
      </c>
      <c r="S57" s="48"/>
      <c r="T57" s="48"/>
      <c r="U57" s="48"/>
      <c r="V57" s="48"/>
      <c r="W57" s="48"/>
      <c r="X57" s="48"/>
      <c r="Y57" s="41">
        <f t="shared" si="27"/>
        <v>0</v>
      </c>
      <c r="Z57" s="48"/>
      <c r="AA57" s="48"/>
      <c r="AB57" s="48"/>
      <c r="AC57" s="48"/>
      <c r="AD57" s="48"/>
      <c r="AE57" s="48"/>
      <c r="AF57" s="41">
        <f t="shared" si="28"/>
        <v>0</v>
      </c>
      <c r="AG57" s="48"/>
      <c r="AH57" s="48"/>
      <c r="AI57" s="48"/>
      <c r="AJ57" s="48"/>
      <c r="AK57" s="48"/>
      <c r="AL57" s="48"/>
      <c r="AM57" s="41">
        <f t="shared" si="29"/>
        <v>0</v>
      </c>
      <c r="AN57" s="48"/>
      <c r="AO57" s="48"/>
      <c r="AP57" s="48"/>
      <c r="AQ57" s="48"/>
      <c r="AR57" s="48"/>
      <c r="AS57" s="48"/>
      <c r="AT57" s="47">
        <f t="shared" si="42"/>
        <v>0</v>
      </c>
      <c r="AU57" s="43">
        <f t="shared" si="31"/>
        <v>989259</v>
      </c>
      <c r="AV57" s="184" t="s">
        <v>816</v>
      </c>
      <c r="AW57" s="48">
        <v>2022</v>
      </c>
      <c r="AX57" s="48">
        <v>2022</v>
      </c>
      <c r="AY57" s="60" t="s">
        <v>71</v>
      </c>
    </row>
    <row r="58" spans="1:51" s="1" customFormat="1" ht="126.75" customHeight="1" x14ac:dyDescent="0.25">
      <c r="A58" s="20" t="s">
        <v>530</v>
      </c>
      <c r="B58" s="192" t="s">
        <v>202</v>
      </c>
      <c r="C58" s="46" t="s">
        <v>100</v>
      </c>
      <c r="D58" s="48"/>
      <c r="E58" s="191">
        <v>61229.7</v>
      </c>
      <c r="F58" s="183">
        <v>346968.3</v>
      </c>
      <c r="G58" s="48"/>
      <c r="H58" s="48"/>
      <c r="I58" s="191"/>
      <c r="J58" s="48"/>
      <c r="K58" s="55">
        <f>E58+F58+G58+I58</f>
        <v>408198</v>
      </c>
      <c r="L58" s="48"/>
      <c r="M58" s="48"/>
      <c r="N58" s="48"/>
      <c r="O58" s="48"/>
      <c r="P58" s="48"/>
      <c r="Q58" s="48"/>
      <c r="R58" s="47">
        <f t="shared" si="35"/>
        <v>0</v>
      </c>
      <c r="S58" s="48"/>
      <c r="T58" s="48"/>
      <c r="U58" s="48"/>
      <c r="V58" s="48"/>
      <c r="W58" s="48"/>
      <c r="X58" s="48"/>
      <c r="Y58" s="41">
        <f t="shared" si="27"/>
        <v>0</v>
      </c>
      <c r="Z58" s="48"/>
      <c r="AA58" s="48"/>
      <c r="AB58" s="48"/>
      <c r="AC58" s="48"/>
      <c r="AD58" s="48"/>
      <c r="AE58" s="48"/>
      <c r="AF58" s="41">
        <f t="shared" si="28"/>
        <v>0</v>
      </c>
      <c r="AG58" s="48"/>
      <c r="AH58" s="48"/>
      <c r="AI58" s="48"/>
      <c r="AJ58" s="48"/>
      <c r="AK58" s="48"/>
      <c r="AL58" s="48"/>
      <c r="AM58" s="41">
        <f t="shared" si="29"/>
        <v>0</v>
      </c>
      <c r="AN58" s="48"/>
      <c r="AO58" s="48"/>
      <c r="AP58" s="48"/>
      <c r="AQ58" s="48"/>
      <c r="AR58" s="48"/>
      <c r="AS58" s="48"/>
      <c r="AT58" s="47">
        <f t="shared" si="42"/>
        <v>0</v>
      </c>
      <c r="AU58" s="43">
        <f t="shared" si="31"/>
        <v>408198</v>
      </c>
      <c r="AV58" s="184" t="s">
        <v>814</v>
      </c>
      <c r="AW58" s="48">
        <v>2022</v>
      </c>
      <c r="AX58" s="48">
        <v>2022</v>
      </c>
      <c r="AY58" s="60" t="s">
        <v>71</v>
      </c>
    </row>
    <row r="59" spans="1:51" s="1" customFormat="1" ht="73.5" customHeight="1" x14ac:dyDescent="0.25">
      <c r="A59" s="179" t="s">
        <v>328</v>
      </c>
      <c r="B59" s="50" t="s">
        <v>866</v>
      </c>
      <c r="C59" s="46" t="s">
        <v>100</v>
      </c>
      <c r="D59" s="48"/>
      <c r="E59" s="143">
        <v>19965</v>
      </c>
      <c r="F59" s="46">
        <v>113135</v>
      </c>
      <c r="G59" s="48"/>
      <c r="H59" s="48"/>
      <c r="I59" s="48"/>
      <c r="J59" s="48"/>
      <c r="K59" s="55">
        <f t="shared" si="41"/>
        <v>133100</v>
      </c>
      <c r="L59" s="48"/>
      <c r="M59" s="48"/>
      <c r="N59" s="48"/>
      <c r="O59" s="48"/>
      <c r="P59" s="48"/>
      <c r="Q59" s="48"/>
      <c r="R59" s="47">
        <f t="shared" si="35"/>
        <v>0</v>
      </c>
      <c r="S59" s="48"/>
      <c r="T59" s="48"/>
      <c r="U59" s="48"/>
      <c r="V59" s="48"/>
      <c r="W59" s="48"/>
      <c r="X59" s="48"/>
      <c r="Y59" s="41">
        <f t="shared" si="27"/>
        <v>0</v>
      </c>
      <c r="Z59" s="48"/>
      <c r="AA59" s="48"/>
      <c r="AB59" s="48"/>
      <c r="AC59" s="48"/>
      <c r="AD59" s="48"/>
      <c r="AE59" s="48"/>
      <c r="AF59" s="41">
        <f t="shared" si="28"/>
        <v>0</v>
      </c>
      <c r="AG59" s="48"/>
      <c r="AH59" s="48"/>
      <c r="AI59" s="48"/>
      <c r="AJ59" s="48"/>
      <c r="AK59" s="48"/>
      <c r="AL59" s="48"/>
      <c r="AM59" s="41">
        <f t="shared" si="29"/>
        <v>0</v>
      </c>
      <c r="AN59" s="48"/>
      <c r="AO59" s="48"/>
      <c r="AP59" s="48"/>
      <c r="AQ59" s="48"/>
      <c r="AR59" s="48"/>
      <c r="AS59" s="48"/>
      <c r="AT59" s="47">
        <f t="shared" si="42"/>
        <v>0</v>
      </c>
      <c r="AU59" s="43">
        <f t="shared" si="31"/>
        <v>133100</v>
      </c>
      <c r="AV59" s="50" t="s">
        <v>817</v>
      </c>
      <c r="AW59" s="48">
        <v>2022</v>
      </c>
      <c r="AX59" s="48">
        <v>2022</v>
      </c>
      <c r="AY59" s="60" t="s">
        <v>71</v>
      </c>
    </row>
    <row r="60" spans="1:51" s="8" customFormat="1" ht="86.25" customHeight="1" x14ac:dyDescent="0.25">
      <c r="A60" s="63" t="s">
        <v>832</v>
      </c>
      <c r="B60" s="104" t="s">
        <v>865</v>
      </c>
      <c r="C60" s="56" t="s">
        <v>100</v>
      </c>
      <c r="D60" s="56"/>
      <c r="E60" s="193"/>
      <c r="F60" s="56"/>
      <c r="G60" s="56"/>
      <c r="H60" s="56"/>
      <c r="I60" s="56"/>
      <c r="J60" s="56"/>
      <c r="K60" s="101">
        <f t="shared" si="41"/>
        <v>0</v>
      </c>
      <c r="L60" s="56"/>
      <c r="M60" s="56"/>
      <c r="N60" s="56"/>
      <c r="O60" s="56"/>
      <c r="P60" s="56"/>
      <c r="Q60" s="56"/>
      <c r="R60" s="194">
        <f t="shared" si="35"/>
        <v>0</v>
      </c>
      <c r="S60" s="56">
        <v>13000</v>
      </c>
      <c r="T60" s="56"/>
      <c r="U60" s="56"/>
      <c r="V60" s="56"/>
      <c r="W60" s="56"/>
      <c r="X60" s="56"/>
      <c r="Y60" s="101">
        <f t="shared" si="27"/>
        <v>13000</v>
      </c>
      <c r="Z60" s="56">
        <v>1500000</v>
      </c>
      <c r="AA60" s="56"/>
      <c r="AB60" s="56"/>
      <c r="AC60" s="56"/>
      <c r="AD60" s="56"/>
      <c r="AE60" s="56"/>
      <c r="AF60" s="101">
        <f t="shared" si="28"/>
        <v>1500000</v>
      </c>
      <c r="AG60" s="56"/>
      <c r="AH60" s="56"/>
      <c r="AI60" s="56"/>
      <c r="AJ60" s="56"/>
      <c r="AK60" s="56"/>
      <c r="AL60" s="56"/>
      <c r="AM60" s="101">
        <f t="shared" si="29"/>
        <v>0</v>
      </c>
      <c r="AN60" s="56"/>
      <c r="AO60" s="56"/>
      <c r="AP60" s="56"/>
      <c r="AQ60" s="56"/>
      <c r="AR60" s="56"/>
      <c r="AS60" s="56"/>
      <c r="AT60" s="194">
        <f t="shared" si="42"/>
        <v>0</v>
      </c>
      <c r="AU60" s="103">
        <f t="shared" si="31"/>
        <v>1513000</v>
      </c>
      <c r="AV60" s="97" t="s">
        <v>931</v>
      </c>
      <c r="AW60" s="56">
        <v>2024</v>
      </c>
      <c r="AX60" s="56">
        <v>2025</v>
      </c>
      <c r="AY60" s="60" t="s">
        <v>71</v>
      </c>
    </row>
    <row r="61" spans="1:51" s="8" customFormat="1" ht="86.25" customHeight="1" x14ac:dyDescent="0.25">
      <c r="A61" s="63" t="s">
        <v>838</v>
      </c>
      <c r="B61" s="104" t="s">
        <v>833</v>
      </c>
      <c r="C61" s="56" t="s">
        <v>100</v>
      </c>
      <c r="D61" s="56"/>
      <c r="E61" s="193"/>
      <c r="F61" s="56"/>
      <c r="G61" s="56"/>
      <c r="H61" s="56"/>
      <c r="I61" s="56"/>
      <c r="J61" s="56"/>
      <c r="K61" s="101">
        <f t="shared" si="41"/>
        <v>0</v>
      </c>
      <c r="L61" s="56">
        <v>10000</v>
      </c>
      <c r="M61" s="56"/>
      <c r="N61" s="56"/>
      <c r="O61" s="56"/>
      <c r="P61" s="56"/>
      <c r="Q61" s="56"/>
      <c r="R61" s="194">
        <f t="shared" si="35"/>
        <v>10000</v>
      </c>
      <c r="S61" s="56">
        <v>390000</v>
      </c>
      <c r="T61" s="56"/>
      <c r="U61" s="56"/>
      <c r="V61" s="56"/>
      <c r="W61" s="56"/>
      <c r="X61" s="56"/>
      <c r="Y61" s="101">
        <f t="shared" si="27"/>
        <v>390000</v>
      </c>
      <c r="Z61" s="56"/>
      <c r="AA61" s="56"/>
      <c r="AB61" s="56"/>
      <c r="AC61" s="56"/>
      <c r="AD61" s="56"/>
      <c r="AE61" s="56"/>
      <c r="AF61" s="101">
        <f t="shared" si="28"/>
        <v>0</v>
      </c>
      <c r="AG61" s="56"/>
      <c r="AH61" s="56"/>
      <c r="AI61" s="56"/>
      <c r="AJ61" s="56"/>
      <c r="AK61" s="56"/>
      <c r="AL61" s="56"/>
      <c r="AM61" s="101">
        <f t="shared" si="29"/>
        <v>0</v>
      </c>
      <c r="AN61" s="56"/>
      <c r="AO61" s="56"/>
      <c r="AP61" s="56"/>
      <c r="AQ61" s="56"/>
      <c r="AR61" s="56"/>
      <c r="AS61" s="56"/>
      <c r="AT61" s="194">
        <f t="shared" si="42"/>
        <v>0</v>
      </c>
      <c r="AU61" s="103">
        <f t="shared" si="31"/>
        <v>400000</v>
      </c>
      <c r="AV61" s="97" t="s">
        <v>889</v>
      </c>
      <c r="AW61" s="56">
        <v>2023</v>
      </c>
      <c r="AX61" s="56">
        <v>2024</v>
      </c>
      <c r="AY61" s="60" t="s">
        <v>71</v>
      </c>
    </row>
    <row r="62" spans="1:51" s="8" customFormat="1" ht="86.25" customHeight="1" x14ac:dyDescent="0.25">
      <c r="A62" s="63" t="s">
        <v>839</v>
      </c>
      <c r="B62" s="104" t="s">
        <v>867</v>
      </c>
      <c r="C62" s="56" t="s">
        <v>100</v>
      </c>
      <c r="D62" s="56"/>
      <c r="E62" s="193"/>
      <c r="F62" s="56"/>
      <c r="G62" s="56"/>
      <c r="H62" s="56"/>
      <c r="I62" s="56"/>
      <c r="J62" s="56"/>
      <c r="K62" s="101">
        <f t="shared" si="41"/>
        <v>0</v>
      </c>
      <c r="L62" s="56">
        <v>715000</v>
      </c>
      <c r="M62" s="56"/>
      <c r="N62" s="56"/>
      <c r="O62" s="56"/>
      <c r="P62" s="56"/>
      <c r="Q62" s="56"/>
      <c r="R62" s="194">
        <f t="shared" si="35"/>
        <v>715000</v>
      </c>
      <c r="S62" s="56"/>
      <c r="T62" s="56"/>
      <c r="U62" s="56"/>
      <c r="V62" s="56"/>
      <c r="W62" s="56"/>
      <c r="X62" s="56"/>
      <c r="Y62" s="101">
        <f t="shared" si="27"/>
        <v>0</v>
      </c>
      <c r="Z62" s="56"/>
      <c r="AA62" s="56"/>
      <c r="AB62" s="56"/>
      <c r="AC62" s="56"/>
      <c r="AD62" s="56"/>
      <c r="AE62" s="56"/>
      <c r="AF62" s="101">
        <f t="shared" si="28"/>
        <v>0</v>
      </c>
      <c r="AG62" s="56"/>
      <c r="AH62" s="56"/>
      <c r="AI62" s="56"/>
      <c r="AJ62" s="56"/>
      <c r="AK62" s="56"/>
      <c r="AL62" s="56"/>
      <c r="AM62" s="101">
        <f t="shared" si="29"/>
        <v>0</v>
      </c>
      <c r="AN62" s="56"/>
      <c r="AO62" s="56"/>
      <c r="AP62" s="56"/>
      <c r="AQ62" s="56"/>
      <c r="AR62" s="56"/>
      <c r="AS62" s="56"/>
      <c r="AT62" s="194">
        <f t="shared" si="42"/>
        <v>0</v>
      </c>
      <c r="AU62" s="103">
        <f t="shared" si="31"/>
        <v>715000</v>
      </c>
      <c r="AV62" s="97" t="s">
        <v>932</v>
      </c>
      <c r="AW62" s="56">
        <v>2023</v>
      </c>
      <c r="AX62" s="56">
        <v>2023</v>
      </c>
      <c r="AY62" s="60" t="s">
        <v>71</v>
      </c>
    </row>
    <row r="63" spans="1:51" s="8" customFormat="1" ht="86.25" customHeight="1" x14ac:dyDescent="0.25">
      <c r="A63" s="63" t="s">
        <v>840</v>
      </c>
      <c r="B63" s="104" t="s">
        <v>834</v>
      </c>
      <c r="C63" s="56" t="s">
        <v>100</v>
      </c>
      <c r="D63" s="56"/>
      <c r="E63" s="193"/>
      <c r="F63" s="56"/>
      <c r="G63" s="56"/>
      <c r="H63" s="56"/>
      <c r="I63" s="56"/>
      <c r="J63" s="56"/>
      <c r="K63" s="101">
        <f t="shared" si="41"/>
        <v>0</v>
      </c>
      <c r="L63" s="56"/>
      <c r="M63" s="56"/>
      <c r="N63" s="56"/>
      <c r="O63" s="56"/>
      <c r="P63" s="56"/>
      <c r="Q63" s="56"/>
      <c r="R63" s="194">
        <f t="shared" si="35"/>
        <v>0</v>
      </c>
      <c r="S63" s="56"/>
      <c r="T63" s="56"/>
      <c r="U63" s="56"/>
      <c r="V63" s="56"/>
      <c r="W63" s="56"/>
      <c r="X63" s="56"/>
      <c r="Y63" s="101">
        <f t="shared" si="27"/>
        <v>0</v>
      </c>
      <c r="Z63" s="56"/>
      <c r="AA63" s="56"/>
      <c r="AB63" s="56"/>
      <c r="AC63" s="56"/>
      <c r="AD63" s="56"/>
      <c r="AE63" s="56"/>
      <c r="AF63" s="101">
        <f t="shared" si="28"/>
        <v>0</v>
      </c>
      <c r="AG63" s="56">
        <v>380000</v>
      </c>
      <c r="AH63" s="56"/>
      <c r="AI63" s="56"/>
      <c r="AJ63" s="56"/>
      <c r="AK63" s="56"/>
      <c r="AL63" s="56"/>
      <c r="AM63" s="101">
        <f t="shared" si="29"/>
        <v>380000</v>
      </c>
      <c r="AN63" s="56"/>
      <c r="AO63" s="56"/>
      <c r="AP63" s="56"/>
      <c r="AQ63" s="56"/>
      <c r="AR63" s="56"/>
      <c r="AS63" s="56"/>
      <c r="AT63" s="194">
        <f t="shared" si="42"/>
        <v>0</v>
      </c>
      <c r="AU63" s="103">
        <f t="shared" si="31"/>
        <v>380000</v>
      </c>
      <c r="AV63" s="97" t="s">
        <v>890</v>
      </c>
      <c r="AW63" s="56">
        <v>2026</v>
      </c>
      <c r="AX63" s="56">
        <v>2026</v>
      </c>
      <c r="AY63" s="60" t="s">
        <v>71</v>
      </c>
    </row>
    <row r="64" spans="1:51" s="8" customFormat="1" ht="86.25" customHeight="1" x14ac:dyDescent="0.25">
      <c r="A64" s="63" t="s">
        <v>840</v>
      </c>
      <c r="B64" s="104" t="s">
        <v>835</v>
      </c>
      <c r="C64" s="56" t="s">
        <v>100</v>
      </c>
      <c r="D64" s="56"/>
      <c r="E64" s="193"/>
      <c r="F64" s="56"/>
      <c r="G64" s="56"/>
      <c r="H64" s="56"/>
      <c r="I64" s="56"/>
      <c r="J64" s="56"/>
      <c r="K64" s="101">
        <f t="shared" si="41"/>
        <v>0</v>
      </c>
      <c r="L64" s="56"/>
      <c r="M64" s="56"/>
      <c r="N64" s="56"/>
      <c r="O64" s="56"/>
      <c r="P64" s="56"/>
      <c r="Q64" s="56"/>
      <c r="R64" s="194">
        <f t="shared" si="35"/>
        <v>0</v>
      </c>
      <c r="S64" s="56"/>
      <c r="T64" s="56"/>
      <c r="U64" s="56"/>
      <c r="V64" s="56"/>
      <c r="W64" s="56"/>
      <c r="X64" s="56"/>
      <c r="Y64" s="101">
        <f t="shared" si="27"/>
        <v>0</v>
      </c>
      <c r="Z64" s="56"/>
      <c r="AA64" s="56"/>
      <c r="AB64" s="56"/>
      <c r="AC64" s="56"/>
      <c r="AD64" s="56"/>
      <c r="AE64" s="56"/>
      <c r="AF64" s="101">
        <f t="shared" si="28"/>
        <v>0</v>
      </c>
      <c r="AG64" s="56"/>
      <c r="AH64" s="56"/>
      <c r="AI64" s="56"/>
      <c r="AJ64" s="56"/>
      <c r="AK64" s="56"/>
      <c r="AL64" s="56"/>
      <c r="AM64" s="101">
        <f t="shared" si="29"/>
        <v>0</v>
      </c>
      <c r="AN64" s="56">
        <v>380000</v>
      </c>
      <c r="AO64" s="56"/>
      <c r="AP64" s="56"/>
      <c r="AQ64" s="56"/>
      <c r="AR64" s="56"/>
      <c r="AS64" s="56"/>
      <c r="AT64" s="194">
        <f t="shared" si="42"/>
        <v>380000</v>
      </c>
      <c r="AU64" s="103">
        <f t="shared" si="31"/>
        <v>380000</v>
      </c>
      <c r="AV64" s="97" t="s">
        <v>891</v>
      </c>
      <c r="AW64" s="56">
        <v>2027</v>
      </c>
      <c r="AX64" s="56">
        <v>2027</v>
      </c>
      <c r="AY64" s="60" t="s">
        <v>71</v>
      </c>
    </row>
    <row r="65" spans="1:51" s="8" customFormat="1" ht="86.25" customHeight="1" x14ac:dyDescent="0.25">
      <c r="A65" s="63" t="s">
        <v>841</v>
      </c>
      <c r="B65" s="104" t="s">
        <v>836</v>
      </c>
      <c r="C65" s="56" t="s">
        <v>100</v>
      </c>
      <c r="D65" s="56"/>
      <c r="E65" s="193"/>
      <c r="F65" s="56"/>
      <c r="G65" s="56"/>
      <c r="H65" s="56"/>
      <c r="I65" s="56"/>
      <c r="J65" s="56"/>
      <c r="K65" s="101">
        <f t="shared" si="41"/>
        <v>0</v>
      </c>
      <c r="L65" s="56"/>
      <c r="M65" s="56"/>
      <c r="N65" s="56"/>
      <c r="O65" s="56"/>
      <c r="P65" s="56"/>
      <c r="Q65" s="56"/>
      <c r="R65" s="194">
        <f t="shared" si="35"/>
        <v>0</v>
      </c>
      <c r="S65" s="56"/>
      <c r="T65" s="56"/>
      <c r="U65" s="56"/>
      <c r="V65" s="56"/>
      <c r="W65" s="56"/>
      <c r="X65" s="56"/>
      <c r="Y65" s="101">
        <f t="shared" si="27"/>
        <v>0</v>
      </c>
      <c r="Z65" s="56"/>
      <c r="AA65" s="56"/>
      <c r="AB65" s="56"/>
      <c r="AC65" s="56"/>
      <c r="AD65" s="56"/>
      <c r="AE65" s="56"/>
      <c r="AF65" s="101">
        <f t="shared" si="28"/>
        <v>0</v>
      </c>
      <c r="AG65" s="56">
        <v>10000</v>
      </c>
      <c r="AH65" s="56"/>
      <c r="AI65" s="56"/>
      <c r="AJ65" s="56"/>
      <c r="AK65" s="56"/>
      <c r="AL65" s="56"/>
      <c r="AM65" s="101">
        <f t="shared" si="29"/>
        <v>10000</v>
      </c>
      <c r="AN65" s="56">
        <v>370000</v>
      </c>
      <c r="AO65" s="56"/>
      <c r="AP65" s="56"/>
      <c r="AQ65" s="56"/>
      <c r="AR65" s="56"/>
      <c r="AS65" s="56"/>
      <c r="AT65" s="194">
        <f t="shared" si="42"/>
        <v>370000</v>
      </c>
      <c r="AU65" s="103">
        <f t="shared" si="31"/>
        <v>380000</v>
      </c>
      <c r="AV65" s="97" t="s">
        <v>892</v>
      </c>
      <c r="AW65" s="56">
        <v>2026</v>
      </c>
      <c r="AX65" s="56">
        <v>2027</v>
      </c>
      <c r="AY65" s="60" t="s">
        <v>71</v>
      </c>
    </row>
    <row r="66" spans="1:51" s="8" customFormat="1" ht="86.25" customHeight="1" x14ac:dyDescent="0.25">
      <c r="A66" s="63" t="s">
        <v>842</v>
      </c>
      <c r="B66" s="104" t="s">
        <v>837</v>
      </c>
      <c r="C66" s="56" t="s">
        <v>100</v>
      </c>
      <c r="D66" s="56"/>
      <c r="E66" s="193"/>
      <c r="F66" s="56"/>
      <c r="G66" s="56"/>
      <c r="H66" s="56"/>
      <c r="I66" s="56"/>
      <c r="J66" s="56"/>
      <c r="K66" s="101">
        <f t="shared" si="41"/>
        <v>0</v>
      </c>
      <c r="L66" s="56"/>
      <c r="M66" s="56"/>
      <c r="N66" s="56"/>
      <c r="O66" s="56"/>
      <c r="P66" s="56"/>
      <c r="Q66" s="56"/>
      <c r="R66" s="194">
        <f t="shared" si="35"/>
        <v>0</v>
      </c>
      <c r="S66" s="56">
        <v>515000</v>
      </c>
      <c r="T66" s="56"/>
      <c r="U66" s="56"/>
      <c r="V66" s="56"/>
      <c r="W66" s="56"/>
      <c r="X66" s="56"/>
      <c r="Y66" s="101">
        <f t="shared" si="27"/>
        <v>515000</v>
      </c>
      <c r="Z66" s="56"/>
      <c r="AA66" s="56"/>
      <c r="AB66" s="56"/>
      <c r="AC66" s="56"/>
      <c r="AD66" s="56"/>
      <c r="AE66" s="56"/>
      <c r="AF66" s="101">
        <f t="shared" si="28"/>
        <v>0</v>
      </c>
      <c r="AG66" s="56"/>
      <c r="AH66" s="56"/>
      <c r="AI66" s="56"/>
      <c r="AJ66" s="56"/>
      <c r="AK66" s="56"/>
      <c r="AL66" s="56"/>
      <c r="AM66" s="101">
        <f t="shared" si="29"/>
        <v>0</v>
      </c>
      <c r="AN66" s="56"/>
      <c r="AO66" s="56"/>
      <c r="AP66" s="56"/>
      <c r="AQ66" s="56"/>
      <c r="AR66" s="56"/>
      <c r="AS66" s="56"/>
      <c r="AT66" s="194">
        <f t="shared" si="42"/>
        <v>0</v>
      </c>
      <c r="AU66" s="103">
        <f t="shared" si="31"/>
        <v>515000</v>
      </c>
      <c r="AV66" s="97" t="s">
        <v>893</v>
      </c>
      <c r="AW66" s="56">
        <v>2024</v>
      </c>
      <c r="AX66" s="56">
        <v>2024</v>
      </c>
      <c r="AY66" s="60" t="s">
        <v>71</v>
      </c>
    </row>
    <row r="67" spans="1:51" s="1" customFormat="1" ht="87.75" customHeight="1" x14ac:dyDescent="0.25">
      <c r="A67" s="251" t="s">
        <v>938</v>
      </c>
      <c r="B67" s="252" t="s">
        <v>939</v>
      </c>
      <c r="C67" s="253" t="s">
        <v>100</v>
      </c>
      <c r="D67" s="254"/>
      <c r="E67" s="255"/>
      <c r="F67" s="255"/>
      <c r="G67" s="254"/>
      <c r="H67" s="254"/>
      <c r="I67" s="254"/>
      <c r="J67" s="254"/>
      <c r="K67" s="256">
        <f t="shared" si="41"/>
        <v>0</v>
      </c>
      <c r="L67" s="255">
        <v>12100</v>
      </c>
      <c r="M67" s="255"/>
      <c r="N67" s="254"/>
      <c r="O67" s="254"/>
      <c r="P67" s="254"/>
      <c r="Q67" s="254"/>
      <c r="R67" s="256">
        <f>L67+M67+N67+P67</f>
        <v>12100</v>
      </c>
      <c r="S67" s="254">
        <f>111600*1.21</f>
        <v>135036</v>
      </c>
      <c r="T67" s="254"/>
      <c r="U67" s="254"/>
      <c r="V67" s="254"/>
      <c r="W67" s="254"/>
      <c r="X67" s="254"/>
      <c r="Y67" s="256">
        <f t="shared" si="27"/>
        <v>135036</v>
      </c>
      <c r="Z67" s="254"/>
      <c r="AA67" s="254"/>
      <c r="AB67" s="254"/>
      <c r="AC67" s="254"/>
      <c r="AD67" s="254"/>
      <c r="AE67" s="254"/>
      <c r="AF67" s="256">
        <f t="shared" si="28"/>
        <v>0</v>
      </c>
      <c r="AG67" s="254"/>
      <c r="AH67" s="254"/>
      <c r="AI67" s="254"/>
      <c r="AJ67" s="254"/>
      <c r="AK67" s="254"/>
      <c r="AL67" s="254"/>
      <c r="AM67" s="256">
        <f t="shared" si="29"/>
        <v>0</v>
      </c>
      <c r="AN67" s="254"/>
      <c r="AO67" s="254"/>
      <c r="AP67" s="254"/>
      <c r="AQ67" s="254"/>
      <c r="AR67" s="254"/>
      <c r="AS67" s="254"/>
      <c r="AT67" s="256">
        <f t="shared" si="42"/>
        <v>0</v>
      </c>
      <c r="AU67" s="257">
        <f>AT67+AM67+AF67+Y67+R67+K67</f>
        <v>147136</v>
      </c>
      <c r="AV67" s="258" t="s">
        <v>940</v>
      </c>
      <c r="AW67" s="254">
        <v>2023</v>
      </c>
      <c r="AX67" s="254">
        <v>2024</v>
      </c>
      <c r="AY67" s="259" t="s">
        <v>941</v>
      </c>
    </row>
    <row r="68" spans="1:51" s="1" customFormat="1" ht="28.5" customHeight="1" x14ac:dyDescent="0.25">
      <c r="A68" s="304" t="s">
        <v>948</v>
      </c>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6"/>
    </row>
    <row r="69" spans="1:51" s="1" customFormat="1" ht="97.5" customHeight="1" x14ac:dyDescent="0.25">
      <c r="A69" s="251" t="s">
        <v>942</v>
      </c>
      <c r="B69" s="252" t="s">
        <v>943</v>
      </c>
      <c r="C69" s="253" t="s">
        <v>100</v>
      </c>
      <c r="D69" s="254"/>
      <c r="E69" s="255"/>
      <c r="F69" s="255"/>
      <c r="G69" s="254"/>
      <c r="H69" s="254"/>
      <c r="I69" s="254"/>
      <c r="J69" s="254"/>
      <c r="K69" s="256">
        <f t="shared" si="41"/>
        <v>0</v>
      </c>
      <c r="L69" s="255">
        <v>12100</v>
      </c>
      <c r="M69" s="255"/>
      <c r="N69" s="254"/>
      <c r="O69" s="254"/>
      <c r="P69" s="254"/>
      <c r="Q69" s="254"/>
      <c r="R69" s="256">
        <f>L69+M69+N69+P69</f>
        <v>12100</v>
      </c>
      <c r="S69" s="254">
        <f>1.21*151200</f>
        <v>182952</v>
      </c>
      <c r="T69" s="254"/>
      <c r="U69" s="254"/>
      <c r="V69" s="254"/>
      <c r="W69" s="254"/>
      <c r="X69" s="254"/>
      <c r="Y69" s="256">
        <f t="shared" si="27"/>
        <v>182952</v>
      </c>
      <c r="Z69" s="254"/>
      <c r="AA69" s="254"/>
      <c r="AB69" s="254"/>
      <c r="AC69" s="254"/>
      <c r="AD69" s="254"/>
      <c r="AE69" s="254"/>
      <c r="AF69" s="256">
        <f t="shared" si="28"/>
        <v>0</v>
      </c>
      <c r="AG69" s="254"/>
      <c r="AH69" s="254"/>
      <c r="AI69" s="254"/>
      <c r="AJ69" s="254"/>
      <c r="AK69" s="254"/>
      <c r="AL69" s="254"/>
      <c r="AM69" s="256">
        <f t="shared" si="29"/>
        <v>0</v>
      </c>
      <c r="AN69" s="254"/>
      <c r="AO69" s="254"/>
      <c r="AP69" s="254"/>
      <c r="AQ69" s="254"/>
      <c r="AR69" s="254"/>
      <c r="AS69" s="254"/>
      <c r="AT69" s="256">
        <f t="shared" si="42"/>
        <v>0</v>
      </c>
      <c r="AU69" s="257">
        <f>AT69+AM69+AF69+Y69+R69+K69</f>
        <v>195052</v>
      </c>
      <c r="AV69" s="258" t="s">
        <v>944</v>
      </c>
      <c r="AW69" s="254">
        <v>2023</v>
      </c>
      <c r="AX69" s="254">
        <v>2024</v>
      </c>
      <c r="AY69" s="259" t="s">
        <v>941</v>
      </c>
    </row>
    <row r="70" spans="1:51" s="1" customFormat="1" ht="28.5" customHeight="1" x14ac:dyDescent="0.25">
      <c r="A70" s="304" t="s">
        <v>948</v>
      </c>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305"/>
      <c r="AO70" s="305"/>
      <c r="AP70" s="305"/>
      <c r="AQ70" s="305"/>
      <c r="AR70" s="305"/>
      <c r="AS70" s="305"/>
      <c r="AT70" s="305"/>
      <c r="AU70" s="305"/>
      <c r="AV70" s="305"/>
      <c r="AW70" s="305"/>
      <c r="AX70" s="305"/>
      <c r="AY70" s="306"/>
    </row>
    <row r="71" spans="1:51" s="1" customFormat="1" ht="87" customHeight="1" x14ac:dyDescent="0.25">
      <c r="A71" s="251" t="s">
        <v>945</v>
      </c>
      <c r="B71" s="252" t="s">
        <v>946</v>
      </c>
      <c r="C71" s="253" t="s">
        <v>100</v>
      </c>
      <c r="D71" s="254"/>
      <c r="E71" s="255"/>
      <c r="F71" s="255"/>
      <c r="G71" s="254"/>
      <c r="H71" s="254"/>
      <c r="I71" s="254"/>
      <c r="J71" s="254"/>
      <c r="K71" s="256">
        <f t="shared" si="41"/>
        <v>0</v>
      </c>
      <c r="L71" s="255">
        <v>6000</v>
      </c>
      <c r="M71" s="255"/>
      <c r="N71" s="254"/>
      <c r="O71" s="254"/>
      <c r="P71" s="254"/>
      <c r="Q71" s="254"/>
      <c r="R71" s="256">
        <f>L71+M71+N71+P71</f>
        <v>6000</v>
      </c>
      <c r="S71" s="254">
        <f>1.21*50400</f>
        <v>60984</v>
      </c>
      <c r="T71" s="254"/>
      <c r="U71" s="254"/>
      <c r="V71" s="254"/>
      <c r="W71" s="254"/>
      <c r="X71" s="254"/>
      <c r="Y71" s="256">
        <f t="shared" si="27"/>
        <v>60984</v>
      </c>
      <c r="Z71" s="254"/>
      <c r="AA71" s="254"/>
      <c r="AB71" s="254"/>
      <c r="AC71" s="254"/>
      <c r="AD71" s="254"/>
      <c r="AE71" s="254"/>
      <c r="AF71" s="256">
        <f t="shared" si="28"/>
        <v>0</v>
      </c>
      <c r="AG71" s="254"/>
      <c r="AH71" s="254"/>
      <c r="AI71" s="254"/>
      <c r="AJ71" s="254"/>
      <c r="AK71" s="254"/>
      <c r="AL71" s="254"/>
      <c r="AM71" s="256">
        <f t="shared" si="29"/>
        <v>0</v>
      </c>
      <c r="AN71" s="254"/>
      <c r="AO71" s="254"/>
      <c r="AP71" s="254"/>
      <c r="AQ71" s="254"/>
      <c r="AR71" s="254"/>
      <c r="AS71" s="254"/>
      <c r="AT71" s="256">
        <f t="shared" si="42"/>
        <v>0</v>
      </c>
      <c r="AU71" s="257">
        <f>AT71+AM71+AF71+Y71+R71+K71</f>
        <v>66984</v>
      </c>
      <c r="AV71" s="258" t="s">
        <v>947</v>
      </c>
      <c r="AW71" s="254">
        <v>2023</v>
      </c>
      <c r="AX71" s="254">
        <v>2024</v>
      </c>
      <c r="AY71" s="259" t="s">
        <v>941</v>
      </c>
    </row>
    <row r="72" spans="1:51" s="1" customFormat="1" ht="28.5" customHeight="1" x14ac:dyDescent="0.25">
      <c r="A72" s="304" t="s">
        <v>948</v>
      </c>
      <c r="B72" s="305"/>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6"/>
    </row>
    <row r="73" spans="1:51" ht="31.5" customHeight="1" x14ac:dyDescent="0.25">
      <c r="A73" s="303" t="s">
        <v>559</v>
      </c>
      <c r="B73" s="300"/>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row>
    <row r="74" spans="1:51" s="1" customFormat="1" ht="115.5" customHeight="1" x14ac:dyDescent="0.3">
      <c r="A74" s="135" t="s">
        <v>329</v>
      </c>
      <c r="B74" s="56" t="s">
        <v>818</v>
      </c>
      <c r="C74" s="56" t="s">
        <v>100</v>
      </c>
      <c r="D74" s="58"/>
      <c r="E74" s="98"/>
      <c r="F74" s="98"/>
      <c r="G74" s="58"/>
      <c r="H74" s="58"/>
      <c r="I74" s="58"/>
      <c r="J74" s="58"/>
      <c r="K74" s="95">
        <f>E74+F74+G74+I74</f>
        <v>0</v>
      </c>
      <c r="L74" s="98">
        <v>60000</v>
      </c>
      <c r="M74" s="98">
        <v>70000</v>
      </c>
      <c r="N74" s="58"/>
      <c r="O74" s="58"/>
      <c r="P74" s="58"/>
      <c r="Q74" s="58"/>
      <c r="R74" s="95">
        <f>L74+M74+N74+P74</f>
        <v>130000</v>
      </c>
      <c r="S74" s="98">
        <v>20000</v>
      </c>
      <c r="T74" s="98">
        <v>35000</v>
      </c>
      <c r="U74" s="58"/>
      <c r="V74" s="58"/>
      <c r="W74" s="58"/>
      <c r="X74" s="58"/>
      <c r="Y74" s="95">
        <f>S74+T74+U74+W74</f>
        <v>55000</v>
      </c>
      <c r="Z74" s="58"/>
      <c r="AA74" s="58"/>
      <c r="AB74" s="58"/>
      <c r="AC74" s="58"/>
      <c r="AD74" s="58"/>
      <c r="AE74" s="58"/>
      <c r="AF74" s="95">
        <f>Z74+AA74+AB74+AD74</f>
        <v>0</v>
      </c>
      <c r="AG74" s="58"/>
      <c r="AH74" s="58"/>
      <c r="AI74" s="58"/>
      <c r="AJ74" s="58"/>
      <c r="AK74" s="58"/>
      <c r="AL74" s="58"/>
      <c r="AM74" s="95">
        <f>AG74+AH74+AI74+AK74</f>
        <v>0</v>
      </c>
      <c r="AN74" s="58"/>
      <c r="AO74" s="58"/>
      <c r="AP74" s="58"/>
      <c r="AQ74" s="58"/>
      <c r="AR74" s="58"/>
      <c r="AS74" s="58"/>
      <c r="AT74" s="95">
        <f>AN74+AO74+AP74+AR74</f>
        <v>0</v>
      </c>
      <c r="AU74" s="43">
        <f t="shared" si="31"/>
        <v>185000</v>
      </c>
      <c r="AV74" s="229" t="s">
        <v>675</v>
      </c>
      <c r="AW74" s="58">
        <v>2023</v>
      </c>
      <c r="AX74" s="58">
        <v>2024</v>
      </c>
      <c r="AY74" s="56" t="s">
        <v>71</v>
      </c>
    </row>
    <row r="75" spans="1:51" ht="31.5" customHeight="1" x14ac:dyDescent="0.25">
      <c r="A75" s="303" t="s">
        <v>560</v>
      </c>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row>
    <row r="76" spans="1:51" ht="45" hidden="1" customHeight="1" x14ac:dyDescent="0.25">
      <c r="A76" s="100" t="s">
        <v>330</v>
      </c>
      <c r="B76" s="59"/>
      <c r="C76" s="59"/>
      <c r="D76" s="59"/>
      <c r="E76" s="59"/>
      <c r="F76" s="59"/>
      <c r="G76" s="59"/>
      <c r="H76" s="59"/>
      <c r="I76" s="59"/>
      <c r="J76" s="59"/>
      <c r="K76" s="95">
        <f>E76+F76+G76+I76</f>
        <v>0</v>
      </c>
      <c r="L76" s="102"/>
      <c r="M76" s="59"/>
      <c r="N76" s="59"/>
      <c r="O76" s="59"/>
      <c r="P76" s="59"/>
      <c r="Q76" s="59"/>
      <c r="R76" s="95">
        <f>L76+M76+N76+P76</f>
        <v>0</v>
      </c>
      <c r="S76" s="58"/>
      <c r="T76" s="58"/>
      <c r="U76" s="58"/>
      <c r="V76" s="58"/>
      <c r="W76" s="58"/>
      <c r="X76" s="58"/>
      <c r="Y76" s="95">
        <f>S76+T76+U76+W76</f>
        <v>0</v>
      </c>
      <c r="Z76" s="58"/>
      <c r="AA76" s="58"/>
      <c r="AB76" s="58"/>
      <c r="AC76" s="58"/>
      <c r="AD76" s="58"/>
      <c r="AE76" s="58"/>
      <c r="AF76" s="95">
        <f>Z76+AA76+AB76+AD76</f>
        <v>0</v>
      </c>
      <c r="AG76" s="58"/>
      <c r="AH76" s="58"/>
      <c r="AI76" s="58"/>
      <c r="AJ76" s="58"/>
      <c r="AK76" s="58"/>
      <c r="AL76" s="58"/>
      <c r="AM76" s="95">
        <f>AG76+AH76+AI76+AK76</f>
        <v>0</v>
      </c>
      <c r="AN76" s="58"/>
      <c r="AO76" s="58"/>
      <c r="AP76" s="58"/>
      <c r="AQ76" s="58"/>
      <c r="AR76" s="58"/>
      <c r="AS76" s="58"/>
      <c r="AT76" s="95">
        <f>AN76+AO76+AP76+AR76</f>
        <v>0</v>
      </c>
      <c r="AU76" s="103">
        <f>AT76+AM76+AF76+Y76+R76+K76</f>
        <v>0</v>
      </c>
      <c r="AV76" s="104"/>
      <c r="AW76" s="59"/>
      <c r="AX76" s="62"/>
      <c r="AY76" s="59"/>
    </row>
    <row r="77" spans="1:51" ht="31.5" customHeight="1" x14ac:dyDescent="0.25">
      <c r="A77" s="299" t="s">
        <v>561</v>
      </c>
      <c r="B77" s="302"/>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1"/>
    </row>
    <row r="78" spans="1:51" ht="111.75" customHeight="1" x14ac:dyDescent="0.25">
      <c r="A78" s="63" t="s">
        <v>331</v>
      </c>
      <c r="B78" s="40" t="s">
        <v>213</v>
      </c>
      <c r="C78" s="40" t="s">
        <v>100</v>
      </c>
      <c r="D78" s="42"/>
      <c r="E78" s="195"/>
      <c r="F78" s="43"/>
      <c r="G78" s="43"/>
      <c r="H78" s="43"/>
      <c r="I78" s="43"/>
      <c r="J78" s="43"/>
      <c r="K78" s="41">
        <f t="shared" ref="K78:K106" si="43">E78+F78+G78+I78</f>
        <v>0</v>
      </c>
      <c r="L78" s="40">
        <v>200000</v>
      </c>
      <c r="M78" s="40"/>
      <c r="N78" s="40"/>
      <c r="O78" s="40"/>
      <c r="P78" s="40"/>
      <c r="Q78" s="40"/>
      <c r="R78" s="41">
        <f>L78+M78+N78+P78</f>
        <v>200000</v>
      </c>
      <c r="S78" s="40"/>
      <c r="T78" s="40"/>
      <c r="U78" s="40"/>
      <c r="V78" s="40"/>
      <c r="W78" s="40"/>
      <c r="X78" s="40"/>
      <c r="Y78" s="41">
        <f>S78+T78+U78+W78</f>
        <v>0</v>
      </c>
      <c r="Z78" s="40"/>
      <c r="AA78" s="40"/>
      <c r="AB78" s="40"/>
      <c r="AC78" s="40"/>
      <c r="AD78" s="40"/>
      <c r="AE78" s="40"/>
      <c r="AF78" s="41">
        <f t="shared" ref="AF78:AF110" si="44">Z78+AA78+AB78+AD78</f>
        <v>0</v>
      </c>
      <c r="AG78" s="40"/>
      <c r="AH78" s="40"/>
      <c r="AI78" s="40"/>
      <c r="AJ78" s="40"/>
      <c r="AK78" s="40"/>
      <c r="AL78" s="40"/>
      <c r="AM78" s="41">
        <f t="shared" ref="AM78:AM110" si="45">AG78+AH78+AI78+AK78</f>
        <v>0</v>
      </c>
      <c r="AN78" s="40"/>
      <c r="AO78" s="40"/>
      <c r="AP78" s="40"/>
      <c r="AQ78" s="40"/>
      <c r="AR78" s="40"/>
      <c r="AS78" s="40"/>
      <c r="AT78" s="41">
        <f t="shared" ref="AT78:AT108" si="46">AN78+AO78+AP78+AR78</f>
        <v>0</v>
      </c>
      <c r="AU78" s="43">
        <f t="shared" ref="AU78:AU108" si="47">AT78+AM78+AF78+Y78+R78+K78</f>
        <v>200000</v>
      </c>
      <c r="AV78" s="51" t="s">
        <v>676</v>
      </c>
      <c r="AW78" s="40">
        <v>2022</v>
      </c>
      <c r="AX78" s="46">
        <v>2023</v>
      </c>
      <c r="AY78" s="61" t="s">
        <v>280</v>
      </c>
    </row>
    <row r="79" spans="1:51" ht="165" customHeight="1" x14ac:dyDescent="0.25">
      <c r="A79" s="63" t="s">
        <v>332</v>
      </c>
      <c r="B79" s="40" t="s">
        <v>96</v>
      </c>
      <c r="C79" s="40" t="s">
        <v>100</v>
      </c>
      <c r="D79" s="42" t="s">
        <v>98</v>
      </c>
      <c r="E79" s="195"/>
      <c r="F79" s="43"/>
      <c r="G79" s="43"/>
      <c r="H79" s="43"/>
      <c r="I79" s="43"/>
      <c r="J79" s="43"/>
      <c r="K79" s="41">
        <f t="shared" si="43"/>
        <v>0</v>
      </c>
      <c r="L79" s="43">
        <f>80000+30000</f>
        <v>110000</v>
      </c>
      <c r="M79" s="43"/>
      <c r="N79" s="43"/>
      <c r="O79" s="43"/>
      <c r="P79" s="43"/>
      <c r="Q79" s="43"/>
      <c r="R79" s="41">
        <f t="shared" ref="R79:R108" si="48">L79+M79+N79+P79</f>
        <v>110000</v>
      </c>
      <c r="S79" s="43">
        <f>120000+70000</f>
        <v>190000</v>
      </c>
      <c r="T79" s="43"/>
      <c r="U79" s="43"/>
      <c r="V79" s="43"/>
      <c r="W79" s="43"/>
      <c r="X79" s="43"/>
      <c r="Y79" s="41">
        <f t="shared" ref="Y79:Y106" si="49">S79+T79+U79+W79</f>
        <v>190000</v>
      </c>
      <c r="Z79" s="40"/>
      <c r="AA79" s="40"/>
      <c r="AB79" s="40"/>
      <c r="AC79" s="40"/>
      <c r="AD79" s="40"/>
      <c r="AE79" s="40"/>
      <c r="AF79" s="41">
        <f t="shared" si="44"/>
        <v>0</v>
      </c>
      <c r="AG79" s="40"/>
      <c r="AH79" s="40"/>
      <c r="AI79" s="40"/>
      <c r="AJ79" s="40"/>
      <c r="AK79" s="40"/>
      <c r="AL79" s="40"/>
      <c r="AM79" s="41">
        <f t="shared" si="45"/>
        <v>0</v>
      </c>
      <c r="AN79" s="40"/>
      <c r="AO79" s="40"/>
      <c r="AP79" s="40"/>
      <c r="AQ79" s="40"/>
      <c r="AR79" s="40"/>
      <c r="AS79" s="40"/>
      <c r="AT79" s="41">
        <f t="shared" si="46"/>
        <v>0</v>
      </c>
      <c r="AU79" s="43">
        <f t="shared" si="47"/>
        <v>300000</v>
      </c>
      <c r="AV79" s="51" t="s">
        <v>677</v>
      </c>
      <c r="AW79" s="40">
        <v>2023</v>
      </c>
      <c r="AX79" s="44">
        <v>2023</v>
      </c>
      <c r="AY79" s="35" t="s">
        <v>512</v>
      </c>
    </row>
    <row r="80" spans="1:51" ht="159" customHeight="1" x14ac:dyDescent="0.25">
      <c r="A80" s="63" t="s">
        <v>333</v>
      </c>
      <c r="B80" s="40" t="s">
        <v>7</v>
      </c>
      <c r="C80" s="40" t="s">
        <v>100</v>
      </c>
      <c r="D80" s="40"/>
      <c r="E80" s="196">
        <v>292428.03599999996</v>
      </c>
      <c r="F80" s="40"/>
      <c r="G80" s="40">
        <v>1657092.2039999999</v>
      </c>
      <c r="H80" s="40"/>
      <c r="I80" s="40"/>
      <c r="J80" s="40"/>
      <c r="K80" s="41">
        <f t="shared" si="43"/>
        <v>1949520.2399999998</v>
      </c>
      <c r="L80" s="40">
        <v>46950.855000000003</v>
      </c>
      <c r="M80" s="40"/>
      <c r="N80" s="197">
        <v>266054.84500000003</v>
      </c>
      <c r="O80" s="40"/>
      <c r="P80" s="40"/>
      <c r="Q80" s="197"/>
      <c r="R80" s="41">
        <f t="shared" si="48"/>
        <v>313005.7</v>
      </c>
      <c r="S80" s="40"/>
      <c r="T80" s="40"/>
      <c r="U80" s="40"/>
      <c r="V80" s="40"/>
      <c r="W80" s="40"/>
      <c r="X80" s="40"/>
      <c r="Y80" s="41">
        <f t="shared" si="49"/>
        <v>0</v>
      </c>
      <c r="Z80" s="40"/>
      <c r="AA80" s="40"/>
      <c r="AB80" s="40"/>
      <c r="AC80" s="40"/>
      <c r="AD80" s="40"/>
      <c r="AE80" s="40"/>
      <c r="AF80" s="41">
        <f t="shared" si="44"/>
        <v>0</v>
      </c>
      <c r="AG80" s="40"/>
      <c r="AH80" s="40"/>
      <c r="AI80" s="40"/>
      <c r="AJ80" s="40"/>
      <c r="AK80" s="40"/>
      <c r="AL80" s="40"/>
      <c r="AM80" s="41">
        <f t="shared" si="45"/>
        <v>0</v>
      </c>
      <c r="AN80" s="40"/>
      <c r="AO80" s="40"/>
      <c r="AP80" s="40"/>
      <c r="AQ80" s="40"/>
      <c r="AR80" s="40"/>
      <c r="AS80" s="40"/>
      <c r="AT80" s="41">
        <f t="shared" si="46"/>
        <v>0</v>
      </c>
      <c r="AU80" s="43">
        <f t="shared" si="47"/>
        <v>2262525.94</v>
      </c>
      <c r="AV80" s="59" t="s">
        <v>678</v>
      </c>
      <c r="AW80" s="40">
        <v>2022</v>
      </c>
      <c r="AX80" s="44">
        <v>2023</v>
      </c>
      <c r="AY80" s="60" t="s">
        <v>131</v>
      </c>
    </row>
    <row r="81" spans="1:638" s="198" customFormat="1" ht="110.25" customHeight="1" x14ac:dyDescent="0.25">
      <c r="A81" s="63" t="s">
        <v>334</v>
      </c>
      <c r="B81" s="40" t="s">
        <v>8</v>
      </c>
      <c r="C81" s="40" t="s">
        <v>100</v>
      </c>
      <c r="D81" s="40"/>
      <c r="E81" s="195"/>
      <c r="F81" s="43"/>
      <c r="G81" s="43"/>
      <c r="H81" s="43"/>
      <c r="I81" s="43"/>
      <c r="J81" s="43"/>
      <c r="K81" s="41">
        <f t="shared" si="43"/>
        <v>0</v>
      </c>
      <c r="L81" s="43">
        <v>25000</v>
      </c>
      <c r="M81" s="43"/>
      <c r="N81" s="43"/>
      <c r="O81" s="43"/>
      <c r="P81" s="43"/>
      <c r="Q81" s="43"/>
      <c r="R81" s="41">
        <f t="shared" si="48"/>
        <v>25000</v>
      </c>
      <c r="S81" s="40"/>
      <c r="T81" s="40"/>
      <c r="U81" s="40"/>
      <c r="V81" s="40"/>
      <c r="W81" s="40"/>
      <c r="X81" s="40"/>
      <c r="Y81" s="41">
        <f t="shared" si="49"/>
        <v>0</v>
      </c>
      <c r="Z81" s="40"/>
      <c r="AA81" s="40"/>
      <c r="AB81" s="40"/>
      <c r="AC81" s="40"/>
      <c r="AD81" s="40"/>
      <c r="AE81" s="40"/>
      <c r="AF81" s="41">
        <f t="shared" si="44"/>
        <v>0</v>
      </c>
      <c r="AG81" s="40"/>
      <c r="AH81" s="40"/>
      <c r="AI81" s="40"/>
      <c r="AJ81" s="40"/>
      <c r="AK81" s="40"/>
      <c r="AL81" s="40"/>
      <c r="AM81" s="41">
        <f t="shared" si="45"/>
        <v>0</v>
      </c>
      <c r="AN81" s="40"/>
      <c r="AO81" s="40"/>
      <c r="AP81" s="40"/>
      <c r="AQ81" s="40"/>
      <c r="AR81" s="40"/>
      <c r="AS81" s="40"/>
      <c r="AT81" s="41">
        <f t="shared" si="46"/>
        <v>0</v>
      </c>
      <c r="AU81" s="43">
        <f t="shared" si="47"/>
        <v>25000</v>
      </c>
      <c r="AV81" s="51" t="s">
        <v>894</v>
      </c>
      <c r="AW81" s="40">
        <v>2022</v>
      </c>
      <c r="AX81" s="44">
        <v>2022</v>
      </c>
      <c r="AY81" s="35" t="s">
        <v>512</v>
      </c>
    </row>
    <row r="82" spans="1:638" ht="135.75" customHeight="1" x14ac:dyDescent="0.25">
      <c r="A82" s="63" t="s">
        <v>335</v>
      </c>
      <c r="B82" s="40" t="s">
        <v>9</v>
      </c>
      <c r="C82" s="40" t="s">
        <v>100</v>
      </c>
      <c r="D82" s="42"/>
      <c r="E82" s="195"/>
      <c r="F82" s="43"/>
      <c r="G82" s="43"/>
      <c r="H82" s="43"/>
      <c r="I82" s="43"/>
      <c r="J82" s="43"/>
      <c r="K82" s="41">
        <f t="shared" si="43"/>
        <v>0</v>
      </c>
      <c r="L82" s="40">
        <v>250000</v>
      </c>
      <c r="M82" s="40"/>
      <c r="N82" s="40"/>
      <c r="O82" s="40"/>
      <c r="P82" s="40"/>
      <c r="Q82" s="40"/>
      <c r="R82" s="41">
        <f t="shared" si="48"/>
        <v>250000</v>
      </c>
      <c r="S82" s="40">
        <v>830256</v>
      </c>
      <c r="T82" s="40"/>
      <c r="U82" s="40"/>
      <c r="V82" s="40"/>
      <c r="W82" s="40"/>
      <c r="X82" s="40"/>
      <c r="Y82" s="41">
        <f t="shared" si="49"/>
        <v>830256</v>
      </c>
      <c r="Z82" s="40"/>
      <c r="AA82" s="40"/>
      <c r="AB82" s="40"/>
      <c r="AC82" s="40"/>
      <c r="AD82" s="40"/>
      <c r="AE82" s="40"/>
      <c r="AF82" s="41">
        <f t="shared" si="44"/>
        <v>0</v>
      </c>
      <c r="AG82" s="40"/>
      <c r="AH82" s="40"/>
      <c r="AI82" s="40"/>
      <c r="AJ82" s="40"/>
      <c r="AK82" s="40"/>
      <c r="AL82" s="40"/>
      <c r="AM82" s="41">
        <f t="shared" si="45"/>
        <v>0</v>
      </c>
      <c r="AN82" s="40"/>
      <c r="AO82" s="40"/>
      <c r="AP82" s="40"/>
      <c r="AQ82" s="40"/>
      <c r="AR82" s="40"/>
      <c r="AS82" s="40"/>
      <c r="AT82" s="41">
        <f t="shared" si="46"/>
        <v>0</v>
      </c>
      <c r="AU82" s="43">
        <f t="shared" si="47"/>
        <v>1080256</v>
      </c>
      <c r="AV82" s="104" t="s">
        <v>679</v>
      </c>
      <c r="AW82" s="40">
        <v>2023</v>
      </c>
      <c r="AX82" s="144" t="s">
        <v>508</v>
      </c>
      <c r="AY82" s="60" t="s">
        <v>131</v>
      </c>
    </row>
    <row r="83" spans="1:638" ht="105.75" customHeight="1" x14ac:dyDescent="0.25">
      <c r="A83" s="63" t="s">
        <v>336</v>
      </c>
      <c r="B83" s="40" t="s">
        <v>10</v>
      </c>
      <c r="C83" s="40" t="s">
        <v>100</v>
      </c>
      <c r="D83" s="42"/>
      <c r="E83" s="195"/>
      <c r="F83" s="43"/>
      <c r="G83" s="43"/>
      <c r="H83" s="43"/>
      <c r="I83" s="43"/>
      <c r="J83" s="43"/>
      <c r="K83" s="41">
        <f t="shared" si="43"/>
        <v>0</v>
      </c>
      <c r="L83" s="40"/>
      <c r="M83" s="40"/>
      <c r="N83" s="40"/>
      <c r="O83" s="40"/>
      <c r="P83" s="40"/>
      <c r="Q83" s="40"/>
      <c r="R83" s="41">
        <f t="shared" si="48"/>
        <v>0</v>
      </c>
      <c r="S83" s="40"/>
      <c r="T83" s="40"/>
      <c r="U83" s="40"/>
      <c r="V83" s="40"/>
      <c r="W83" s="40"/>
      <c r="X83" s="40"/>
      <c r="Y83" s="41">
        <f t="shared" si="49"/>
        <v>0</v>
      </c>
      <c r="Z83" s="195">
        <v>120000</v>
      </c>
      <c r="AA83" s="40"/>
      <c r="AB83" s="40"/>
      <c r="AC83" s="40"/>
      <c r="AD83" s="40"/>
      <c r="AE83" s="40"/>
      <c r="AF83" s="41">
        <f t="shared" si="44"/>
        <v>120000</v>
      </c>
      <c r="AG83" s="40"/>
      <c r="AH83" s="40"/>
      <c r="AI83" s="40"/>
      <c r="AJ83" s="40"/>
      <c r="AK83" s="40"/>
      <c r="AL83" s="40"/>
      <c r="AM83" s="41">
        <f t="shared" si="45"/>
        <v>0</v>
      </c>
      <c r="AN83" s="40"/>
      <c r="AO83" s="40"/>
      <c r="AP83" s="40"/>
      <c r="AQ83" s="40"/>
      <c r="AR83" s="40"/>
      <c r="AS83" s="40"/>
      <c r="AT83" s="41">
        <f t="shared" si="46"/>
        <v>0</v>
      </c>
      <c r="AU83" s="43">
        <f t="shared" si="47"/>
        <v>120000</v>
      </c>
      <c r="AV83" s="51" t="s">
        <v>680</v>
      </c>
      <c r="AW83" s="40">
        <v>2022</v>
      </c>
      <c r="AX83" s="44">
        <v>2022</v>
      </c>
      <c r="AY83" s="60" t="s">
        <v>131</v>
      </c>
    </row>
    <row r="84" spans="1:638" ht="90.6" customHeight="1" x14ac:dyDescent="0.25">
      <c r="A84" s="179" t="s">
        <v>337</v>
      </c>
      <c r="B84" s="40" t="s">
        <v>11</v>
      </c>
      <c r="C84" s="40" t="s">
        <v>100</v>
      </c>
      <c r="D84" s="42"/>
      <c r="E84" s="195"/>
      <c r="F84" s="43"/>
      <c r="G84" s="43"/>
      <c r="H84" s="43"/>
      <c r="I84" s="43"/>
      <c r="J84" s="43"/>
      <c r="K84" s="41">
        <f t="shared" si="43"/>
        <v>0</v>
      </c>
      <c r="L84" s="40"/>
      <c r="M84" s="40"/>
      <c r="N84" s="40"/>
      <c r="O84" s="40"/>
      <c r="P84" s="40"/>
      <c r="Q84" s="40"/>
      <c r="R84" s="41">
        <f t="shared" si="48"/>
        <v>0</v>
      </c>
      <c r="S84" s="40"/>
      <c r="T84" s="40"/>
      <c r="U84" s="40"/>
      <c r="V84" s="40"/>
      <c r="W84" s="40"/>
      <c r="X84" s="40"/>
      <c r="Y84" s="41">
        <f t="shared" si="49"/>
        <v>0</v>
      </c>
      <c r="Z84" s="195">
        <v>160000</v>
      </c>
      <c r="AA84" s="40"/>
      <c r="AB84" s="40"/>
      <c r="AC84" s="40"/>
      <c r="AD84" s="40"/>
      <c r="AE84" s="40"/>
      <c r="AF84" s="41">
        <f t="shared" si="44"/>
        <v>160000</v>
      </c>
      <c r="AG84" s="40"/>
      <c r="AH84" s="40"/>
      <c r="AI84" s="40"/>
      <c r="AJ84" s="40"/>
      <c r="AK84" s="40"/>
      <c r="AL84" s="40"/>
      <c r="AM84" s="41">
        <f t="shared" si="45"/>
        <v>0</v>
      </c>
      <c r="AN84" s="40"/>
      <c r="AO84" s="40"/>
      <c r="AP84" s="40"/>
      <c r="AQ84" s="40"/>
      <c r="AR84" s="40"/>
      <c r="AS84" s="40"/>
      <c r="AT84" s="41">
        <f t="shared" si="46"/>
        <v>0</v>
      </c>
      <c r="AU84" s="43">
        <f t="shared" si="47"/>
        <v>160000</v>
      </c>
      <c r="AV84" s="51" t="s">
        <v>681</v>
      </c>
      <c r="AW84" s="40">
        <v>2022</v>
      </c>
      <c r="AX84" s="44">
        <v>2022</v>
      </c>
      <c r="AY84" s="60" t="s">
        <v>131</v>
      </c>
    </row>
    <row r="85" spans="1:638" ht="130.5" customHeight="1" x14ac:dyDescent="0.25">
      <c r="A85" s="179" t="s">
        <v>338</v>
      </c>
      <c r="B85" s="40" t="s">
        <v>12</v>
      </c>
      <c r="C85" s="40" t="s">
        <v>100</v>
      </c>
      <c r="D85" s="40"/>
      <c r="E85" s="46"/>
      <c r="F85" s="40"/>
      <c r="G85" s="40"/>
      <c r="H85" s="40"/>
      <c r="I85" s="40"/>
      <c r="J85" s="40"/>
      <c r="K85" s="41">
        <f t="shared" si="43"/>
        <v>0</v>
      </c>
      <c r="L85" s="40"/>
      <c r="M85" s="40"/>
      <c r="N85" s="40"/>
      <c r="O85" s="40"/>
      <c r="P85" s="40"/>
      <c r="Q85" s="40"/>
      <c r="R85" s="41">
        <f t="shared" si="48"/>
        <v>0</v>
      </c>
      <c r="S85" s="40">
        <v>60000</v>
      </c>
      <c r="T85" s="40"/>
      <c r="U85" s="40"/>
      <c r="V85" s="40"/>
      <c r="W85" s="40"/>
      <c r="X85" s="40"/>
      <c r="Y85" s="41">
        <f t="shared" si="49"/>
        <v>60000</v>
      </c>
      <c r="Z85" s="40">
        <v>60000</v>
      </c>
      <c r="AA85" s="40"/>
      <c r="AB85" s="40"/>
      <c r="AC85" s="40"/>
      <c r="AD85" s="40"/>
      <c r="AE85" s="40"/>
      <c r="AF85" s="41">
        <f t="shared" si="44"/>
        <v>60000</v>
      </c>
      <c r="AG85" s="40"/>
      <c r="AH85" s="40"/>
      <c r="AI85" s="40"/>
      <c r="AJ85" s="40"/>
      <c r="AK85" s="40"/>
      <c r="AL85" s="40"/>
      <c r="AM85" s="41">
        <f t="shared" si="45"/>
        <v>0</v>
      </c>
      <c r="AN85" s="40"/>
      <c r="AO85" s="40"/>
      <c r="AP85" s="40"/>
      <c r="AQ85" s="40"/>
      <c r="AR85" s="40"/>
      <c r="AS85" s="40"/>
      <c r="AT85" s="41">
        <f t="shared" si="46"/>
        <v>0</v>
      </c>
      <c r="AU85" s="43">
        <f t="shared" si="47"/>
        <v>120000</v>
      </c>
      <c r="AV85" s="51" t="s">
        <v>682</v>
      </c>
      <c r="AW85" s="40">
        <v>2022</v>
      </c>
      <c r="AX85" s="44">
        <v>2027</v>
      </c>
      <c r="AY85" s="61" t="s">
        <v>156</v>
      </c>
    </row>
    <row r="86" spans="1:638" ht="142.5" customHeight="1" x14ac:dyDescent="0.25">
      <c r="A86" s="179" t="s">
        <v>339</v>
      </c>
      <c r="B86" s="40" t="s">
        <v>13</v>
      </c>
      <c r="C86" s="40" t="s">
        <v>100</v>
      </c>
      <c r="D86" s="40"/>
      <c r="E86" s="46"/>
      <c r="F86" s="40"/>
      <c r="G86" s="40"/>
      <c r="H86" s="40"/>
      <c r="I86" s="40"/>
      <c r="J86" s="40"/>
      <c r="K86" s="41">
        <f t="shared" si="43"/>
        <v>0</v>
      </c>
      <c r="L86" s="40">
        <v>15000</v>
      </c>
      <c r="M86" s="40"/>
      <c r="N86" s="40"/>
      <c r="O86" s="40"/>
      <c r="P86" s="40"/>
      <c r="Q86" s="40"/>
      <c r="R86" s="41">
        <f t="shared" si="48"/>
        <v>15000</v>
      </c>
      <c r="S86" s="40"/>
      <c r="T86" s="40"/>
      <c r="U86" s="40"/>
      <c r="V86" s="40"/>
      <c r="W86" s="40"/>
      <c r="X86" s="40"/>
      <c r="Y86" s="41">
        <f t="shared" si="49"/>
        <v>0</v>
      </c>
      <c r="Z86" s="40"/>
      <c r="AA86" s="40"/>
      <c r="AB86" s="40"/>
      <c r="AC86" s="40"/>
      <c r="AD86" s="40"/>
      <c r="AE86" s="40"/>
      <c r="AF86" s="41">
        <f t="shared" si="44"/>
        <v>0</v>
      </c>
      <c r="AG86" s="40"/>
      <c r="AH86" s="40"/>
      <c r="AI86" s="40"/>
      <c r="AJ86" s="40"/>
      <c r="AK86" s="40"/>
      <c r="AL86" s="40"/>
      <c r="AM86" s="41">
        <f t="shared" si="45"/>
        <v>0</v>
      </c>
      <c r="AN86" s="40"/>
      <c r="AO86" s="40"/>
      <c r="AP86" s="40"/>
      <c r="AQ86" s="40"/>
      <c r="AR86" s="40"/>
      <c r="AS86" s="40"/>
      <c r="AT86" s="41">
        <f t="shared" si="46"/>
        <v>0</v>
      </c>
      <c r="AU86" s="43">
        <f t="shared" si="47"/>
        <v>15000</v>
      </c>
      <c r="AV86" s="51" t="s">
        <v>683</v>
      </c>
      <c r="AW86" s="40">
        <v>2023</v>
      </c>
      <c r="AX86" s="44">
        <v>2023</v>
      </c>
      <c r="AY86" s="61" t="s">
        <v>156</v>
      </c>
    </row>
    <row r="87" spans="1:638" ht="99" customHeight="1" x14ac:dyDescent="0.25">
      <c r="A87" s="179" t="s">
        <v>340</v>
      </c>
      <c r="B87" s="40" t="s">
        <v>97</v>
      </c>
      <c r="C87" s="40" t="s">
        <v>100</v>
      </c>
      <c r="D87" s="40"/>
      <c r="E87" s="46"/>
      <c r="F87" s="40"/>
      <c r="G87" s="40"/>
      <c r="H87" s="40"/>
      <c r="I87" s="40"/>
      <c r="J87" s="40"/>
      <c r="K87" s="41">
        <f t="shared" si="43"/>
        <v>0</v>
      </c>
      <c r="L87" s="46">
        <v>20000</v>
      </c>
      <c r="M87" s="40"/>
      <c r="N87" s="40"/>
      <c r="O87" s="40"/>
      <c r="P87" s="40"/>
      <c r="Q87" s="40"/>
      <c r="R87" s="41">
        <f t="shared" si="48"/>
        <v>20000</v>
      </c>
      <c r="S87" s="40">
        <v>170000</v>
      </c>
      <c r="T87" s="40"/>
      <c r="U87" s="40"/>
      <c r="V87" s="40"/>
      <c r="W87" s="40"/>
      <c r="X87" s="40"/>
      <c r="Y87" s="41">
        <f t="shared" si="49"/>
        <v>170000</v>
      </c>
      <c r="Z87" s="40"/>
      <c r="AA87" s="40"/>
      <c r="AB87" s="40"/>
      <c r="AC87" s="40"/>
      <c r="AD87" s="40"/>
      <c r="AE87" s="40"/>
      <c r="AF87" s="41">
        <f t="shared" si="44"/>
        <v>0</v>
      </c>
      <c r="AG87" s="40"/>
      <c r="AH87" s="40"/>
      <c r="AI87" s="40"/>
      <c r="AJ87" s="40"/>
      <c r="AK87" s="40"/>
      <c r="AL87" s="40"/>
      <c r="AM87" s="41">
        <f t="shared" si="45"/>
        <v>0</v>
      </c>
      <c r="AN87" s="40"/>
      <c r="AO87" s="40"/>
      <c r="AP87" s="40"/>
      <c r="AQ87" s="40"/>
      <c r="AR87" s="40"/>
      <c r="AS87" s="40"/>
      <c r="AT87" s="41">
        <f t="shared" si="46"/>
        <v>0</v>
      </c>
      <c r="AU87" s="43">
        <f t="shared" si="47"/>
        <v>190000</v>
      </c>
      <c r="AV87" s="51" t="s">
        <v>684</v>
      </c>
      <c r="AW87" s="40">
        <v>2022</v>
      </c>
      <c r="AX87" s="44">
        <v>2023</v>
      </c>
      <c r="AY87" s="199" t="s">
        <v>140</v>
      </c>
    </row>
    <row r="88" spans="1:638" s="200" customFormat="1" ht="91.9" customHeight="1" x14ac:dyDescent="0.25">
      <c r="A88" s="179" t="s">
        <v>531</v>
      </c>
      <c r="B88" s="40" t="s">
        <v>14</v>
      </c>
      <c r="C88" s="40" t="s">
        <v>100</v>
      </c>
      <c r="D88" s="40"/>
      <c r="E88" s="46"/>
      <c r="F88" s="40"/>
      <c r="G88" s="40"/>
      <c r="H88" s="40"/>
      <c r="I88" s="40"/>
      <c r="J88" s="40"/>
      <c r="K88" s="41">
        <f t="shared" si="43"/>
        <v>0</v>
      </c>
      <c r="L88" s="46">
        <v>9000</v>
      </c>
      <c r="M88" s="40"/>
      <c r="N88" s="40"/>
      <c r="O88" s="40"/>
      <c r="P88" s="40"/>
      <c r="Q88" s="40"/>
      <c r="R88" s="41">
        <f t="shared" si="48"/>
        <v>9000</v>
      </c>
      <c r="S88" s="40"/>
      <c r="T88" s="40"/>
      <c r="U88" s="40"/>
      <c r="V88" s="40"/>
      <c r="W88" s="40"/>
      <c r="X88" s="40"/>
      <c r="Y88" s="41">
        <f t="shared" si="49"/>
        <v>0</v>
      </c>
      <c r="Z88" s="40"/>
      <c r="AA88" s="40"/>
      <c r="AB88" s="40"/>
      <c r="AC88" s="40"/>
      <c r="AD88" s="40"/>
      <c r="AE88" s="40"/>
      <c r="AF88" s="41">
        <f t="shared" si="44"/>
        <v>0</v>
      </c>
      <c r="AG88" s="40"/>
      <c r="AH88" s="40"/>
      <c r="AI88" s="40"/>
      <c r="AJ88" s="40"/>
      <c r="AK88" s="40"/>
      <c r="AL88" s="40"/>
      <c r="AM88" s="41">
        <f t="shared" si="45"/>
        <v>0</v>
      </c>
      <c r="AN88" s="40"/>
      <c r="AO88" s="40"/>
      <c r="AP88" s="40"/>
      <c r="AQ88" s="40"/>
      <c r="AR88" s="40"/>
      <c r="AS88" s="40"/>
      <c r="AT88" s="41">
        <f t="shared" si="46"/>
        <v>0</v>
      </c>
      <c r="AU88" s="43">
        <f t="shared" si="47"/>
        <v>9000</v>
      </c>
      <c r="AV88" s="51" t="s">
        <v>685</v>
      </c>
      <c r="AW88" s="40">
        <v>2022</v>
      </c>
      <c r="AX88" s="44">
        <v>2022</v>
      </c>
      <c r="AY88" s="61" t="s">
        <v>132</v>
      </c>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WK88" s="21"/>
      <c r="WL88" s="21"/>
      <c r="WM88" s="21"/>
      <c r="WN88" s="21"/>
      <c r="WO88" s="21"/>
      <c r="WP88" s="21"/>
      <c r="WQ88" s="21"/>
      <c r="WR88" s="21"/>
      <c r="WS88" s="21"/>
      <c r="WT88" s="21"/>
      <c r="WU88" s="21"/>
      <c r="WV88" s="21"/>
      <c r="WW88" s="21"/>
      <c r="WX88" s="21"/>
      <c r="WY88" s="21"/>
      <c r="WZ88" s="21"/>
      <c r="XA88" s="21"/>
      <c r="XB88" s="21"/>
      <c r="XC88" s="21"/>
      <c r="XD88" s="21"/>
      <c r="XE88" s="21"/>
      <c r="XF88" s="21"/>
      <c r="XG88" s="21"/>
      <c r="XH88" s="21"/>
      <c r="XI88" s="21"/>
      <c r="XJ88" s="21"/>
      <c r="XK88" s="21"/>
      <c r="XL88" s="21"/>
      <c r="XM88" s="21"/>
      <c r="XN88" s="21"/>
    </row>
    <row r="89" spans="1:638" ht="95.25" customHeight="1" x14ac:dyDescent="0.25">
      <c r="A89" s="179" t="s">
        <v>341</v>
      </c>
      <c r="B89" s="40" t="s">
        <v>94</v>
      </c>
      <c r="C89" s="40" t="s">
        <v>100</v>
      </c>
      <c r="D89" s="40"/>
      <c r="E89" s="46"/>
      <c r="F89" s="40"/>
      <c r="G89" s="40"/>
      <c r="H89" s="40"/>
      <c r="I89" s="40"/>
      <c r="J89" s="40"/>
      <c r="K89" s="41">
        <f t="shared" si="43"/>
        <v>0</v>
      </c>
      <c r="L89" s="46">
        <v>5000</v>
      </c>
      <c r="M89" s="40"/>
      <c r="N89" s="40"/>
      <c r="O89" s="40"/>
      <c r="P89" s="40"/>
      <c r="Q89" s="40"/>
      <c r="R89" s="41">
        <f t="shared" si="48"/>
        <v>5000</v>
      </c>
      <c r="S89" s="40"/>
      <c r="T89" s="40"/>
      <c r="U89" s="40"/>
      <c r="V89" s="40"/>
      <c r="W89" s="40"/>
      <c r="X89" s="40"/>
      <c r="Y89" s="41">
        <f t="shared" si="49"/>
        <v>0</v>
      </c>
      <c r="Z89" s="40"/>
      <c r="AA89" s="40"/>
      <c r="AB89" s="40"/>
      <c r="AC89" s="40"/>
      <c r="AD89" s="40"/>
      <c r="AE89" s="40"/>
      <c r="AF89" s="41">
        <f t="shared" si="44"/>
        <v>0</v>
      </c>
      <c r="AG89" s="40"/>
      <c r="AH89" s="40"/>
      <c r="AI89" s="40"/>
      <c r="AJ89" s="40"/>
      <c r="AK89" s="40"/>
      <c r="AL89" s="40"/>
      <c r="AM89" s="41">
        <f t="shared" si="45"/>
        <v>0</v>
      </c>
      <c r="AN89" s="40"/>
      <c r="AO89" s="40"/>
      <c r="AP89" s="40"/>
      <c r="AQ89" s="40"/>
      <c r="AR89" s="40"/>
      <c r="AS89" s="40"/>
      <c r="AT89" s="41">
        <f t="shared" si="46"/>
        <v>0</v>
      </c>
      <c r="AU89" s="43">
        <f t="shared" si="47"/>
        <v>5000</v>
      </c>
      <c r="AV89" s="51" t="s">
        <v>686</v>
      </c>
      <c r="AW89" s="40">
        <v>2022</v>
      </c>
      <c r="AX89" s="44">
        <v>2022</v>
      </c>
      <c r="AY89" s="61" t="s">
        <v>132</v>
      </c>
    </row>
    <row r="90" spans="1:638" ht="100.5" customHeight="1" x14ac:dyDescent="0.25">
      <c r="A90" s="63" t="s">
        <v>562</v>
      </c>
      <c r="B90" s="40" t="s">
        <v>868</v>
      </c>
      <c r="C90" s="40" t="s">
        <v>100</v>
      </c>
      <c r="D90" s="40"/>
      <c r="E90" s="46"/>
      <c r="F90" s="40"/>
      <c r="G90" s="40"/>
      <c r="H90" s="40"/>
      <c r="I90" s="40"/>
      <c r="J90" s="40"/>
      <c r="K90" s="41">
        <f t="shared" si="43"/>
        <v>0</v>
      </c>
      <c r="L90" s="40">
        <v>75000</v>
      </c>
      <c r="M90" s="40"/>
      <c r="N90" s="40"/>
      <c r="O90" s="40"/>
      <c r="P90" s="40"/>
      <c r="Q90" s="40"/>
      <c r="R90" s="41">
        <f t="shared" si="48"/>
        <v>75000</v>
      </c>
      <c r="S90" s="40"/>
      <c r="T90" s="40"/>
      <c r="U90" s="40"/>
      <c r="V90" s="40"/>
      <c r="W90" s="40"/>
      <c r="X90" s="40"/>
      <c r="Y90" s="41">
        <f t="shared" si="49"/>
        <v>0</v>
      </c>
      <c r="Z90" s="40"/>
      <c r="AA90" s="40"/>
      <c r="AB90" s="40"/>
      <c r="AC90" s="40"/>
      <c r="AD90" s="40"/>
      <c r="AE90" s="40"/>
      <c r="AF90" s="41">
        <f t="shared" si="44"/>
        <v>0</v>
      </c>
      <c r="AG90" s="40"/>
      <c r="AH90" s="40"/>
      <c r="AI90" s="40"/>
      <c r="AJ90" s="40"/>
      <c r="AK90" s="40"/>
      <c r="AL90" s="40"/>
      <c r="AM90" s="41">
        <f t="shared" si="45"/>
        <v>0</v>
      </c>
      <c r="AN90" s="40"/>
      <c r="AO90" s="40"/>
      <c r="AP90" s="40"/>
      <c r="AQ90" s="40"/>
      <c r="AR90" s="40"/>
      <c r="AS90" s="40"/>
      <c r="AT90" s="41">
        <f t="shared" si="46"/>
        <v>0</v>
      </c>
      <c r="AU90" s="43">
        <f t="shared" si="47"/>
        <v>75000</v>
      </c>
      <c r="AV90" s="51" t="s">
        <v>687</v>
      </c>
      <c r="AW90" s="40">
        <v>2023</v>
      </c>
      <c r="AX90" s="44">
        <v>2023</v>
      </c>
      <c r="AY90" s="61" t="s">
        <v>141</v>
      </c>
    </row>
    <row r="91" spans="1:638" ht="130.5" customHeight="1" x14ac:dyDescent="0.25">
      <c r="A91" s="63" t="s">
        <v>563</v>
      </c>
      <c r="B91" s="40" t="s">
        <v>72</v>
      </c>
      <c r="C91" s="40" t="s">
        <v>100</v>
      </c>
      <c r="D91" s="40"/>
      <c r="E91" s="46"/>
      <c r="F91" s="40"/>
      <c r="G91" s="40"/>
      <c r="H91" s="40"/>
      <c r="I91" s="40"/>
      <c r="J91" s="40"/>
      <c r="K91" s="41">
        <f t="shared" si="43"/>
        <v>0</v>
      </c>
      <c r="L91" s="40"/>
      <c r="M91" s="40">
        <v>100000</v>
      </c>
      <c r="N91" s="40"/>
      <c r="O91" s="40"/>
      <c r="P91" s="40"/>
      <c r="Q91" s="40"/>
      <c r="R91" s="41">
        <f t="shared" si="48"/>
        <v>100000</v>
      </c>
      <c r="S91" s="40"/>
      <c r="T91" s="40"/>
      <c r="U91" s="40"/>
      <c r="V91" s="40"/>
      <c r="W91" s="40"/>
      <c r="X91" s="40"/>
      <c r="Y91" s="41">
        <f t="shared" si="49"/>
        <v>0</v>
      </c>
      <c r="Z91" s="40"/>
      <c r="AA91" s="40"/>
      <c r="AB91" s="40"/>
      <c r="AC91" s="40"/>
      <c r="AD91" s="40"/>
      <c r="AE91" s="40"/>
      <c r="AF91" s="41">
        <f t="shared" si="44"/>
        <v>0</v>
      </c>
      <c r="AG91" s="40"/>
      <c r="AH91" s="40"/>
      <c r="AI91" s="40"/>
      <c r="AJ91" s="40"/>
      <c r="AK91" s="40"/>
      <c r="AL91" s="40"/>
      <c r="AM91" s="41">
        <f t="shared" si="45"/>
        <v>0</v>
      </c>
      <c r="AN91" s="40"/>
      <c r="AO91" s="40"/>
      <c r="AP91" s="40"/>
      <c r="AQ91" s="40"/>
      <c r="AR91" s="40"/>
      <c r="AS91" s="40"/>
      <c r="AT91" s="41">
        <f t="shared" si="46"/>
        <v>0</v>
      </c>
      <c r="AU91" s="43">
        <f t="shared" si="47"/>
        <v>100000</v>
      </c>
      <c r="AV91" s="51" t="s">
        <v>688</v>
      </c>
      <c r="AW91" s="40">
        <v>2023</v>
      </c>
      <c r="AX91" s="46">
        <v>2023</v>
      </c>
      <c r="AY91" s="61" t="s">
        <v>141</v>
      </c>
    </row>
    <row r="92" spans="1:638" ht="136.5" customHeight="1" x14ac:dyDescent="0.25">
      <c r="A92" s="63" t="s">
        <v>564</v>
      </c>
      <c r="B92" s="40" t="s">
        <v>279</v>
      </c>
      <c r="C92" s="40" t="s">
        <v>100</v>
      </c>
      <c r="D92" s="42"/>
      <c r="E92" s="46"/>
      <c r="F92" s="40"/>
      <c r="G92" s="40"/>
      <c r="H92" s="40"/>
      <c r="I92" s="40"/>
      <c r="J92" s="40"/>
      <c r="K92" s="41">
        <f t="shared" si="43"/>
        <v>0</v>
      </c>
      <c r="L92" s="40">
        <v>100000</v>
      </c>
      <c r="M92" s="40"/>
      <c r="N92" s="40"/>
      <c r="O92" s="40"/>
      <c r="P92" s="40"/>
      <c r="Q92" s="40"/>
      <c r="R92" s="41">
        <f t="shared" si="48"/>
        <v>100000</v>
      </c>
      <c r="S92" s="40">
        <v>100000</v>
      </c>
      <c r="T92" s="40"/>
      <c r="U92" s="40"/>
      <c r="V92" s="40"/>
      <c r="W92" s="40"/>
      <c r="X92" s="40"/>
      <c r="Y92" s="41">
        <f t="shared" si="49"/>
        <v>100000</v>
      </c>
      <c r="Z92" s="40">
        <v>100000</v>
      </c>
      <c r="AA92" s="40"/>
      <c r="AB92" s="40"/>
      <c r="AC92" s="40"/>
      <c r="AD92" s="40"/>
      <c r="AE92" s="40"/>
      <c r="AF92" s="41">
        <f t="shared" si="44"/>
        <v>100000</v>
      </c>
      <c r="AG92" s="40">
        <v>100000</v>
      </c>
      <c r="AH92" s="40"/>
      <c r="AI92" s="40"/>
      <c r="AJ92" s="40"/>
      <c r="AK92" s="40"/>
      <c r="AL92" s="40"/>
      <c r="AM92" s="41">
        <f t="shared" si="45"/>
        <v>100000</v>
      </c>
      <c r="AN92" s="40">
        <v>100000</v>
      </c>
      <c r="AO92" s="40"/>
      <c r="AP92" s="40"/>
      <c r="AQ92" s="40"/>
      <c r="AR92" s="40"/>
      <c r="AS92" s="40"/>
      <c r="AT92" s="41">
        <f t="shared" si="46"/>
        <v>100000</v>
      </c>
      <c r="AU92" s="43">
        <f t="shared" si="47"/>
        <v>500000</v>
      </c>
      <c r="AV92" s="51" t="s">
        <v>689</v>
      </c>
      <c r="AW92" s="40">
        <v>2022</v>
      </c>
      <c r="AX92" s="46">
        <v>2027</v>
      </c>
      <c r="AY92" s="61" t="s">
        <v>280</v>
      </c>
    </row>
    <row r="93" spans="1:638" ht="87.75" customHeight="1" x14ac:dyDescent="0.25">
      <c r="A93" s="63" t="s">
        <v>565</v>
      </c>
      <c r="B93" s="192" t="s">
        <v>167</v>
      </c>
      <c r="C93" s="40" t="s">
        <v>100</v>
      </c>
      <c r="D93" s="40"/>
      <c r="E93" s="46"/>
      <c r="F93" s="40"/>
      <c r="G93" s="40"/>
      <c r="H93" s="40"/>
      <c r="I93" s="40"/>
      <c r="J93" s="40"/>
      <c r="K93" s="41">
        <f t="shared" si="43"/>
        <v>0</v>
      </c>
      <c r="L93" s="40">
        <v>130000</v>
      </c>
      <c r="M93" s="40"/>
      <c r="N93" s="40"/>
      <c r="O93" s="40"/>
      <c r="P93" s="40"/>
      <c r="Q93" s="40"/>
      <c r="R93" s="41">
        <f t="shared" si="48"/>
        <v>130000</v>
      </c>
      <c r="T93" s="40"/>
      <c r="U93" s="40"/>
      <c r="V93" s="40"/>
      <c r="W93" s="40"/>
      <c r="X93" s="40"/>
      <c r="Y93" s="41">
        <f t="shared" si="49"/>
        <v>0</v>
      </c>
      <c r="Z93" s="40"/>
      <c r="AA93" s="40"/>
      <c r="AB93" s="40"/>
      <c r="AC93" s="40"/>
      <c r="AD93" s="40"/>
      <c r="AE93" s="40"/>
      <c r="AF93" s="41">
        <f t="shared" si="44"/>
        <v>0</v>
      </c>
      <c r="AG93" s="40"/>
      <c r="AH93" s="40"/>
      <c r="AI93" s="40"/>
      <c r="AJ93" s="40"/>
      <c r="AK93" s="40"/>
      <c r="AL93" s="40"/>
      <c r="AM93" s="41">
        <f t="shared" si="45"/>
        <v>0</v>
      </c>
      <c r="AN93" s="40"/>
      <c r="AO93" s="40"/>
      <c r="AP93" s="40"/>
      <c r="AQ93" s="40"/>
      <c r="AR93" s="40"/>
      <c r="AS93" s="40"/>
      <c r="AT93" s="41">
        <f t="shared" si="46"/>
        <v>0</v>
      </c>
      <c r="AU93" s="43">
        <f t="shared" si="47"/>
        <v>130000</v>
      </c>
      <c r="AV93" s="130" t="s">
        <v>917</v>
      </c>
      <c r="AW93" s="62">
        <v>2023</v>
      </c>
      <c r="AX93" s="62">
        <v>2024</v>
      </c>
      <c r="AY93" s="60" t="s">
        <v>168</v>
      </c>
    </row>
    <row r="94" spans="1:638" ht="109.5" x14ac:dyDescent="0.25">
      <c r="A94" s="63" t="s">
        <v>566</v>
      </c>
      <c r="B94" s="192" t="s">
        <v>169</v>
      </c>
      <c r="C94" s="40" t="s">
        <v>100</v>
      </c>
      <c r="D94" s="42"/>
      <c r="E94" s="46"/>
      <c r="F94" s="40"/>
      <c r="G94" s="40"/>
      <c r="H94" s="40"/>
      <c r="I94" s="40"/>
      <c r="J94" s="40"/>
      <c r="K94" s="41">
        <f t="shared" si="43"/>
        <v>0</v>
      </c>
      <c r="M94" s="40"/>
      <c r="N94" s="40"/>
      <c r="O94" s="40"/>
      <c r="P94" s="40"/>
      <c r="Q94" s="40"/>
      <c r="R94" s="41">
        <f t="shared" si="48"/>
        <v>0</v>
      </c>
      <c r="S94" s="40">
        <v>103000</v>
      </c>
      <c r="T94" s="40"/>
      <c r="U94" s="40"/>
      <c r="V94" s="40"/>
      <c r="W94" s="40"/>
      <c r="X94" s="40"/>
      <c r="Y94" s="41">
        <f t="shared" si="49"/>
        <v>103000</v>
      </c>
      <c r="Z94" s="40"/>
      <c r="AA94" s="40"/>
      <c r="AB94" s="40"/>
      <c r="AC94" s="40"/>
      <c r="AD94" s="40"/>
      <c r="AE94" s="40"/>
      <c r="AF94" s="41">
        <f t="shared" si="44"/>
        <v>0</v>
      </c>
      <c r="AG94" s="40"/>
      <c r="AH94" s="40"/>
      <c r="AI94" s="40"/>
      <c r="AJ94" s="40"/>
      <c r="AK94" s="40"/>
      <c r="AL94" s="40"/>
      <c r="AM94" s="41">
        <f t="shared" si="45"/>
        <v>0</v>
      </c>
      <c r="AN94" s="40"/>
      <c r="AO94" s="40"/>
      <c r="AP94" s="40"/>
      <c r="AQ94" s="40"/>
      <c r="AR94" s="40"/>
      <c r="AS94" s="40"/>
      <c r="AT94" s="41">
        <f t="shared" si="46"/>
        <v>0</v>
      </c>
      <c r="AU94" s="43">
        <f t="shared" si="47"/>
        <v>103000</v>
      </c>
      <c r="AV94" s="130" t="s">
        <v>916</v>
      </c>
      <c r="AW94" s="62">
        <v>2024</v>
      </c>
      <c r="AX94" s="62">
        <v>2025</v>
      </c>
      <c r="AY94" s="60" t="s">
        <v>168</v>
      </c>
    </row>
    <row r="95" spans="1:638" ht="108.75" customHeight="1" x14ac:dyDescent="0.25">
      <c r="A95" s="63" t="s">
        <v>567</v>
      </c>
      <c r="B95" s="192" t="s">
        <v>170</v>
      </c>
      <c r="C95" s="40" t="s">
        <v>100</v>
      </c>
      <c r="D95" s="42"/>
      <c r="E95" s="46"/>
      <c r="F95" s="40"/>
      <c r="G95" s="40"/>
      <c r="H95" s="40"/>
      <c r="I95" s="40"/>
      <c r="J95" s="40"/>
      <c r="K95" s="41">
        <f t="shared" si="43"/>
        <v>0</v>
      </c>
      <c r="L95" s="40"/>
      <c r="M95" s="40"/>
      <c r="N95" s="40"/>
      <c r="O95" s="40"/>
      <c r="P95" s="40"/>
      <c r="Q95" s="40"/>
      <c r="R95" s="41">
        <f t="shared" si="48"/>
        <v>0</v>
      </c>
      <c r="S95" s="40"/>
      <c r="T95" s="40"/>
      <c r="U95" s="40"/>
      <c r="V95" s="40"/>
      <c r="W95" s="40"/>
      <c r="X95" s="40"/>
      <c r="Y95" s="41">
        <f t="shared" si="49"/>
        <v>0</v>
      </c>
      <c r="Z95" s="201">
        <v>57000</v>
      </c>
      <c r="AA95" s="40"/>
      <c r="AB95" s="40"/>
      <c r="AC95" s="40"/>
      <c r="AD95" s="40"/>
      <c r="AE95" s="40"/>
      <c r="AF95" s="41">
        <f t="shared" si="44"/>
        <v>57000</v>
      </c>
      <c r="AG95" s="40"/>
      <c r="AH95" s="40"/>
      <c r="AI95" s="40"/>
      <c r="AJ95" s="40"/>
      <c r="AK95" s="40"/>
      <c r="AL95" s="40"/>
      <c r="AM95" s="41">
        <f t="shared" si="45"/>
        <v>0</v>
      </c>
      <c r="AN95" s="40"/>
      <c r="AO95" s="40"/>
      <c r="AP95" s="40"/>
      <c r="AQ95" s="40"/>
      <c r="AR95" s="40"/>
      <c r="AS95" s="40"/>
      <c r="AT95" s="41">
        <f t="shared" si="46"/>
        <v>0</v>
      </c>
      <c r="AU95" s="43">
        <f t="shared" si="47"/>
        <v>57000</v>
      </c>
      <c r="AV95" s="130" t="s">
        <v>690</v>
      </c>
      <c r="AW95" s="62">
        <v>2025</v>
      </c>
      <c r="AX95" s="62">
        <v>2026</v>
      </c>
      <c r="AY95" s="60" t="s">
        <v>168</v>
      </c>
    </row>
    <row r="96" spans="1:638" ht="102.75" customHeight="1" x14ac:dyDescent="0.25">
      <c r="A96" s="63" t="s">
        <v>568</v>
      </c>
      <c r="B96" s="192" t="s">
        <v>171</v>
      </c>
      <c r="C96" s="40" t="s">
        <v>100</v>
      </c>
      <c r="D96" s="42"/>
      <c r="E96" s="46"/>
      <c r="F96" s="40"/>
      <c r="G96" s="40"/>
      <c r="H96" s="40"/>
      <c r="I96" s="40"/>
      <c r="J96" s="40"/>
      <c r="K96" s="41">
        <f t="shared" si="43"/>
        <v>0</v>
      </c>
      <c r="L96" s="40"/>
      <c r="M96" s="40"/>
      <c r="N96" s="40"/>
      <c r="O96" s="40"/>
      <c r="P96" s="40"/>
      <c r="Q96" s="40"/>
      <c r="R96" s="41">
        <f t="shared" si="48"/>
        <v>0</v>
      </c>
      <c r="S96" s="40"/>
      <c r="T96" s="40"/>
      <c r="U96" s="40"/>
      <c r="V96" s="40"/>
      <c r="W96" s="40"/>
      <c r="X96" s="40"/>
      <c r="Y96" s="41">
        <f t="shared" si="49"/>
        <v>0</v>
      </c>
      <c r="Z96" s="201">
        <v>58000</v>
      </c>
      <c r="AA96" s="40"/>
      <c r="AB96" s="40"/>
      <c r="AC96" s="40"/>
      <c r="AD96" s="40"/>
      <c r="AE96" s="40"/>
      <c r="AF96" s="41">
        <f t="shared" si="44"/>
        <v>58000</v>
      </c>
      <c r="AG96" s="40"/>
      <c r="AH96" s="40"/>
      <c r="AI96" s="40"/>
      <c r="AJ96" s="40"/>
      <c r="AK96" s="40"/>
      <c r="AL96" s="40"/>
      <c r="AM96" s="41">
        <f t="shared" si="45"/>
        <v>0</v>
      </c>
      <c r="AN96" s="40"/>
      <c r="AO96" s="40"/>
      <c r="AP96" s="40"/>
      <c r="AQ96" s="40"/>
      <c r="AR96" s="40"/>
      <c r="AS96" s="40"/>
      <c r="AT96" s="41">
        <f t="shared" si="46"/>
        <v>0</v>
      </c>
      <c r="AU96" s="43">
        <f t="shared" si="47"/>
        <v>58000</v>
      </c>
      <c r="AV96" s="130" t="s">
        <v>691</v>
      </c>
      <c r="AW96" s="62">
        <v>2025</v>
      </c>
      <c r="AX96" s="62">
        <v>2026</v>
      </c>
      <c r="AY96" s="60" t="s">
        <v>168</v>
      </c>
    </row>
    <row r="97" spans="1:51" ht="100.5" customHeight="1" x14ac:dyDescent="0.25">
      <c r="A97" s="63" t="s">
        <v>569</v>
      </c>
      <c r="B97" s="192" t="s">
        <v>172</v>
      </c>
      <c r="C97" s="40" t="s">
        <v>100</v>
      </c>
      <c r="D97" s="42"/>
      <c r="E97" s="46"/>
      <c r="F97" s="40"/>
      <c r="G97" s="40"/>
      <c r="H97" s="40"/>
      <c r="I97" s="40"/>
      <c r="J97" s="40"/>
      <c r="K97" s="41">
        <f t="shared" si="43"/>
        <v>0</v>
      </c>
      <c r="L97" s="40"/>
      <c r="M97" s="40"/>
      <c r="N97" s="40"/>
      <c r="O97" s="40"/>
      <c r="P97" s="40"/>
      <c r="Q97" s="40"/>
      <c r="R97" s="41">
        <f t="shared" si="48"/>
        <v>0</v>
      </c>
      <c r="S97" s="40"/>
      <c r="T97" s="40"/>
      <c r="U97" s="40"/>
      <c r="V97" s="40"/>
      <c r="W97" s="40"/>
      <c r="X97" s="40"/>
      <c r="Y97" s="41">
        <f t="shared" si="49"/>
        <v>0</v>
      </c>
      <c r="Z97" s="202">
        <v>125000</v>
      </c>
      <c r="AA97" s="40"/>
      <c r="AB97" s="40"/>
      <c r="AC97" s="40"/>
      <c r="AD97" s="40"/>
      <c r="AE97" s="40"/>
      <c r="AF97" s="41">
        <f t="shared" si="44"/>
        <v>125000</v>
      </c>
      <c r="AG97" s="40"/>
      <c r="AH97" s="40"/>
      <c r="AI97" s="40"/>
      <c r="AJ97" s="40"/>
      <c r="AK97" s="40"/>
      <c r="AL97" s="40"/>
      <c r="AM97" s="41">
        <f t="shared" si="45"/>
        <v>0</v>
      </c>
      <c r="AN97" s="40"/>
      <c r="AO97" s="40"/>
      <c r="AP97" s="40"/>
      <c r="AQ97" s="40"/>
      <c r="AR97" s="40"/>
      <c r="AS97" s="40"/>
      <c r="AT97" s="41">
        <f t="shared" si="46"/>
        <v>0</v>
      </c>
      <c r="AU97" s="43">
        <f t="shared" si="47"/>
        <v>125000</v>
      </c>
      <c r="AV97" s="130" t="s">
        <v>692</v>
      </c>
      <c r="AW97" s="62">
        <v>2025</v>
      </c>
      <c r="AX97" s="62">
        <v>2026</v>
      </c>
      <c r="AY97" s="60" t="s">
        <v>168</v>
      </c>
    </row>
    <row r="98" spans="1:51" ht="91.5" x14ac:dyDescent="0.25">
      <c r="A98" s="63" t="s">
        <v>570</v>
      </c>
      <c r="B98" s="192" t="s">
        <v>173</v>
      </c>
      <c r="C98" s="40" t="s">
        <v>100</v>
      </c>
      <c r="E98" s="42">
        <v>65000</v>
      </c>
      <c r="F98" s="40"/>
      <c r="G98" s="40"/>
      <c r="H98" s="40"/>
      <c r="I98" s="40"/>
      <c r="J98" s="40"/>
      <c r="K98" s="41">
        <f t="shared" si="43"/>
        <v>65000</v>
      </c>
      <c r="L98" s="40"/>
      <c r="M98" s="40"/>
      <c r="N98" s="40"/>
      <c r="O98" s="40"/>
      <c r="P98" s="40"/>
      <c r="Q98" s="40"/>
      <c r="R98" s="41">
        <f t="shared" si="48"/>
        <v>0</v>
      </c>
      <c r="S98" s="40"/>
      <c r="T98" s="40"/>
      <c r="U98" s="40"/>
      <c r="V98" s="40"/>
      <c r="W98" s="40"/>
      <c r="X98" s="40"/>
      <c r="Y98" s="41">
        <f t="shared" si="49"/>
        <v>0</v>
      </c>
      <c r="Z98" s="40"/>
      <c r="AA98" s="40"/>
      <c r="AB98" s="40"/>
      <c r="AC98" s="40"/>
      <c r="AD98" s="40"/>
      <c r="AE98" s="40"/>
      <c r="AF98" s="41">
        <f t="shared" si="44"/>
        <v>0</v>
      </c>
      <c r="AG98" s="40"/>
      <c r="AH98" s="40"/>
      <c r="AI98" s="40"/>
      <c r="AJ98" s="40"/>
      <c r="AK98" s="40"/>
      <c r="AL98" s="40"/>
      <c r="AM98" s="41">
        <f t="shared" si="45"/>
        <v>0</v>
      </c>
      <c r="AN98" s="40"/>
      <c r="AO98" s="40"/>
      <c r="AP98" s="40"/>
      <c r="AQ98" s="40"/>
      <c r="AR98" s="40"/>
      <c r="AS98" s="40"/>
      <c r="AT98" s="41">
        <f t="shared" si="46"/>
        <v>0</v>
      </c>
      <c r="AU98" s="43">
        <f t="shared" si="47"/>
        <v>65000</v>
      </c>
      <c r="AV98" s="130" t="s">
        <v>693</v>
      </c>
      <c r="AW98" s="62">
        <v>2022</v>
      </c>
      <c r="AX98" s="62">
        <v>2023</v>
      </c>
      <c r="AY98" s="60" t="s">
        <v>168</v>
      </c>
    </row>
    <row r="99" spans="1:51" ht="109.5" x14ac:dyDescent="0.25">
      <c r="A99" s="63" t="s">
        <v>571</v>
      </c>
      <c r="B99" s="192" t="s">
        <v>174</v>
      </c>
      <c r="C99" s="40" t="s">
        <v>100</v>
      </c>
      <c r="D99" s="42"/>
      <c r="E99" s="46">
        <v>145000</v>
      </c>
      <c r="F99" s="40"/>
      <c r="G99" s="40"/>
      <c r="H99" s="40"/>
      <c r="I99" s="40"/>
      <c r="J99" s="40"/>
      <c r="K99" s="41">
        <f t="shared" si="43"/>
        <v>145000</v>
      </c>
      <c r="L99" s="41">
        <f>E97+F97+G97+I97</f>
        <v>0</v>
      </c>
      <c r="M99" s="40"/>
      <c r="N99" s="40"/>
      <c r="O99" s="40"/>
      <c r="P99" s="40"/>
      <c r="Q99" s="40"/>
      <c r="R99" s="41">
        <f t="shared" si="48"/>
        <v>0</v>
      </c>
      <c r="S99" s="40"/>
      <c r="T99" s="40"/>
      <c r="U99" s="40"/>
      <c r="V99" s="40"/>
      <c r="W99" s="40"/>
      <c r="X99" s="40"/>
      <c r="Y99" s="41">
        <f t="shared" si="49"/>
        <v>0</v>
      </c>
      <c r="Z99" s="40"/>
      <c r="AA99" s="40"/>
      <c r="AB99" s="40"/>
      <c r="AC99" s="40"/>
      <c r="AD99" s="40"/>
      <c r="AE99" s="40"/>
      <c r="AF99" s="41">
        <f t="shared" si="44"/>
        <v>0</v>
      </c>
      <c r="AG99" s="40"/>
      <c r="AH99" s="40"/>
      <c r="AI99" s="40"/>
      <c r="AJ99" s="40"/>
      <c r="AK99" s="40"/>
      <c r="AL99" s="40"/>
      <c r="AM99" s="41">
        <f t="shared" si="45"/>
        <v>0</v>
      </c>
      <c r="AN99" s="40"/>
      <c r="AO99" s="40"/>
      <c r="AP99" s="40"/>
      <c r="AQ99" s="40"/>
      <c r="AR99" s="40"/>
      <c r="AS99" s="40"/>
      <c r="AT99" s="41">
        <f t="shared" si="46"/>
        <v>0</v>
      </c>
      <c r="AU99" s="43">
        <f t="shared" si="47"/>
        <v>145000</v>
      </c>
      <c r="AV99" s="130" t="s">
        <v>895</v>
      </c>
      <c r="AW99" s="62">
        <v>2022</v>
      </c>
      <c r="AX99" s="62">
        <v>2023</v>
      </c>
      <c r="AY99" s="60" t="s">
        <v>168</v>
      </c>
    </row>
    <row r="100" spans="1:51" ht="109.5" x14ac:dyDescent="0.25">
      <c r="A100" s="63" t="s">
        <v>572</v>
      </c>
      <c r="B100" s="192" t="s">
        <v>175</v>
      </c>
      <c r="C100" s="40" t="s">
        <v>100</v>
      </c>
      <c r="D100" s="42"/>
      <c r="F100" s="40"/>
      <c r="G100" s="40"/>
      <c r="H100" s="40"/>
      <c r="I100" s="40"/>
      <c r="J100" s="40"/>
      <c r="K100" s="41">
        <f t="shared" si="43"/>
        <v>0</v>
      </c>
      <c r="L100" s="40">
        <v>240000</v>
      </c>
      <c r="M100" s="40"/>
      <c r="N100" s="40"/>
      <c r="O100" s="40"/>
      <c r="P100" s="40"/>
      <c r="Q100" s="40"/>
      <c r="R100" s="41">
        <f t="shared" si="48"/>
        <v>240000</v>
      </c>
      <c r="S100" s="40"/>
      <c r="T100" s="40"/>
      <c r="U100" s="40"/>
      <c r="V100" s="40"/>
      <c r="W100" s="40"/>
      <c r="X100" s="40"/>
      <c r="Y100" s="41">
        <f t="shared" si="49"/>
        <v>0</v>
      </c>
      <c r="Z100" s="40"/>
      <c r="AA100" s="40"/>
      <c r="AB100" s="40"/>
      <c r="AC100" s="40"/>
      <c r="AD100" s="40"/>
      <c r="AE100" s="40"/>
      <c r="AF100" s="41">
        <f t="shared" si="44"/>
        <v>0</v>
      </c>
      <c r="AG100" s="40"/>
      <c r="AH100" s="40"/>
      <c r="AI100" s="40"/>
      <c r="AJ100" s="40"/>
      <c r="AK100" s="40"/>
      <c r="AL100" s="40"/>
      <c r="AM100" s="41">
        <f t="shared" si="45"/>
        <v>0</v>
      </c>
      <c r="AN100" s="40"/>
      <c r="AO100" s="40"/>
      <c r="AP100" s="40"/>
      <c r="AQ100" s="40"/>
      <c r="AR100" s="40"/>
      <c r="AS100" s="40"/>
      <c r="AT100" s="41">
        <f t="shared" si="46"/>
        <v>0</v>
      </c>
      <c r="AU100" s="43">
        <f t="shared" si="47"/>
        <v>240000</v>
      </c>
      <c r="AV100" s="130" t="s">
        <v>896</v>
      </c>
      <c r="AW100" s="62">
        <v>2023</v>
      </c>
      <c r="AX100" s="62">
        <v>2024</v>
      </c>
      <c r="AY100" s="60" t="s">
        <v>168</v>
      </c>
    </row>
    <row r="101" spans="1:51" ht="109.5" x14ac:dyDescent="0.25">
      <c r="A101" s="63" t="s">
        <v>573</v>
      </c>
      <c r="B101" s="192" t="s">
        <v>176</v>
      </c>
      <c r="C101" s="40" t="s">
        <v>100</v>
      </c>
      <c r="D101" s="42"/>
      <c r="E101" s="46"/>
      <c r="F101" s="40"/>
      <c r="G101" s="40"/>
      <c r="H101" s="40"/>
      <c r="I101" s="40"/>
      <c r="J101" s="40"/>
      <c r="K101" s="41">
        <f t="shared" si="43"/>
        <v>0</v>
      </c>
      <c r="L101" s="40"/>
      <c r="M101" s="40"/>
      <c r="N101" s="40"/>
      <c r="O101" s="40"/>
      <c r="P101" s="40"/>
      <c r="Q101" s="40"/>
      <c r="R101" s="41">
        <f t="shared" si="48"/>
        <v>0</v>
      </c>
      <c r="S101" s="40">
        <v>260000</v>
      </c>
      <c r="T101" s="40"/>
      <c r="U101" s="40"/>
      <c r="V101" s="40"/>
      <c r="W101" s="40"/>
      <c r="X101" s="40"/>
      <c r="Y101" s="41">
        <f t="shared" si="49"/>
        <v>260000</v>
      </c>
      <c r="Z101" s="40"/>
      <c r="AA101" s="40"/>
      <c r="AB101" s="40"/>
      <c r="AC101" s="40"/>
      <c r="AD101" s="40"/>
      <c r="AE101" s="40"/>
      <c r="AF101" s="41">
        <f t="shared" si="44"/>
        <v>0</v>
      </c>
      <c r="AG101" s="40"/>
      <c r="AH101" s="40"/>
      <c r="AI101" s="40"/>
      <c r="AJ101" s="40"/>
      <c r="AK101" s="40"/>
      <c r="AL101" s="40"/>
      <c r="AM101" s="41">
        <f t="shared" si="45"/>
        <v>0</v>
      </c>
      <c r="AN101" s="40"/>
      <c r="AO101" s="40"/>
      <c r="AP101" s="40"/>
      <c r="AQ101" s="40"/>
      <c r="AR101" s="40"/>
      <c r="AS101" s="40"/>
      <c r="AT101" s="41">
        <f t="shared" si="46"/>
        <v>0</v>
      </c>
      <c r="AU101" s="43">
        <f t="shared" si="47"/>
        <v>260000</v>
      </c>
      <c r="AV101" s="130" t="s">
        <v>918</v>
      </c>
      <c r="AW101" s="62">
        <v>2024</v>
      </c>
      <c r="AX101" s="62">
        <v>2025</v>
      </c>
      <c r="AY101" s="60" t="s">
        <v>168</v>
      </c>
    </row>
    <row r="102" spans="1:51" ht="91.5" x14ac:dyDescent="0.25">
      <c r="A102" s="63" t="s">
        <v>574</v>
      </c>
      <c r="B102" s="192" t="s">
        <v>177</v>
      </c>
      <c r="C102" s="40" t="s">
        <v>100</v>
      </c>
      <c r="D102" s="42"/>
      <c r="E102" s="46"/>
      <c r="F102" s="40"/>
      <c r="G102" s="40"/>
      <c r="H102" s="40"/>
      <c r="I102" s="40"/>
      <c r="J102" s="40"/>
      <c r="K102" s="41">
        <f t="shared" si="43"/>
        <v>0</v>
      </c>
      <c r="L102" s="40">
        <v>150000</v>
      </c>
      <c r="M102" s="40"/>
      <c r="N102" s="40">
        <v>850000</v>
      </c>
      <c r="O102" s="40" t="s">
        <v>47</v>
      </c>
      <c r="P102" s="40"/>
      <c r="Q102" s="40"/>
      <c r="R102" s="41">
        <f t="shared" si="48"/>
        <v>1000000</v>
      </c>
      <c r="S102" s="40"/>
      <c r="T102" s="40"/>
      <c r="U102" s="40"/>
      <c r="V102" s="40"/>
      <c r="W102" s="40"/>
      <c r="X102" s="40"/>
      <c r="Y102" s="41">
        <f t="shared" si="49"/>
        <v>0</v>
      </c>
      <c r="Z102" s="40"/>
      <c r="AA102" s="40"/>
      <c r="AB102" s="40"/>
      <c r="AC102" s="40"/>
      <c r="AD102" s="40"/>
      <c r="AE102" s="40"/>
      <c r="AF102" s="41">
        <f t="shared" si="44"/>
        <v>0</v>
      </c>
      <c r="AG102" s="40"/>
      <c r="AH102" s="40"/>
      <c r="AI102" s="40"/>
      <c r="AJ102" s="40"/>
      <c r="AK102" s="40"/>
      <c r="AL102" s="40"/>
      <c r="AM102" s="41">
        <f t="shared" si="45"/>
        <v>0</v>
      </c>
      <c r="AN102" s="40"/>
      <c r="AO102" s="40"/>
      <c r="AP102" s="40"/>
      <c r="AQ102" s="40"/>
      <c r="AR102" s="40"/>
      <c r="AS102" s="40"/>
      <c r="AT102" s="41">
        <f t="shared" si="46"/>
        <v>0</v>
      </c>
      <c r="AU102" s="43">
        <f t="shared" si="47"/>
        <v>1000000</v>
      </c>
      <c r="AV102" s="130" t="s">
        <v>919</v>
      </c>
      <c r="AW102" s="62">
        <v>2023</v>
      </c>
      <c r="AX102" s="62">
        <v>2025</v>
      </c>
      <c r="AY102" s="60" t="s">
        <v>168</v>
      </c>
    </row>
    <row r="103" spans="1:51" ht="104.25" customHeight="1" x14ac:dyDescent="0.25">
      <c r="A103" s="63" t="s">
        <v>575</v>
      </c>
      <c r="B103" s="40" t="s">
        <v>181</v>
      </c>
      <c r="C103" s="40" t="s">
        <v>100</v>
      </c>
      <c r="D103" s="42"/>
      <c r="E103" s="46"/>
      <c r="F103" s="40"/>
      <c r="G103" s="40"/>
      <c r="H103" s="40"/>
      <c r="I103" s="40"/>
      <c r="J103" s="40"/>
      <c r="K103" s="41">
        <f t="shared" si="43"/>
        <v>0</v>
      </c>
      <c r="L103" s="40">
        <v>1170000</v>
      </c>
      <c r="M103" s="40"/>
      <c r="N103" s="40"/>
      <c r="O103" s="40"/>
      <c r="P103" s="40"/>
      <c r="Q103" s="40"/>
      <c r="R103" s="41">
        <f t="shared" si="48"/>
        <v>1170000</v>
      </c>
      <c r="S103" s="40">
        <v>1170000</v>
      </c>
      <c r="T103" s="40"/>
      <c r="U103" s="40"/>
      <c r="V103" s="40"/>
      <c r="W103" s="40"/>
      <c r="X103" s="40"/>
      <c r="Y103" s="41">
        <f t="shared" si="49"/>
        <v>1170000</v>
      </c>
      <c r="Z103" s="40">
        <v>1780000</v>
      </c>
      <c r="AA103" s="40"/>
      <c r="AB103" s="40"/>
      <c r="AC103" s="40"/>
      <c r="AD103" s="40"/>
      <c r="AE103" s="40"/>
      <c r="AF103" s="41">
        <f t="shared" si="44"/>
        <v>1780000</v>
      </c>
      <c r="AG103" s="40">
        <v>1660000</v>
      </c>
      <c r="AH103" s="40"/>
      <c r="AI103" s="40"/>
      <c r="AJ103" s="40"/>
      <c r="AK103" s="40"/>
      <c r="AL103" s="40"/>
      <c r="AM103" s="41">
        <f t="shared" si="45"/>
        <v>1660000</v>
      </c>
      <c r="AN103" s="40"/>
      <c r="AO103" s="40"/>
      <c r="AP103" s="40"/>
      <c r="AQ103" s="40"/>
      <c r="AR103" s="40"/>
      <c r="AS103" s="40"/>
      <c r="AT103" s="41">
        <f t="shared" si="46"/>
        <v>0</v>
      </c>
      <c r="AU103" s="43">
        <f t="shared" si="47"/>
        <v>5780000</v>
      </c>
      <c r="AV103" s="51" t="s">
        <v>694</v>
      </c>
      <c r="AW103" s="40">
        <v>2023</v>
      </c>
      <c r="AX103" s="46">
        <v>2025</v>
      </c>
      <c r="AY103" s="61" t="s">
        <v>156</v>
      </c>
    </row>
    <row r="104" spans="1:51" ht="82.5" customHeight="1" x14ac:dyDescent="0.25">
      <c r="A104" s="63" t="s">
        <v>576</v>
      </c>
      <c r="B104" s="40" t="s">
        <v>180</v>
      </c>
      <c r="C104" s="40" t="s">
        <v>100</v>
      </c>
      <c r="D104" s="42"/>
      <c r="E104" s="46"/>
      <c r="F104" s="40"/>
      <c r="G104" s="40"/>
      <c r="H104" s="40"/>
      <c r="I104" s="40"/>
      <c r="J104" s="40"/>
      <c r="K104" s="41">
        <f t="shared" si="43"/>
        <v>0</v>
      </c>
      <c r="L104" s="40">
        <v>220000</v>
      </c>
      <c r="M104" s="40"/>
      <c r="N104" s="40"/>
      <c r="O104" s="40"/>
      <c r="P104" s="40"/>
      <c r="Q104" s="40"/>
      <c r="R104" s="41">
        <f t="shared" si="48"/>
        <v>220000</v>
      </c>
      <c r="S104" s="40">
        <v>220000</v>
      </c>
      <c r="T104" s="40"/>
      <c r="U104" s="40"/>
      <c r="V104" s="40"/>
      <c r="W104" s="40"/>
      <c r="X104" s="40"/>
      <c r="Y104" s="41">
        <f t="shared" si="49"/>
        <v>220000</v>
      </c>
      <c r="Z104" s="40">
        <v>1680000</v>
      </c>
      <c r="AA104" s="40"/>
      <c r="AB104" s="40"/>
      <c r="AC104" s="40"/>
      <c r="AD104" s="40"/>
      <c r="AE104" s="40"/>
      <c r="AF104" s="41">
        <f t="shared" si="44"/>
        <v>1680000</v>
      </c>
      <c r="AG104" s="40">
        <v>1560000</v>
      </c>
      <c r="AH104" s="40"/>
      <c r="AI104" s="40"/>
      <c r="AJ104" s="40"/>
      <c r="AK104" s="40"/>
      <c r="AL104" s="40"/>
      <c r="AM104" s="41">
        <f t="shared" si="45"/>
        <v>1560000</v>
      </c>
      <c r="AN104" s="40"/>
      <c r="AO104" s="40"/>
      <c r="AP104" s="40"/>
      <c r="AQ104" s="40"/>
      <c r="AR104" s="40"/>
      <c r="AS104" s="40"/>
      <c r="AT104" s="41">
        <f t="shared" si="46"/>
        <v>0</v>
      </c>
      <c r="AU104" s="43">
        <f t="shared" si="47"/>
        <v>3680000</v>
      </c>
      <c r="AV104" s="51" t="s">
        <v>695</v>
      </c>
      <c r="AW104" s="40">
        <v>2023</v>
      </c>
      <c r="AX104" s="46">
        <v>2025</v>
      </c>
      <c r="AY104" s="61" t="s">
        <v>156</v>
      </c>
    </row>
    <row r="105" spans="1:51" ht="85.5" customHeight="1" x14ac:dyDescent="0.25">
      <c r="A105" s="63" t="s">
        <v>577</v>
      </c>
      <c r="B105" s="40" t="s">
        <v>179</v>
      </c>
      <c r="C105" s="40" t="s">
        <v>100</v>
      </c>
      <c r="D105" s="42"/>
      <c r="E105" s="46"/>
      <c r="F105" s="40"/>
      <c r="G105" s="40"/>
      <c r="H105" s="40"/>
      <c r="I105" s="40"/>
      <c r="J105" s="40"/>
      <c r="K105" s="41">
        <f t="shared" si="43"/>
        <v>0</v>
      </c>
      <c r="L105" s="40"/>
      <c r="M105" s="40"/>
      <c r="N105" s="40"/>
      <c r="O105" s="40"/>
      <c r="P105" s="40"/>
      <c r="Q105" s="40"/>
      <c r="R105" s="41">
        <f t="shared" si="48"/>
        <v>0</v>
      </c>
      <c r="S105" s="40">
        <v>250000</v>
      </c>
      <c r="T105" s="40"/>
      <c r="U105" s="40"/>
      <c r="V105" s="40"/>
      <c r="W105" s="40"/>
      <c r="X105" s="40"/>
      <c r="Y105" s="41">
        <f t="shared" si="49"/>
        <v>250000</v>
      </c>
      <c r="Z105" s="40"/>
      <c r="AA105" s="40"/>
      <c r="AB105" s="40"/>
      <c r="AC105" s="40"/>
      <c r="AD105" s="40"/>
      <c r="AE105" s="40"/>
      <c r="AF105" s="41">
        <f t="shared" si="44"/>
        <v>0</v>
      </c>
      <c r="AG105" s="40"/>
      <c r="AH105" s="40"/>
      <c r="AI105" s="40"/>
      <c r="AJ105" s="40"/>
      <c r="AK105" s="40"/>
      <c r="AL105" s="40"/>
      <c r="AM105" s="41">
        <f t="shared" si="45"/>
        <v>0</v>
      </c>
      <c r="AN105" s="40"/>
      <c r="AO105" s="40"/>
      <c r="AP105" s="40"/>
      <c r="AQ105" s="40"/>
      <c r="AR105" s="40"/>
      <c r="AS105" s="40"/>
      <c r="AT105" s="41">
        <f t="shared" si="46"/>
        <v>0</v>
      </c>
      <c r="AU105" s="43">
        <f t="shared" si="47"/>
        <v>250000</v>
      </c>
      <c r="AV105" s="51" t="s">
        <v>696</v>
      </c>
      <c r="AW105" s="40">
        <v>2024</v>
      </c>
      <c r="AX105" s="46">
        <v>2024</v>
      </c>
      <c r="AY105" s="61" t="s">
        <v>156</v>
      </c>
    </row>
    <row r="106" spans="1:51" ht="86.25" customHeight="1" x14ac:dyDescent="0.25">
      <c r="A106" s="63" t="s">
        <v>578</v>
      </c>
      <c r="B106" s="40" t="s">
        <v>182</v>
      </c>
      <c r="C106" s="40" t="s">
        <v>100</v>
      </c>
      <c r="D106" s="42"/>
      <c r="E106" s="46"/>
      <c r="F106" s="40"/>
      <c r="G106" s="40"/>
      <c r="H106" s="40"/>
      <c r="I106" s="40"/>
      <c r="J106" s="40"/>
      <c r="K106" s="41">
        <f t="shared" si="43"/>
        <v>0</v>
      </c>
      <c r="L106" s="40"/>
      <c r="M106" s="40"/>
      <c r="N106" s="40"/>
      <c r="O106" s="40"/>
      <c r="P106" s="40"/>
      <c r="Q106" s="40"/>
      <c r="R106" s="41">
        <f t="shared" si="48"/>
        <v>0</v>
      </c>
      <c r="S106" s="40">
        <v>200000</v>
      </c>
      <c r="T106" s="40"/>
      <c r="U106" s="40"/>
      <c r="V106" s="40"/>
      <c r="W106" s="40"/>
      <c r="X106" s="40"/>
      <c r="Y106" s="41">
        <f t="shared" si="49"/>
        <v>200000</v>
      </c>
      <c r="Z106" s="40">
        <v>250000</v>
      </c>
      <c r="AA106" s="40"/>
      <c r="AB106" s="40"/>
      <c r="AC106" s="40"/>
      <c r="AD106" s="40"/>
      <c r="AE106" s="40"/>
      <c r="AF106" s="41">
        <f t="shared" si="44"/>
        <v>250000</v>
      </c>
      <c r="AG106" s="40">
        <v>250000</v>
      </c>
      <c r="AH106" s="40"/>
      <c r="AI106" s="40"/>
      <c r="AJ106" s="40"/>
      <c r="AK106" s="40"/>
      <c r="AL106" s="40"/>
      <c r="AM106" s="41">
        <f t="shared" si="45"/>
        <v>250000</v>
      </c>
      <c r="AN106" s="40">
        <v>200000</v>
      </c>
      <c r="AO106" s="40"/>
      <c r="AP106" s="40"/>
      <c r="AQ106" s="40"/>
      <c r="AR106" s="40"/>
      <c r="AS106" s="40"/>
      <c r="AT106" s="41">
        <f t="shared" si="46"/>
        <v>200000</v>
      </c>
      <c r="AU106" s="43">
        <f t="shared" si="47"/>
        <v>900000</v>
      </c>
      <c r="AV106" s="51" t="s">
        <v>697</v>
      </c>
      <c r="AW106" s="40">
        <v>2022</v>
      </c>
      <c r="AX106" s="46">
        <v>2025</v>
      </c>
      <c r="AY106" s="61" t="s">
        <v>156</v>
      </c>
    </row>
    <row r="107" spans="1:51" ht="102" customHeight="1" x14ac:dyDescent="0.25">
      <c r="A107" s="63" t="s">
        <v>579</v>
      </c>
      <c r="B107" s="40" t="s">
        <v>178</v>
      </c>
      <c r="C107" s="40" t="s">
        <v>100</v>
      </c>
      <c r="D107" s="42"/>
      <c r="E107" s="46"/>
      <c r="F107" s="40"/>
      <c r="G107" s="40"/>
      <c r="H107" s="40"/>
      <c r="I107" s="40"/>
      <c r="J107" s="40"/>
      <c r="K107" s="41">
        <f t="shared" ref="K107:K108" si="50">E107+F107+G107+I107</f>
        <v>0</v>
      </c>
      <c r="L107" s="40"/>
      <c r="M107" s="40"/>
      <c r="N107" s="40"/>
      <c r="O107" s="40"/>
      <c r="P107" s="40"/>
      <c r="Q107" s="40"/>
      <c r="R107" s="41">
        <f t="shared" si="48"/>
        <v>0</v>
      </c>
      <c r="S107" s="40">
        <v>550000</v>
      </c>
      <c r="T107" s="40"/>
      <c r="U107" s="40"/>
      <c r="V107" s="40"/>
      <c r="W107" s="40"/>
      <c r="X107" s="40"/>
      <c r="Y107" s="41">
        <f>S107+T107+U107+W107</f>
        <v>550000</v>
      </c>
      <c r="Z107" s="40">
        <v>420000</v>
      </c>
      <c r="AA107" s="40"/>
      <c r="AB107" s="40"/>
      <c r="AC107" s="40"/>
      <c r="AD107" s="40"/>
      <c r="AE107" s="40"/>
      <c r="AF107" s="41">
        <f t="shared" si="44"/>
        <v>420000</v>
      </c>
      <c r="AG107" s="40">
        <v>420000</v>
      </c>
      <c r="AH107" s="40"/>
      <c r="AI107" s="40"/>
      <c r="AJ107" s="40"/>
      <c r="AK107" s="40"/>
      <c r="AL107" s="40"/>
      <c r="AM107" s="41">
        <f t="shared" si="45"/>
        <v>420000</v>
      </c>
      <c r="AN107" s="40">
        <v>520000</v>
      </c>
      <c r="AO107" s="40"/>
      <c r="AP107" s="40"/>
      <c r="AQ107" s="40"/>
      <c r="AR107" s="40"/>
      <c r="AS107" s="40"/>
      <c r="AT107" s="41">
        <f t="shared" si="46"/>
        <v>520000</v>
      </c>
      <c r="AU107" s="43">
        <f t="shared" si="47"/>
        <v>1910000</v>
      </c>
      <c r="AV107" s="51" t="s">
        <v>698</v>
      </c>
      <c r="AW107" s="40">
        <v>2022</v>
      </c>
      <c r="AX107" s="46">
        <v>2026</v>
      </c>
      <c r="AY107" s="61" t="s">
        <v>872</v>
      </c>
    </row>
    <row r="108" spans="1:51" s="8" customFormat="1" ht="100.5" customHeight="1" x14ac:dyDescent="0.25">
      <c r="A108" s="63" t="s">
        <v>844</v>
      </c>
      <c r="B108" s="97" t="s">
        <v>843</v>
      </c>
      <c r="C108" s="56" t="s">
        <v>100</v>
      </c>
      <c r="D108" s="56"/>
      <c r="E108" s="193"/>
      <c r="F108" s="56"/>
      <c r="G108" s="56"/>
      <c r="H108" s="56"/>
      <c r="I108" s="56"/>
      <c r="J108" s="56"/>
      <c r="K108" s="101">
        <f t="shared" si="50"/>
        <v>0</v>
      </c>
      <c r="L108" s="56"/>
      <c r="M108" s="56"/>
      <c r="N108" s="56"/>
      <c r="O108" s="56"/>
      <c r="P108" s="56"/>
      <c r="Q108" s="56"/>
      <c r="R108" s="194">
        <f t="shared" si="48"/>
        <v>0</v>
      </c>
      <c r="S108" s="56">
        <v>250000</v>
      </c>
      <c r="T108" s="56"/>
      <c r="U108" s="56"/>
      <c r="V108" s="56"/>
      <c r="W108" s="56"/>
      <c r="X108" s="56"/>
      <c r="Y108" s="101">
        <f t="shared" ref="Y108" si="51">S108+T108+U108+W108</f>
        <v>250000</v>
      </c>
      <c r="Z108" s="56">
        <v>250000</v>
      </c>
      <c r="AA108" s="56"/>
      <c r="AB108" s="56"/>
      <c r="AC108" s="56"/>
      <c r="AD108" s="56"/>
      <c r="AE108" s="56"/>
      <c r="AF108" s="101">
        <f t="shared" si="44"/>
        <v>250000</v>
      </c>
      <c r="AG108" s="56"/>
      <c r="AH108" s="56"/>
      <c r="AI108" s="56"/>
      <c r="AJ108" s="56"/>
      <c r="AK108" s="56"/>
      <c r="AL108" s="56"/>
      <c r="AM108" s="101">
        <f t="shared" si="45"/>
        <v>0</v>
      </c>
      <c r="AN108" s="56"/>
      <c r="AO108" s="56"/>
      <c r="AP108" s="56"/>
      <c r="AQ108" s="56"/>
      <c r="AR108" s="56"/>
      <c r="AS108" s="56"/>
      <c r="AT108" s="194">
        <f t="shared" si="46"/>
        <v>0</v>
      </c>
      <c r="AU108" s="103">
        <f t="shared" si="47"/>
        <v>500000</v>
      </c>
      <c r="AV108" s="97" t="s">
        <v>845</v>
      </c>
      <c r="AW108" s="56">
        <v>2024</v>
      </c>
      <c r="AX108" s="56">
        <v>2025</v>
      </c>
      <c r="AY108" s="60" t="s">
        <v>873</v>
      </c>
    </row>
    <row r="109" spans="1:51" ht="31.5" customHeight="1" x14ac:dyDescent="0.25">
      <c r="A109" s="299" t="s">
        <v>580</v>
      </c>
      <c r="B109" s="302"/>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c r="AE109" s="302"/>
      <c r="AF109" s="302"/>
      <c r="AG109" s="302"/>
      <c r="AH109" s="302"/>
      <c r="AI109" s="302"/>
      <c r="AJ109" s="302"/>
      <c r="AK109" s="302"/>
      <c r="AL109" s="302"/>
      <c r="AM109" s="302"/>
      <c r="AN109" s="302"/>
      <c r="AO109" s="302"/>
      <c r="AP109" s="302"/>
      <c r="AQ109" s="302"/>
      <c r="AR109" s="302"/>
      <c r="AS109" s="302"/>
      <c r="AT109" s="302"/>
      <c r="AU109" s="302"/>
      <c r="AV109" s="302"/>
      <c r="AW109" s="302"/>
      <c r="AX109" s="302"/>
      <c r="AY109" s="301"/>
    </row>
    <row r="110" spans="1:51" ht="149.25" customHeight="1" x14ac:dyDescent="0.25">
      <c r="A110" s="63" t="s">
        <v>342</v>
      </c>
      <c r="B110" s="40" t="s">
        <v>101</v>
      </c>
      <c r="C110" s="40" t="s">
        <v>100</v>
      </c>
      <c r="D110" s="40"/>
      <c r="E110" s="46">
        <v>150000</v>
      </c>
      <c r="F110" s="40"/>
      <c r="G110" s="40">
        <v>850000</v>
      </c>
      <c r="H110" s="40"/>
      <c r="I110" s="40"/>
      <c r="J110" s="40"/>
      <c r="K110" s="41">
        <f t="shared" ref="K110" si="52">E110+F110+G110+I110</f>
        <v>1000000</v>
      </c>
      <c r="L110" s="40">
        <v>225000</v>
      </c>
      <c r="M110" s="40"/>
      <c r="N110" s="40">
        <v>1275000</v>
      </c>
      <c r="O110" s="40"/>
      <c r="P110" s="40"/>
      <c r="Q110" s="40"/>
      <c r="R110" s="41">
        <f t="shared" ref="R110" si="53">L110+M110+N110+P110</f>
        <v>1500000</v>
      </c>
      <c r="S110" s="40"/>
      <c r="T110" s="40"/>
      <c r="U110" s="40"/>
      <c r="V110" s="40"/>
      <c r="W110" s="40"/>
      <c r="X110" s="40"/>
      <c r="Y110" s="41">
        <f t="shared" ref="Y110" si="54">S110+T110+U110+W110</f>
        <v>0</v>
      </c>
      <c r="Z110" s="40"/>
      <c r="AA110" s="40"/>
      <c r="AB110" s="40"/>
      <c r="AC110" s="40"/>
      <c r="AD110" s="40"/>
      <c r="AE110" s="40"/>
      <c r="AF110" s="41">
        <f t="shared" si="44"/>
        <v>0</v>
      </c>
      <c r="AG110" s="40"/>
      <c r="AH110" s="40"/>
      <c r="AI110" s="40"/>
      <c r="AJ110" s="40"/>
      <c r="AK110" s="40"/>
      <c r="AL110" s="40"/>
      <c r="AM110" s="41">
        <f t="shared" si="45"/>
        <v>0</v>
      </c>
      <c r="AN110" s="40"/>
      <c r="AO110" s="40"/>
      <c r="AP110" s="40"/>
      <c r="AQ110" s="40"/>
      <c r="AR110" s="40"/>
      <c r="AS110" s="40"/>
      <c r="AT110" s="41">
        <f t="shared" ref="AT110" si="55">AN110+AO110+AP110+AR110</f>
        <v>0</v>
      </c>
      <c r="AU110" s="43">
        <f t="shared" ref="AU110" si="56">AT110+AM110+AF110+Y110+R110+K110</f>
        <v>2500000</v>
      </c>
      <c r="AV110" s="51" t="s">
        <v>699</v>
      </c>
      <c r="AW110" s="40">
        <v>2022</v>
      </c>
      <c r="AX110" s="46">
        <v>2023</v>
      </c>
      <c r="AY110" s="61" t="s">
        <v>77</v>
      </c>
    </row>
    <row r="111" spans="1:51" ht="31.5" customHeight="1" x14ac:dyDescent="0.25">
      <c r="A111" s="299" t="s">
        <v>581</v>
      </c>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c r="AJ111" s="302"/>
      <c r="AK111" s="302"/>
      <c r="AL111" s="302"/>
      <c r="AM111" s="302"/>
      <c r="AN111" s="302"/>
      <c r="AO111" s="302"/>
      <c r="AP111" s="302"/>
      <c r="AQ111" s="302"/>
      <c r="AR111" s="302"/>
      <c r="AS111" s="302"/>
      <c r="AT111" s="302"/>
      <c r="AU111" s="302"/>
      <c r="AV111" s="302"/>
      <c r="AW111" s="302"/>
      <c r="AX111" s="302"/>
      <c r="AY111" s="301"/>
    </row>
    <row r="112" spans="1:51" ht="284.25" customHeight="1" x14ac:dyDescent="0.25">
      <c r="A112" s="63" t="s">
        <v>343</v>
      </c>
      <c r="B112" s="40" t="s">
        <v>102</v>
      </c>
      <c r="C112" s="40" t="s">
        <v>100</v>
      </c>
      <c r="D112" s="42"/>
      <c r="E112" s="46"/>
      <c r="F112" s="40"/>
      <c r="G112" s="40"/>
      <c r="H112" s="40"/>
      <c r="I112" s="40"/>
      <c r="J112" s="40"/>
      <c r="K112" s="41">
        <f t="shared" ref="K112:K124" si="57">E112+F112+G112+I112</f>
        <v>0</v>
      </c>
      <c r="L112" s="143">
        <v>37490</v>
      </c>
      <c r="M112" s="42"/>
      <c r="N112" s="42"/>
      <c r="O112" s="42"/>
      <c r="P112" s="42"/>
      <c r="Q112" s="42"/>
      <c r="R112" s="41">
        <f>L112+M112+N112+P112</f>
        <v>37490</v>
      </c>
      <c r="S112" s="42">
        <f>32500+40000</f>
        <v>72500</v>
      </c>
      <c r="T112" s="40"/>
      <c r="U112" s="40"/>
      <c r="V112" s="40"/>
      <c r="W112" s="40"/>
      <c r="X112" s="40"/>
      <c r="Y112" s="41">
        <f>S112+T112+U112+W112</f>
        <v>72500</v>
      </c>
      <c r="Z112" s="40"/>
      <c r="AA112" s="40"/>
      <c r="AB112" s="40"/>
      <c r="AC112" s="40"/>
      <c r="AD112" s="40"/>
      <c r="AE112" s="40"/>
      <c r="AF112" s="41">
        <f t="shared" ref="AF112:AF124" si="58">Z112+AA112+AB112+AD112</f>
        <v>0</v>
      </c>
      <c r="AG112" s="40"/>
      <c r="AH112" s="40"/>
      <c r="AI112" s="40"/>
      <c r="AJ112" s="40"/>
      <c r="AK112" s="40"/>
      <c r="AL112" s="40"/>
      <c r="AM112" s="41">
        <f t="shared" ref="AM112:AM123" si="59">AG112+AH112+AI112+AK112</f>
        <v>0</v>
      </c>
      <c r="AN112" s="40"/>
      <c r="AO112" s="40"/>
      <c r="AP112" s="40"/>
      <c r="AQ112" s="40"/>
      <c r="AR112" s="40"/>
      <c r="AS112" s="40"/>
      <c r="AT112" s="41">
        <f t="shared" ref="AT112:AT124" si="60">AN112+AO112+AP112+AR112</f>
        <v>0</v>
      </c>
      <c r="AU112" s="43">
        <f t="shared" ref="AU112:AU124" si="61">AT112+AM112+AF112+Y112+R112+K112</f>
        <v>109990</v>
      </c>
      <c r="AV112" s="51" t="s">
        <v>702</v>
      </c>
      <c r="AW112" s="40">
        <v>2023</v>
      </c>
      <c r="AX112" s="46">
        <v>2027</v>
      </c>
      <c r="AY112" s="61" t="s">
        <v>91</v>
      </c>
    </row>
    <row r="113" spans="1:51" ht="150.75" customHeight="1" x14ac:dyDescent="0.25">
      <c r="A113" s="63" t="s">
        <v>582</v>
      </c>
      <c r="B113" s="40" t="s">
        <v>869</v>
      </c>
      <c r="C113" s="40" t="s">
        <v>100</v>
      </c>
      <c r="D113" s="42"/>
      <c r="E113" s="21"/>
      <c r="F113" s="42"/>
      <c r="G113" s="42"/>
      <c r="H113" s="42"/>
      <c r="I113" s="42"/>
      <c r="J113" s="42"/>
      <c r="K113" s="41">
        <f t="shared" si="57"/>
        <v>0</v>
      </c>
      <c r="L113" s="143">
        <v>140321</v>
      </c>
      <c r="M113" s="40"/>
      <c r="N113" s="40"/>
      <c r="O113" s="40"/>
      <c r="P113" s="40"/>
      <c r="Q113" s="40"/>
      <c r="R113" s="41">
        <f t="shared" ref="R113:R123" si="62">L113+M113+N113+P113</f>
        <v>140321</v>
      </c>
      <c r="S113" s="40"/>
      <c r="T113" s="40"/>
      <c r="U113" s="40"/>
      <c r="V113" s="40"/>
      <c r="W113" s="40"/>
      <c r="X113" s="40"/>
      <c r="Y113" s="41">
        <f t="shared" ref="Y113:Y124" si="63">S113+T113+U113+W113</f>
        <v>0</v>
      </c>
      <c r="Z113" s="40"/>
      <c r="AA113" s="40"/>
      <c r="AB113" s="40"/>
      <c r="AC113" s="40"/>
      <c r="AD113" s="40"/>
      <c r="AE113" s="40"/>
      <c r="AF113" s="41">
        <f t="shared" si="58"/>
        <v>0</v>
      </c>
      <c r="AG113" s="40"/>
      <c r="AH113" s="40"/>
      <c r="AI113" s="40"/>
      <c r="AJ113" s="40"/>
      <c r="AK113" s="40"/>
      <c r="AL113" s="40"/>
      <c r="AM113" s="41">
        <f t="shared" si="59"/>
        <v>0</v>
      </c>
      <c r="AN113" s="40"/>
      <c r="AO113" s="40"/>
      <c r="AP113" s="40"/>
      <c r="AQ113" s="40"/>
      <c r="AR113" s="40"/>
      <c r="AS113" s="40"/>
      <c r="AT113" s="41">
        <f t="shared" si="60"/>
        <v>0</v>
      </c>
      <c r="AU113" s="43">
        <f t="shared" si="61"/>
        <v>140321</v>
      </c>
      <c r="AV113" s="51" t="s">
        <v>701</v>
      </c>
      <c r="AW113" s="40">
        <v>2023</v>
      </c>
      <c r="AX113" s="40">
        <v>2023</v>
      </c>
      <c r="AY113" s="61" t="s">
        <v>91</v>
      </c>
    </row>
    <row r="114" spans="1:51" ht="280.5" customHeight="1" x14ac:dyDescent="0.25">
      <c r="A114" s="63" t="s">
        <v>583</v>
      </c>
      <c r="B114" s="40" t="s">
        <v>183</v>
      </c>
      <c r="C114" s="40" t="s">
        <v>100</v>
      </c>
      <c r="D114" s="42"/>
      <c r="E114" s="143">
        <v>1436635.23</v>
      </c>
      <c r="F114" s="192"/>
      <c r="G114" s="42"/>
      <c r="H114" s="42"/>
      <c r="I114" s="42">
        <v>752327.15</v>
      </c>
      <c r="J114" s="42" t="s">
        <v>46</v>
      </c>
      <c r="K114" s="41">
        <f t="shared" si="57"/>
        <v>2188962.38</v>
      </c>
      <c r="L114" s="42">
        <v>773572.81</v>
      </c>
      <c r="M114" s="177"/>
      <c r="N114" s="42"/>
      <c r="O114" s="42"/>
      <c r="P114" s="21">
        <v>405099.23</v>
      </c>
      <c r="Q114" s="42" t="s">
        <v>46</v>
      </c>
      <c r="R114" s="41">
        <f t="shared" si="62"/>
        <v>1178672.04</v>
      </c>
      <c r="S114" s="42"/>
      <c r="T114" s="42"/>
      <c r="U114" s="42"/>
      <c r="V114" s="42"/>
      <c r="W114" s="42"/>
      <c r="X114" s="42"/>
      <c r="Y114" s="41">
        <f t="shared" si="63"/>
        <v>0</v>
      </c>
      <c r="Z114" s="40"/>
      <c r="AA114" s="40"/>
      <c r="AB114" s="40"/>
      <c r="AC114" s="40"/>
      <c r="AD114" s="40"/>
      <c r="AE114" s="40"/>
      <c r="AF114" s="41">
        <f t="shared" si="58"/>
        <v>0</v>
      </c>
      <c r="AG114" s="40"/>
      <c r="AH114" s="40"/>
      <c r="AI114" s="40"/>
      <c r="AJ114" s="40"/>
      <c r="AK114" s="40"/>
      <c r="AL114" s="40"/>
      <c r="AM114" s="41">
        <f t="shared" si="59"/>
        <v>0</v>
      </c>
      <c r="AN114" s="40"/>
      <c r="AO114" s="40"/>
      <c r="AP114" s="40"/>
      <c r="AQ114" s="40"/>
      <c r="AR114" s="40"/>
      <c r="AS114" s="40"/>
      <c r="AT114" s="41">
        <f t="shared" si="60"/>
        <v>0</v>
      </c>
      <c r="AU114" s="43">
        <f t="shared" si="61"/>
        <v>3367634.42</v>
      </c>
      <c r="AV114" s="50" t="s">
        <v>897</v>
      </c>
      <c r="AW114" s="40">
        <v>2022</v>
      </c>
      <c r="AX114" s="46">
        <v>2023</v>
      </c>
      <c r="AY114" s="61" t="s">
        <v>91</v>
      </c>
    </row>
    <row r="115" spans="1:51" ht="87" customHeight="1" x14ac:dyDescent="0.25">
      <c r="A115" s="63" t="s">
        <v>584</v>
      </c>
      <c r="B115" s="40" t="s">
        <v>73</v>
      </c>
      <c r="C115" s="40" t="s">
        <v>100</v>
      </c>
      <c r="D115" s="42"/>
      <c r="F115" s="42"/>
      <c r="G115" s="42"/>
      <c r="H115" s="42"/>
      <c r="I115" s="42"/>
      <c r="J115" s="42"/>
      <c r="K115" s="41">
        <f t="shared" si="57"/>
        <v>0</v>
      </c>
      <c r="L115" s="40"/>
      <c r="M115" s="40"/>
      <c r="N115" s="40"/>
      <c r="O115" s="40"/>
      <c r="P115" s="40"/>
      <c r="Q115" s="40"/>
      <c r="R115" s="41">
        <f t="shared" si="62"/>
        <v>0</v>
      </c>
      <c r="S115" s="143">
        <v>50000</v>
      </c>
      <c r="T115" s="40"/>
      <c r="U115" s="40"/>
      <c r="V115" s="40"/>
      <c r="W115" s="40"/>
      <c r="X115" s="40"/>
      <c r="Y115" s="41">
        <f t="shared" si="63"/>
        <v>50000</v>
      </c>
      <c r="Z115" s="40"/>
      <c r="AA115" s="40"/>
      <c r="AB115" s="40"/>
      <c r="AC115" s="40"/>
      <c r="AD115" s="40"/>
      <c r="AE115" s="40"/>
      <c r="AF115" s="41">
        <f t="shared" si="58"/>
        <v>0</v>
      </c>
      <c r="AG115" s="40"/>
      <c r="AH115" s="40"/>
      <c r="AI115" s="40"/>
      <c r="AJ115" s="40"/>
      <c r="AK115" s="40"/>
      <c r="AL115" s="40"/>
      <c r="AM115" s="41">
        <f t="shared" si="59"/>
        <v>0</v>
      </c>
      <c r="AN115" s="40"/>
      <c r="AO115" s="40"/>
      <c r="AP115" s="40"/>
      <c r="AQ115" s="40"/>
      <c r="AR115" s="40"/>
      <c r="AS115" s="40"/>
      <c r="AT115" s="41">
        <f t="shared" si="60"/>
        <v>0</v>
      </c>
      <c r="AU115" s="43">
        <f t="shared" si="61"/>
        <v>50000</v>
      </c>
      <c r="AV115" s="51" t="s">
        <v>898</v>
      </c>
      <c r="AW115" s="40">
        <v>2022</v>
      </c>
      <c r="AX115" s="46">
        <v>2022</v>
      </c>
      <c r="AY115" s="61" t="s">
        <v>91</v>
      </c>
    </row>
    <row r="116" spans="1:51" ht="362.25" customHeight="1" x14ac:dyDescent="0.25">
      <c r="A116" s="63" t="s">
        <v>585</v>
      </c>
      <c r="B116" s="59" t="s">
        <v>500</v>
      </c>
      <c r="C116" s="40" t="s">
        <v>100</v>
      </c>
      <c r="D116" s="40"/>
      <c r="E116" s="203">
        <v>154353</v>
      </c>
      <c r="F116" s="40"/>
      <c r="G116" s="40">
        <v>1000000</v>
      </c>
      <c r="H116" s="40"/>
      <c r="I116" s="40"/>
      <c r="J116" s="40"/>
      <c r="K116" s="41">
        <f t="shared" si="57"/>
        <v>1154353</v>
      </c>
      <c r="L116" s="40">
        <v>2600000</v>
      </c>
      <c r="M116" s="40"/>
      <c r="O116" s="40"/>
      <c r="P116" s="40">
        <v>400000</v>
      </c>
      <c r="Q116" s="40" t="s">
        <v>663</v>
      </c>
      <c r="R116" s="41">
        <f t="shared" si="62"/>
        <v>3000000</v>
      </c>
      <c r="S116" s="40"/>
      <c r="T116" s="40"/>
      <c r="U116" s="40"/>
      <c r="V116" s="40"/>
      <c r="W116" s="40"/>
      <c r="X116" s="40"/>
      <c r="Y116" s="41">
        <f t="shared" si="63"/>
        <v>0</v>
      </c>
      <c r="Z116" s="40"/>
      <c r="AA116" s="40"/>
      <c r="AB116" s="40">
        <v>500000</v>
      </c>
      <c r="AC116" s="40"/>
      <c r="AD116" s="40"/>
      <c r="AE116" s="40"/>
      <c r="AF116" s="41">
        <f t="shared" si="58"/>
        <v>500000</v>
      </c>
      <c r="AG116" s="40"/>
      <c r="AH116" s="40"/>
      <c r="AI116" s="40"/>
      <c r="AJ116" s="40"/>
      <c r="AK116" s="40"/>
      <c r="AL116" s="40"/>
      <c r="AM116" s="41">
        <f t="shared" si="59"/>
        <v>0</v>
      </c>
      <c r="AN116" s="40"/>
      <c r="AO116" s="40"/>
      <c r="AP116" s="40"/>
      <c r="AQ116" s="40"/>
      <c r="AR116" s="40"/>
      <c r="AS116" s="40"/>
      <c r="AT116" s="41">
        <f t="shared" si="60"/>
        <v>0</v>
      </c>
      <c r="AU116" s="43">
        <f t="shared" si="61"/>
        <v>4654353</v>
      </c>
      <c r="AV116" s="51" t="s">
        <v>899</v>
      </c>
      <c r="AW116" s="40">
        <v>2022</v>
      </c>
      <c r="AX116" s="46">
        <v>2025</v>
      </c>
      <c r="AY116" s="61" t="s">
        <v>91</v>
      </c>
    </row>
    <row r="117" spans="1:51" ht="177.75" customHeight="1" x14ac:dyDescent="0.25">
      <c r="A117" s="63" t="s">
        <v>586</v>
      </c>
      <c r="B117" s="40" t="s">
        <v>870</v>
      </c>
      <c r="C117" s="40" t="s">
        <v>100</v>
      </c>
      <c r="D117" s="42"/>
      <c r="E117" s="204">
        <f>13238+30000</f>
        <v>43238</v>
      </c>
      <c r="F117" s="59"/>
      <c r="G117" s="40"/>
      <c r="H117" s="40"/>
      <c r="I117" s="40"/>
      <c r="J117" s="40"/>
      <c r="K117" s="41">
        <f t="shared" si="57"/>
        <v>43238</v>
      </c>
      <c r="L117" s="40"/>
      <c r="M117" s="40"/>
      <c r="N117" s="40"/>
      <c r="O117" s="40"/>
      <c r="P117" s="40"/>
      <c r="Q117" s="40"/>
      <c r="R117" s="41">
        <f t="shared" si="62"/>
        <v>0</v>
      </c>
      <c r="S117" s="40"/>
      <c r="T117" s="40"/>
      <c r="U117" s="40"/>
      <c r="V117" s="40"/>
      <c r="W117" s="40"/>
      <c r="X117" s="40"/>
      <c r="Y117" s="41">
        <f t="shared" si="63"/>
        <v>0</v>
      </c>
      <c r="Z117" s="40"/>
      <c r="AA117" s="40"/>
      <c r="AB117" s="40"/>
      <c r="AC117" s="40"/>
      <c r="AD117" s="40"/>
      <c r="AE117" s="40"/>
      <c r="AF117" s="41">
        <f t="shared" si="58"/>
        <v>0</v>
      </c>
      <c r="AG117" s="40"/>
      <c r="AH117" s="40"/>
      <c r="AI117" s="40"/>
      <c r="AJ117" s="40"/>
      <c r="AK117" s="40"/>
      <c r="AL117" s="40"/>
      <c r="AM117" s="41">
        <f t="shared" si="59"/>
        <v>0</v>
      </c>
      <c r="AN117" s="40"/>
      <c r="AO117" s="40"/>
      <c r="AP117" s="40"/>
      <c r="AQ117" s="40"/>
      <c r="AR117" s="40"/>
      <c r="AS117" s="40"/>
      <c r="AT117" s="41">
        <f t="shared" si="60"/>
        <v>0</v>
      </c>
      <c r="AU117" s="43">
        <f t="shared" si="61"/>
        <v>43238</v>
      </c>
      <c r="AV117" s="51" t="s">
        <v>700</v>
      </c>
      <c r="AW117" s="40">
        <v>2022</v>
      </c>
      <c r="AX117" s="46">
        <v>2022</v>
      </c>
      <c r="AY117" s="61" t="s">
        <v>91</v>
      </c>
    </row>
    <row r="118" spans="1:51" s="1" customFormat="1" ht="154.5" customHeight="1" x14ac:dyDescent="0.25">
      <c r="A118" s="63" t="s">
        <v>587</v>
      </c>
      <c r="B118" s="40" t="s">
        <v>31</v>
      </c>
      <c r="C118" s="46" t="s">
        <v>100</v>
      </c>
      <c r="D118" s="48"/>
      <c r="E118" s="54"/>
      <c r="F118" s="48"/>
      <c r="G118" s="48"/>
      <c r="H118" s="48"/>
      <c r="I118" s="48"/>
      <c r="J118" s="48"/>
      <c r="K118" s="41">
        <f t="shared" si="57"/>
        <v>0</v>
      </c>
      <c r="L118" s="48">
        <v>500000</v>
      </c>
      <c r="M118" s="48"/>
      <c r="N118" s="48"/>
      <c r="O118" s="48"/>
      <c r="P118" s="48"/>
      <c r="Q118" s="48"/>
      <c r="R118" s="41">
        <f t="shared" si="62"/>
        <v>500000</v>
      </c>
      <c r="S118" s="48"/>
      <c r="T118" s="48"/>
      <c r="U118" s="48"/>
      <c r="V118" s="48"/>
      <c r="W118" s="48"/>
      <c r="X118" s="48"/>
      <c r="Y118" s="41">
        <f t="shared" si="63"/>
        <v>0</v>
      </c>
      <c r="Z118" s="48"/>
      <c r="AA118" s="48"/>
      <c r="AB118" s="48"/>
      <c r="AC118" s="48"/>
      <c r="AD118" s="48"/>
      <c r="AE118" s="48"/>
      <c r="AF118" s="41">
        <f t="shared" si="58"/>
        <v>0</v>
      </c>
      <c r="AG118" s="48"/>
      <c r="AH118" s="48"/>
      <c r="AI118" s="48"/>
      <c r="AJ118" s="48"/>
      <c r="AK118" s="48"/>
      <c r="AL118" s="48"/>
      <c r="AM118" s="41">
        <f t="shared" si="59"/>
        <v>0</v>
      </c>
      <c r="AN118" s="48"/>
      <c r="AO118" s="48"/>
      <c r="AP118" s="48"/>
      <c r="AQ118" s="48"/>
      <c r="AR118" s="48"/>
      <c r="AS118" s="48"/>
      <c r="AT118" s="41">
        <f t="shared" si="60"/>
        <v>0</v>
      </c>
      <c r="AU118" s="43">
        <f t="shared" si="61"/>
        <v>500000</v>
      </c>
      <c r="AV118" s="50" t="s">
        <v>703</v>
      </c>
      <c r="AW118" s="48">
        <v>2023</v>
      </c>
      <c r="AX118" s="48">
        <v>2023</v>
      </c>
      <c r="AY118" s="205" t="s">
        <v>138</v>
      </c>
    </row>
    <row r="119" spans="1:51" s="1" customFormat="1" ht="129.75" x14ac:dyDescent="0.25">
      <c r="A119" s="63" t="s">
        <v>588</v>
      </c>
      <c r="B119" s="40" t="s">
        <v>33</v>
      </c>
      <c r="C119" s="46" t="s">
        <v>100</v>
      </c>
      <c r="D119" s="48"/>
      <c r="E119" s="54"/>
      <c r="F119" s="48"/>
      <c r="G119" s="48"/>
      <c r="H119" s="48"/>
      <c r="I119" s="48"/>
      <c r="J119" s="48"/>
      <c r="K119" s="41">
        <f t="shared" si="57"/>
        <v>0</v>
      </c>
      <c r="L119" s="48">
        <v>202000</v>
      </c>
      <c r="M119" s="48"/>
      <c r="N119" s="48"/>
      <c r="O119" s="48"/>
      <c r="P119" s="48"/>
      <c r="Q119" s="48"/>
      <c r="R119" s="41">
        <f t="shared" si="62"/>
        <v>202000</v>
      </c>
      <c r="S119" s="48"/>
      <c r="T119" s="48"/>
      <c r="U119" s="48"/>
      <c r="V119" s="48"/>
      <c r="W119" s="48"/>
      <c r="X119" s="48"/>
      <c r="Y119" s="41">
        <f t="shared" si="63"/>
        <v>0</v>
      </c>
      <c r="Z119" s="48"/>
      <c r="AA119" s="48"/>
      <c r="AB119" s="48"/>
      <c r="AC119" s="48"/>
      <c r="AD119" s="48"/>
      <c r="AE119" s="48"/>
      <c r="AF119" s="41">
        <f t="shared" si="58"/>
        <v>0</v>
      </c>
      <c r="AG119" s="48"/>
      <c r="AH119" s="48"/>
      <c r="AI119" s="48"/>
      <c r="AJ119" s="48"/>
      <c r="AK119" s="48"/>
      <c r="AL119" s="48"/>
      <c r="AM119" s="41">
        <f t="shared" si="59"/>
        <v>0</v>
      </c>
      <c r="AN119" s="48"/>
      <c r="AO119" s="48"/>
      <c r="AP119" s="48"/>
      <c r="AQ119" s="48"/>
      <c r="AR119" s="48"/>
      <c r="AS119" s="48"/>
      <c r="AT119" s="41">
        <f t="shared" si="60"/>
        <v>0</v>
      </c>
      <c r="AU119" s="43">
        <f t="shared" si="61"/>
        <v>202000</v>
      </c>
      <c r="AV119" s="50" t="s">
        <v>704</v>
      </c>
      <c r="AW119" s="48">
        <v>2023</v>
      </c>
      <c r="AX119" s="48">
        <v>2023</v>
      </c>
      <c r="AY119" s="60" t="s">
        <v>145</v>
      </c>
    </row>
    <row r="120" spans="1:51" s="1" customFormat="1" ht="218.25" x14ac:dyDescent="0.25">
      <c r="A120" s="63" t="s">
        <v>589</v>
      </c>
      <c r="B120" s="40" t="s">
        <v>34</v>
      </c>
      <c r="C120" s="46" t="s">
        <v>100</v>
      </c>
      <c r="D120" s="48"/>
      <c r="E120" s="54"/>
      <c r="F120" s="48"/>
      <c r="G120" s="48"/>
      <c r="H120" s="48"/>
      <c r="I120" s="48"/>
      <c r="J120" s="48"/>
      <c r="K120" s="41">
        <f t="shared" si="57"/>
        <v>0</v>
      </c>
      <c r="L120" s="48">
        <v>200000</v>
      </c>
      <c r="M120" s="48"/>
      <c r="N120" s="48"/>
      <c r="O120" s="48"/>
      <c r="P120" s="48"/>
      <c r="Q120" s="48"/>
      <c r="R120" s="41">
        <f t="shared" si="62"/>
        <v>200000</v>
      </c>
      <c r="S120" s="48">
        <v>250000</v>
      </c>
      <c r="T120" s="48"/>
      <c r="U120" s="48"/>
      <c r="V120" s="48"/>
      <c r="W120" s="48"/>
      <c r="X120" s="48"/>
      <c r="Y120" s="41">
        <f t="shared" si="63"/>
        <v>250000</v>
      </c>
      <c r="Z120" s="48"/>
      <c r="AA120" s="48"/>
      <c r="AB120" s="48"/>
      <c r="AC120" s="48"/>
      <c r="AD120" s="48"/>
      <c r="AE120" s="48"/>
      <c r="AF120" s="41">
        <f t="shared" si="58"/>
        <v>0</v>
      </c>
      <c r="AG120" s="48"/>
      <c r="AH120" s="48"/>
      <c r="AI120" s="48"/>
      <c r="AJ120" s="48"/>
      <c r="AK120" s="48"/>
      <c r="AL120" s="48"/>
      <c r="AM120" s="41">
        <f t="shared" si="59"/>
        <v>0</v>
      </c>
      <c r="AN120" s="48"/>
      <c r="AO120" s="48"/>
      <c r="AP120" s="48"/>
      <c r="AQ120" s="48"/>
      <c r="AR120" s="48"/>
      <c r="AS120" s="48"/>
      <c r="AT120" s="41">
        <f t="shared" si="60"/>
        <v>0</v>
      </c>
      <c r="AU120" s="43">
        <f t="shared" si="61"/>
        <v>450000</v>
      </c>
      <c r="AV120" s="50" t="s">
        <v>705</v>
      </c>
      <c r="AW120" s="48">
        <v>2023</v>
      </c>
      <c r="AX120" s="48">
        <v>2024</v>
      </c>
      <c r="AY120" s="60" t="s">
        <v>139</v>
      </c>
    </row>
    <row r="121" spans="1:51" s="1" customFormat="1" ht="309" x14ac:dyDescent="0.25">
      <c r="A121" s="63" t="s">
        <v>590</v>
      </c>
      <c r="B121" s="40" t="s">
        <v>871</v>
      </c>
      <c r="C121" s="46" t="s">
        <v>100</v>
      </c>
      <c r="D121" s="48"/>
      <c r="E121" s="206"/>
      <c r="F121" s="206"/>
      <c r="G121" s="206"/>
      <c r="H121" s="206"/>
      <c r="I121" s="206"/>
      <c r="J121" s="206"/>
      <c r="K121" s="41">
        <f t="shared" si="57"/>
        <v>0</v>
      </c>
      <c r="L121" s="206"/>
      <c r="M121" s="206"/>
      <c r="N121" s="206"/>
      <c r="O121" s="206"/>
      <c r="P121" s="206"/>
      <c r="Q121" s="206"/>
      <c r="R121" s="41">
        <f t="shared" si="62"/>
        <v>0</v>
      </c>
      <c r="S121" s="48"/>
      <c r="T121" s="48"/>
      <c r="U121" s="48"/>
      <c r="V121" s="48"/>
      <c r="W121" s="48"/>
      <c r="X121" s="48"/>
      <c r="Y121" s="41">
        <f t="shared" si="63"/>
        <v>0</v>
      </c>
      <c r="Z121" s="48"/>
      <c r="AA121" s="48"/>
      <c r="AB121" s="48"/>
      <c r="AC121" s="48"/>
      <c r="AD121" s="48"/>
      <c r="AE121" s="48"/>
      <c r="AF121" s="41">
        <f t="shared" si="58"/>
        <v>0</v>
      </c>
      <c r="AG121" s="48">
        <v>1500000</v>
      </c>
      <c r="AH121" s="48"/>
      <c r="AI121" s="48"/>
      <c r="AJ121" s="48"/>
      <c r="AK121" s="48"/>
      <c r="AL121" s="48"/>
      <c r="AM121" s="41">
        <f t="shared" si="59"/>
        <v>1500000</v>
      </c>
      <c r="AN121" s="48"/>
      <c r="AO121" s="48"/>
      <c r="AP121" s="48"/>
      <c r="AQ121" s="48"/>
      <c r="AR121" s="48"/>
      <c r="AS121" s="48"/>
      <c r="AT121" s="41">
        <f t="shared" si="60"/>
        <v>0</v>
      </c>
      <c r="AU121" s="43">
        <f t="shared" si="61"/>
        <v>1500000</v>
      </c>
      <c r="AV121" s="207" t="s">
        <v>900</v>
      </c>
      <c r="AW121" s="208">
        <v>2026</v>
      </c>
      <c r="AX121" s="208">
        <v>2026</v>
      </c>
      <c r="AY121" s="205" t="s">
        <v>71</v>
      </c>
    </row>
    <row r="122" spans="1:51" s="1" customFormat="1" ht="129" x14ac:dyDescent="0.25">
      <c r="A122" s="63" t="s">
        <v>591</v>
      </c>
      <c r="B122" s="40" t="s">
        <v>271</v>
      </c>
      <c r="C122" s="46" t="s">
        <v>100</v>
      </c>
      <c r="D122" s="48"/>
      <c r="E122" s="48"/>
      <c r="F122" s="48"/>
      <c r="G122" s="48"/>
      <c r="H122" s="48"/>
      <c r="I122" s="48"/>
      <c r="J122" s="48"/>
      <c r="K122" s="41">
        <f t="shared" si="57"/>
        <v>0</v>
      </c>
      <c r="L122" s="48">
        <v>650000</v>
      </c>
      <c r="M122" s="48"/>
      <c r="N122" s="48"/>
      <c r="O122" s="48"/>
      <c r="P122" s="48"/>
      <c r="Q122" s="48"/>
      <c r="R122" s="41">
        <f t="shared" si="62"/>
        <v>650000</v>
      </c>
      <c r="S122" s="48"/>
      <c r="T122" s="48"/>
      <c r="U122" s="48"/>
      <c r="V122" s="48"/>
      <c r="W122" s="48"/>
      <c r="X122" s="48"/>
      <c r="Y122" s="41">
        <f t="shared" si="63"/>
        <v>0</v>
      </c>
      <c r="Z122" s="48"/>
      <c r="AA122" s="48"/>
      <c r="AB122" s="48"/>
      <c r="AC122" s="48"/>
      <c r="AD122" s="48"/>
      <c r="AE122" s="48"/>
      <c r="AF122" s="41">
        <f t="shared" si="58"/>
        <v>0</v>
      </c>
      <c r="AG122" s="48"/>
      <c r="AH122" s="48"/>
      <c r="AI122" s="48"/>
      <c r="AJ122" s="48"/>
      <c r="AK122" s="48"/>
      <c r="AL122" s="48"/>
      <c r="AM122" s="41">
        <f t="shared" si="59"/>
        <v>0</v>
      </c>
      <c r="AN122" s="48"/>
      <c r="AO122" s="48"/>
      <c r="AP122" s="48"/>
      <c r="AQ122" s="48"/>
      <c r="AR122" s="48"/>
      <c r="AS122" s="48"/>
      <c r="AT122" s="41">
        <f t="shared" si="60"/>
        <v>0</v>
      </c>
      <c r="AU122" s="43">
        <f t="shared" si="61"/>
        <v>650000</v>
      </c>
      <c r="AV122" s="50" t="s">
        <v>706</v>
      </c>
      <c r="AW122" s="48">
        <v>2023</v>
      </c>
      <c r="AX122" s="48">
        <v>2023</v>
      </c>
      <c r="AY122" s="60" t="s">
        <v>147</v>
      </c>
    </row>
    <row r="123" spans="1:51" s="5" customFormat="1" ht="126.75" customHeight="1" x14ac:dyDescent="0.25">
      <c r="A123" s="63" t="s">
        <v>592</v>
      </c>
      <c r="B123" s="40" t="s">
        <v>233</v>
      </c>
      <c r="C123" s="46" t="s">
        <v>100</v>
      </c>
      <c r="D123" s="48"/>
      <c r="E123" s="48"/>
      <c r="F123" s="48"/>
      <c r="G123" s="48"/>
      <c r="H123" s="48"/>
      <c r="I123" s="48"/>
      <c r="J123" s="48"/>
      <c r="K123" s="41">
        <f t="shared" si="57"/>
        <v>0</v>
      </c>
      <c r="L123" s="48">
        <v>16800</v>
      </c>
      <c r="M123" s="48"/>
      <c r="N123" s="48">
        <v>112000</v>
      </c>
      <c r="O123" s="48" t="s">
        <v>47</v>
      </c>
      <c r="P123" s="48"/>
      <c r="Q123" s="48"/>
      <c r="R123" s="41">
        <f t="shared" si="62"/>
        <v>128800</v>
      </c>
      <c r="S123" s="48">
        <v>31500</v>
      </c>
      <c r="T123" s="48"/>
      <c r="U123" s="48">
        <v>178500</v>
      </c>
      <c r="V123" s="48"/>
      <c r="W123" s="48"/>
      <c r="X123" s="48"/>
      <c r="Y123" s="41">
        <f t="shared" si="63"/>
        <v>210000</v>
      </c>
      <c r="Z123" s="48"/>
      <c r="AA123" s="48"/>
      <c r="AB123" s="48"/>
      <c r="AC123" s="48"/>
      <c r="AD123" s="48"/>
      <c r="AE123" s="48"/>
      <c r="AF123" s="41">
        <f t="shared" si="58"/>
        <v>0</v>
      </c>
      <c r="AG123" s="48"/>
      <c r="AH123" s="48"/>
      <c r="AI123" s="48"/>
      <c r="AJ123" s="48"/>
      <c r="AK123" s="48"/>
      <c r="AL123" s="48"/>
      <c r="AM123" s="41">
        <f t="shared" si="59"/>
        <v>0</v>
      </c>
      <c r="AN123" s="48"/>
      <c r="AO123" s="48"/>
      <c r="AP123" s="48"/>
      <c r="AQ123" s="48"/>
      <c r="AR123" s="48"/>
      <c r="AS123" s="48"/>
      <c r="AT123" s="41">
        <f t="shared" si="60"/>
        <v>0</v>
      </c>
      <c r="AU123" s="43">
        <f t="shared" si="61"/>
        <v>338800</v>
      </c>
      <c r="AV123" s="50" t="s">
        <v>707</v>
      </c>
      <c r="AW123" s="48">
        <v>2023</v>
      </c>
      <c r="AX123" s="48">
        <v>2024</v>
      </c>
      <c r="AY123" s="209" t="s">
        <v>513</v>
      </c>
    </row>
    <row r="124" spans="1:51" s="5" customFormat="1" ht="138" customHeight="1" x14ac:dyDescent="0.25">
      <c r="A124" s="63" t="s">
        <v>657</v>
      </c>
      <c r="B124" s="40" t="s">
        <v>658</v>
      </c>
      <c r="C124" s="46" t="s">
        <v>100</v>
      </c>
      <c r="D124" s="48"/>
      <c r="E124" s="48"/>
      <c r="F124" s="48"/>
      <c r="G124" s="48"/>
      <c r="H124" s="48"/>
      <c r="I124" s="48"/>
      <c r="J124" s="48"/>
      <c r="K124" s="41">
        <f t="shared" si="57"/>
        <v>0</v>
      </c>
      <c r="L124" s="48">
        <v>150000</v>
      </c>
      <c r="M124" s="48"/>
      <c r="N124" s="48">
        <v>850000</v>
      </c>
      <c r="O124" s="48" t="s">
        <v>47</v>
      </c>
      <c r="P124" s="48"/>
      <c r="Q124" s="48"/>
      <c r="R124" s="47">
        <f>L124+M124+N124+P124</f>
        <v>1000000</v>
      </c>
      <c r="S124" s="48"/>
      <c r="T124" s="48"/>
      <c r="U124" s="48"/>
      <c r="V124" s="48"/>
      <c r="W124" s="48"/>
      <c r="X124" s="48"/>
      <c r="Y124" s="41">
        <f t="shared" si="63"/>
        <v>0</v>
      </c>
      <c r="Z124" s="48"/>
      <c r="AA124" s="48"/>
      <c r="AB124" s="48"/>
      <c r="AC124" s="48"/>
      <c r="AD124" s="48"/>
      <c r="AE124" s="48"/>
      <c r="AF124" s="41">
        <f t="shared" si="58"/>
        <v>0</v>
      </c>
      <c r="AG124" s="48"/>
      <c r="AH124" s="48"/>
      <c r="AI124" s="48"/>
      <c r="AJ124" s="48"/>
      <c r="AK124" s="48"/>
      <c r="AL124" s="48"/>
      <c r="AM124" s="47">
        <f>AG124+AH124+AI124+AK124</f>
        <v>0</v>
      </c>
      <c r="AN124" s="48"/>
      <c r="AO124" s="48"/>
      <c r="AP124" s="48"/>
      <c r="AQ124" s="48"/>
      <c r="AR124" s="48"/>
      <c r="AS124" s="48"/>
      <c r="AT124" s="41">
        <f t="shared" si="60"/>
        <v>0</v>
      </c>
      <c r="AU124" s="43">
        <f t="shared" si="61"/>
        <v>1000000</v>
      </c>
      <c r="AV124" s="50" t="s">
        <v>708</v>
      </c>
      <c r="AW124" s="48">
        <v>2023</v>
      </c>
      <c r="AX124" s="48">
        <v>2023</v>
      </c>
      <c r="AY124" s="205" t="s">
        <v>71</v>
      </c>
    </row>
    <row r="125" spans="1:51" ht="31.5" customHeight="1" x14ac:dyDescent="0.25">
      <c r="A125" s="299" t="s">
        <v>593</v>
      </c>
      <c r="B125" s="302"/>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301"/>
    </row>
    <row r="126" spans="1:51" ht="45" hidden="1" customHeight="1" x14ac:dyDescent="0.25">
      <c r="A126" s="63" t="s">
        <v>344</v>
      </c>
      <c r="B126" s="40"/>
      <c r="C126" s="40"/>
      <c r="D126" s="40"/>
      <c r="E126" s="46"/>
      <c r="F126" s="40"/>
      <c r="G126" s="40"/>
      <c r="H126" s="40"/>
      <c r="I126" s="40"/>
      <c r="J126" s="40"/>
      <c r="K126" s="55">
        <f t="shared" ref="K126" si="64">E126+F126+G126+I126</f>
        <v>0</v>
      </c>
      <c r="L126" s="42"/>
      <c r="M126" s="40"/>
      <c r="N126" s="40"/>
      <c r="O126" s="40"/>
      <c r="P126" s="40"/>
      <c r="Q126" s="40"/>
      <c r="R126" s="47">
        <f t="shared" ref="R126" si="65">L126+M126+N126+P126</f>
        <v>0</v>
      </c>
      <c r="S126" s="48"/>
      <c r="T126" s="48"/>
      <c r="U126" s="48"/>
      <c r="V126" s="48"/>
      <c r="W126" s="48"/>
      <c r="X126" s="48"/>
      <c r="Y126" s="47">
        <f t="shared" ref="Y126" si="66">S126+T126+U126+W126</f>
        <v>0</v>
      </c>
      <c r="Z126" s="48"/>
      <c r="AA126" s="48"/>
      <c r="AB126" s="48"/>
      <c r="AC126" s="48"/>
      <c r="AD126" s="48"/>
      <c r="AE126" s="48"/>
      <c r="AF126" s="47">
        <f t="shared" ref="AF126" si="67">Z126+AA126+AB126+AD126</f>
        <v>0</v>
      </c>
      <c r="AG126" s="48"/>
      <c r="AH126" s="48"/>
      <c r="AI126" s="48"/>
      <c r="AJ126" s="48"/>
      <c r="AK126" s="48"/>
      <c r="AL126" s="48"/>
      <c r="AM126" s="47">
        <f t="shared" ref="AM126" si="68">AG126+AH126+AI126+AK126</f>
        <v>0</v>
      </c>
      <c r="AN126" s="48"/>
      <c r="AO126" s="48"/>
      <c r="AP126" s="48"/>
      <c r="AQ126" s="48"/>
      <c r="AR126" s="48"/>
      <c r="AS126" s="48"/>
      <c r="AT126" s="47">
        <f t="shared" ref="AT126" si="69">AN126+AO126+AP126+AR126</f>
        <v>0</v>
      </c>
      <c r="AU126" s="43">
        <f t="shared" ref="AU126" si="70">AT126+AM126+AF126+Y126+R126+K126</f>
        <v>0</v>
      </c>
      <c r="AV126" s="51"/>
      <c r="AW126" s="40"/>
      <c r="AX126" s="44"/>
      <c r="AY126" s="61"/>
    </row>
    <row r="127" spans="1:51" ht="24.75" hidden="1" customHeight="1" x14ac:dyDescent="0.25">
      <c r="A127" s="63"/>
      <c r="B127" s="59"/>
      <c r="C127" s="59"/>
      <c r="D127" s="59"/>
      <c r="E127" s="56"/>
      <c r="F127" s="59"/>
      <c r="G127" s="59"/>
      <c r="H127" s="59"/>
      <c r="I127" s="59"/>
      <c r="J127" s="59"/>
      <c r="K127" s="57"/>
      <c r="L127" s="102"/>
      <c r="M127" s="59"/>
      <c r="N127" s="59"/>
      <c r="O127" s="59"/>
      <c r="P127" s="59"/>
      <c r="Q127" s="59"/>
      <c r="R127" s="95"/>
      <c r="S127" s="58"/>
      <c r="T127" s="58"/>
      <c r="U127" s="58"/>
      <c r="V127" s="58"/>
      <c r="W127" s="58"/>
      <c r="X127" s="58"/>
      <c r="Y127" s="95"/>
      <c r="Z127" s="58"/>
      <c r="AA127" s="58"/>
      <c r="AB127" s="58"/>
      <c r="AC127" s="58"/>
      <c r="AD127" s="58"/>
      <c r="AE127" s="58"/>
      <c r="AF127" s="95"/>
      <c r="AG127" s="58"/>
      <c r="AH127" s="58"/>
      <c r="AI127" s="58"/>
      <c r="AJ127" s="58"/>
      <c r="AK127" s="58"/>
      <c r="AL127" s="58"/>
      <c r="AM127" s="95"/>
      <c r="AN127" s="58"/>
      <c r="AO127" s="58"/>
      <c r="AP127" s="58"/>
      <c r="AQ127" s="58"/>
      <c r="AR127" s="58"/>
      <c r="AS127" s="58"/>
      <c r="AT127" s="95"/>
      <c r="AU127" s="103"/>
      <c r="AV127" s="104"/>
      <c r="AW127" s="59"/>
      <c r="AX127" s="62"/>
      <c r="AY127" s="61"/>
    </row>
    <row r="128" spans="1:51" ht="31.5" customHeight="1" x14ac:dyDescent="0.25">
      <c r="A128" s="299" t="s">
        <v>594</v>
      </c>
      <c r="B128" s="302"/>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1"/>
    </row>
    <row r="129" spans="1:51" ht="115.5" customHeight="1" x14ac:dyDescent="0.25">
      <c r="A129" s="63" t="s">
        <v>345</v>
      </c>
      <c r="B129" s="40" t="s">
        <v>522</v>
      </c>
      <c r="C129" s="40" t="s">
        <v>100</v>
      </c>
      <c r="D129" s="40"/>
      <c r="E129" s="46"/>
      <c r="F129" s="40"/>
      <c r="G129" s="40"/>
      <c r="H129" s="40"/>
      <c r="I129" s="40"/>
      <c r="J129" s="40"/>
      <c r="K129" s="41">
        <f>E129+F129+G129+I129</f>
        <v>0</v>
      </c>
      <c r="L129" s="42">
        <v>130000</v>
      </c>
      <c r="M129" s="40"/>
      <c r="N129" s="40"/>
      <c r="O129" s="40"/>
      <c r="P129" s="40"/>
      <c r="Q129" s="40"/>
      <c r="R129" s="41">
        <f>L129+M129+N129+P129</f>
        <v>130000</v>
      </c>
      <c r="S129" s="40">
        <v>130000</v>
      </c>
      <c r="T129" s="40"/>
      <c r="U129" s="40"/>
      <c r="V129" s="40"/>
      <c r="W129" s="40"/>
      <c r="X129" s="40"/>
      <c r="Y129" s="41">
        <f t="shared" ref="Y129:Y130" si="71">S129+T129+U129+W129</f>
        <v>130000</v>
      </c>
      <c r="Z129" s="40"/>
      <c r="AA129" s="40"/>
      <c r="AB129" s="40"/>
      <c r="AC129" s="40"/>
      <c r="AD129" s="40"/>
      <c r="AE129" s="40"/>
      <c r="AF129" s="41">
        <f t="shared" ref="AF129:AF130" si="72">Z129+AA129+AB129+AD129</f>
        <v>0</v>
      </c>
      <c r="AG129" s="40"/>
      <c r="AH129" s="40"/>
      <c r="AI129" s="40"/>
      <c r="AJ129" s="40"/>
      <c r="AK129" s="40"/>
      <c r="AL129" s="40"/>
      <c r="AM129" s="41">
        <f t="shared" ref="AM129:AM130" si="73">AG129+AH129+AI129+AK129</f>
        <v>0</v>
      </c>
      <c r="AN129" s="40"/>
      <c r="AO129" s="40"/>
      <c r="AP129" s="40"/>
      <c r="AQ129" s="40"/>
      <c r="AR129" s="40"/>
      <c r="AS129" s="40"/>
      <c r="AT129" s="41">
        <f t="shared" ref="AT129:AT130" si="74">AN129+AO129+AP129+AR129</f>
        <v>0</v>
      </c>
      <c r="AU129" s="43">
        <f t="shared" ref="AU129:AU130" si="75">AT129+AM129+AF129+Y129+R129+K129</f>
        <v>260000</v>
      </c>
      <c r="AV129" s="51" t="s">
        <v>819</v>
      </c>
      <c r="AW129" s="40">
        <v>2023</v>
      </c>
      <c r="AX129" s="44">
        <v>2027</v>
      </c>
      <c r="AY129" s="61" t="s">
        <v>212</v>
      </c>
    </row>
    <row r="130" spans="1:51" ht="81.75" customHeight="1" x14ac:dyDescent="0.25">
      <c r="A130" s="63" t="s">
        <v>595</v>
      </c>
      <c r="B130" s="40" t="s">
        <v>523</v>
      </c>
      <c r="C130" s="40" t="s">
        <v>100</v>
      </c>
      <c r="D130" s="40"/>
      <c r="E130" s="143"/>
      <c r="F130" s="42"/>
      <c r="G130" s="42"/>
      <c r="H130" s="42"/>
      <c r="I130" s="42"/>
      <c r="J130" s="42"/>
      <c r="K130" s="41">
        <f t="shared" ref="K130" si="76">E130+F130+G130+I130</f>
        <v>0</v>
      </c>
      <c r="L130" s="42">
        <v>25000</v>
      </c>
      <c r="M130" s="42"/>
      <c r="N130" s="42"/>
      <c r="O130" s="42"/>
      <c r="P130" s="42"/>
      <c r="Q130" s="42"/>
      <c r="R130" s="41">
        <f t="shared" ref="R130" si="77">L130+M130+N130+P130</f>
        <v>25000</v>
      </c>
      <c r="S130" s="40">
        <v>25000</v>
      </c>
      <c r="T130" s="40"/>
      <c r="U130" s="40"/>
      <c r="V130" s="40"/>
      <c r="W130" s="40"/>
      <c r="X130" s="40"/>
      <c r="Y130" s="41">
        <f t="shared" si="71"/>
        <v>25000</v>
      </c>
      <c r="Z130" s="40"/>
      <c r="AA130" s="40"/>
      <c r="AB130" s="40"/>
      <c r="AC130" s="40"/>
      <c r="AD130" s="40"/>
      <c r="AE130" s="40"/>
      <c r="AF130" s="41">
        <f t="shared" si="72"/>
        <v>0</v>
      </c>
      <c r="AG130" s="40"/>
      <c r="AH130" s="40"/>
      <c r="AI130" s="40"/>
      <c r="AJ130" s="40"/>
      <c r="AK130" s="40"/>
      <c r="AL130" s="40"/>
      <c r="AM130" s="41">
        <f t="shared" si="73"/>
        <v>0</v>
      </c>
      <c r="AN130" s="40"/>
      <c r="AO130" s="40"/>
      <c r="AP130" s="40"/>
      <c r="AQ130" s="40"/>
      <c r="AR130" s="40"/>
      <c r="AS130" s="40"/>
      <c r="AT130" s="41">
        <f t="shared" si="74"/>
        <v>0</v>
      </c>
      <c r="AU130" s="43">
        <f t="shared" si="75"/>
        <v>50000</v>
      </c>
      <c r="AV130" s="51" t="s">
        <v>820</v>
      </c>
      <c r="AW130" s="40">
        <v>2023</v>
      </c>
      <c r="AX130" s="44">
        <v>2027</v>
      </c>
      <c r="AY130" s="61" t="s">
        <v>212</v>
      </c>
    </row>
    <row r="131" spans="1:51" ht="31.5" customHeight="1" x14ac:dyDescent="0.25">
      <c r="A131" s="299" t="s">
        <v>596</v>
      </c>
      <c r="B131" s="302"/>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302"/>
      <c r="AO131" s="302"/>
      <c r="AP131" s="302"/>
      <c r="AQ131" s="302"/>
      <c r="AR131" s="302"/>
      <c r="AS131" s="302"/>
      <c r="AT131" s="302"/>
      <c r="AU131" s="302"/>
      <c r="AV131" s="302"/>
      <c r="AW131" s="302"/>
      <c r="AX131" s="302"/>
      <c r="AY131" s="301"/>
    </row>
    <row r="132" spans="1:51" ht="104.25" customHeight="1" x14ac:dyDescent="0.25">
      <c r="A132" s="63" t="s">
        <v>346</v>
      </c>
      <c r="B132" s="40" t="s">
        <v>6</v>
      </c>
      <c r="C132" s="40" t="s">
        <v>100</v>
      </c>
      <c r="D132" s="45"/>
      <c r="E132" s="46"/>
      <c r="F132" s="40"/>
      <c r="G132" s="40"/>
      <c r="H132" s="40"/>
      <c r="I132" s="40"/>
      <c r="J132" s="40"/>
      <c r="K132" s="41">
        <f t="shared" ref="K132:K134" si="78">E132+F132+G132+I132</f>
        <v>0</v>
      </c>
      <c r="L132" s="40"/>
      <c r="M132" s="40"/>
      <c r="N132" s="40"/>
      <c r="O132" s="40"/>
      <c r="P132" s="40"/>
      <c r="Q132" s="40"/>
      <c r="R132" s="41">
        <f t="shared" ref="R132:R133" si="79">L132+M132+N132+P132</f>
        <v>0</v>
      </c>
      <c r="S132" s="40">
        <v>900000</v>
      </c>
      <c r="T132" s="42"/>
      <c r="U132" s="40">
        <v>5100000</v>
      </c>
      <c r="V132" s="40"/>
      <c r="W132" s="40"/>
      <c r="X132" s="40"/>
      <c r="Y132" s="41">
        <f t="shared" ref="Y132:Y134" si="80">S132+T132+U132+W132</f>
        <v>6000000</v>
      </c>
      <c r="Z132" s="40"/>
      <c r="AA132" s="40"/>
      <c r="AB132" s="40"/>
      <c r="AC132" s="40"/>
      <c r="AD132" s="40"/>
      <c r="AE132" s="40"/>
      <c r="AF132" s="41">
        <f t="shared" ref="AF132:AF134" si="81">Z132+AA132+AB132+AD132</f>
        <v>0</v>
      </c>
      <c r="AG132" s="40"/>
      <c r="AH132" s="40"/>
      <c r="AI132" s="40"/>
      <c r="AJ132" s="40"/>
      <c r="AK132" s="40"/>
      <c r="AL132" s="40"/>
      <c r="AM132" s="41">
        <f t="shared" ref="AM132:AM134" si="82">AG132+AH132+AI132+AK132</f>
        <v>0</v>
      </c>
      <c r="AN132" s="40"/>
      <c r="AO132" s="40"/>
      <c r="AP132" s="40"/>
      <c r="AQ132" s="40"/>
      <c r="AR132" s="40"/>
      <c r="AS132" s="40"/>
      <c r="AT132" s="41">
        <f t="shared" ref="AT132:AT134" si="83">AN132+AO132+AP132+AR132</f>
        <v>0</v>
      </c>
      <c r="AU132" s="43">
        <f t="shared" ref="AU132:AU133" si="84">AT132+AM132+AF132+Y132+R132+K132</f>
        <v>6000000</v>
      </c>
      <c r="AV132" s="51" t="s">
        <v>821</v>
      </c>
      <c r="AW132" s="40">
        <v>2022</v>
      </c>
      <c r="AX132" s="210" t="s">
        <v>115</v>
      </c>
      <c r="AY132" s="61" t="s">
        <v>91</v>
      </c>
    </row>
    <row r="133" spans="1:51" ht="100.5" customHeight="1" x14ac:dyDescent="0.25">
      <c r="A133" s="63" t="s">
        <v>532</v>
      </c>
      <c r="B133" s="40" t="s">
        <v>95</v>
      </c>
      <c r="C133" s="40" t="s">
        <v>100</v>
      </c>
      <c r="D133" s="40"/>
      <c r="E133" s="46"/>
      <c r="F133" s="40"/>
      <c r="G133" s="40"/>
      <c r="H133" s="40"/>
      <c r="I133" s="40">
        <v>26000</v>
      </c>
      <c r="J133" s="40"/>
      <c r="K133" s="41">
        <f t="shared" si="78"/>
        <v>26000</v>
      </c>
      <c r="L133" s="40">
        <v>26000</v>
      </c>
      <c r="M133" s="40"/>
      <c r="N133" s="40">
        <v>12000</v>
      </c>
      <c r="O133" s="40"/>
      <c r="P133" s="40">
        <v>40000</v>
      </c>
      <c r="Q133" s="40"/>
      <c r="R133" s="41">
        <f t="shared" si="79"/>
        <v>78000</v>
      </c>
      <c r="S133" s="40"/>
      <c r="T133" s="40"/>
      <c r="U133" s="40"/>
      <c r="V133" s="40"/>
      <c r="W133" s="40"/>
      <c r="X133" s="40"/>
      <c r="Y133" s="41">
        <f t="shared" si="80"/>
        <v>0</v>
      </c>
      <c r="Z133" s="40"/>
      <c r="AA133" s="40"/>
      <c r="AB133" s="40"/>
      <c r="AC133" s="40"/>
      <c r="AD133" s="40"/>
      <c r="AE133" s="40"/>
      <c r="AF133" s="41">
        <f t="shared" si="81"/>
        <v>0</v>
      </c>
      <c r="AG133" s="40"/>
      <c r="AH133" s="40"/>
      <c r="AI133" s="40"/>
      <c r="AJ133" s="40"/>
      <c r="AK133" s="40"/>
      <c r="AL133" s="40"/>
      <c r="AM133" s="41">
        <f t="shared" si="82"/>
        <v>0</v>
      </c>
      <c r="AN133" s="40"/>
      <c r="AO133" s="40"/>
      <c r="AP133" s="40"/>
      <c r="AQ133" s="40"/>
      <c r="AR133" s="40"/>
      <c r="AS133" s="40"/>
      <c r="AT133" s="41">
        <f t="shared" si="83"/>
        <v>0</v>
      </c>
      <c r="AU133" s="43">
        <f t="shared" si="84"/>
        <v>104000</v>
      </c>
      <c r="AV133" s="51" t="s">
        <v>901</v>
      </c>
      <c r="AW133" s="40">
        <v>2022</v>
      </c>
      <c r="AX133" s="44">
        <v>2023</v>
      </c>
      <c r="AY133" s="61" t="s">
        <v>91</v>
      </c>
    </row>
    <row r="134" spans="1:51" s="249" customFormat="1" ht="156.75" customHeight="1" x14ac:dyDescent="0.25">
      <c r="A134" s="236" t="s">
        <v>958</v>
      </c>
      <c r="B134" s="237" t="s">
        <v>959</v>
      </c>
      <c r="C134" s="238" t="s">
        <v>100</v>
      </c>
      <c r="D134" s="239"/>
      <c r="E134" s="250"/>
      <c r="F134" s="250"/>
      <c r="G134" s="239"/>
      <c r="H134" s="239"/>
      <c r="I134" s="239"/>
      <c r="J134" s="239"/>
      <c r="K134" s="243">
        <f t="shared" si="78"/>
        <v>0</v>
      </c>
      <c r="L134" s="250">
        <v>27999.72</v>
      </c>
      <c r="M134" s="250"/>
      <c r="N134" s="239">
        <v>133332</v>
      </c>
      <c r="O134" s="238" t="s">
        <v>960</v>
      </c>
      <c r="P134" s="260"/>
      <c r="Q134" s="239"/>
      <c r="R134" s="243">
        <f>L134+M134+N134+P134</f>
        <v>161331.72</v>
      </c>
      <c r="S134" s="239">
        <v>111998.88</v>
      </c>
      <c r="T134" s="239"/>
      <c r="U134" s="239">
        <v>533328</v>
      </c>
      <c r="V134" s="238" t="s">
        <v>960</v>
      </c>
      <c r="W134" s="239"/>
      <c r="X134" s="239"/>
      <c r="Y134" s="243">
        <f t="shared" si="80"/>
        <v>645326.88</v>
      </c>
      <c r="Z134" s="239"/>
      <c r="AA134" s="239"/>
      <c r="AB134" s="239"/>
      <c r="AC134" s="239"/>
      <c r="AD134" s="239"/>
      <c r="AE134" s="239"/>
      <c r="AF134" s="243">
        <f t="shared" si="81"/>
        <v>0</v>
      </c>
      <c r="AG134" s="239"/>
      <c r="AH134" s="239"/>
      <c r="AI134" s="239"/>
      <c r="AJ134" s="239"/>
      <c r="AK134" s="239"/>
      <c r="AL134" s="239"/>
      <c r="AM134" s="243">
        <f t="shared" si="82"/>
        <v>0</v>
      </c>
      <c r="AN134" s="239"/>
      <c r="AO134" s="239"/>
      <c r="AP134" s="239"/>
      <c r="AQ134" s="239"/>
      <c r="AR134" s="239"/>
      <c r="AS134" s="239"/>
      <c r="AT134" s="243">
        <f t="shared" si="83"/>
        <v>0</v>
      </c>
      <c r="AU134" s="246">
        <f>AT134+AM134+AF134+Y134+R134+K134</f>
        <v>806658.6</v>
      </c>
      <c r="AV134" s="247" t="s">
        <v>961</v>
      </c>
      <c r="AW134" s="239">
        <v>2023</v>
      </c>
      <c r="AX134" s="239">
        <v>2024</v>
      </c>
      <c r="AY134" s="248" t="s">
        <v>71</v>
      </c>
    </row>
    <row r="135" spans="1:51" s="249" customFormat="1" ht="34.5" customHeight="1" x14ac:dyDescent="0.25">
      <c r="A135" s="307" t="s">
        <v>962</v>
      </c>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308"/>
      <c r="AL135" s="308"/>
      <c r="AM135" s="308"/>
      <c r="AN135" s="308"/>
      <c r="AO135" s="308"/>
      <c r="AP135" s="308"/>
      <c r="AQ135" s="308"/>
      <c r="AR135" s="308"/>
      <c r="AS135" s="308"/>
      <c r="AT135" s="308"/>
      <c r="AU135" s="308"/>
      <c r="AV135" s="308"/>
      <c r="AW135" s="308"/>
      <c r="AX135" s="308"/>
      <c r="AY135" s="309"/>
    </row>
    <row r="136" spans="1:51" ht="31.5" customHeight="1" x14ac:dyDescent="0.25">
      <c r="A136" s="299" t="s">
        <v>597</v>
      </c>
      <c r="B136" s="302"/>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1"/>
    </row>
    <row r="137" spans="1:51" ht="31.5" customHeight="1" x14ac:dyDescent="0.25">
      <c r="A137" s="299" t="s">
        <v>598</v>
      </c>
      <c r="B137" s="300"/>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300"/>
      <c r="AP137" s="300"/>
      <c r="AQ137" s="300"/>
      <c r="AR137" s="300"/>
      <c r="AS137" s="300"/>
      <c r="AT137" s="300"/>
      <c r="AU137" s="300"/>
      <c r="AV137" s="300"/>
      <c r="AW137" s="300"/>
      <c r="AX137" s="300"/>
      <c r="AY137" s="301"/>
    </row>
    <row r="138" spans="1:51" ht="110.25" customHeight="1" x14ac:dyDescent="0.25">
      <c r="A138" s="63" t="s">
        <v>599</v>
      </c>
      <c r="B138" s="40" t="s">
        <v>99</v>
      </c>
      <c r="C138" s="40" t="s">
        <v>100</v>
      </c>
      <c r="D138" s="40"/>
      <c r="E138" s="46"/>
      <c r="F138" s="40"/>
      <c r="G138" s="40"/>
      <c r="H138" s="40"/>
      <c r="I138" s="40"/>
      <c r="J138" s="40"/>
      <c r="K138" s="41">
        <f t="shared" ref="K138:K143" si="85">E138+F138+G138+I138</f>
        <v>0</v>
      </c>
      <c r="L138" s="40">
        <v>100000</v>
      </c>
      <c r="M138" s="40"/>
      <c r="N138" s="40"/>
      <c r="O138" s="40"/>
      <c r="P138" s="40"/>
      <c r="Q138" s="40"/>
      <c r="R138" s="41">
        <f t="shared" ref="R138:R139" si="86">L138+M138+N138+P138</f>
        <v>100000</v>
      </c>
      <c r="S138" s="40">
        <v>100000</v>
      </c>
      <c r="T138" s="40"/>
      <c r="U138" s="40"/>
      <c r="V138" s="40"/>
      <c r="W138" s="40"/>
      <c r="X138" s="40"/>
      <c r="Y138" s="41">
        <f t="shared" ref="Y138:Y143" si="87">S138+T138+U138+W138</f>
        <v>100000</v>
      </c>
      <c r="Z138" s="40">
        <v>100000</v>
      </c>
      <c r="AA138" s="40"/>
      <c r="AB138" s="40"/>
      <c r="AC138" s="40"/>
      <c r="AD138" s="40"/>
      <c r="AE138" s="40"/>
      <c r="AF138" s="41">
        <f t="shared" ref="AF138:AF143" si="88">Z138+AA138+AB138+AD138</f>
        <v>100000</v>
      </c>
      <c r="AG138" s="40">
        <v>100000</v>
      </c>
      <c r="AH138" s="40"/>
      <c r="AI138" s="40"/>
      <c r="AJ138" s="40"/>
      <c r="AK138" s="40"/>
      <c r="AL138" s="40"/>
      <c r="AM138" s="41">
        <f t="shared" ref="AM138:AM143" si="89">AG138+AH138+AI138+AK138</f>
        <v>100000</v>
      </c>
      <c r="AN138" s="40">
        <v>100000</v>
      </c>
      <c r="AO138" s="40"/>
      <c r="AP138" s="40"/>
      <c r="AQ138" s="40"/>
      <c r="AR138" s="40"/>
      <c r="AS138" s="40"/>
      <c r="AT138" s="41">
        <f t="shared" ref="AT138:AT143" si="90">AN138+AO138+AP138+AR138</f>
        <v>100000</v>
      </c>
      <c r="AU138" s="43">
        <f t="shared" ref="AU138:AU143" si="91">AT138+AM138+AF138+Y138+R138+K138</f>
        <v>500000</v>
      </c>
      <c r="AV138" s="51" t="s">
        <v>709</v>
      </c>
      <c r="AW138" s="40">
        <v>2022</v>
      </c>
      <c r="AX138" s="44">
        <v>2027</v>
      </c>
      <c r="AY138" s="61" t="s">
        <v>91</v>
      </c>
    </row>
    <row r="139" spans="1:51" s="216" customFormat="1" ht="175.5" customHeight="1" x14ac:dyDescent="0.25">
      <c r="A139" s="63" t="s">
        <v>600</v>
      </c>
      <c r="B139" s="211" t="s">
        <v>194</v>
      </c>
      <c r="C139" s="192" t="s">
        <v>100</v>
      </c>
      <c r="D139" s="192"/>
      <c r="E139" s="212">
        <v>64500</v>
      </c>
      <c r="F139" s="213">
        <v>352600</v>
      </c>
      <c r="G139" s="192"/>
      <c r="H139" s="192"/>
      <c r="I139" s="192"/>
      <c r="J139" s="192"/>
      <c r="K139" s="85">
        <f t="shared" si="85"/>
        <v>417100</v>
      </c>
      <c r="L139" s="192"/>
      <c r="M139" s="192"/>
      <c r="N139" s="192"/>
      <c r="O139" s="192"/>
      <c r="P139" s="192"/>
      <c r="Q139" s="192"/>
      <c r="R139" s="85">
        <f t="shared" si="86"/>
        <v>0</v>
      </c>
      <c r="S139" s="192"/>
      <c r="T139" s="192"/>
      <c r="U139" s="192"/>
      <c r="V139" s="192"/>
      <c r="W139" s="192"/>
      <c r="X139" s="192"/>
      <c r="Y139" s="85">
        <f t="shared" si="87"/>
        <v>0</v>
      </c>
      <c r="Z139" s="192"/>
      <c r="AA139" s="192"/>
      <c r="AB139" s="192"/>
      <c r="AC139" s="192"/>
      <c r="AD139" s="192"/>
      <c r="AE139" s="192"/>
      <c r="AF139" s="85">
        <f t="shared" si="88"/>
        <v>0</v>
      </c>
      <c r="AG139" s="192"/>
      <c r="AH139" s="192"/>
      <c r="AI139" s="192"/>
      <c r="AJ139" s="192"/>
      <c r="AK139" s="192"/>
      <c r="AL139" s="192"/>
      <c r="AM139" s="85">
        <f t="shared" si="89"/>
        <v>0</v>
      </c>
      <c r="AN139" s="192"/>
      <c r="AO139" s="192"/>
      <c r="AP139" s="192"/>
      <c r="AQ139" s="192"/>
      <c r="AR139" s="192"/>
      <c r="AS139" s="192"/>
      <c r="AT139" s="85">
        <f t="shared" si="90"/>
        <v>0</v>
      </c>
      <c r="AU139" s="214">
        <f t="shared" si="91"/>
        <v>417100</v>
      </c>
      <c r="AV139" s="211" t="s">
        <v>902</v>
      </c>
      <c r="AW139" s="192">
        <v>2022</v>
      </c>
      <c r="AX139" s="177">
        <v>2022</v>
      </c>
      <c r="AY139" s="215" t="s">
        <v>91</v>
      </c>
    </row>
    <row r="140" spans="1:51" ht="125.25" customHeight="1" x14ac:dyDescent="0.25">
      <c r="A140" s="230" t="s">
        <v>601</v>
      </c>
      <c r="B140" s="231" t="s">
        <v>499</v>
      </c>
      <c r="C140" s="231" t="s">
        <v>100</v>
      </c>
      <c r="D140" s="40"/>
      <c r="E140" s="143"/>
      <c r="F140" s="40"/>
      <c r="G140" s="40"/>
      <c r="H140" s="40"/>
      <c r="I140" s="40"/>
      <c r="J140" s="40"/>
      <c r="K140" s="41">
        <f t="shared" si="85"/>
        <v>0</v>
      </c>
      <c r="L140" s="42">
        <v>924040</v>
      </c>
      <c r="M140" s="40"/>
      <c r="N140" s="40"/>
      <c r="O140" s="40"/>
      <c r="P140" s="40"/>
      <c r="Q140" s="40"/>
      <c r="R140" s="41">
        <f>L140+M140+N140+P140</f>
        <v>924040</v>
      </c>
      <c r="S140" s="40"/>
      <c r="T140" s="40"/>
      <c r="U140" s="40"/>
      <c r="V140" s="40"/>
      <c r="W140" s="40"/>
      <c r="X140" s="40"/>
      <c r="Y140" s="41">
        <f t="shared" si="87"/>
        <v>0</v>
      </c>
      <c r="Z140" s="40"/>
      <c r="AA140" s="40"/>
      <c r="AB140" s="40"/>
      <c r="AC140" s="40"/>
      <c r="AD140" s="40"/>
      <c r="AE140" s="40"/>
      <c r="AF140" s="41">
        <f t="shared" si="88"/>
        <v>0</v>
      </c>
      <c r="AG140" s="40"/>
      <c r="AH140" s="40"/>
      <c r="AI140" s="40"/>
      <c r="AJ140" s="40"/>
      <c r="AK140" s="40"/>
      <c r="AL140" s="40"/>
      <c r="AM140" s="41">
        <f t="shared" si="89"/>
        <v>0</v>
      </c>
      <c r="AN140" s="40"/>
      <c r="AO140" s="40"/>
      <c r="AP140" s="40"/>
      <c r="AQ140" s="40"/>
      <c r="AR140" s="40"/>
      <c r="AS140" s="40"/>
      <c r="AT140" s="41">
        <f t="shared" si="90"/>
        <v>0</v>
      </c>
      <c r="AU140" s="43">
        <f t="shared" si="91"/>
        <v>924040</v>
      </c>
      <c r="AV140" s="51" t="s">
        <v>710</v>
      </c>
      <c r="AW140" s="40">
        <v>2023</v>
      </c>
      <c r="AX140" s="46">
        <v>2023</v>
      </c>
      <c r="AY140" s="61" t="s">
        <v>91</v>
      </c>
    </row>
    <row r="141" spans="1:51" s="8" customFormat="1" ht="86.25" customHeight="1" x14ac:dyDescent="0.25">
      <c r="A141" s="100" t="s">
        <v>853</v>
      </c>
      <c r="B141" s="97" t="s">
        <v>846</v>
      </c>
      <c r="C141" s="56" t="s">
        <v>100</v>
      </c>
      <c r="D141" s="232"/>
      <c r="E141" s="193"/>
      <c r="F141" s="56"/>
      <c r="G141" s="56"/>
      <c r="H141" s="56"/>
      <c r="I141" s="56"/>
      <c r="J141" s="56"/>
      <c r="K141" s="101">
        <f t="shared" si="85"/>
        <v>0</v>
      </c>
      <c r="L141" s="56"/>
      <c r="M141" s="56"/>
      <c r="N141" s="56"/>
      <c r="O141" s="56"/>
      <c r="P141" s="56"/>
      <c r="Q141" s="56"/>
      <c r="R141" s="194">
        <f t="shared" ref="R141:R143" si="92">L141+M141+N141+P141</f>
        <v>0</v>
      </c>
      <c r="S141" s="56"/>
      <c r="T141" s="56"/>
      <c r="U141" s="56"/>
      <c r="V141" s="56"/>
      <c r="W141" s="56">
        <v>100000</v>
      </c>
      <c r="X141" s="56" t="s">
        <v>851</v>
      </c>
      <c r="Y141" s="101">
        <f t="shared" si="87"/>
        <v>100000</v>
      </c>
      <c r="Z141" s="56"/>
      <c r="AA141" s="56"/>
      <c r="AB141" s="56"/>
      <c r="AC141" s="56"/>
      <c r="AD141" s="56"/>
      <c r="AE141" s="56"/>
      <c r="AF141" s="101">
        <f t="shared" si="88"/>
        <v>0</v>
      </c>
      <c r="AG141" s="56"/>
      <c r="AH141" s="56"/>
      <c r="AI141" s="56"/>
      <c r="AJ141" s="56"/>
      <c r="AK141" s="56"/>
      <c r="AL141" s="56"/>
      <c r="AM141" s="101">
        <f t="shared" si="89"/>
        <v>0</v>
      </c>
      <c r="AN141" s="56"/>
      <c r="AO141" s="56"/>
      <c r="AP141" s="56"/>
      <c r="AQ141" s="56"/>
      <c r="AR141" s="56"/>
      <c r="AS141" s="56"/>
      <c r="AT141" s="194">
        <f t="shared" si="90"/>
        <v>0</v>
      </c>
      <c r="AU141" s="103">
        <f t="shared" si="91"/>
        <v>100000</v>
      </c>
      <c r="AV141" s="97" t="s">
        <v>847</v>
      </c>
      <c r="AW141" s="56">
        <v>2023</v>
      </c>
      <c r="AX141" s="56">
        <v>2027</v>
      </c>
      <c r="AY141" s="60" t="s">
        <v>873</v>
      </c>
    </row>
    <row r="142" spans="1:51" s="8" customFormat="1" ht="143.25" customHeight="1" x14ac:dyDescent="0.25">
      <c r="A142" s="100" t="s">
        <v>854</v>
      </c>
      <c r="B142" s="97" t="s">
        <v>848</v>
      </c>
      <c r="C142" s="56" t="s">
        <v>100</v>
      </c>
      <c r="D142" s="232"/>
      <c r="E142" s="193"/>
      <c r="F142" s="56"/>
      <c r="G142" s="56"/>
      <c r="H142" s="56"/>
      <c r="I142" s="56"/>
      <c r="J142" s="56"/>
      <c r="K142" s="101">
        <f t="shared" si="85"/>
        <v>0</v>
      </c>
      <c r="L142" s="56"/>
      <c r="M142" s="56"/>
      <c r="N142" s="56"/>
      <c r="O142" s="56"/>
      <c r="P142" s="56"/>
      <c r="Q142" s="56"/>
      <c r="R142" s="194">
        <f t="shared" si="92"/>
        <v>0</v>
      </c>
      <c r="S142" s="56"/>
      <c r="T142" s="56"/>
      <c r="U142" s="56"/>
      <c r="V142" s="56"/>
      <c r="W142" s="56">
        <v>100000</v>
      </c>
      <c r="X142" s="56" t="s">
        <v>851</v>
      </c>
      <c r="Y142" s="101">
        <f t="shared" si="87"/>
        <v>100000</v>
      </c>
      <c r="Z142" s="56"/>
      <c r="AA142" s="56"/>
      <c r="AB142" s="56"/>
      <c r="AC142" s="56"/>
      <c r="AD142" s="56"/>
      <c r="AE142" s="56"/>
      <c r="AF142" s="101">
        <f t="shared" si="88"/>
        <v>0</v>
      </c>
      <c r="AG142" s="56"/>
      <c r="AH142" s="56"/>
      <c r="AI142" s="56"/>
      <c r="AJ142" s="56"/>
      <c r="AK142" s="56"/>
      <c r="AL142" s="56"/>
      <c r="AM142" s="101">
        <f t="shared" si="89"/>
        <v>0</v>
      </c>
      <c r="AN142" s="56"/>
      <c r="AO142" s="56"/>
      <c r="AP142" s="56"/>
      <c r="AQ142" s="56"/>
      <c r="AR142" s="56"/>
      <c r="AS142" s="56"/>
      <c r="AT142" s="194">
        <f t="shared" si="90"/>
        <v>0</v>
      </c>
      <c r="AU142" s="103">
        <f t="shared" si="91"/>
        <v>100000</v>
      </c>
      <c r="AV142" s="97" t="s">
        <v>849</v>
      </c>
      <c r="AW142" s="56">
        <v>2024</v>
      </c>
      <c r="AX142" s="56">
        <v>2027</v>
      </c>
      <c r="AY142" s="60" t="s">
        <v>874</v>
      </c>
    </row>
    <row r="143" spans="1:51" s="8" customFormat="1" ht="86.25" customHeight="1" x14ac:dyDescent="0.25">
      <c r="A143" s="233" t="s">
        <v>855</v>
      </c>
      <c r="B143" s="234" t="s">
        <v>850</v>
      </c>
      <c r="C143" s="235" t="s">
        <v>100</v>
      </c>
      <c r="D143" s="56"/>
      <c r="E143" s="193"/>
      <c r="F143" s="56"/>
      <c r="G143" s="56"/>
      <c r="H143" s="56"/>
      <c r="I143" s="56"/>
      <c r="J143" s="56"/>
      <c r="K143" s="101">
        <f t="shared" si="85"/>
        <v>0</v>
      </c>
      <c r="L143" s="56">
        <v>15000</v>
      </c>
      <c r="M143" s="56"/>
      <c r="N143" s="56"/>
      <c r="O143" s="56"/>
      <c r="P143" s="56"/>
      <c r="Q143" s="56"/>
      <c r="R143" s="194">
        <f t="shared" si="92"/>
        <v>15000</v>
      </c>
      <c r="S143" s="56"/>
      <c r="T143" s="56"/>
      <c r="U143" s="56"/>
      <c r="V143" s="56"/>
      <c r="W143" s="56">
        <v>200000</v>
      </c>
      <c r="X143" s="56" t="s">
        <v>851</v>
      </c>
      <c r="Y143" s="101">
        <f t="shared" si="87"/>
        <v>200000</v>
      </c>
      <c r="Z143" s="56"/>
      <c r="AA143" s="56"/>
      <c r="AB143" s="56"/>
      <c r="AC143" s="56"/>
      <c r="AD143" s="56"/>
      <c r="AE143" s="56"/>
      <c r="AF143" s="101">
        <f t="shared" si="88"/>
        <v>0</v>
      </c>
      <c r="AG143" s="56"/>
      <c r="AH143" s="56"/>
      <c r="AI143" s="56"/>
      <c r="AJ143" s="56"/>
      <c r="AK143" s="56"/>
      <c r="AL143" s="56"/>
      <c r="AM143" s="101">
        <f t="shared" si="89"/>
        <v>0</v>
      </c>
      <c r="AN143" s="56"/>
      <c r="AO143" s="56"/>
      <c r="AP143" s="56"/>
      <c r="AQ143" s="56"/>
      <c r="AR143" s="56"/>
      <c r="AS143" s="56"/>
      <c r="AT143" s="194">
        <f t="shared" si="90"/>
        <v>0</v>
      </c>
      <c r="AU143" s="103">
        <f t="shared" si="91"/>
        <v>215000</v>
      </c>
      <c r="AV143" s="97" t="s">
        <v>852</v>
      </c>
      <c r="AW143" s="56">
        <v>2023</v>
      </c>
      <c r="AX143" s="56">
        <v>2027</v>
      </c>
      <c r="AY143" s="60" t="s">
        <v>873</v>
      </c>
    </row>
    <row r="146" spans="1:50" x14ac:dyDescent="0.25">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8" spans="1:50" ht="18.75" x14ac:dyDescent="0.25">
      <c r="A148" s="171" t="s">
        <v>667</v>
      </c>
      <c r="B148" s="172" t="s">
        <v>668</v>
      </c>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1:50" x14ac:dyDescent="0.25">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X149" s="21"/>
    </row>
    <row r="151" spans="1:50" x14ac:dyDescent="0.25">
      <c r="AX151" s="21"/>
    </row>
    <row r="152" spans="1:50" x14ac:dyDescent="0.25">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X152" s="21"/>
    </row>
    <row r="155" spans="1:50" x14ac:dyDescent="0.25">
      <c r="AX155" s="21"/>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41">
    <mergeCell ref="A9:AY9"/>
    <mergeCell ref="A137:AY137"/>
    <mergeCell ref="A125:AY125"/>
    <mergeCell ref="A131:AY131"/>
    <mergeCell ref="A136:AY136"/>
    <mergeCell ref="A77:AY77"/>
    <mergeCell ref="A128:AY128"/>
    <mergeCell ref="A109:AY109"/>
    <mergeCell ref="A111:AY111"/>
    <mergeCell ref="A73:AY73"/>
    <mergeCell ref="A75:AY75"/>
    <mergeCell ref="A68:AY68"/>
    <mergeCell ref="A70:AY70"/>
    <mergeCell ref="A72:AY72"/>
    <mergeCell ref="A135:AY135"/>
    <mergeCell ref="A4:A6"/>
    <mergeCell ref="L4:R4"/>
    <mergeCell ref="A3:AY3"/>
    <mergeCell ref="AU4:AU6"/>
    <mergeCell ref="AV4:AV6"/>
    <mergeCell ref="AY4:AY6"/>
    <mergeCell ref="S4:Y4"/>
    <mergeCell ref="Z4:AF4"/>
    <mergeCell ref="AG4:AM4"/>
    <mergeCell ref="AN4:AT4"/>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s>
  <phoneticPr fontId="8" type="noConversion"/>
  <dataValidations disablePrompts="1" count="1">
    <dataValidation type="list" allowBlank="1" showErrorMessage="1" sqref="AY87">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34"/>
  <sheetViews>
    <sheetView zoomScale="25" zoomScaleNormal="25" workbookViewId="0">
      <pane ySplit="5" topLeftCell="A6" activePane="bottomLeft" state="frozen"/>
      <selection activeCell="A5" sqref="A5"/>
      <selection pane="bottomLeft" activeCell="A81" sqref="A81:AY81"/>
    </sheetView>
  </sheetViews>
  <sheetFormatPr defaultColWidth="9.140625" defaultRowHeight="18" x14ac:dyDescent="0.25"/>
  <cols>
    <col min="1" max="1" width="16" style="24"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52" customWidth="1"/>
    <col min="49" max="49" width="17.5703125" style="1" customWidth="1"/>
    <col min="50" max="50" width="15.7109375" style="1" customWidth="1"/>
    <col min="51" max="51" width="38.42578125" style="8" customWidth="1"/>
    <col min="52" max="52" width="36.140625" style="1" customWidth="1"/>
    <col min="53" max="16384" width="9.140625" style="1"/>
  </cols>
  <sheetData>
    <row r="1" spans="1:165" s="12" customFormat="1" ht="56.25" customHeight="1" x14ac:dyDescent="0.25">
      <c r="A1" s="287" t="s">
        <v>203</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row>
    <row r="2" spans="1:165" s="13" customFormat="1" ht="56.25" customHeight="1" x14ac:dyDescent="0.3">
      <c r="A2" s="313" t="s">
        <v>602</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row>
    <row r="3" spans="1:165" ht="18" customHeight="1" x14ac:dyDescent="0.25">
      <c r="A3" s="310" t="s">
        <v>1</v>
      </c>
      <c r="B3" s="310" t="s">
        <v>0</v>
      </c>
      <c r="C3" s="310" t="s">
        <v>25</v>
      </c>
      <c r="D3" s="310" t="s">
        <v>24</v>
      </c>
      <c r="E3" s="310">
        <v>2022</v>
      </c>
      <c r="F3" s="311"/>
      <c r="G3" s="311"/>
      <c r="H3" s="311"/>
      <c r="I3" s="311"/>
      <c r="J3" s="311"/>
      <c r="K3" s="311"/>
      <c r="L3" s="310">
        <v>2023</v>
      </c>
      <c r="M3" s="311"/>
      <c r="N3" s="311"/>
      <c r="O3" s="311"/>
      <c r="P3" s="311"/>
      <c r="Q3" s="311"/>
      <c r="R3" s="311"/>
      <c r="S3" s="310">
        <v>2024</v>
      </c>
      <c r="T3" s="311"/>
      <c r="U3" s="311"/>
      <c r="V3" s="311"/>
      <c r="W3" s="311"/>
      <c r="X3" s="311"/>
      <c r="Y3" s="311"/>
      <c r="Z3" s="310">
        <v>2025</v>
      </c>
      <c r="AA3" s="311"/>
      <c r="AB3" s="311"/>
      <c r="AC3" s="311"/>
      <c r="AD3" s="311"/>
      <c r="AE3" s="311"/>
      <c r="AF3" s="311"/>
      <c r="AG3" s="310">
        <v>2026</v>
      </c>
      <c r="AH3" s="311"/>
      <c r="AI3" s="311"/>
      <c r="AJ3" s="311"/>
      <c r="AK3" s="311"/>
      <c r="AL3" s="311"/>
      <c r="AM3" s="311"/>
      <c r="AN3" s="310">
        <v>2027</v>
      </c>
      <c r="AO3" s="311"/>
      <c r="AP3" s="311"/>
      <c r="AQ3" s="311"/>
      <c r="AR3" s="311"/>
      <c r="AS3" s="311"/>
      <c r="AT3" s="311"/>
      <c r="AU3" s="310" t="s">
        <v>27</v>
      </c>
      <c r="AV3" s="315" t="s">
        <v>4</v>
      </c>
      <c r="AW3" s="312" t="s">
        <v>21</v>
      </c>
      <c r="AX3" s="312" t="s">
        <v>22</v>
      </c>
      <c r="AY3" s="310" t="s">
        <v>5</v>
      </c>
    </row>
    <row r="4" spans="1:165" ht="27" customHeight="1" x14ac:dyDescent="0.25">
      <c r="A4" s="310"/>
      <c r="B4" s="311"/>
      <c r="C4" s="311"/>
      <c r="D4" s="311"/>
      <c r="E4" s="276" t="s">
        <v>666</v>
      </c>
      <c r="F4" s="276"/>
      <c r="G4" s="276"/>
      <c r="H4" s="276"/>
      <c r="I4" s="276"/>
      <c r="J4" s="276"/>
      <c r="K4" s="277"/>
      <c r="L4" s="276" t="s">
        <v>666</v>
      </c>
      <c r="M4" s="276"/>
      <c r="N4" s="276"/>
      <c r="O4" s="276"/>
      <c r="P4" s="276"/>
      <c r="Q4" s="276"/>
      <c r="R4" s="277"/>
      <c r="S4" s="276" t="s">
        <v>666</v>
      </c>
      <c r="T4" s="276"/>
      <c r="U4" s="276"/>
      <c r="V4" s="276"/>
      <c r="W4" s="276"/>
      <c r="X4" s="276"/>
      <c r="Y4" s="277"/>
      <c r="Z4" s="276" t="s">
        <v>666</v>
      </c>
      <c r="AA4" s="276"/>
      <c r="AB4" s="276"/>
      <c r="AC4" s="276"/>
      <c r="AD4" s="276"/>
      <c r="AE4" s="276"/>
      <c r="AF4" s="277"/>
      <c r="AG4" s="276" t="s">
        <v>666</v>
      </c>
      <c r="AH4" s="276"/>
      <c r="AI4" s="276"/>
      <c r="AJ4" s="276"/>
      <c r="AK4" s="276"/>
      <c r="AL4" s="276"/>
      <c r="AM4" s="277"/>
      <c r="AN4" s="276" t="s">
        <v>666</v>
      </c>
      <c r="AO4" s="276"/>
      <c r="AP4" s="276"/>
      <c r="AQ4" s="276"/>
      <c r="AR4" s="276"/>
      <c r="AS4" s="276"/>
      <c r="AT4" s="277"/>
      <c r="AU4" s="310"/>
      <c r="AV4" s="315"/>
      <c r="AW4" s="312"/>
      <c r="AX4" s="312"/>
      <c r="AY4" s="310"/>
    </row>
    <row r="5" spans="1:165" ht="114.75" customHeight="1" x14ac:dyDescent="0.25">
      <c r="A5" s="310"/>
      <c r="B5" s="311"/>
      <c r="C5" s="311"/>
      <c r="D5" s="311"/>
      <c r="E5" s="86" t="s">
        <v>2</v>
      </c>
      <c r="F5" s="86" t="s">
        <v>3</v>
      </c>
      <c r="G5" s="86" t="s">
        <v>16</v>
      </c>
      <c r="H5" s="86" t="s">
        <v>17</v>
      </c>
      <c r="I5" s="86" t="s">
        <v>18</v>
      </c>
      <c r="J5" s="86" t="s">
        <v>19</v>
      </c>
      <c r="K5" s="86" t="s">
        <v>20</v>
      </c>
      <c r="L5" s="86" t="s">
        <v>2</v>
      </c>
      <c r="M5" s="86" t="s">
        <v>3</v>
      </c>
      <c r="N5" s="86" t="s">
        <v>16</v>
      </c>
      <c r="O5" s="86" t="s">
        <v>17</v>
      </c>
      <c r="P5" s="86" t="s">
        <v>18</v>
      </c>
      <c r="Q5" s="86" t="s">
        <v>19</v>
      </c>
      <c r="R5" s="86" t="s">
        <v>26</v>
      </c>
      <c r="S5" s="86" t="s">
        <v>2</v>
      </c>
      <c r="T5" s="86" t="s">
        <v>3</v>
      </c>
      <c r="U5" s="86" t="s">
        <v>16</v>
      </c>
      <c r="V5" s="86" t="s">
        <v>17</v>
      </c>
      <c r="W5" s="86" t="s">
        <v>18</v>
      </c>
      <c r="X5" s="86" t="s">
        <v>19</v>
      </c>
      <c r="Y5" s="86" t="s">
        <v>26</v>
      </c>
      <c r="Z5" s="86" t="s">
        <v>2</v>
      </c>
      <c r="AA5" s="86" t="s">
        <v>3</v>
      </c>
      <c r="AB5" s="86" t="s">
        <v>16</v>
      </c>
      <c r="AC5" s="86" t="s">
        <v>17</v>
      </c>
      <c r="AD5" s="86" t="s">
        <v>18</v>
      </c>
      <c r="AE5" s="86" t="s">
        <v>19</v>
      </c>
      <c r="AF5" s="86" t="s">
        <v>26</v>
      </c>
      <c r="AG5" s="86" t="s">
        <v>2</v>
      </c>
      <c r="AH5" s="86" t="s">
        <v>3</v>
      </c>
      <c r="AI5" s="86" t="s">
        <v>16</v>
      </c>
      <c r="AJ5" s="86" t="s">
        <v>17</v>
      </c>
      <c r="AK5" s="86" t="s">
        <v>18</v>
      </c>
      <c r="AL5" s="86" t="s">
        <v>19</v>
      </c>
      <c r="AM5" s="86" t="s">
        <v>26</v>
      </c>
      <c r="AN5" s="86" t="s">
        <v>2</v>
      </c>
      <c r="AO5" s="86" t="s">
        <v>3</v>
      </c>
      <c r="AP5" s="86" t="s">
        <v>16</v>
      </c>
      <c r="AQ5" s="86" t="s">
        <v>17</v>
      </c>
      <c r="AR5" s="86" t="s">
        <v>18</v>
      </c>
      <c r="AS5" s="86" t="s">
        <v>19</v>
      </c>
      <c r="AT5" s="86" t="s">
        <v>26</v>
      </c>
      <c r="AU5" s="310"/>
      <c r="AV5" s="315"/>
      <c r="AW5" s="312"/>
      <c r="AX5" s="312"/>
      <c r="AY5" s="310"/>
    </row>
    <row r="6" spans="1:165" ht="30.75" customHeight="1" x14ac:dyDescent="0.25">
      <c r="A6" s="316"/>
      <c r="B6" s="317"/>
      <c r="C6" s="317"/>
      <c r="D6" s="317"/>
      <c r="E6" s="87">
        <f>SUM(E7,E56,E84,E116,E125,E138,E153)</f>
        <v>7638184.2499999991</v>
      </c>
      <c r="F6" s="87">
        <f>SUM(F7,F56,F84,F116,F125,F138,F153)</f>
        <v>26246592.490000002</v>
      </c>
      <c r="G6" s="87">
        <f>SUM(G7,G56,G84,G116,G125,G138,G153)</f>
        <v>2645015.7800000003</v>
      </c>
      <c r="H6" s="87"/>
      <c r="I6" s="87">
        <f>SUM(I7,I56,I84,I116,I125,I138,I153)</f>
        <v>2139788.0300000003</v>
      </c>
      <c r="J6" s="87"/>
      <c r="K6" s="87">
        <f>SUM(K7,K56,K84,K116,K125,K138,K153)</f>
        <v>38669580.550000004</v>
      </c>
      <c r="L6" s="87">
        <f>SUM(L7,L56,L84,L116,L125,L138,L153)</f>
        <v>20079442.809999995</v>
      </c>
      <c r="M6" s="87">
        <f>SUM(M7,M56,M84,M116,M125,M138,M153)</f>
        <v>3931600</v>
      </c>
      <c r="N6" s="87">
        <f>SUM(N7,N56,N84,N116,N125,N138,N153)</f>
        <v>5504108</v>
      </c>
      <c r="O6" s="87"/>
      <c r="P6" s="87">
        <f>SUM(P7,P56,P84,P116,P125,P138,P153)</f>
        <v>1530620.77</v>
      </c>
      <c r="Q6" s="87"/>
      <c r="R6" s="87">
        <f>SUM(R7,R56,R84,R116,R125,R138,R153)</f>
        <v>30935771.579999998</v>
      </c>
      <c r="S6" s="87">
        <f>SUM(S7,S56,S84,S116,S125,S138,S153)</f>
        <v>39434306</v>
      </c>
      <c r="T6" s="87">
        <f>SUM(T7,T56,T84,T116,T125,T138,T153)</f>
        <v>1878600</v>
      </c>
      <c r="U6" s="87">
        <f>SUM(U7,U56,U84,U116,U125,U138,U153)</f>
        <v>0</v>
      </c>
      <c r="V6" s="87"/>
      <c r="W6" s="87">
        <f>SUM(W7,W56,W84,W116,W125,W138,W153)</f>
        <v>1260720</v>
      </c>
      <c r="X6" s="87"/>
      <c r="Y6" s="87">
        <f>SUM(Y7,Y56,Y84,Y116,Y125,Y138,Y153)</f>
        <v>42573626</v>
      </c>
      <c r="Z6" s="87">
        <f>SUM(Z7,Z56,Z84,Z116,Z125,Z138,Z153)</f>
        <v>1116860</v>
      </c>
      <c r="AA6" s="87">
        <f>SUM(AA7,AA56,AA84,AA116,AA125,AA138,AA153)</f>
        <v>0</v>
      </c>
      <c r="AB6" s="87">
        <f>SUM(AB7,AB56,AB84,AB116,AB125,AB138,AB153)</f>
        <v>0</v>
      </c>
      <c r="AC6" s="87"/>
      <c r="AD6" s="87">
        <f>SUM(AD7,AD56,AD84,AD116,AD125,AD138,AD153)</f>
        <v>0</v>
      </c>
      <c r="AE6" s="87"/>
      <c r="AF6" s="87">
        <f>SUM(AF7,AF56,AF84,AF116,AF125,AF138,AF153)</f>
        <v>1116860</v>
      </c>
      <c r="AG6" s="87">
        <f>SUM(AG7,AG56,AG84,AG116,AG125,AG138,AG153)</f>
        <v>1753860</v>
      </c>
      <c r="AH6" s="87">
        <f>SUM(AH7,AH56,AH84,AH116,AH125,AH138,AH153)</f>
        <v>0</v>
      </c>
      <c r="AI6" s="87">
        <f>SUM(AI7,AI56,AI84,AI116,AI125,AI138,AI153)</f>
        <v>0</v>
      </c>
      <c r="AJ6" s="87"/>
      <c r="AK6" s="87">
        <f t="shared" ref="AK6:AP6" si="0">SUM(AK7,AK56,AK84,AK116,AK125,AK138,AK153)</f>
        <v>0</v>
      </c>
      <c r="AL6" s="87">
        <f t="shared" si="0"/>
        <v>0</v>
      </c>
      <c r="AM6" s="87">
        <f t="shared" si="0"/>
        <v>1753860</v>
      </c>
      <c r="AN6" s="87">
        <f t="shared" si="0"/>
        <v>1007260</v>
      </c>
      <c r="AO6" s="87">
        <f t="shared" si="0"/>
        <v>0</v>
      </c>
      <c r="AP6" s="87">
        <f t="shared" si="0"/>
        <v>0</v>
      </c>
      <c r="AQ6" s="87"/>
      <c r="AR6" s="87">
        <f>SUM(AR7,AR56,AR84,AR116,AR125,AR138,AR153)</f>
        <v>0</v>
      </c>
      <c r="AS6" s="87"/>
      <c r="AT6" s="87">
        <f>SUM(AT7,AT56,AT84,AT116,AT125,AT138,AT153)</f>
        <v>1007260</v>
      </c>
      <c r="AU6" s="87">
        <f>SUM(AU7,AU56,AU84,AU116,AU125,AU138,AU153)</f>
        <v>115996958.13000001</v>
      </c>
      <c r="AV6" s="88"/>
      <c r="AW6" s="88"/>
      <c r="AX6" s="89"/>
      <c r="AY6" s="90"/>
    </row>
    <row r="7" spans="1:165" s="74" customFormat="1" ht="42.75" customHeight="1" x14ac:dyDescent="0.25">
      <c r="A7" s="318" t="s">
        <v>347</v>
      </c>
      <c r="B7" s="319"/>
      <c r="C7" s="319"/>
      <c r="D7" s="319"/>
      <c r="E7" s="91">
        <f>SUM(E9:E15,E17:E47,E49,E51,E53,E58,E63:E79,E83,E80)</f>
        <v>5317711.5999999996</v>
      </c>
      <c r="F7" s="91">
        <f t="shared" ref="F7:AU7" si="1">SUM(F9:F15,F17:F47,F49,F51,F53,F58,F63:F79,F83,F80)</f>
        <v>22709596.490000002</v>
      </c>
      <c r="G7" s="91">
        <f t="shared" si="1"/>
        <v>818866</v>
      </c>
      <c r="H7" s="91"/>
      <c r="I7" s="91">
        <f t="shared" si="1"/>
        <v>150000</v>
      </c>
      <c r="J7" s="91"/>
      <c r="K7" s="91">
        <f t="shared" si="1"/>
        <v>28996174.090000004</v>
      </c>
      <c r="L7" s="91">
        <f>SUM(L9:L15,L17:L47,L49,L51,L53,L58,L63:L79,L83,L80)</f>
        <v>9585818.8299999982</v>
      </c>
      <c r="M7" s="91">
        <f t="shared" si="1"/>
        <v>3901600</v>
      </c>
      <c r="N7" s="91">
        <f t="shared" si="1"/>
        <v>2712054</v>
      </c>
      <c r="O7" s="91"/>
      <c r="P7" s="91">
        <f t="shared" si="1"/>
        <v>150000</v>
      </c>
      <c r="Q7" s="91"/>
      <c r="R7" s="91">
        <f t="shared" si="1"/>
        <v>16239472.829999998</v>
      </c>
      <c r="S7" s="91">
        <f>SUM(S9:S15,S17:S47,S49,S51,S53,S58,S63:S79,S83,S80)</f>
        <v>34168026</v>
      </c>
      <c r="T7" s="91">
        <f t="shared" si="1"/>
        <v>1878600</v>
      </c>
      <c r="U7" s="91">
        <f t="shared" si="1"/>
        <v>0</v>
      </c>
      <c r="V7" s="91"/>
      <c r="W7" s="91">
        <f t="shared" si="1"/>
        <v>0</v>
      </c>
      <c r="X7" s="91"/>
      <c r="Y7" s="91">
        <f t="shared" si="1"/>
        <v>36046626</v>
      </c>
      <c r="Z7" s="91">
        <f>SUM(Z9:Z15,Z17:Z47,Z49,Z51,Z53,Z58,Z63:Z79,Z83,Z80)</f>
        <v>746060</v>
      </c>
      <c r="AA7" s="91">
        <f t="shared" si="1"/>
        <v>0</v>
      </c>
      <c r="AB7" s="91">
        <f t="shared" si="1"/>
        <v>0</v>
      </c>
      <c r="AC7" s="91"/>
      <c r="AD7" s="91">
        <f t="shared" si="1"/>
        <v>0</v>
      </c>
      <c r="AE7" s="91"/>
      <c r="AF7" s="91">
        <f t="shared" si="1"/>
        <v>746060</v>
      </c>
      <c r="AG7" s="91">
        <f>SUM(AG9:AG15,AG17:AG47,AG49,AG51,AG53,AG58,AG63:AG79,AG83,AG80)</f>
        <v>858060</v>
      </c>
      <c r="AH7" s="91">
        <f t="shared" si="1"/>
        <v>0</v>
      </c>
      <c r="AI7" s="91">
        <f t="shared" si="1"/>
        <v>0</v>
      </c>
      <c r="AJ7" s="91"/>
      <c r="AK7" s="91">
        <f t="shared" si="1"/>
        <v>0</v>
      </c>
      <c r="AL7" s="91"/>
      <c r="AM7" s="91">
        <f t="shared" si="1"/>
        <v>858060</v>
      </c>
      <c r="AN7" s="91">
        <f>SUM(AN9:AN15,AN17:AN47,AN49,AN51,AN53,AN58,AN63:AN79,AN83,AN80)</f>
        <v>37260</v>
      </c>
      <c r="AO7" s="91">
        <f t="shared" si="1"/>
        <v>0</v>
      </c>
      <c r="AP7" s="91">
        <f t="shared" si="1"/>
        <v>0</v>
      </c>
      <c r="AQ7" s="91"/>
      <c r="AR7" s="91">
        <f t="shared" si="1"/>
        <v>0</v>
      </c>
      <c r="AS7" s="91"/>
      <c r="AT7" s="91">
        <f t="shared" si="1"/>
        <v>37260</v>
      </c>
      <c r="AU7" s="91">
        <f t="shared" si="1"/>
        <v>82923652.920000002</v>
      </c>
      <c r="AV7" s="92"/>
      <c r="AW7" s="92"/>
      <c r="AX7" s="92"/>
      <c r="AY7" s="92"/>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row>
    <row r="8" spans="1:165" s="21" customFormat="1" ht="31.5" customHeight="1" x14ac:dyDescent="0.25">
      <c r="A8" s="320" t="s">
        <v>603</v>
      </c>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row>
    <row r="9" spans="1:165" ht="150.75" customHeight="1" x14ac:dyDescent="0.25">
      <c r="A9" s="135" t="s">
        <v>348</v>
      </c>
      <c r="B9" s="59" t="s">
        <v>225</v>
      </c>
      <c r="C9" s="56" t="s">
        <v>114</v>
      </c>
      <c r="D9" s="56"/>
      <c r="E9" s="93">
        <v>673813</v>
      </c>
      <c r="F9" s="94">
        <v>21632990.490000002</v>
      </c>
      <c r="G9" s="93">
        <v>818866</v>
      </c>
      <c r="H9" s="93" t="s">
        <v>187</v>
      </c>
      <c r="I9" s="58"/>
      <c r="J9" s="56" t="s">
        <v>78</v>
      </c>
      <c r="K9" s="95">
        <f>E9+F9+G9+I9</f>
        <v>23125669.490000002</v>
      </c>
      <c r="L9" s="58"/>
      <c r="M9" s="58"/>
      <c r="N9" s="58"/>
      <c r="O9" s="58"/>
      <c r="P9" s="58"/>
      <c r="Q9" s="58"/>
      <c r="R9" s="95">
        <f>L9+M9+N9+P9</f>
        <v>0</v>
      </c>
      <c r="S9" s="56">
        <v>32921466</v>
      </c>
      <c r="T9" s="58"/>
      <c r="U9" s="58"/>
      <c r="V9" s="58"/>
      <c r="W9" s="58"/>
      <c r="X9" s="58"/>
      <c r="Y9" s="95">
        <f>S9+T9+U9+W9</f>
        <v>32921466</v>
      </c>
      <c r="Z9" s="58"/>
      <c r="AA9" s="58"/>
      <c r="AB9" s="58"/>
      <c r="AC9" s="58"/>
      <c r="AD9" s="58"/>
      <c r="AE9" s="58"/>
      <c r="AF9" s="95">
        <f>Z9+AA9+AB9+AD9</f>
        <v>0</v>
      </c>
      <c r="AG9" s="58"/>
      <c r="AH9" s="58"/>
      <c r="AI9" s="58"/>
      <c r="AJ9" s="58"/>
      <c r="AK9" s="58"/>
      <c r="AL9" s="58"/>
      <c r="AM9" s="95">
        <f>AG9+AH9+AI9+AK9</f>
        <v>0</v>
      </c>
      <c r="AN9" s="58"/>
      <c r="AO9" s="58"/>
      <c r="AP9" s="58"/>
      <c r="AQ9" s="58"/>
      <c r="AR9" s="58"/>
      <c r="AS9" s="58"/>
      <c r="AT9" s="95">
        <f>AN9+AO9+AP9+AR9</f>
        <v>0</v>
      </c>
      <c r="AU9" s="96">
        <f>AT9+AM9+AF9+Y9+R9+K9</f>
        <v>56047135.490000002</v>
      </c>
      <c r="AV9" s="97" t="s">
        <v>723</v>
      </c>
      <c r="AW9" s="58">
        <v>2022</v>
      </c>
      <c r="AX9" s="58">
        <v>2024</v>
      </c>
      <c r="AY9" s="56" t="s">
        <v>71</v>
      </c>
    </row>
    <row r="10" spans="1:165" s="249" customFormat="1" ht="165" customHeight="1" x14ac:dyDescent="0.25">
      <c r="A10" s="236" t="s">
        <v>349</v>
      </c>
      <c r="B10" s="237" t="s">
        <v>933</v>
      </c>
      <c r="C10" s="238" t="s">
        <v>100</v>
      </c>
      <c r="D10" s="239"/>
      <c r="E10" s="250">
        <v>127416</v>
      </c>
      <c r="F10" s="250">
        <v>528000</v>
      </c>
      <c r="G10" s="239"/>
      <c r="H10" s="239"/>
      <c r="I10" s="239"/>
      <c r="J10" s="239"/>
      <c r="K10" s="243">
        <f t="shared" ref="K10" si="2">E10+F10+G10+I10</f>
        <v>655416</v>
      </c>
      <c r="L10" s="250">
        <v>1968193.53</v>
      </c>
      <c r="M10" s="250">
        <v>2112000</v>
      </c>
      <c r="N10" s="239"/>
      <c r="O10" s="239"/>
      <c r="P10" s="239"/>
      <c r="Q10" s="239"/>
      <c r="R10" s="243">
        <f>L10+M10+N10+P10</f>
        <v>4080193.5300000003</v>
      </c>
      <c r="S10" s="239"/>
      <c r="T10" s="239"/>
      <c r="U10" s="239"/>
      <c r="V10" s="239"/>
      <c r="W10" s="239"/>
      <c r="X10" s="239"/>
      <c r="Y10" s="243">
        <f t="shared" ref="Y10" si="3">S10+T10+U10+W10</f>
        <v>0</v>
      </c>
      <c r="Z10" s="239"/>
      <c r="AA10" s="239"/>
      <c r="AB10" s="239"/>
      <c r="AC10" s="239"/>
      <c r="AD10" s="239"/>
      <c r="AE10" s="239"/>
      <c r="AF10" s="243">
        <f t="shared" ref="AF10" si="4">Z10+AA10+AB10+AD10</f>
        <v>0</v>
      </c>
      <c r="AG10" s="239"/>
      <c r="AH10" s="239"/>
      <c r="AI10" s="239"/>
      <c r="AJ10" s="239"/>
      <c r="AK10" s="239"/>
      <c r="AL10" s="239"/>
      <c r="AM10" s="243">
        <f t="shared" ref="AM10" si="5">AG10+AH10+AI10+AK10</f>
        <v>0</v>
      </c>
      <c r="AN10" s="239"/>
      <c r="AO10" s="239"/>
      <c r="AP10" s="239"/>
      <c r="AQ10" s="239"/>
      <c r="AR10" s="239"/>
      <c r="AS10" s="239"/>
      <c r="AT10" s="243">
        <f t="shared" ref="AT10" si="6">AN10+AO10+AP10+AR10</f>
        <v>0</v>
      </c>
      <c r="AU10" s="246">
        <f>AT10+AM10+AF10+Y10+R10+K10</f>
        <v>4735609.53</v>
      </c>
      <c r="AV10" s="247" t="s">
        <v>934</v>
      </c>
      <c r="AW10" s="239">
        <v>2022</v>
      </c>
      <c r="AX10" s="239">
        <v>2023</v>
      </c>
      <c r="AY10" s="248" t="s">
        <v>71</v>
      </c>
    </row>
    <row r="11" spans="1:165" s="249" customFormat="1" ht="46.5" customHeight="1" x14ac:dyDescent="0.25">
      <c r="A11" s="327" t="s">
        <v>935</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9"/>
    </row>
    <row r="12" spans="1:165" ht="150.75" customHeight="1" x14ac:dyDescent="0.25">
      <c r="A12" s="135" t="s">
        <v>350</v>
      </c>
      <c r="B12" s="59" t="s">
        <v>218</v>
      </c>
      <c r="C12" s="56" t="s">
        <v>100</v>
      </c>
      <c r="D12" s="58"/>
      <c r="E12" s="98"/>
      <c r="F12" s="98"/>
      <c r="G12" s="58"/>
      <c r="H12" s="58"/>
      <c r="I12" s="58"/>
      <c r="J12" s="58"/>
      <c r="K12" s="95">
        <f t="shared" ref="K12:K46" si="7">E12+F12+G12+I12</f>
        <v>0</v>
      </c>
      <c r="L12" s="98">
        <v>270000</v>
      </c>
      <c r="M12" s="98">
        <v>750000</v>
      </c>
      <c r="N12" s="58"/>
      <c r="O12" s="58"/>
      <c r="P12" s="58"/>
      <c r="Q12" s="58"/>
      <c r="R12" s="95">
        <f>L12+M12+N12+P12</f>
        <v>1020000</v>
      </c>
      <c r="S12" s="98">
        <v>31000</v>
      </c>
      <c r="T12" s="98">
        <v>93000</v>
      </c>
      <c r="U12" s="58"/>
      <c r="V12" s="58"/>
      <c r="W12" s="58"/>
      <c r="X12" s="58"/>
      <c r="Y12" s="95">
        <f t="shared" ref="Y12:Y47" si="8">S12+T12+U12+W12</f>
        <v>124000</v>
      </c>
      <c r="Z12" s="58"/>
      <c r="AA12" s="58"/>
      <c r="AB12" s="58"/>
      <c r="AC12" s="58"/>
      <c r="AD12" s="58"/>
      <c r="AE12" s="58"/>
      <c r="AF12" s="95">
        <f t="shared" ref="AF12:AF47" si="9">Z12+AA12+AB12+AD12</f>
        <v>0</v>
      </c>
      <c r="AG12" s="58"/>
      <c r="AH12" s="58"/>
      <c r="AI12" s="58"/>
      <c r="AJ12" s="58"/>
      <c r="AK12" s="58"/>
      <c r="AL12" s="58"/>
      <c r="AM12" s="95">
        <f t="shared" ref="AM12:AM47" si="10">AG12+AH12+AI12+AK12</f>
        <v>0</v>
      </c>
      <c r="AN12" s="58"/>
      <c r="AO12" s="58"/>
      <c r="AP12" s="58"/>
      <c r="AQ12" s="58"/>
      <c r="AR12" s="58"/>
      <c r="AS12" s="58"/>
      <c r="AT12" s="95">
        <f t="shared" ref="AT12:AT47" si="11">AN12+AO12+AP12+AR12</f>
        <v>0</v>
      </c>
      <c r="AU12" s="96">
        <f>AT12+AM12+AF12+Y12+R12+K12</f>
        <v>1144000</v>
      </c>
      <c r="AV12" s="97" t="s">
        <v>711</v>
      </c>
      <c r="AW12" s="58">
        <v>2022</v>
      </c>
      <c r="AX12" s="58">
        <v>2023</v>
      </c>
      <c r="AY12" s="99" t="s">
        <v>71</v>
      </c>
    </row>
    <row r="13" spans="1:165" s="4" customFormat="1" ht="160.5" customHeight="1" x14ac:dyDescent="0.25">
      <c r="A13" s="136" t="s">
        <v>351</v>
      </c>
      <c r="B13" s="59" t="s">
        <v>216</v>
      </c>
      <c r="C13" s="59" t="s">
        <v>100</v>
      </c>
      <c r="D13" s="138"/>
      <c r="E13" s="98"/>
      <c r="F13" s="98"/>
      <c r="G13" s="58"/>
      <c r="H13" s="58"/>
      <c r="I13" s="58"/>
      <c r="J13" s="58"/>
      <c r="K13" s="95">
        <f t="shared" si="7"/>
        <v>0</v>
      </c>
      <c r="L13" s="116">
        <v>49600</v>
      </c>
      <c r="M13" s="116">
        <v>446400</v>
      </c>
      <c r="N13" s="138"/>
      <c r="O13" s="138"/>
      <c r="P13" s="138"/>
      <c r="Q13" s="138"/>
      <c r="R13" s="57">
        <f>L13+M13+N13+P13</f>
        <v>496000</v>
      </c>
      <c r="S13" s="117">
        <v>198400</v>
      </c>
      <c r="T13" s="117">
        <v>1785600</v>
      </c>
      <c r="U13" s="116"/>
      <c r="V13" s="116"/>
      <c r="W13" s="116"/>
      <c r="X13" s="116"/>
      <c r="Y13" s="95">
        <f t="shared" si="8"/>
        <v>1984000</v>
      </c>
      <c r="Z13" s="116"/>
      <c r="AA13" s="116"/>
      <c r="AB13" s="116"/>
      <c r="AC13" s="116"/>
      <c r="AD13" s="116"/>
      <c r="AE13" s="116"/>
      <c r="AF13" s="95">
        <f t="shared" si="9"/>
        <v>0</v>
      </c>
      <c r="AG13" s="116"/>
      <c r="AH13" s="116"/>
      <c r="AI13" s="116"/>
      <c r="AJ13" s="116"/>
      <c r="AK13" s="116"/>
      <c r="AL13" s="116"/>
      <c r="AM13" s="95">
        <f t="shared" si="10"/>
        <v>0</v>
      </c>
      <c r="AN13" s="116"/>
      <c r="AO13" s="116"/>
      <c r="AP13" s="116"/>
      <c r="AQ13" s="116"/>
      <c r="AR13" s="116"/>
      <c r="AS13" s="116"/>
      <c r="AT13" s="95">
        <f t="shared" si="11"/>
        <v>0</v>
      </c>
      <c r="AU13" s="96">
        <f>AT13+AM13+AF13+Y13+R13+K13</f>
        <v>2480000</v>
      </c>
      <c r="AV13" s="104" t="s">
        <v>722</v>
      </c>
      <c r="AW13" s="116">
        <v>2022</v>
      </c>
      <c r="AX13" s="116">
        <v>2023</v>
      </c>
      <c r="AY13" s="128" t="s">
        <v>71</v>
      </c>
    </row>
    <row r="14" spans="1:165" s="249" customFormat="1" ht="198.75" customHeight="1" x14ac:dyDescent="0.25">
      <c r="A14" s="236" t="s">
        <v>352</v>
      </c>
      <c r="B14" s="237" t="s">
        <v>936</v>
      </c>
      <c r="C14" s="238" t="s">
        <v>100</v>
      </c>
      <c r="D14" s="239"/>
      <c r="E14" s="240">
        <v>74847</v>
      </c>
      <c r="F14" s="241">
        <v>140800</v>
      </c>
      <c r="G14" s="242"/>
      <c r="H14" s="242"/>
      <c r="I14" s="242"/>
      <c r="J14" s="239"/>
      <c r="K14" s="243">
        <f t="shared" si="7"/>
        <v>215647</v>
      </c>
      <c r="L14" s="244">
        <v>939408.00999999989</v>
      </c>
      <c r="M14" s="245">
        <v>563200</v>
      </c>
      <c r="N14" s="239"/>
      <c r="O14" s="239"/>
      <c r="P14" s="239"/>
      <c r="Q14" s="239"/>
      <c r="R14" s="243">
        <f>L14+M14+N14+P14</f>
        <v>1502608.0099999998</v>
      </c>
      <c r="S14" s="239"/>
      <c r="T14" s="239"/>
      <c r="U14" s="239"/>
      <c r="V14" s="239"/>
      <c r="W14" s="239"/>
      <c r="X14" s="239"/>
      <c r="Y14" s="243">
        <f t="shared" si="8"/>
        <v>0</v>
      </c>
      <c r="Z14" s="239"/>
      <c r="AA14" s="239"/>
      <c r="AB14" s="239"/>
      <c r="AC14" s="239"/>
      <c r="AD14" s="239"/>
      <c r="AE14" s="239"/>
      <c r="AF14" s="243">
        <f t="shared" si="9"/>
        <v>0</v>
      </c>
      <c r="AG14" s="239"/>
      <c r="AH14" s="239"/>
      <c r="AI14" s="239"/>
      <c r="AJ14" s="239"/>
      <c r="AK14" s="239"/>
      <c r="AL14" s="239"/>
      <c r="AM14" s="243">
        <f t="shared" si="10"/>
        <v>0</v>
      </c>
      <c r="AN14" s="239"/>
      <c r="AO14" s="239"/>
      <c r="AP14" s="239"/>
      <c r="AQ14" s="239"/>
      <c r="AR14" s="239"/>
      <c r="AS14" s="239"/>
      <c r="AT14" s="243">
        <f t="shared" si="11"/>
        <v>0</v>
      </c>
      <c r="AU14" s="246">
        <f>AT14+AM14+AF14+Y14+R14+K14</f>
        <v>1718255.0099999998</v>
      </c>
      <c r="AV14" s="247" t="s">
        <v>937</v>
      </c>
      <c r="AW14" s="239">
        <v>2022</v>
      </c>
      <c r="AX14" s="239">
        <v>2023</v>
      </c>
      <c r="AY14" s="248" t="s">
        <v>71</v>
      </c>
    </row>
    <row r="15" spans="1:165" s="249" customFormat="1" ht="46.5" customHeight="1" x14ac:dyDescent="0.25">
      <c r="A15" s="307" t="s">
        <v>935</v>
      </c>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9"/>
    </row>
    <row r="16" spans="1:165" s="21" customFormat="1" ht="31.5" customHeight="1" x14ac:dyDescent="0.25">
      <c r="A16" s="320" t="s">
        <v>604</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row>
    <row r="17" spans="1:51" ht="164.25" customHeight="1" x14ac:dyDescent="0.25">
      <c r="A17" s="135" t="s">
        <v>533</v>
      </c>
      <c r="B17" s="59" t="s">
        <v>219</v>
      </c>
      <c r="C17" s="56" t="s">
        <v>100</v>
      </c>
      <c r="D17" s="58"/>
      <c r="E17" s="98">
        <v>40000</v>
      </c>
      <c r="F17" s="98">
        <v>105000</v>
      </c>
      <c r="G17" s="58"/>
      <c r="H17" s="58"/>
      <c r="I17" s="58"/>
      <c r="J17" s="58"/>
      <c r="K17" s="95">
        <f t="shared" si="7"/>
        <v>145000</v>
      </c>
      <c r="L17" s="98"/>
      <c r="M17" s="98"/>
      <c r="N17" s="58"/>
      <c r="O17" s="58"/>
      <c r="P17" s="58"/>
      <c r="Q17" s="58"/>
      <c r="R17" s="95">
        <f>L17+M17+N17+P17</f>
        <v>0</v>
      </c>
      <c r="S17" s="58"/>
      <c r="T17" s="58"/>
      <c r="U17" s="58"/>
      <c r="V17" s="58"/>
      <c r="W17" s="58"/>
      <c r="X17" s="58"/>
      <c r="Y17" s="95">
        <f t="shared" si="8"/>
        <v>0</v>
      </c>
      <c r="Z17" s="58"/>
      <c r="AA17" s="58"/>
      <c r="AB17" s="58"/>
      <c r="AC17" s="58"/>
      <c r="AD17" s="58"/>
      <c r="AE17" s="58"/>
      <c r="AF17" s="95">
        <f t="shared" si="9"/>
        <v>0</v>
      </c>
      <c r="AG17" s="58"/>
      <c r="AH17" s="58"/>
      <c r="AI17" s="58"/>
      <c r="AJ17" s="58"/>
      <c r="AK17" s="58"/>
      <c r="AL17" s="58"/>
      <c r="AM17" s="95">
        <f t="shared" si="10"/>
        <v>0</v>
      </c>
      <c r="AN17" s="58"/>
      <c r="AO17" s="58"/>
      <c r="AP17" s="58"/>
      <c r="AQ17" s="58"/>
      <c r="AR17" s="58"/>
      <c r="AS17" s="58"/>
      <c r="AT17" s="95">
        <f t="shared" si="11"/>
        <v>0</v>
      </c>
      <c r="AU17" s="96">
        <f t="shared" ref="AU17:AU47" si="12">AT17+AM17+AF17+Y17+R17+K17</f>
        <v>145000</v>
      </c>
      <c r="AV17" s="97" t="s">
        <v>721</v>
      </c>
      <c r="AW17" s="58">
        <v>2022</v>
      </c>
      <c r="AX17" s="58">
        <v>2022</v>
      </c>
      <c r="AY17" s="56" t="s">
        <v>220</v>
      </c>
    </row>
    <row r="18" spans="1:51" ht="126" customHeight="1" x14ac:dyDescent="0.25">
      <c r="A18" s="135" t="s">
        <v>353</v>
      </c>
      <c r="B18" s="59" t="s">
        <v>505</v>
      </c>
      <c r="C18" s="56" t="s">
        <v>100</v>
      </c>
      <c r="D18" s="58"/>
      <c r="E18" s="58"/>
      <c r="F18" s="58"/>
      <c r="G18" s="58"/>
      <c r="H18" s="58" t="s">
        <v>98</v>
      </c>
      <c r="I18" s="58"/>
      <c r="J18" s="58"/>
      <c r="K18" s="95">
        <f t="shared" si="7"/>
        <v>0</v>
      </c>
      <c r="L18" s="58">
        <v>50000</v>
      </c>
      <c r="M18" s="58"/>
      <c r="N18" s="58"/>
      <c r="O18" s="58"/>
      <c r="P18" s="58"/>
      <c r="Q18" s="58"/>
      <c r="R18" s="95">
        <f>L18+M18+N18+P18</f>
        <v>50000</v>
      </c>
      <c r="S18" s="58"/>
      <c r="T18" s="58"/>
      <c r="U18" s="58"/>
      <c r="V18" s="58"/>
      <c r="W18" s="58"/>
      <c r="X18" s="58"/>
      <c r="Y18" s="95">
        <f t="shared" si="8"/>
        <v>0</v>
      </c>
      <c r="Z18" s="58"/>
      <c r="AA18" s="58"/>
      <c r="AB18" s="58"/>
      <c r="AC18" s="58"/>
      <c r="AD18" s="58"/>
      <c r="AE18" s="58"/>
      <c r="AF18" s="95">
        <f t="shared" si="9"/>
        <v>0</v>
      </c>
      <c r="AG18" s="58"/>
      <c r="AH18" s="58"/>
      <c r="AI18" s="58"/>
      <c r="AJ18" s="58"/>
      <c r="AK18" s="58"/>
      <c r="AL18" s="58"/>
      <c r="AM18" s="95">
        <f t="shared" si="10"/>
        <v>0</v>
      </c>
      <c r="AN18" s="58"/>
      <c r="AO18" s="58"/>
      <c r="AP18" s="58"/>
      <c r="AQ18" s="58"/>
      <c r="AR18" s="58"/>
      <c r="AS18" s="58"/>
      <c r="AT18" s="95">
        <f t="shared" si="11"/>
        <v>0</v>
      </c>
      <c r="AU18" s="96">
        <f t="shared" si="12"/>
        <v>50000</v>
      </c>
      <c r="AV18" s="97" t="s">
        <v>724</v>
      </c>
      <c r="AW18" s="58">
        <v>2023</v>
      </c>
      <c r="AX18" s="58">
        <v>2023</v>
      </c>
      <c r="AY18" s="99" t="s">
        <v>506</v>
      </c>
    </row>
    <row r="19" spans="1:51" ht="99.75" customHeight="1" x14ac:dyDescent="0.25">
      <c r="A19" s="135" t="s">
        <v>354</v>
      </c>
      <c r="B19" s="59" t="s">
        <v>214</v>
      </c>
      <c r="C19" s="56" t="s">
        <v>129</v>
      </c>
      <c r="D19" s="58"/>
      <c r="F19" s="58"/>
      <c r="G19" s="58"/>
      <c r="H19" s="58"/>
      <c r="I19" s="58"/>
      <c r="J19" s="58"/>
      <c r="K19" s="95">
        <f t="shared" si="7"/>
        <v>0</v>
      </c>
      <c r="L19" s="58">
        <v>110000</v>
      </c>
      <c r="M19" s="58"/>
      <c r="N19" s="58"/>
      <c r="O19" s="58"/>
      <c r="P19" s="58"/>
      <c r="Q19" s="58"/>
      <c r="R19" s="95"/>
      <c r="S19" s="58"/>
      <c r="T19" s="58"/>
      <c r="U19" s="58"/>
      <c r="V19" s="58"/>
      <c r="W19" s="58"/>
      <c r="X19" s="58"/>
      <c r="Y19" s="95">
        <f t="shared" si="8"/>
        <v>0</v>
      </c>
      <c r="Z19" s="58"/>
      <c r="AA19" s="58"/>
      <c r="AB19" s="58"/>
      <c r="AC19" s="58"/>
      <c r="AD19" s="58"/>
      <c r="AE19" s="58"/>
      <c r="AF19" s="95">
        <f t="shared" si="9"/>
        <v>0</v>
      </c>
      <c r="AG19" s="58"/>
      <c r="AH19" s="58"/>
      <c r="AI19" s="58"/>
      <c r="AJ19" s="58"/>
      <c r="AK19" s="58"/>
      <c r="AL19" s="58"/>
      <c r="AM19" s="95">
        <f t="shared" si="10"/>
        <v>0</v>
      </c>
      <c r="AN19" s="58"/>
      <c r="AO19" s="58"/>
      <c r="AP19" s="58"/>
      <c r="AQ19" s="58"/>
      <c r="AR19" s="58"/>
      <c r="AS19" s="58"/>
      <c r="AT19" s="95">
        <f t="shared" si="11"/>
        <v>0</v>
      </c>
      <c r="AU19" s="96">
        <f t="shared" si="12"/>
        <v>0</v>
      </c>
      <c r="AV19" s="97" t="s">
        <v>712</v>
      </c>
      <c r="AW19" s="58">
        <v>2022</v>
      </c>
      <c r="AX19" s="58">
        <v>2022</v>
      </c>
      <c r="AY19" s="56" t="s">
        <v>215</v>
      </c>
    </row>
    <row r="20" spans="1:51" ht="227.25" customHeight="1" x14ac:dyDescent="0.25">
      <c r="A20" s="135" t="s">
        <v>355</v>
      </c>
      <c r="B20" s="59" t="s">
        <v>226</v>
      </c>
      <c r="C20" s="56" t="s">
        <v>100</v>
      </c>
      <c r="D20" s="58"/>
      <c r="E20" s="58"/>
      <c r="F20" s="58"/>
      <c r="G20" s="58"/>
      <c r="H20" s="58"/>
      <c r="I20" s="58"/>
      <c r="J20" s="58"/>
      <c r="K20" s="95">
        <f t="shared" si="7"/>
        <v>0</v>
      </c>
      <c r="L20" s="58">
        <v>25000</v>
      </c>
      <c r="M20" s="58"/>
      <c r="N20" s="58"/>
      <c r="O20" s="58"/>
      <c r="P20" s="58"/>
      <c r="Q20" s="58"/>
      <c r="R20" s="95">
        <f t="shared" ref="R20:R47" si="13">L20+M20+N20+P20</f>
        <v>25000</v>
      </c>
      <c r="S20" s="58">
        <v>25000</v>
      </c>
      <c r="T20" s="58"/>
      <c r="U20" s="58"/>
      <c r="V20" s="58"/>
      <c r="W20" s="58"/>
      <c r="X20" s="58"/>
      <c r="Y20" s="95">
        <f t="shared" si="8"/>
        <v>25000</v>
      </c>
      <c r="Z20" s="58"/>
      <c r="AA20" s="58"/>
      <c r="AB20" s="58"/>
      <c r="AC20" s="58"/>
      <c r="AD20" s="58"/>
      <c r="AE20" s="58"/>
      <c r="AF20" s="95">
        <f t="shared" si="9"/>
        <v>0</v>
      </c>
      <c r="AG20" s="58"/>
      <c r="AH20" s="58"/>
      <c r="AI20" s="58"/>
      <c r="AJ20" s="58"/>
      <c r="AK20" s="58"/>
      <c r="AL20" s="58"/>
      <c r="AM20" s="95">
        <f t="shared" si="10"/>
        <v>0</v>
      </c>
      <c r="AN20" s="58"/>
      <c r="AO20" s="58"/>
      <c r="AP20" s="58"/>
      <c r="AQ20" s="58"/>
      <c r="AR20" s="58"/>
      <c r="AS20" s="58"/>
      <c r="AT20" s="95">
        <f t="shared" si="11"/>
        <v>0</v>
      </c>
      <c r="AU20" s="96">
        <f t="shared" si="12"/>
        <v>50000</v>
      </c>
      <c r="AV20" s="97" t="s">
        <v>720</v>
      </c>
      <c r="AW20" s="58">
        <v>2023</v>
      </c>
      <c r="AX20" s="58">
        <v>2024</v>
      </c>
      <c r="AY20" s="56" t="s">
        <v>221</v>
      </c>
    </row>
    <row r="21" spans="1:51" ht="252" customHeight="1" x14ac:dyDescent="0.25">
      <c r="A21" s="135" t="s">
        <v>356</v>
      </c>
      <c r="B21" s="59" t="s">
        <v>524</v>
      </c>
      <c r="C21" s="56" t="s">
        <v>100</v>
      </c>
      <c r="D21" s="58"/>
      <c r="E21" s="98">
        <v>19700</v>
      </c>
      <c r="F21" s="58"/>
      <c r="G21" s="58"/>
      <c r="H21" s="58"/>
      <c r="I21" s="58"/>
      <c r="J21" s="58"/>
      <c r="K21" s="95">
        <f t="shared" si="7"/>
        <v>19700</v>
      </c>
      <c r="L21" s="58">
        <v>37260</v>
      </c>
      <c r="M21" s="58"/>
      <c r="N21" s="58"/>
      <c r="O21" s="58"/>
      <c r="P21" s="58"/>
      <c r="Q21" s="58"/>
      <c r="R21" s="95">
        <f t="shared" si="13"/>
        <v>37260</v>
      </c>
      <c r="S21" s="58">
        <v>37260</v>
      </c>
      <c r="T21" s="58"/>
      <c r="U21" s="58"/>
      <c r="V21" s="58"/>
      <c r="W21" s="58"/>
      <c r="X21" s="58"/>
      <c r="Y21" s="95">
        <f t="shared" si="8"/>
        <v>37260</v>
      </c>
      <c r="Z21" s="58">
        <v>37260</v>
      </c>
      <c r="AA21" s="58"/>
      <c r="AB21" s="58"/>
      <c r="AC21" s="58"/>
      <c r="AD21" s="58"/>
      <c r="AE21" s="58"/>
      <c r="AF21" s="95">
        <f t="shared" si="9"/>
        <v>37260</v>
      </c>
      <c r="AG21" s="58">
        <v>37260</v>
      </c>
      <c r="AH21" s="58"/>
      <c r="AI21" s="58"/>
      <c r="AJ21" s="58"/>
      <c r="AK21" s="58"/>
      <c r="AL21" s="58"/>
      <c r="AM21" s="95">
        <f t="shared" si="10"/>
        <v>37260</v>
      </c>
      <c r="AN21" s="58">
        <v>37260</v>
      </c>
      <c r="AO21" s="58"/>
      <c r="AP21" s="58"/>
      <c r="AQ21" s="58"/>
      <c r="AR21" s="58"/>
      <c r="AS21" s="58"/>
      <c r="AT21" s="95">
        <f t="shared" si="11"/>
        <v>37260</v>
      </c>
      <c r="AU21" s="96">
        <f t="shared" si="12"/>
        <v>206000</v>
      </c>
      <c r="AV21" s="97" t="s">
        <v>725</v>
      </c>
      <c r="AW21" s="58">
        <v>2022</v>
      </c>
      <c r="AX21" s="58">
        <v>2027</v>
      </c>
      <c r="AY21" s="56" t="s">
        <v>217</v>
      </c>
    </row>
    <row r="22" spans="1:51" s="4" customFormat="1" ht="138.75" customHeight="1" x14ac:dyDescent="0.25">
      <c r="A22" s="135" t="s">
        <v>357</v>
      </c>
      <c r="B22" s="59" t="s">
        <v>903</v>
      </c>
      <c r="C22" s="59" t="s">
        <v>100</v>
      </c>
      <c r="D22" s="116"/>
      <c r="E22" s="148"/>
      <c r="F22" s="148"/>
      <c r="G22" s="116"/>
      <c r="H22" s="116"/>
      <c r="I22" s="116"/>
      <c r="J22" s="116"/>
      <c r="K22" s="95">
        <f t="shared" si="7"/>
        <v>0</v>
      </c>
      <c r="L22" s="148">
        <v>350000</v>
      </c>
      <c r="M22" s="148"/>
      <c r="N22" s="116"/>
      <c r="O22" s="116"/>
      <c r="P22" s="116"/>
      <c r="Q22" s="116"/>
      <c r="R22" s="57">
        <f t="shared" si="13"/>
        <v>350000</v>
      </c>
      <c r="S22" s="116"/>
      <c r="T22" s="116"/>
      <c r="U22" s="116"/>
      <c r="V22" s="116"/>
      <c r="W22" s="116"/>
      <c r="X22" s="116"/>
      <c r="Y22" s="95">
        <f t="shared" si="8"/>
        <v>0</v>
      </c>
      <c r="Z22" s="116"/>
      <c r="AA22" s="116"/>
      <c r="AB22" s="116"/>
      <c r="AC22" s="116"/>
      <c r="AD22" s="116"/>
      <c r="AE22" s="116"/>
      <c r="AF22" s="95">
        <f t="shared" si="9"/>
        <v>0</v>
      </c>
      <c r="AG22" s="116"/>
      <c r="AH22" s="116"/>
      <c r="AI22" s="116"/>
      <c r="AJ22" s="116"/>
      <c r="AK22" s="116"/>
      <c r="AL22" s="116"/>
      <c r="AM22" s="95">
        <f t="shared" si="10"/>
        <v>0</v>
      </c>
      <c r="AN22" s="116"/>
      <c r="AO22" s="116"/>
      <c r="AP22" s="116"/>
      <c r="AQ22" s="116"/>
      <c r="AR22" s="116"/>
      <c r="AS22" s="116"/>
      <c r="AT22" s="95">
        <f t="shared" si="11"/>
        <v>0</v>
      </c>
      <c r="AU22" s="139">
        <f t="shared" si="12"/>
        <v>350000</v>
      </c>
      <c r="AV22" s="104" t="s">
        <v>726</v>
      </c>
      <c r="AW22" s="116">
        <v>2023</v>
      </c>
      <c r="AX22" s="116">
        <v>2023</v>
      </c>
      <c r="AY22" s="59" t="s">
        <v>507</v>
      </c>
    </row>
    <row r="23" spans="1:51" ht="223.5" customHeight="1" x14ac:dyDescent="0.25">
      <c r="A23" s="136" t="s">
        <v>358</v>
      </c>
      <c r="B23" s="59" t="s">
        <v>28</v>
      </c>
      <c r="C23" s="56" t="s">
        <v>100</v>
      </c>
      <c r="D23" s="58"/>
      <c r="E23" s="105"/>
      <c r="F23" s="156"/>
      <c r="G23" s="105"/>
      <c r="H23" s="105"/>
      <c r="I23" s="105"/>
      <c r="J23" s="105"/>
      <c r="K23" s="95">
        <f t="shared" si="7"/>
        <v>0</v>
      </c>
      <c r="L23" s="105">
        <v>3253377</v>
      </c>
      <c r="M23" s="156"/>
      <c r="N23" s="105"/>
      <c r="O23" s="105"/>
      <c r="P23" s="105"/>
      <c r="Q23" s="105"/>
      <c r="R23" s="95">
        <f t="shared" si="13"/>
        <v>3253377</v>
      </c>
      <c r="S23" s="58"/>
      <c r="T23" s="58"/>
      <c r="U23" s="58"/>
      <c r="V23" s="58"/>
      <c r="W23" s="58"/>
      <c r="X23" s="58"/>
      <c r="Y23" s="95">
        <f t="shared" si="8"/>
        <v>0</v>
      </c>
      <c r="Z23" s="58"/>
      <c r="AA23" s="58"/>
      <c r="AB23" s="58"/>
      <c r="AC23" s="58"/>
      <c r="AD23" s="58"/>
      <c r="AE23" s="58"/>
      <c r="AF23" s="95">
        <f t="shared" si="9"/>
        <v>0</v>
      </c>
      <c r="AG23" s="58"/>
      <c r="AH23" s="58"/>
      <c r="AI23" s="58"/>
      <c r="AJ23" s="58"/>
      <c r="AK23" s="58"/>
      <c r="AL23" s="58"/>
      <c r="AM23" s="95">
        <f t="shared" si="10"/>
        <v>0</v>
      </c>
      <c r="AN23" s="58"/>
      <c r="AO23" s="58"/>
      <c r="AP23" s="58"/>
      <c r="AQ23" s="58"/>
      <c r="AR23" s="58"/>
      <c r="AS23" s="58"/>
      <c r="AT23" s="95">
        <f t="shared" si="11"/>
        <v>0</v>
      </c>
      <c r="AU23" s="96">
        <f t="shared" si="12"/>
        <v>3253377</v>
      </c>
      <c r="AV23" s="106" t="s">
        <v>719</v>
      </c>
      <c r="AW23" s="157" t="s">
        <v>115</v>
      </c>
      <c r="AX23" s="157" t="s">
        <v>115</v>
      </c>
      <c r="AY23" s="107" t="s">
        <v>133</v>
      </c>
    </row>
    <row r="24" spans="1:51" ht="179.25" customHeight="1" x14ac:dyDescent="0.25">
      <c r="A24" s="135" t="s">
        <v>359</v>
      </c>
      <c r="B24" s="59" t="s">
        <v>105</v>
      </c>
      <c r="C24" s="56" t="s">
        <v>100</v>
      </c>
      <c r="D24" s="58"/>
      <c r="E24" s="105">
        <v>15000</v>
      </c>
      <c r="F24" s="105"/>
      <c r="G24" s="105"/>
      <c r="H24" s="105"/>
      <c r="I24" s="105"/>
      <c r="J24" s="105"/>
      <c r="K24" s="95">
        <f t="shared" si="7"/>
        <v>15000</v>
      </c>
      <c r="L24" s="105">
        <v>35000</v>
      </c>
      <c r="M24" s="105"/>
      <c r="N24" s="105"/>
      <c r="O24" s="105"/>
      <c r="P24" s="105"/>
      <c r="Q24" s="105"/>
      <c r="R24" s="95">
        <f t="shared" si="13"/>
        <v>35000</v>
      </c>
      <c r="S24" s="58"/>
      <c r="T24" s="58"/>
      <c r="U24" s="58"/>
      <c r="V24" s="58"/>
      <c r="W24" s="58"/>
      <c r="X24" s="58"/>
      <c r="Y24" s="95">
        <f t="shared" si="8"/>
        <v>0</v>
      </c>
      <c r="Z24" s="58"/>
      <c r="AA24" s="58"/>
      <c r="AB24" s="58"/>
      <c r="AC24" s="58"/>
      <c r="AD24" s="58"/>
      <c r="AE24" s="58"/>
      <c r="AF24" s="95">
        <f t="shared" si="9"/>
        <v>0</v>
      </c>
      <c r="AG24" s="58"/>
      <c r="AH24" s="58"/>
      <c r="AI24" s="58"/>
      <c r="AJ24" s="58"/>
      <c r="AK24" s="58"/>
      <c r="AL24" s="58"/>
      <c r="AM24" s="95">
        <f t="shared" si="10"/>
        <v>0</v>
      </c>
      <c r="AN24" s="58"/>
      <c r="AO24" s="58"/>
      <c r="AP24" s="58"/>
      <c r="AQ24" s="58"/>
      <c r="AR24" s="58"/>
      <c r="AS24" s="58"/>
      <c r="AT24" s="95">
        <f t="shared" si="11"/>
        <v>0</v>
      </c>
      <c r="AU24" s="96">
        <f t="shared" si="12"/>
        <v>50000</v>
      </c>
      <c r="AV24" s="106" t="s">
        <v>718</v>
      </c>
      <c r="AW24" s="108">
        <v>2022</v>
      </c>
      <c r="AX24" s="108">
        <v>2023</v>
      </c>
      <c r="AY24" s="107" t="s">
        <v>143</v>
      </c>
    </row>
    <row r="25" spans="1:51" ht="142.5" customHeight="1" x14ac:dyDescent="0.25">
      <c r="A25" s="135" t="s">
        <v>360</v>
      </c>
      <c r="B25" s="145" t="s">
        <v>80</v>
      </c>
      <c r="C25" s="56" t="s">
        <v>100</v>
      </c>
      <c r="D25" s="58"/>
      <c r="E25" s="105"/>
      <c r="F25" s="105"/>
      <c r="G25" s="105"/>
      <c r="H25" s="105"/>
      <c r="I25" s="105"/>
      <c r="J25" s="105"/>
      <c r="K25" s="95">
        <f t="shared" si="7"/>
        <v>0</v>
      </c>
      <c r="L25" s="105"/>
      <c r="M25" s="105"/>
      <c r="N25" s="105"/>
      <c r="O25" s="105"/>
      <c r="P25" s="105"/>
      <c r="Q25" s="105"/>
      <c r="R25" s="95">
        <f t="shared" si="13"/>
        <v>0</v>
      </c>
      <c r="S25" s="58"/>
      <c r="T25" s="58"/>
      <c r="U25" s="58"/>
      <c r="V25" s="58"/>
      <c r="W25" s="58"/>
      <c r="X25" s="58"/>
      <c r="Y25" s="95">
        <f t="shared" si="8"/>
        <v>0</v>
      </c>
      <c r="Z25" s="58">
        <v>140000</v>
      </c>
      <c r="AA25" s="58"/>
      <c r="AB25" s="58"/>
      <c r="AC25" s="58"/>
      <c r="AD25" s="58"/>
      <c r="AE25" s="58"/>
      <c r="AF25" s="95">
        <f t="shared" si="9"/>
        <v>140000</v>
      </c>
      <c r="AG25" s="58"/>
      <c r="AH25" s="58"/>
      <c r="AI25" s="58"/>
      <c r="AJ25" s="58"/>
      <c r="AK25" s="58"/>
      <c r="AL25" s="58"/>
      <c r="AM25" s="95">
        <f t="shared" si="10"/>
        <v>0</v>
      </c>
      <c r="AN25" s="58"/>
      <c r="AO25" s="58"/>
      <c r="AP25" s="58"/>
      <c r="AQ25" s="58"/>
      <c r="AR25" s="58"/>
      <c r="AS25" s="58"/>
      <c r="AT25" s="95">
        <f t="shared" si="11"/>
        <v>0</v>
      </c>
      <c r="AU25" s="96">
        <f t="shared" si="12"/>
        <v>140000</v>
      </c>
      <c r="AV25" s="106" t="s">
        <v>717</v>
      </c>
      <c r="AW25" s="108">
        <v>2025</v>
      </c>
      <c r="AX25" s="108">
        <v>2025</v>
      </c>
      <c r="AY25" s="107" t="s">
        <v>144</v>
      </c>
    </row>
    <row r="26" spans="1:51" ht="141.75" customHeight="1" x14ac:dyDescent="0.25">
      <c r="A26" s="135" t="s">
        <v>361</v>
      </c>
      <c r="B26" s="145" t="s">
        <v>79</v>
      </c>
      <c r="C26" s="56" t="s">
        <v>100</v>
      </c>
      <c r="D26" s="58"/>
      <c r="E26" s="105"/>
      <c r="F26" s="105"/>
      <c r="G26" s="105"/>
      <c r="H26" s="105"/>
      <c r="I26" s="105"/>
      <c r="J26" s="105"/>
      <c r="K26" s="95">
        <f t="shared" si="7"/>
        <v>0</v>
      </c>
      <c r="L26" s="105">
        <v>60000</v>
      </c>
      <c r="M26" s="105"/>
      <c r="N26" s="105"/>
      <c r="O26" s="105"/>
      <c r="P26" s="105"/>
      <c r="Q26" s="105"/>
      <c r="R26" s="95">
        <f t="shared" si="13"/>
        <v>60000</v>
      </c>
      <c r="S26" s="58"/>
      <c r="T26" s="58"/>
      <c r="U26" s="58"/>
      <c r="V26" s="58"/>
      <c r="W26" s="58"/>
      <c r="X26" s="58"/>
      <c r="Y26" s="95">
        <f t="shared" si="8"/>
        <v>0</v>
      </c>
      <c r="Z26" s="58"/>
      <c r="AA26" s="58"/>
      <c r="AB26" s="58"/>
      <c r="AC26" s="58"/>
      <c r="AD26" s="58"/>
      <c r="AE26" s="58"/>
      <c r="AF26" s="95">
        <f t="shared" si="9"/>
        <v>0</v>
      </c>
      <c r="AG26" s="58"/>
      <c r="AH26" s="58"/>
      <c r="AI26" s="58"/>
      <c r="AJ26" s="58"/>
      <c r="AK26" s="58"/>
      <c r="AL26" s="58"/>
      <c r="AM26" s="95">
        <f t="shared" si="10"/>
        <v>0</v>
      </c>
      <c r="AN26" s="58"/>
      <c r="AO26" s="58"/>
      <c r="AP26" s="58"/>
      <c r="AQ26" s="58"/>
      <c r="AR26" s="58"/>
      <c r="AS26" s="58"/>
      <c r="AT26" s="95">
        <f t="shared" si="11"/>
        <v>0</v>
      </c>
      <c r="AU26" s="96">
        <f t="shared" si="12"/>
        <v>60000</v>
      </c>
      <c r="AV26" s="106" t="s">
        <v>716</v>
      </c>
      <c r="AW26" s="108">
        <v>2023</v>
      </c>
      <c r="AX26" s="108">
        <v>2023</v>
      </c>
      <c r="AY26" s="107" t="s">
        <v>138</v>
      </c>
    </row>
    <row r="27" spans="1:51" ht="264.75" customHeight="1" x14ac:dyDescent="0.25">
      <c r="A27" s="135" t="s">
        <v>362</v>
      </c>
      <c r="B27" s="59" t="s">
        <v>222</v>
      </c>
      <c r="C27" s="56" t="s">
        <v>100</v>
      </c>
      <c r="D27" s="58"/>
      <c r="E27" s="105">
        <v>10000</v>
      </c>
      <c r="F27" s="105"/>
      <c r="G27" s="105"/>
      <c r="H27" s="105"/>
      <c r="I27" s="105"/>
      <c r="J27" s="105"/>
      <c r="K27" s="95">
        <f t="shared" si="7"/>
        <v>10000</v>
      </c>
      <c r="L27" s="105">
        <v>43577</v>
      </c>
      <c r="M27" s="105"/>
      <c r="N27" s="105"/>
      <c r="O27" s="105"/>
      <c r="P27" s="105"/>
      <c r="Q27" s="105"/>
      <c r="R27" s="95">
        <f t="shared" si="13"/>
        <v>43577</v>
      </c>
      <c r="S27" s="58"/>
      <c r="T27" s="58"/>
      <c r="U27" s="58"/>
      <c r="V27" s="58"/>
      <c r="W27" s="58"/>
      <c r="X27" s="58"/>
      <c r="Y27" s="95">
        <f t="shared" si="8"/>
        <v>0</v>
      </c>
      <c r="Z27" s="58"/>
      <c r="AA27" s="58"/>
      <c r="AB27" s="58"/>
      <c r="AC27" s="58"/>
      <c r="AD27" s="58"/>
      <c r="AE27" s="58"/>
      <c r="AF27" s="95">
        <f t="shared" si="9"/>
        <v>0</v>
      </c>
      <c r="AG27" s="58"/>
      <c r="AH27" s="58"/>
      <c r="AI27" s="58"/>
      <c r="AJ27" s="58"/>
      <c r="AK27" s="58"/>
      <c r="AL27" s="58"/>
      <c r="AM27" s="95">
        <f t="shared" si="10"/>
        <v>0</v>
      </c>
      <c r="AN27" s="58"/>
      <c r="AO27" s="58"/>
      <c r="AP27" s="58"/>
      <c r="AQ27" s="58"/>
      <c r="AR27" s="58"/>
      <c r="AS27" s="58"/>
      <c r="AT27" s="95">
        <f t="shared" si="11"/>
        <v>0</v>
      </c>
      <c r="AU27" s="96">
        <f t="shared" si="12"/>
        <v>53577</v>
      </c>
      <c r="AV27" s="106" t="s">
        <v>713</v>
      </c>
      <c r="AW27" s="108">
        <v>2022</v>
      </c>
      <c r="AX27" s="108">
        <v>2023</v>
      </c>
      <c r="AY27" s="107" t="s">
        <v>138</v>
      </c>
    </row>
    <row r="28" spans="1:51" ht="132" customHeight="1" x14ac:dyDescent="0.25">
      <c r="A28" s="135" t="s">
        <v>363</v>
      </c>
      <c r="B28" s="59" t="s">
        <v>223</v>
      </c>
      <c r="C28" s="56" t="s">
        <v>100</v>
      </c>
      <c r="D28" s="58"/>
      <c r="E28" s="112"/>
      <c r="F28" s="58"/>
      <c r="G28" s="58"/>
      <c r="H28" s="58"/>
      <c r="I28" s="58"/>
      <c r="J28" s="58"/>
      <c r="K28" s="95">
        <f t="shared" si="7"/>
        <v>0</v>
      </c>
      <c r="L28" s="58">
        <v>50000</v>
      </c>
      <c r="M28" s="58"/>
      <c r="N28" s="58"/>
      <c r="O28" s="58"/>
      <c r="P28" s="58"/>
      <c r="Q28" s="58"/>
      <c r="R28" s="95">
        <f t="shared" si="13"/>
        <v>50000</v>
      </c>
      <c r="S28" s="58"/>
      <c r="T28" s="58"/>
      <c r="U28" s="58"/>
      <c r="V28" s="58"/>
      <c r="W28" s="58"/>
      <c r="X28" s="58"/>
      <c r="Y28" s="95">
        <f t="shared" si="8"/>
        <v>0</v>
      </c>
      <c r="Z28" s="58"/>
      <c r="AA28" s="58"/>
      <c r="AB28" s="58"/>
      <c r="AC28" s="58"/>
      <c r="AD28" s="58"/>
      <c r="AE28" s="58"/>
      <c r="AF28" s="95">
        <f t="shared" si="9"/>
        <v>0</v>
      </c>
      <c r="AG28" s="58"/>
      <c r="AH28" s="58"/>
      <c r="AI28" s="58"/>
      <c r="AJ28" s="58"/>
      <c r="AK28" s="58"/>
      <c r="AL28" s="58"/>
      <c r="AM28" s="95">
        <f t="shared" si="10"/>
        <v>0</v>
      </c>
      <c r="AN28" s="58"/>
      <c r="AO28" s="58"/>
      <c r="AP28" s="58"/>
      <c r="AQ28" s="58"/>
      <c r="AR28" s="58"/>
      <c r="AS28" s="58"/>
      <c r="AT28" s="95">
        <f t="shared" si="11"/>
        <v>0</v>
      </c>
      <c r="AU28" s="96">
        <f t="shared" si="12"/>
        <v>50000</v>
      </c>
      <c r="AV28" s="97" t="s">
        <v>714</v>
      </c>
      <c r="AW28" s="58">
        <v>2023</v>
      </c>
      <c r="AX28" s="58">
        <v>2023</v>
      </c>
      <c r="AY28" s="107" t="s">
        <v>138</v>
      </c>
    </row>
    <row r="29" spans="1:51" ht="161.25" customHeight="1" x14ac:dyDescent="0.25">
      <c r="A29" s="135" t="s">
        <v>364</v>
      </c>
      <c r="B29" s="59" t="s">
        <v>224</v>
      </c>
      <c r="C29" s="56" t="s">
        <v>100</v>
      </c>
      <c r="D29" s="58"/>
      <c r="E29" s="158"/>
      <c r="F29" s="58"/>
      <c r="G29" s="58"/>
      <c r="H29" s="58"/>
      <c r="I29" s="58"/>
      <c r="J29" s="58"/>
      <c r="K29" s="95">
        <f t="shared" si="7"/>
        <v>0</v>
      </c>
      <c r="L29" s="58">
        <v>50000</v>
      </c>
      <c r="M29" s="58"/>
      <c r="N29" s="58"/>
      <c r="O29" s="58"/>
      <c r="P29" s="58"/>
      <c r="Q29" s="58"/>
      <c r="R29" s="95">
        <f t="shared" si="13"/>
        <v>50000</v>
      </c>
      <c r="S29" s="58"/>
      <c r="T29" s="58"/>
      <c r="U29" s="58"/>
      <c r="V29" s="58"/>
      <c r="W29" s="58"/>
      <c r="X29" s="58"/>
      <c r="Y29" s="95">
        <f t="shared" si="8"/>
        <v>0</v>
      </c>
      <c r="Z29" s="58"/>
      <c r="AA29" s="58"/>
      <c r="AB29" s="58"/>
      <c r="AC29" s="58"/>
      <c r="AD29" s="58"/>
      <c r="AE29" s="58"/>
      <c r="AF29" s="95">
        <f t="shared" si="9"/>
        <v>0</v>
      </c>
      <c r="AG29" s="58"/>
      <c r="AH29" s="58"/>
      <c r="AI29" s="58"/>
      <c r="AJ29" s="58"/>
      <c r="AK29" s="58"/>
      <c r="AL29" s="58"/>
      <c r="AM29" s="95">
        <f t="shared" si="10"/>
        <v>0</v>
      </c>
      <c r="AN29" s="58"/>
      <c r="AO29" s="58"/>
      <c r="AP29" s="58"/>
      <c r="AQ29" s="58"/>
      <c r="AR29" s="58"/>
      <c r="AS29" s="58"/>
      <c r="AT29" s="95">
        <f t="shared" si="11"/>
        <v>0</v>
      </c>
      <c r="AU29" s="96">
        <f t="shared" si="12"/>
        <v>50000</v>
      </c>
      <c r="AV29" s="97" t="s">
        <v>715</v>
      </c>
      <c r="AW29" s="58">
        <v>2023</v>
      </c>
      <c r="AX29" s="58">
        <v>2023</v>
      </c>
      <c r="AY29" s="107" t="s">
        <v>138</v>
      </c>
    </row>
    <row r="30" spans="1:51" s="5" customFormat="1" ht="112.5" customHeight="1" x14ac:dyDescent="0.25">
      <c r="A30" s="135" t="s">
        <v>365</v>
      </c>
      <c r="B30" s="109" t="s">
        <v>106</v>
      </c>
      <c r="C30" s="56" t="s">
        <v>100</v>
      </c>
      <c r="D30" s="159"/>
      <c r="E30" s="105"/>
      <c r="F30" s="110">
        <v>0</v>
      </c>
      <c r="G30" s="105">
        <v>0</v>
      </c>
      <c r="H30" s="105"/>
      <c r="I30" s="105"/>
      <c r="J30" s="105"/>
      <c r="K30" s="95">
        <f t="shared" si="7"/>
        <v>0</v>
      </c>
      <c r="L30" s="105"/>
      <c r="M30" s="105"/>
      <c r="N30" s="110"/>
      <c r="O30" s="105"/>
      <c r="P30" s="105">
        <v>150000</v>
      </c>
      <c r="Q30" s="105"/>
      <c r="R30" s="95">
        <f t="shared" si="13"/>
        <v>150000</v>
      </c>
      <c r="S30" s="58"/>
      <c r="T30" s="58"/>
      <c r="U30" s="58"/>
      <c r="V30" s="58"/>
      <c r="W30" s="58"/>
      <c r="X30" s="58"/>
      <c r="Y30" s="95">
        <f t="shared" si="8"/>
        <v>0</v>
      </c>
      <c r="Z30" s="58"/>
      <c r="AA30" s="58"/>
      <c r="AB30" s="58"/>
      <c r="AC30" s="58"/>
      <c r="AD30" s="58"/>
      <c r="AE30" s="58"/>
      <c r="AF30" s="95">
        <f t="shared" si="9"/>
        <v>0</v>
      </c>
      <c r="AG30" s="58"/>
      <c r="AH30" s="58"/>
      <c r="AI30" s="58"/>
      <c r="AJ30" s="58"/>
      <c r="AK30" s="58"/>
      <c r="AL30" s="58"/>
      <c r="AM30" s="95">
        <f t="shared" si="10"/>
        <v>0</v>
      </c>
      <c r="AN30" s="58"/>
      <c r="AO30" s="58"/>
      <c r="AP30" s="58"/>
      <c r="AQ30" s="58"/>
      <c r="AR30" s="58"/>
      <c r="AS30" s="58"/>
      <c r="AT30" s="95">
        <f t="shared" si="11"/>
        <v>0</v>
      </c>
      <c r="AU30" s="96">
        <f t="shared" si="12"/>
        <v>150000</v>
      </c>
      <c r="AV30" s="160" t="s">
        <v>727</v>
      </c>
      <c r="AW30" s="58">
        <v>2022</v>
      </c>
      <c r="AX30" s="58">
        <v>2023</v>
      </c>
      <c r="AY30" s="158" t="s">
        <v>135</v>
      </c>
    </row>
    <row r="31" spans="1:51" ht="264" customHeight="1" x14ac:dyDescent="0.25">
      <c r="A31" s="135" t="s">
        <v>366</v>
      </c>
      <c r="B31" s="59" t="s">
        <v>227</v>
      </c>
      <c r="C31" s="56" t="s">
        <v>100</v>
      </c>
      <c r="D31" s="58"/>
      <c r="E31" s="105">
        <v>41910</v>
      </c>
      <c r="F31" s="105"/>
      <c r="G31" s="105"/>
      <c r="H31" s="105"/>
      <c r="I31" s="105"/>
      <c r="J31" s="105"/>
      <c r="K31" s="95">
        <f t="shared" si="7"/>
        <v>41910</v>
      </c>
      <c r="L31" s="105">
        <f>50000+81905</f>
        <v>131905</v>
      </c>
      <c r="M31" s="105"/>
      <c r="N31" s="105"/>
      <c r="O31" s="105"/>
      <c r="P31" s="105"/>
      <c r="Q31" s="105"/>
      <c r="R31" s="95">
        <f t="shared" si="13"/>
        <v>131905</v>
      </c>
      <c r="S31" s="58"/>
      <c r="T31" s="58"/>
      <c r="U31" s="58"/>
      <c r="V31" s="58"/>
      <c r="W31" s="58"/>
      <c r="X31" s="58"/>
      <c r="Y31" s="95">
        <f t="shared" si="8"/>
        <v>0</v>
      </c>
      <c r="Z31" s="58"/>
      <c r="AA31" s="58"/>
      <c r="AB31" s="58"/>
      <c r="AC31" s="58"/>
      <c r="AD31" s="58"/>
      <c r="AE31" s="58"/>
      <c r="AF31" s="95">
        <f t="shared" si="9"/>
        <v>0</v>
      </c>
      <c r="AG31" s="58"/>
      <c r="AH31" s="58"/>
      <c r="AI31" s="58"/>
      <c r="AJ31" s="58"/>
      <c r="AK31" s="58"/>
      <c r="AL31" s="58"/>
      <c r="AM31" s="95">
        <f t="shared" si="10"/>
        <v>0</v>
      </c>
      <c r="AN31" s="58"/>
      <c r="AO31" s="58"/>
      <c r="AP31" s="58"/>
      <c r="AQ31" s="58"/>
      <c r="AR31" s="58"/>
      <c r="AS31" s="58"/>
      <c r="AT31" s="95">
        <f t="shared" si="11"/>
        <v>0</v>
      </c>
      <c r="AU31" s="96">
        <f t="shared" si="12"/>
        <v>173815</v>
      </c>
      <c r="AV31" s="106" t="s">
        <v>728</v>
      </c>
      <c r="AW31" s="108">
        <v>2022</v>
      </c>
      <c r="AX31" s="108">
        <v>2023</v>
      </c>
      <c r="AY31" s="107" t="s">
        <v>135</v>
      </c>
    </row>
    <row r="32" spans="1:51" ht="262.5" customHeight="1" x14ac:dyDescent="0.25">
      <c r="A32" s="135" t="s">
        <v>367</v>
      </c>
      <c r="B32" s="59" t="s">
        <v>30</v>
      </c>
      <c r="C32" s="56" t="s">
        <v>100</v>
      </c>
      <c r="D32" s="58"/>
      <c r="E32" s="105">
        <v>12000</v>
      </c>
      <c r="F32" s="156"/>
      <c r="G32" s="105"/>
      <c r="H32" s="105"/>
      <c r="I32" s="105"/>
      <c r="J32" s="105"/>
      <c r="K32" s="95">
        <f t="shared" si="7"/>
        <v>12000</v>
      </c>
      <c r="L32" s="105"/>
      <c r="M32" s="156"/>
      <c r="N32" s="105"/>
      <c r="O32" s="105"/>
      <c r="P32" s="105"/>
      <c r="Q32" s="105"/>
      <c r="R32" s="95">
        <f t="shared" si="13"/>
        <v>0</v>
      </c>
      <c r="S32" s="58"/>
      <c r="T32" s="58"/>
      <c r="U32" s="58"/>
      <c r="V32" s="58"/>
      <c r="W32" s="58"/>
      <c r="X32" s="58"/>
      <c r="Y32" s="95">
        <f t="shared" si="8"/>
        <v>0</v>
      </c>
      <c r="Z32" s="58"/>
      <c r="AA32" s="58"/>
      <c r="AB32" s="58"/>
      <c r="AC32" s="58"/>
      <c r="AD32" s="58"/>
      <c r="AE32" s="58"/>
      <c r="AF32" s="95">
        <f t="shared" si="9"/>
        <v>0</v>
      </c>
      <c r="AG32" s="58"/>
      <c r="AH32" s="58"/>
      <c r="AI32" s="58"/>
      <c r="AJ32" s="58"/>
      <c r="AK32" s="58"/>
      <c r="AL32" s="58"/>
      <c r="AM32" s="95">
        <f t="shared" si="10"/>
        <v>0</v>
      </c>
      <c r="AN32" s="58"/>
      <c r="AO32" s="58"/>
      <c r="AP32" s="58"/>
      <c r="AQ32" s="58"/>
      <c r="AR32" s="58"/>
      <c r="AS32" s="58"/>
      <c r="AT32" s="95">
        <f t="shared" si="11"/>
        <v>0</v>
      </c>
      <c r="AU32" s="96">
        <f t="shared" si="12"/>
        <v>12000</v>
      </c>
      <c r="AV32" s="106" t="s">
        <v>729</v>
      </c>
      <c r="AW32" s="108">
        <v>2022</v>
      </c>
      <c r="AX32" s="108">
        <v>2022</v>
      </c>
      <c r="AY32" s="107" t="s">
        <v>136</v>
      </c>
    </row>
    <row r="33" spans="1:51" ht="189" customHeight="1" x14ac:dyDescent="0.25">
      <c r="A33" s="135" t="s">
        <v>368</v>
      </c>
      <c r="B33" s="59" t="s">
        <v>32</v>
      </c>
      <c r="C33" s="56" t="s">
        <v>100</v>
      </c>
      <c r="D33" s="58"/>
      <c r="E33" s="112"/>
      <c r="F33" s="58"/>
      <c r="G33" s="58"/>
      <c r="H33" s="58"/>
      <c r="I33" s="58"/>
      <c r="J33" s="58"/>
      <c r="K33" s="95">
        <f t="shared" si="7"/>
        <v>0</v>
      </c>
      <c r="L33" s="58"/>
      <c r="M33" s="58"/>
      <c r="N33" s="58"/>
      <c r="O33" s="58"/>
      <c r="P33" s="58"/>
      <c r="Q33" s="58"/>
      <c r="R33" s="95">
        <f t="shared" si="13"/>
        <v>0</v>
      </c>
      <c r="S33" s="58">
        <v>50000</v>
      </c>
      <c r="T33" s="58"/>
      <c r="U33" s="58"/>
      <c r="V33" s="58"/>
      <c r="W33" s="58"/>
      <c r="X33" s="58"/>
      <c r="Y33" s="95">
        <f t="shared" si="8"/>
        <v>50000</v>
      </c>
      <c r="Z33" s="58">
        <v>250000</v>
      </c>
      <c r="AA33" s="58"/>
      <c r="AB33" s="58"/>
      <c r="AC33" s="58"/>
      <c r="AD33" s="58"/>
      <c r="AE33" s="58"/>
      <c r="AF33" s="95">
        <f t="shared" si="9"/>
        <v>250000</v>
      </c>
      <c r="AG33" s="58">
        <v>250000</v>
      </c>
      <c r="AH33" s="58"/>
      <c r="AI33" s="58"/>
      <c r="AJ33" s="58"/>
      <c r="AK33" s="58"/>
      <c r="AL33" s="58"/>
      <c r="AM33" s="95">
        <f t="shared" si="10"/>
        <v>250000</v>
      </c>
      <c r="AN33" s="58"/>
      <c r="AO33" s="58"/>
      <c r="AP33" s="58"/>
      <c r="AQ33" s="58"/>
      <c r="AR33" s="58"/>
      <c r="AS33" s="58"/>
      <c r="AT33" s="95">
        <f t="shared" si="11"/>
        <v>0</v>
      </c>
      <c r="AU33" s="96">
        <f t="shared" si="12"/>
        <v>550000</v>
      </c>
      <c r="AV33" s="97" t="s">
        <v>921</v>
      </c>
      <c r="AW33" s="58">
        <v>2024</v>
      </c>
      <c r="AX33" s="58">
        <v>2026</v>
      </c>
      <c r="AY33" s="56" t="s">
        <v>145</v>
      </c>
    </row>
    <row r="34" spans="1:51" ht="186" customHeight="1" x14ac:dyDescent="0.25">
      <c r="A34" s="135" t="s">
        <v>369</v>
      </c>
      <c r="B34" s="59" t="s">
        <v>517</v>
      </c>
      <c r="C34" s="56" t="s">
        <v>100</v>
      </c>
      <c r="D34" s="111"/>
      <c r="E34" s="105"/>
      <c r="F34" s="105"/>
      <c r="G34" s="105"/>
      <c r="H34" s="105"/>
      <c r="I34" s="105"/>
      <c r="J34" s="105"/>
      <c r="K34" s="95">
        <f t="shared" si="7"/>
        <v>0</v>
      </c>
      <c r="L34" s="105"/>
      <c r="M34" s="105"/>
      <c r="N34" s="105"/>
      <c r="O34" s="105"/>
      <c r="P34" s="105"/>
      <c r="Q34" s="105" t="s">
        <v>98</v>
      </c>
      <c r="R34" s="95">
        <f t="shared" si="13"/>
        <v>0</v>
      </c>
      <c r="S34" s="58"/>
      <c r="T34" s="58"/>
      <c r="U34" s="58"/>
      <c r="V34" s="58"/>
      <c r="W34" s="58"/>
      <c r="X34" s="58"/>
      <c r="Y34" s="95">
        <f t="shared" si="8"/>
        <v>0</v>
      </c>
      <c r="Z34" s="58">
        <v>128000</v>
      </c>
      <c r="AA34" s="58"/>
      <c r="AB34" s="58"/>
      <c r="AC34" s="58"/>
      <c r="AD34" s="58"/>
      <c r="AE34" s="58"/>
      <c r="AF34" s="95">
        <f t="shared" si="9"/>
        <v>128000</v>
      </c>
      <c r="AG34" s="58">
        <v>500000</v>
      </c>
      <c r="AH34" s="58"/>
      <c r="AI34" s="58"/>
      <c r="AJ34" s="58"/>
      <c r="AK34" s="58"/>
      <c r="AL34" s="58"/>
      <c r="AM34" s="95">
        <f t="shared" si="10"/>
        <v>500000</v>
      </c>
      <c r="AN34" s="58"/>
      <c r="AO34" s="58"/>
      <c r="AP34" s="58"/>
      <c r="AQ34" s="58"/>
      <c r="AR34" s="58"/>
      <c r="AS34" s="58"/>
      <c r="AT34" s="95">
        <f t="shared" si="11"/>
        <v>0</v>
      </c>
      <c r="AU34" s="96">
        <f t="shared" si="12"/>
        <v>628000</v>
      </c>
      <c r="AV34" s="106" t="s">
        <v>730</v>
      </c>
      <c r="AW34" s="108">
        <v>2025</v>
      </c>
      <c r="AX34" s="108">
        <v>2026</v>
      </c>
      <c r="AY34" s="107" t="s">
        <v>134</v>
      </c>
    </row>
    <row r="35" spans="1:51" ht="354.75" customHeight="1" x14ac:dyDescent="0.25">
      <c r="A35" s="135" t="s">
        <v>370</v>
      </c>
      <c r="B35" s="59" t="s">
        <v>109</v>
      </c>
      <c r="C35" s="56" t="s">
        <v>100</v>
      </c>
      <c r="D35" s="58"/>
      <c r="E35" s="112">
        <f>9000</f>
        <v>9000</v>
      </c>
      <c r="F35" s="58"/>
      <c r="G35" s="58"/>
      <c r="H35" s="58"/>
      <c r="I35" s="58"/>
      <c r="J35" s="58"/>
      <c r="K35" s="95">
        <f t="shared" si="7"/>
        <v>9000</v>
      </c>
      <c r="L35" s="112">
        <f>116900/2+50000</f>
        <v>108450</v>
      </c>
      <c r="M35" s="58"/>
      <c r="N35" s="58"/>
      <c r="O35" s="58"/>
      <c r="P35" s="58"/>
      <c r="Q35" s="58"/>
      <c r="R35" s="95">
        <f t="shared" si="13"/>
        <v>108450</v>
      </c>
      <c r="S35" s="58"/>
      <c r="T35" s="58"/>
      <c r="U35" s="58"/>
      <c r="V35" s="58"/>
      <c r="W35" s="58"/>
      <c r="X35" s="58"/>
      <c r="Y35" s="95">
        <f t="shared" si="8"/>
        <v>0</v>
      </c>
      <c r="Z35" s="58"/>
      <c r="AA35" s="58"/>
      <c r="AB35" s="58"/>
      <c r="AC35" s="58"/>
      <c r="AD35" s="58"/>
      <c r="AE35" s="58"/>
      <c r="AF35" s="95">
        <f t="shared" si="9"/>
        <v>0</v>
      </c>
      <c r="AG35" s="58"/>
      <c r="AH35" s="58"/>
      <c r="AI35" s="58"/>
      <c r="AJ35" s="58"/>
      <c r="AK35" s="58"/>
      <c r="AL35" s="58"/>
      <c r="AM35" s="95">
        <f t="shared" si="10"/>
        <v>0</v>
      </c>
      <c r="AN35" s="58"/>
      <c r="AO35" s="58"/>
      <c r="AP35" s="58"/>
      <c r="AQ35" s="58"/>
      <c r="AR35" s="58"/>
      <c r="AS35" s="58"/>
      <c r="AT35" s="95">
        <f t="shared" si="11"/>
        <v>0</v>
      </c>
      <c r="AU35" s="96">
        <f t="shared" si="12"/>
        <v>117450</v>
      </c>
      <c r="AV35" s="97" t="s">
        <v>731</v>
      </c>
      <c r="AW35" s="58">
        <v>2022</v>
      </c>
      <c r="AX35" s="58">
        <v>2023</v>
      </c>
      <c r="AY35" s="56" t="s">
        <v>139</v>
      </c>
    </row>
    <row r="36" spans="1:51" ht="132" customHeight="1" x14ac:dyDescent="0.25">
      <c r="A36" s="135" t="s">
        <v>371</v>
      </c>
      <c r="B36" s="59" t="s">
        <v>35</v>
      </c>
      <c r="C36" s="56" t="s">
        <v>100</v>
      </c>
      <c r="D36" s="58"/>
      <c r="E36" s="112"/>
      <c r="F36" s="58"/>
      <c r="G36" s="58"/>
      <c r="H36" s="58"/>
      <c r="I36" s="58"/>
      <c r="J36" s="58"/>
      <c r="K36" s="95">
        <f t="shared" si="7"/>
        <v>0</v>
      </c>
      <c r="L36" s="58"/>
      <c r="M36" s="58"/>
      <c r="N36" s="58"/>
      <c r="O36" s="58"/>
      <c r="P36" s="58"/>
      <c r="Q36" s="58"/>
      <c r="R36" s="95">
        <f t="shared" si="13"/>
        <v>0</v>
      </c>
      <c r="S36" s="58">
        <v>300000</v>
      </c>
      <c r="T36" s="58"/>
      <c r="U36" s="58"/>
      <c r="V36" s="58"/>
      <c r="W36" s="58"/>
      <c r="X36" s="58"/>
      <c r="Y36" s="95">
        <f t="shared" si="8"/>
        <v>300000</v>
      </c>
      <c r="Z36" s="58"/>
      <c r="AA36" s="58"/>
      <c r="AB36" s="58"/>
      <c r="AC36" s="58"/>
      <c r="AD36" s="58"/>
      <c r="AE36" s="58"/>
      <c r="AF36" s="95">
        <f t="shared" si="9"/>
        <v>0</v>
      </c>
      <c r="AG36" s="58"/>
      <c r="AH36" s="58"/>
      <c r="AI36" s="58"/>
      <c r="AJ36" s="58"/>
      <c r="AK36" s="58"/>
      <c r="AL36" s="58"/>
      <c r="AM36" s="95">
        <f t="shared" si="10"/>
        <v>0</v>
      </c>
      <c r="AN36" s="58"/>
      <c r="AO36" s="58"/>
      <c r="AP36" s="58"/>
      <c r="AQ36" s="58"/>
      <c r="AR36" s="58"/>
      <c r="AS36" s="58"/>
      <c r="AT36" s="95">
        <f t="shared" si="11"/>
        <v>0</v>
      </c>
      <c r="AU36" s="96">
        <f t="shared" si="12"/>
        <v>300000</v>
      </c>
      <c r="AV36" s="97" t="s">
        <v>732</v>
      </c>
      <c r="AW36" s="58">
        <v>2024</v>
      </c>
      <c r="AX36" s="58">
        <v>2024</v>
      </c>
      <c r="AY36" s="56" t="s">
        <v>139</v>
      </c>
    </row>
    <row r="37" spans="1:51" ht="170.25" customHeight="1" x14ac:dyDescent="0.25">
      <c r="A37" s="135" t="s">
        <v>372</v>
      </c>
      <c r="B37" s="59" t="s">
        <v>36</v>
      </c>
      <c r="C37" s="56" t="s">
        <v>100</v>
      </c>
      <c r="D37" s="58"/>
      <c r="E37" s="112">
        <v>0</v>
      </c>
      <c r="F37" s="58"/>
      <c r="G37" s="58"/>
      <c r="H37" s="58"/>
      <c r="I37" s="58"/>
      <c r="J37" s="58"/>
      <c r="K37" s="95">
        <f t="shared" si="7"/>
        <v>0</v>
      </c>
      <c r="L37" s="58">
        <v>120000</v>
      </c>
      <c r="M37" s="58"/>
      <c r="N37" s="58"/>
      <c r="O37" s="58"/>
      <c r="P37" s="58"/>
      <c r="Q37" s="58"/>
      <c r="R37" s="95">
        <f t="shared" si="13"/>
        <v>120000</v>
      </c>
      <c r="S37" s="58"/>
      <c r="T37" s="58"/>
      <c r="U37" s="58"/>
      <c r="V37" s="58"/>
      <c r="W37" s="58"/>
      <c r="X37" s="58"/>
      <c r="Y37" s="95">
        <f t="shared" si="8"/>
        <v>0</v>
      </c>
      <c r="Z37" s="58"/>
      <c r="AA37" s="58"/>
      <c r="AB37" s="58"/>
      <c r="AC37" s="58"/>
      <c r="AD37" s="58"/>
      <c r="AE37" s="58"/>
      <c r="AF37" s="95">
        <f t="shared" si="9"/>
        <v>0</v>
      </c>
      <c r="AG37" s="58"/>
      <c r="AH37" s="58"/>
      <c r="AI37" s="58"/>
      <c r="AJ37" s="58"/>
      <c r="AK37" s="58"/>
      <c r="AL37" s="58"/>
      <c r="AM37" s="95">
        <f t="shared" si="10"/>
        <v>0</v>
      </c>
      <c r="AN37" s="58"/>
      <c r="AO37" s="58"/>
      <c r="AP37" s="58"/>
      <c r="AQ37" s="58"/>
      <c r="AR37" s="58"/>
      <c r="AS37" s="58"/>
      <c r="AT37" s="95">
        <f t="shared" si="11"/>
        <v>0</v>
      </c>
      <c r="AU37" s="96">
        <f t="shared" si="12"/>
        <v>120000</v>
      </c>
      <c r="AV37" s="97" t="s">
        <v>733</v>
      </c>
      <c r="AW37" s="58">
        <v>2023</v>
      </c>
      <c r="AX37" s="58">
        <v>2023</v>
      </c>
      <c r="AY37" s="56" t="s">
        <v>139</v>
      </c>
    </row>
    <row r="38" spans="1:51" ht="147" customHeight="1" x14ac:dyDescent="0.25">
      <c r="A38" s="135" t="s">
        <v>373</v>
      </c>
      <c r="B38" s="59" t="s">
        <v>37</v>
      </c>
      <c r="C38" s="56" t="s">
        <v>100</v>
      </c>
      <c r="D38" s="58"/>
      <c r="E38" s="112"/>
      <c r="F38" s="58"/>
      <c r="G38" s="58"/>
      <c r="H38" s="58"/>
      <c r="I38" s="58"/>
      <c r="J38" s="58"/>
      <c r="K38" s="95">
        <f t="shared" si="7"/>
        <v>0</v>
      </c>
      <c r="L38" s="58">
        <v>150000</v>
      </c>
      <c r="M38" s="58"/>
      <c r="N38" s="58"/>
      <c r="O38" s="58"/>
      <c r="P38" s="58"/>
      <c r="Q38" s="58"/>
      <c r="R38" s="95">
        <f t="shared" si="13"/>
        <v>150000</v>
      </c>
      <c r="S38" s="58">
        <v>150000</v>
      </c>
      <c r="T38" s="58"/>
      <c r="U38" s="58"/>
      <c r="V38" s="58"/>
      <c r="W38" s="58"/>
      <c r="X38" s="58"/>
      <c r="Y38" s="95">
        <f t="shared" si="8"/>
        <v>150000</v>
      </c>
      <c r="Z38" s="58"/>
      <c r="AA38" s="58"/>
      <c r="AB38" s="58"/>
      <c r="AC38" s="58"/>
      <c r="AD38" s="58"/>
      <c r="AE38" s="58"/>
      <c r="AF38" s="95">
        <f t="shared" si="9"/>
        <v>0</v>
      </c>
      <c r="AG38" s="58"/>
      <c r="AH38" s="58"/>
      <c r="AI38" s="58"/>
      <c r="AJ38" s="58"/>
      <c r="AK38" s="58"/>
      <c r="AL38" s="58"/>
      <c r="AM38" s="95">
        <f t="shared" si="10"/>
        <v>0</v>
      </c>
      <c r="AN38" s="58"/>
      <c r="AO38" s="58"/>
      <c r="AP38" s="58"/>
      <c r="AQ38" s="58"/>
      <c r="AR38" s="58"/>
      <c r="AS38" s="58"/>
      <c r="AT38" s="95">
        <f t="shared" si="11"/>
        <v>0</v>
      </c>
      <c r="AU38" s="96">
        <f t="shared" si="12"/>
        <v>300000</v>
      </c>
      <c r="AV38" s="97" t="s">
        <v>734</v>
      </c>
      <c r="AW38" s="58">
        <v>2023</v>
      </c>
      <c r="AX38" s="58">
        <v>2024</v>
      </c>
      <c r="AY38" s="56" t="s">
        <v>139</v>
      </c>
    </row>
    <row r="39" spans="1:51" ht="209.25" customHeight="1" x14ac:dyDescent="0.25">
      <c r="A39" s="135" t="s">
        <v>374</v>
      </c>
      <c r="B39" s="59" t="s">
        <v>230</v>
      </c>
      <c r="C39" s="56" t="s">
        <v>100</v>
      </c>
      <c r="D39" s="58"/>
      <c r="E39" s="112">
        <v>48840</v>
      </c>
      <c r="F39" s="58"/>
      <c r="G39" s="58"/>
      <c r="H39" s="58"/>
      <c r="I39" s="58"/>
      <c r="J39" s="58"/>
      <c r="K39" s="95">
        <f t="shared" si="7"/>
        <v>48840</v>
      </c>
      <c r="L39" s="58">
        <v>20000</v>
      </c>
      <c r="M39" s="58"/>
      <c r="N39" s="58"/>
      <c r="O39" s="58"/>
      <c r="P39" s="58"/>
      <c r="Q39" s="58"/>
      <c r="R39" s="95">
        <f t="shared" si="13"/>
        <v>20000</v>
      </c>
      <c r="S39" s="58"/>
      <c r="T39" s="58"/>
      <c r="U39" s="58"/>
      <c r="V39" s="58"/>
      <c r="W39" s="58"/>
      <c r="X39" s="58"/>
      <c r="Y39" s="95">
        <f t="shared" si="8"/>
        <v>0</v>
      </c>
      <c r="Z39" s="58"/>
      <c r="AA39" s="58"/>
      <c r="AB39" s="58"/>
      <c r="AC39" s="58"/>
      <c r="AD39" s="58"/>
      <c r="AE39" s="58"/>
      <c r="AF39" s="95">
        <f t="shared" si="9"/>
        <v>0</v>
      </c>
      <c r="AG39" s="58"/>
      <c r="AH39" s="58"/>
      <c r="AI39" s="58"/>
      <c r="AJ39" s="58"/>
      <c r="AK39" s="58"/>
      <c r="AL39" s="58"/>
      <c r="AM39" s="95">
        <f t="shared" si="10"/>
        <v>0</v>
      </c>
      <c r="AN39" s="58"/>
      <c r="AO39" s="58"/>
      <c r="AP39" s="58"/>
      <c r="AQ39" s="58"/>
      <c r="AR39" s="58"/>
      <c r="AS39" s="58"/>
      <c r="AT39" s="95">
        <f t="shared" si="11"/>
        <v>0</v>
      </c>
      <c r="AU39" s="96">
        <f t="shared" si="12"/>
        <v>68840</v>
      </c>
      <c r="AV39" s="104" t="s">
        <v>735</v>
      </c>
      <c r="AW39" s="58">
        <v>2022</v>
      </c>
      <c r="AX39" s="58">
        <v>2023</v>
      </c>
      <c r="AY39" s="56" t="s">
        <v>229</v>
      </c>
    </row>
    <row r="40" spans="1:51" ht="192" customHeight="1" x14ac:dyDescent="0.25">
      <c r="A40" s="135" t="s">
        <v>375</v>
      </c>
      <c r="B40" s="59" t="s">
        <v>108</v>
      </c>
      <c r="C40" s="56" t="s">
        <v>100</v>
      </c>
      <c r="D40" s="58"/>
      <c r="E40" s="112">
        <v>14060</v>
      </c>
      <c r="F40" s="58"/>
      <c r="G40" s="58"/>
      <c r="H40" s="58"/>
      <c r="I40" s="58"/>
      <c r="J40" s="58"/>
      <c r="K40" s="95">
        <f t="shared" si="7"/>
        <v>14060</v>
      </c>
      <c r="L40" s="58">
        <v>513980</v>
      </c>
      <c r="M40" s="58"/>
      <c r="N40" s="58"/>
      <c r="O40" s="58"/>
      <c r="P40" s="58"/>
      <c r="Q40" s="58"/>
      <c r="R40" s="95">
        <f t="shared" si="13"/>
        <v>513980</v>
      </c>
      <c r="S40" s="58"/>
      <c r="T40" s="58"/>
      <c r="U40" s="58"/>
      <c r="V40" s="58"/>
      <c r="W40" s="58"/>
      <c r="X40" s="58"/>
      <c r="Y40" s="95">
        <f t="shared" si="8"/>
        <v>0</v>
      </c>
      <c r="Z40" s="58"/>
      <c r="AA40" s="58"/>
      <c r="AB40" s="58"/>
      <c r="AC40" s="58"/>
      <c r="AD40" s="58"/>
      <c r="AE40" s="58"/>
      <c r="AF40" s="95">
        <f t="shared" si="9"/>
        <v>0</v>
      </c>
      <c r="AG40" s="58"/>
      <c r="AH40" s="58"/>
      <c r="AI40" s="58"/>
      <c r="AJ40" s="58"/>
      <c r="AK40" s="58"/>
      <c r="AL40" s="58"/>
      <c r="AM40" s="95">
        <f t="shared" si="10"/>
        <v>0</v>
      </c>
      <c r="AN40" s="58"/>
      <c r="AO40" s="58"/>
      <c r="AP40" s="58"/>
      <c r="AQ40" s="58"/>
      <c r="AR40" s="58"/>
      <c r="AS40" s="58"/>
      <c r="AT40" s="95">
        <f t="shared" si="11"/>
        <v>0</v>
      </c>
      <c r="AU40" s="96">
        <f t="shared" si="12"/>
        <v>528040</v>
      </c>
      <c r="AV40" s="97" t="s">
        <v>736</v>
      </c>
      <c r="AW40" s="58">
        <v>2022</v>
      </c>
      <c r="AX40" s="58">
        <v>2023</v>
      </c>
      <c r="AY40" s="56" t="s">
        <v>149</v>
      </c>
    </row>
    <row r="41" spans="1:51" ht="120" customHeight="1" x14ac:dyDescent="0.25">
      <c r="A41" s="135" t="s">
        <v>376</v>
      </c>
      <c r="B41" s="59" t="s">
        <v>39</v>
      </c>
      <c r="C41" s="56" t="s">
        <v>100</v>
      </c>
      <c r="D41" s="58"/>
      <c r="E41" s="112">
        <v>513980</v>
      </c>
      <c r="F41" s="58"/>
      <c r="G41" s="58"/>
      <c r="H41" s="58"/>
      <c r="I41" s="58"/>
      <c r="J41" s="58"/>
      <c r="K41" s="95">
        <f t="shared" si="7"/>
        <v>513980</v>
      </c>
      <c r="L41" s="58"/>
      <c r="M41" s="58"/>
      <c r="N41" s="58"/>
      <c r="O41" s="58"/>
      <c r="P41" s="58"/>
      <c r="Q41" s="58"/>
      <c r="R41" s="95">
        <f t="shared" si="13"/>
        <v>0</v>
      </c>
      <c r="S41" s="58"/>
      <c r="T41" s="58"/>
      <c r="U41" s="58"/>
      <c r="V41" s="58"/>
      <c r="W41" s="58"/>
      <c r="X41" s="58"/>
      <c r="Y41" s="95">
        <f t="shared" si="8"/>
        <v>0</v>
      </c>
      <c r="Z41" s="58"/>
      <c r="AA41" s="58"/>
      <c r="AB41" s="58"/>
      <c r="AC41" s="58"/>
      <c r="AD41" s="58"/>
      <c r="AE41" s="58"/>
      <c r="AF41" s="95">
        <f t="shared" si="9"/>
        <v>0</v>
      </c>
      <c r="AG41" s="58"/>
      <c r="AH41" s="58"/>
      <c r="AI41" s="58"/>
      <c r="AJ41" s="58"/>
      <c r="AK41" s="58"/>
      <c r="AL41" s="58"/>
      <c r="AM41" s="95">
        <f t="shared" si="10"/>
        <v>0</v>
      </c>
      <c r="AN41" s="58"/>
      <c r="AO41" s="58"/>
      <c r="AP41" s="58"/>
      <c r="AQ41" s="58"/>
      <c r="AR41" s="58"/>
      <c r="AS41" s="58"/>
      <c r="AT41" s="95">
        <f t="shared" si="11"/>
        <v>0</v>
      </c>
      <c r="AU41" s="96">
        <f t="shared" si="12"/>
        <v>513980</v>
      </c>
      <c r="AV41" s="97" t="s">
        <v>737</v>
      </c>
      <c r="AW41" s="58">
        <v>2022</v>
      </c>
      <c r="AX41" s="58">
        <v>2022</v>
      </c>
      <c r="AY41" s="56" t="s">
        <v>912</v>
      </c>
    </row>
    <row r="42" spans="1:51" ht="159.75" customHeight="1" x14ac:dyDescent="0.25">
      <c r="A42" s="135" t="s">
        <v>377</v>
      </c>
      <c r="B42" s="59" t="s">
        <v>904</v>
      </c>
      <c r="C42" s="56" t="s">
        <v>100</v>
      </c>
      <c r="D42" s="58"/>
      <c r="E42" s="58">
        <v>0</v>
      </c>
      <c r="F42" s="58"/>
      <c r="G42" s="58"/>
      <c r="H42" s="58"/>
      <c r="I42" s="58"/>
      <c r="J42" s="58"/>
      <c r="K42" s="95">
        <f t="shared" si="7"/>
        <v>0</v>
      </c>
      <c r="L42" s="58"/>
      <c r="M42" s="58"/>
      <c r="N42" s="58"/>
      <c r="O42" s="58"/>
      <c r="P42" s="58"/>
      <c r="Q42" s="58"/>
      <c r="R42" s="95">
        <f t="shared" si="13"/>
        <v>0</v>
      </c>
      <c r="S42" s="58"/>
      <c r="T42" s="58"/>
      <c r="U42" s="58"/>
      <c r="V42" s="58"/>
      <c r="W42" s="58"/>
      <c r="X42" s="58"/>
      <c r="Y42" s="95">
        <f t="shared" si="8"/>
        <v>0</v>
      </c>
      <c r="Z42" s="58"/>
      <c r="AA42" s="58"/>
      <c r="AB42" s="58"/>
      <c r="AC42" s="58"/>
      <c r="AD42" s="58"/>
      <c r="AE42" s="58"/>
      <c r="AF42" s="95">
        <f t="shared" si="9"/>
        <v>0</v>
      </c>
      <c r="AG42" s="58"/>
      <c r="AH42" s="58"/>
      <c r="AI42" s="58"/>
      <c r="AJ42" s="58"/>
      <c r="AK42" s="58"/>
      <c r="AL42" s="58"/>
      <c r="AM42" s="95">
        <f t="shared" si="10"/>
        <v>0</v>
      </c>
      <c r="AN42" s="58"/>
      <c r="AO42" s="58"/>
      <c r="AP42" s="58"/>
      <c r="AQ42" s="58"/>
      <c r="AR42" s="58"/>
      <c r="AS42" s="58"/>
      <c r="AT42" s="95">
        <f t="shared" si="11"/>
        <v>0</v>
      </c>
      <c r="AU42" s="96">
        <f t="shared" si="12"/>
        <v>0</v>
      </c>
      <c r="AV42" s="97" t="s">
        <v>738</v>
      </c>
      <c r="AW42" s="58">
        <v>2022</v>
      </c>
      <c r="AX42" s="58">
        <v>2022</v>
      </c>
      <c r="AY42" s="56" t="s">
        <v>146</v>
      </c>
    </row>
    <row r="43" spans="1:51" ht="135" customHeight="1" x14ac:dyDescent="0.25">
      <c r="A43" s="135" t="s">
        <v>378</v>
      </c>
      <c r="B43" s="59" t="s">
        <v>38</v>
      </c>
      <c r="C43" s="56" t="s">
        <v>100</v>
      </c>
      <c r="D43" s="58"/>
      <c r="E43" s="58"/>
      <c r="F43" s="58"/>
      <c r="G43" s="58"/>
      <c r="H43" s="58"/>
      <c r="I43" s="58"/>
      <c r="J43" s="58"/>
      <c r="K43" s="95">
        <f t="shared" si="7"/>
        <v>0</v>
      </c>
      <c r="L43" s="58">
        <v>30000</v>
      </c>
      <c r="M43" s="58"/>
      <c r="N43" s="58"/>
      <c r="O43" s="58"/>
      <c r="P43" s="58"/>
      <c r="Q43" s="58"/>
      <c r="R43" s="95">
        <f t="shared" si="13"/>
        <v>30000</v>
      </c>
      <c r="S43" s="58"/>
      <c r="T43" s="58"/>
      <c r="U43" s="58"/>
      <c r="V43" s="58"/>
      <c r="W43" s="58"/>
      <c r="X43" s="58"/>
      <c r="Y43" s="95">
        <f t="shared" si="8"/>
        <v>0</v>
      </c>
      <c r="Z43" s="58"/>
      <c r="AA43" s="58"/>
      <c r="AB43" s="58"/>
      <c r="AC43" s="58"/>
      <c r="AD43" s="58"/>
      <c r="AE43" s="58"/>
      <c r="AF43" s="95">
        <f t="shared" si="9"/>
        <v>0</v>
      </c>
      <c r="AG43" s="58"/>
      <c r="AH43" s="58"/>
      <c r="AI43" s="58"/>
      <c r="AJ43" s="58"/>
      <c r="AK43" s="58"/>
      <c r="AL43" s="58"/>
      <c r="AM43" s="95">
        <f t="shared" si="10"/>
        <v>0</v>
      </c>
      <c r="AN43" s="58"/>
      <c r="AO43" s="58"/>
      <c r="AP43" s="58"/>
      <c r="AQ43" s="58"/>
      <c r="AR43" s="58"/>
      <c r="AS43" s="58"/>
      <c r="AT43" s="95">
        <f t="shared" si="11"/>
        <v>0</v>
      </c>
      <c r="AU43" s="96">
        <f t="shared" si="12"/>
        <v>30000</v>
      </c>
      <c r="AV43" s="97" t="s">
        <v>739</v>
      </c>
      <c r="AW43" s="58">
        <v>2023</v>
      </c>
      <c r="AX43" s="58">
        <v>2023</v>
      </c>
      <c r="AY43" s="56" t="s">
        <v>152</v>
      </c>
    </row>
    <row r="44" spans="1:51" ht="139.5" customHeight="1" x14ac:dyDescent="0.25">
      <c r="A44" s="135" t="s">
        <v>379</v>
      </c>
      <c r="B44" s="59" t="s">
        <v>40</v>
      </c>
      <c r="C44" s="56" t="s">
        <v>100</v>
      </c>
      <c r="D44" s="58"/>
      <c r="E44" s="112">
        <v>3093245.6</v>
      </c>
      <c r="F44" s="58"/>
      <c r="G44" s="58"/>
      <c r="H44" s="58"/>
      <c r="I44" s="58"/>
      <c r="J44" s="58"/>
      <c r="K44" s="95">
        <f t="shared" si="7"/>
        <v>3093245.6</v>
      </c>
      <c r="L44" s="58"/>
      <c r="M44" s="58"/>
      <c r="N44" s="58"/>
      <c r="O44" s="58"/>
      <c r="P44" s="58"/>
      <c r="Q44" s="58"/>
      <c r="R44" s="95">
        <f t="shared" si="13"/>
        <v>0</v>
      </c>
      <c r="S44" s="58"/>
      <c r="T44" s="58"/>
      <c r="U44" s="58"/>
      <c r="V44" s="58"/>
      <c r="W44" s="58"/>
      <c r="X44" s="58"/>
      <c r="Y44" s="95">
        <f t="shared" si="8"/>
        <v>0</v>
      </c>
      <c r="Z44" s="58"/>
      <c r="AA44" s="58"/>
      <c r="AB44" s="58"/>
      <c r="AC44" s="58"/>
      <c r="AD44" s="58"/>
      <c r="AE44" s="58"/>
      <c r="AF44" s="95">
        <f t="shared" si="9"/>
        <v>0</v>
      </c>
      <c r="AG44" s="58"/>
      <c r="AH44" s="58"/>
      <c r="AI44" s="58"/>
      <c r="AJ44" s="58"/>
      <c r="AK44" s="58"/>
      <c r="AL44" s="58"/>
      <c r="AM44" s="95">
        <f t="shared" si="10"/>
        <v>0</v>
      </c>
      <c r="AN44" s="58"/>
      <c r="AO44" s="58"/>
      <c r="AP44" s="58"/>
      <c r="AQ44" s="58"/>
      <c r="AR44" s="58"/>
      <c r="AS44" s="58"/>
      <c r="AT44" s="95">
        <f t="shared" si="11"/>
        <v>0</v>
      </c>
      <c r="AU44" s="96">
        <f t="shared" si="12"/>
        <v>3093245.6</v>
      </c>
      <c r="AV44" s="97" t="s">
        <v>740</v>
      </c>
      <c r="AW44" s="58">
        <v>2022</v>
      </c>
      <c r="AX44" s="58">
        <v>2022</v>
      </c>
      <c r="AY44" s="56" t="s">
        <v>152</v>
      </c>
    </row>
    <row r="45" spans="1:51" ht="286.5" customHeight="1" x14ac:dyDescent="0.25">
      <c r="A45" s="135" t="s">
        <v>380</v>
      </c>
      <c r="B45" s="59" t="s">
        <v>107</v>
      </c>
      <c r="C45" s="56" t="s">
        <v>100</v>
      </c>
      <c r="D45" s="58"/>
      <c r="E45" s="58">
        <v>11000</v>
      </c>
      <c r="F45" s="58"/>
      <c r="G45" s="58"/>
      <c r="H45" s="58"/>
      <c r="I45" s="58"/>
      <c r="J45" s="58"/>
      <c r="K45" s="95">
        <f t="shared" si="7"/>
        <v>11000</v>
      </c>
      <c r="L45" s="112">
        <v>33100</v>
      </c>
      <c r="M45" s="58"/>
      <c r="N45" s="58"/>
      <c r="O45" s="58"/>
      <c r="P45" s="58"/>
      <c r="Q45" s="58"/>
      <c r="R45" s="95">
        <f t="shared" si="13"/>
        <v>33100</v>
      </c>
      <c r="S45" s="58">
        <v>44100</v>
      </c>
      <c r="T45" s="58"/>
      <c r="U45" s="58"/>
      <c r="V45" s="58"/>
      <c r="W45" s="58"/>
      <c r="X45" s="58"/>
      <c r="Y45" s="95">
        <f t="shared" si="8"/>
        <v>44100</v>
      </c>
      <c r="Z45" s="58"/>
      <c r="AA45" s="58"/>
      <c r="AB45" s="58"/>
      <c r="AC45" s="58"/>
      <c r="AD45" s="58"/>
      <c r="AE45" s="58"/>
      <c r="AF45" s="95">
        <f t="shared" si="9"/>
        <v>0</v>
      </c>
      <c r="AG45" s="58"/>
      <c r="AH45" s="58"/>
      <c r="AI45" s="58"/>
      <c r="AJ45" s="58"/>
      <c r="AK45" s="58"/>
      <c r="AL45" s="58"/>
      <c r="AM45" s="95">
        <f t="shared" si="10"/>
        <v>0</v>
      </c>
      <c r="AN45" s="58"/>
      <c r="AO45" s="58"/>
      <c r="AP45" s="58"/>
      <c r="AQ45" s="58"/>
      <c r="AR45" s="58"/>
      <c r="AS45" s="58"/>
      <c r="AT45" s="95">
        <f t="shared" si="11"/>
        <v>0</v>
      </c>
      <c r="AU45" s="96">
        <f t="shared" si="12"/>
        <v>88200</v>
      </c>
      <c r="AV45" s="97" t="s">
        <v>741</v>
      </c>
      <c r="AW45" s="58">
        <v>2022</v>
      </c>
      <c r="AX45" s="58">
        <v>2024</v>
      </c>
      <c r="AY45" s="56" t="s">
        <v>147</v>
      </c>
    </row>
    <row r="46" spans="1:51" ht="174.75" customHeight="1" x14ac:dyDescent="0.25">
      <c r="A46" s="135" t="s">
        <v>381</v>
      </c>
      <c r="B46" s="59" t="s">
        <v>231</v>
      </c>
      <c r="C46" s="56" t="s">
        <v>100</v>
      </c>
      <c r="D46" s="58"/>
      <c r="E46" s="58"/>
      <c r="F46" s="58"/>
      <c r="G46" s="58"/>
      <c r="H46" s="58"/>
      <c r="I46" s="58"/>
      <c r="J46" s="58"/>
      <c r="K46" s="95">
        <f t="shared" si="7"/>
        <v>0</v>
      </c>
      <c r="L46" s="58">
        <v>155000</v>
      </c>
      <c r="M46" s="58"/>
      <c r="N46" s="58"/>
      <c r="O46" s="58"/>
      <c r="P46" s="58"/>
      <c r="Q46" s="58"/>
      <c r="R46" s="95">
        <f t="shared" si="13"/>
        <v>155000</v>
      </c>
      <c r="S46" s="58"/>
      <c r="T46" s="58"/>
      <c r="U46" s="58"/>
      <c r="V46" s="58"/>
      <c r="W46" s="58"/>
      <c r="X46" s="58"/>
      <c r="Y46" s="95">
        <f t="shared" si="8"/>
        <v>0</v>
      </c>
      <c r="Z46" s="58"/>
      <c r="AA46" s="58"/>
      <c r="AB46" s="58"/>
      <c r="AC46" s="58"/>
      <c r="AD46" s="58"/>
      <c r="AE46" s="58"/>
      <c r="AF46" s="95">
        <f t="shared" si="9"/>
        <v>0</v>
      </c>
      <c r="AG46" s="58"/>
      <c r="AH46" s="58"/>
      <c r="AI46" s="58"/>
      <c r="AJ46" s="58"/>
      <c r="AK46" s="58"/>
      <c r="AL46" s="58"/>
      <c r="AM46" s="95">
        <f t="shared" si="10"/>
        <v>0</v>
      </c>
      <c r="AN46" s="58"/>
      <c r="AO46" s="58"/>
      <c r="AP46" s="58"/>
      <c r="AQ46" s="58"/>
      <c r="AR46" s="58"/>
      <c r="AS46" s="58"/>
      <c r="AT46" s="95">
        <f t="shared" si="11"/>
        <v>0</v>
      </c>
      <c r="AU46" s="96">
        <f t="shared" si="12"/>
        <v>155000</v>
      </c>
      <c r="AV46" s="97" t="s">
        <v>742</v>
      </c>
      <c r="AW46" s="58">
        <v>2023</v>
      </c>
      <c r="AX46" s="58">
        <v>2023</v>
      </c>
      <c r="AY46" s="56" t="s">
        <v>147</v>
      </c>
    </row>
    <row r="47" spans="1:51" ht="200.25" customHeight="1" x14ac:dyDescent="0.25">
      <c r="A47" s="135" t="s">
        <v>382</v>
      </c>
      <c r="B47" s="59" t="s">
        <v>228</v>
      </c>
      <c r="C47" s="56" t="s">
        <v>100</v>
      </c>
      <c r="D47" s="58"/>
      <c r="E47" s="112"/>
      <c r="F47" s="58"/>
      <c r="G47" s="58"/>
      <c r="H47" s="58"/>
      <c r="I47" s="58"/>
      <c r="J47" s="58"/>
      <c r="K47" s="95">
        <f t="shared" ref="K47" si="14">E47+F47+G47+I47</f>
        <v>0</v>
      </c>
      <c r="L47" s="58"/>
      <c r="M47" s="58"/>
      <c r="N47" s="58"/>
      <c r="O47" s="58"/>
      <c r="P47" s="58"/>
      <c r="Q47" s="58"/>
      <c r="R47" s="95">
        <f t="shared" si="13"/>
        <v>0</v>
      </c>
      <c r="S47" s="58"/>
      <c r="T47" s="58"/>
      <c r="U47" s="58"/>
      <c r="V47" s="58"/>
      <c r="W47" s="58"/>
      <c r="X47" s="58"/>
      <c r="Y47" s="95">
        <f t="shared" si="8"/>
        <v>0</v>
      </c>
      <c r="Z47" s="58"/>
      <c r="AA47" s="58"/>
      <c r="AB47" s="58"/>
      <c r="AC47" s="58"/>
      <c r="AD47" s="58"/>
      <c r="AE47" s="58"/>
      <c r="AF47" s="95">
        <f t="shared" si="9"/>
        <v>0</v>
      </c>
      <c r="AG47" s="58">
        <v>50000</v>
      </c>
      <c r="AH47" s="58"/>
      <c r="AI47" s="58"/>
      <c r="AJ47" s="58"/>
      <c r="AK47" s="58"/>
      <c r="AL47" s="58"/>
      <c r="AM47" s="95">
        <f t="shared" si="10"/>
        <v>50000</v>
      </c>
      <c r="AN47" s="58"/>
      <c r="AO47" s="58"/>
      <c r="AP47" s="58"/>
      <c r="AQ47" s="58"/>
      <c r="AR47" s="58"/>
      <c r="AS47" s="58"/>
      <c r="AT47" s="95">
        <f t="shared" si="11"/>
        <v>0</v>
      </c>
      <c r="AU47" s="96">
        <f t="shared" si="12"/>
        <v>50000</v>
      </c>
      <c r="AV47" s="97" t="s">
        <v>743</v>
      </c>
      <c r="AW47" s="58">
        <v>2026</v>
      </c>
      <c r="AX47" s="58">
        <v>2026</v>
      </c>
      <c r="AY47" s="56" t="s">
        <v>148</v>
      </c>
    </row>
    <row r="48" spans="1:51" s="21" customFormat="1" ht="31.5" customHeight="1" x14ac:dyDescent="0.25">
      <c r="A48" s="320" t="s">
        <v>383</v>
      </c>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row>
    <row r="49" spans="1:149" s="21" customFormat="1" ht="45" hidden="1" customHeight="1" x14ac:dyDescent="0.25">
      <c r="A49" s="63" t="s">
        <v>484</v>
      </c>
      <c r="B49" s="40"/>
      <c r="C49" s="40"/>
      <c r="D49" s="40"/>
      <c r="E49" s="40"/>
      <c r="F49" s="40"/>
      <c r="G49" s="40"/>
      <c r="H49" s="40"/>
      <c r="I49" s="40"/>
      <c r="J49" s="40"/>
      <c r="K49" s="47">
        <f>E49+F49+G49+I49</f>
        <v>0</v>
      </c>
      <c r="L49" s="42"/>
      <c r="M49" s="40"/>
      <c r="N49" s="40"/>
      <c r="O49" s="40"/>
      <c r="P49" s="40"/>
      <c r="Q49" s="40"/>
      <c r="R49" s="47">
        <f>L49+M49+N49+P49</f>
        <v>0</v>
      </c>
      <c r="S49" s="48"/>
      <c r="T49" s="48"/>
      <c r="U49" s="48"/>
      <c r="V49" s="48"/>
      <c r="W49" s="48"/>
      <c r="X49" s="48"/>
      <c r="Y49" s="47">
        <f>S49+T49+U49+W49</f>
        <v>0</v>
      </c>
      <c r="Z49" s="48"/>
      <c r="AA49" s="48"/>
      <c r="AB49" s="48"/>
      <c r="AC49" s="48"/>
      <c r="AD49" s="48"/>
      <c r="AE49" s="48"/>
      <c r="AF49" s="47">
        <f>Z49+AA49+AB49+AD49</f>
        <v>0</v>
      </c>
      <c r="AG49" s="48"/>
      <c r="AH49" s="48"/>
      <c r="AI49" s="48"/>
      <c r="AJ49" s="48"/>
      <c r="AK49" s="48"/>
      <c r="AL49" s="48"/>
      <c r="AM49" s="47">
        <f>AG49+AH49+AI49+AK49</f>
        <v>0</v>
      </c>
      <c r="AN49" s="48"/>
      <c r="AO49" s="48"/>
      <c r="AP49" s="48"/>
      <c r="AQ49" s="48"/>
      <c r="AR49" s="48"/>
      <c r="AS49" s="48"/>
      <c r="AT49" s="47">
        <f>AN49+AO49+AP49+AR49</f>
        <v>0</v>
      </c>
      <c r="AU49" s="43">
        <f>AT49+AM49+AF49+Y49+R49+K49</f>
        <v>0</v>
      </c>
      <c r="AV49" s="51"/>
      <c r="AW49" s="40"/>
      <c r="AX49" s="44"/>
      <c r="AY49" s="61"/>
    </row>
    <row r="50" spans="1:149" s="21" customFormat="1" ht="31.5" customHeight="1" x14ac:dyDescent="0.25">
      <c r="A50" s="320" t="s">
        <v>605</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row>
    <row r="51" spans="1:149" s="21" customFormat="1" ht="45" hidden="1" customHeight="1" x14ac:dyDescent="0.25">
      <c r="A51" s="63" t="s">
        <v>485</v>
      </c>
      <c r="B51" s="40"/>
      <c r="C51" s="40"/>
      <c r="D51" s="40"/>
      <c r="E51" s="40"/>
      <c r="F51" s="40"/>
      <c r="G51" s="40"/>
      <c r="H51" s="40"/>
      <c r="I51" s="40"/>
      <c r="J51" s="40"/>
      <c r="K51" s="47">
        <f>E51+F51+G51+I51</f>
        <v>0</v>
      </c>
      <c r="L51" s="42"/>
      <c r="M51" s="40"/>
      <c r="N51" s="40"/>
      <c r="O51" s="40"/>
      <c r="P51" s="40"/>
      <c r="Q51" s="40"/>
      <c r="R51" s="47">
        <f>L51+M51+N51+P51</f>
        <v>0</v>
      </c>
      <c r="S51" s="48"/>
      <c r="T51" s="48"/>
      <c r="U51" s="48"/>
      <c r="V51" s="48"/>
      <c r="W51" s="48"/>
      <c r="X51" s="48"/>
      <c r="Y51" s="47">
        <f>S51+T51+U51+W51</f>
        <v>0</v>
      </c>
      <c r="Z51" s="48"/>
      <c r="AA51" s="48"/>
      <c r="AB51" s="48"/>
      <c r="AC51" s="48"/>
      <c r="AD51" s="48"/>
      <c r="AE51" s="48"/>
      <c r="AF51" s="47">
        <f>Z51+AA51+AB51+AD51</f>
        <v>0</v>
      </c>
      <c r="AG51" s="48"/>
      <c r="AH51" s="48"/>
      <c r="AI51" s="48"/>
      <c r="AJ51" s="48"/>
      <c r="AK51" s="48"/>
      <c r="AL51" s="48"/>
      <c r="AM51" s="47">
        <f>AG51+AH51+AI51+AK51</f>
        <v>0</v>
      </c>
      <c r="AN51" s="48"/>
      <c r="AO51" s="48"/>
      <c r="AP51" s="48"/>
      <c r="AQ51" s="48"/>
      <c r="AR51" s="48"/>
      <c r="AS51" s="48"/>
      <c r="AT51" s="47">
        <f>AN51+AO51+AP51+AR51</f>
        <v>0</v>
      </c>
      <c r="AU51" s="43">
        <f>AT51+AM51+AF51+Y51+R51+K51</f>
        <v>0</v>
      </c>
      <c r="AV51" s="51"/>
      <c r="AW51" s="40"/>
      <c r="AX51" s="44"/>
      <c r="AY51" s="61"/>
    </row>
    <row r="52" spans="1:149" s="21" customFormat="1" ht="31.5" customHeight="1" x14ac:dyDescent="0.25">
      <c r="A52" s="320" t="s">
        <v>606</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row>
    <row r="53" spans="1:149" s="21" customFormat="1" ht="45" hidden="1" customHeight="1" x14ac:dyDescent="0.25">
      <c r="A53" s="63" t="s">
        <v>486</v>
      </c>
      <c r="B53" s="40"/>
      <c r="C53" s="40"/>
      <c r="D53" s="40"/>
      <c r="E53" s="40"/>
      <c r="F53" s="40"/>
      <c r="G53" s="40"/>
      <c r="H53" s="40"/>
      <c r="I53" s="40"/>
      <c r="J53" s="40"/>
      <c r="K53" s="47">
        <f>E53+F53+G53+I53</f>
        <v>0</v>
      </c>
      <c r="L53" s="42"/>
      <c r="M53" s="40"/>
      <c r="N53" s="40"/>
      <c r="O53" s="40"/>
      <c r="P53" s="40"/>
      <c r="Q53" s="40"/>
      <c r="R53" s="47">
        <f>L53+M53+N53+P53</f>
        <v>0</v>
      </c>
      <c r="S53" s="48"/>
      <c r="T53" s="48"/>
      <c r="U53" s="48"/>
      <c r="V53" s="48"/>
      <c r="W53" s="48"/>
      <c r="X53" s="48"/>
      <c r="Y53" s="47">
        <f>S53+T53+U53+W53</f>
        <v>0</v>
      </c>
      <c r="Z53" s="48"/>
      <c r="AA53" s="48"/>
      <c r="AB53" s="48"/>
      <c r="AC53" s="48"/>
      <c r="AD53" s="48"/>
      <c r="AE53" s="48"/>
      <c r="AF53" s="47">
        <f>Z53+AA53+AB53+AD53</f>
        <v>0</v>
      </c>
      <c r="AG53" s="48"/>
      <c r="AH53" s="48"/>
      <c r="AI53" s="48"/>
      <c r="AJ53" s="48"/>
      <c r="AK53" s="48"/>
      <c r="AL53" s="48"/>
      <c r="AM53" s="47">
        <f>AG53+AH53+AI53+AK53</f>
        <v>0</v>
      </c>
      <c r="AN53" s="48"/>
      <c r="AO53" s="48"/>
      <c r="AP53" s="48"/>
      <c r="AQ53" s="48"/>
      <c r="AR53" s="48"/>
      <c r="AS53" s="48"/>
      <c r="AT53" s="47">
        <f>AN53+AO53+AP53+AR53</f>
        <v>0</v>
      </c>
      <c r="AU53" s="43">
        <f>AT53+AM53+AF53+Y53+R53+K53</f>
        <v>0</v>
      </c>
      <c r="AV53" s="51"/>
      <c r="AW53" s="40"/>
      <c r="AX53" s="44"/>
      <c r="AY53" s="61"/>
    </row>
    <row r="54" spans="1:149" s="21" customFormat="1" ht="31.5" customHeight="1" x14ac:dyDescent="0.25">
      <c r="A54" s="320" t="s">
        <v>607</v>
      </c>
      <c r="B54" s="321"/>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1"/>
      <c r="AO54" s="321"/>
      <c r="AP54" s="321"/>
      <c r="AQ54" s="321"/>
      <c r="AR54" s="321"/>
      <c r="AS54" s="321"/>
      <c r="AT54" s="321"/>
      <c r="AU54" s="321"/>
      <c r="AV54" s="321"/>
      <c r="AW54" s="321"/>
      <c r="AX54" s="321"/>
      <c r="AY54" s="321"/>
    </row>
    <row r="55" spans="1:149" s="21" customFormat="1" ht="45" hidden="1" customHeight="1" x14ac:dyDescent="0.25">
      <c r="A55" s="63" t="s">
        <v>608</v>
      </c>
      <c r="B55" s="40"/>
      <c r="C55" s="40"/>
      <c r="D55" s="40"/>
      <c r="E55" s="40"/>
      <c r="F55" s="40"/>
      <c r="G55" s="40"/>
      <c r="H55" s="40"/>
      <c r="I55" s="40"/>
      <c r="J55" s="40"/>
      <c r="K55" s="47">
        <f>E55+F55+G55+I55</f>
        <v>0</v>
      </c>
      <c r="L55" s="42"/>
      <c r="M55" s="40"/>
      <c r="N55" s="40"/>
      <c r="O55" s="40"/>
      <c r="P55" s="40"/>
      <c r="Q55" s="40"/>
      <c r="R55" s="47">
        <f>L55+M55+N55+P55</f>
        <v>0</v>
      </c>
      <c r="S55" s="48"/>
      <c r="T55" s="48"/>
      <c r="U55" s="48"/>
      <c r="V55" s="48"/>
      <c r="W55" s="48"/>
      <c r="X55" s="48"/>
      <c r="Y55" s="47">
        <f>S55+T55+U55+W55</f>
        <v>0</v>
      </c>
      <c r="Z55" s="48"/>
      <c r="AA55" s="48"/>
      <c r="AB55" s="48"/>
      <c r="AC55" s="48"/>
      <c r="AD55" s="48"/>
      <c r="AE55" s="48"/>
      <c r="AF55" s="47">
        <f>Z55+AA55+AB55+AD55</f>
        <v>0</v>
      </c>
      <c r="AG55" s="48"/>
      <c r="AH55" s="48"/>
      <c r="AI55" s="48"/>
      <c r="AJ55" s="48"/>
      <c r="AK55" s="48"/>
      <c r="AL55" s="48"/>
      <c r="AM55" s="47">
        <f>AG55+AH55+AI55+AK55</f>
        <v>0</v>
      </c>
      <c r="AN55" s="48"/>
      <c r="AO55" s="48"/>
      <c r="AP55" s="48"/>
      <c r="AQ55" s="48"/>
      <c r="AR55" s="48"/>
      <c r="AS55" s="48"/>
      <c r="AT55" s="47">
        <f>AN55+AO55+AP55+AR55</f>
        <v>0</v>
      </c>
      <c r="AU55" s="43">
        <f>AT55+AM55+AF55+Y55+R55+K55</f>
        <v>0</v>
      </c>
      <c r="AV55" s="51"/>
      <c r="AW55" s="40"/>
      <c r="AX55" s="44"/>
      <c r="AY55" s="61"/>
    </row>
    <row r="56" spans="1:149" s="154" customFormat="1" ht="60.75" customHeight="1" x14ac:dyDescent="0.25">
      <c r="A56" s="322" t="s">
        <v>384</v>
      </c>
      <c r="B56" s="323"/>
      <c r="C56" s="323"/>
      <c r="D56" s="323"/>
      <c r="E56" s="152">
        <f>SUM(E58:E58,E63:E79,E83,E80)</f>
        <v>612900</v>
      </c>
      <c r="F56" s="152">
        <f t="shared" ref="F56:AU56" si="15">SUM(F58:F58,F63:F79,F83,F80)</f>
        <v>302806</v>
      </c>
      <c r="G56" s="152">
        <f t="shared" si="15"/>
        <v>0</v>
      </c>
      <c r="H56" s="152"/>
      <c r="I56" s="152">
        <f t="shared" si="15"/>
        <v>150000</v>
      </c>
      <c r="J56" s="152"/>
      <c r="K56" s="152">
        <f t="shared" si="15"/>
        <v>1065706</v>
      </c>
      <c r="L56" s="152">
        <f>SUM(L58:L58,L63:L79,L83,L80)</f>
        <v>1031968.29</v>
      </c>
      <c r="M56" s="152">
        <f t="shared" si="15"/>
        <v>30000</v>
      </c>
      <c r="N56" s="152">
        <f t="shared" si="15"/>
        <v>2712054</v>
      </c>
      <c r="O56" s="152"/>
      <c r="P56" s="152">
        <f t="shared" si="15"/>
        <v>0</v>
      </c>
      <c r="Q56" s="152"/>
      <c r="R56" s="152">
        <f t="shared" si="15"/>
        <v>3774022.29</v>
      </c>
      <c r="S56" s="152">
        <f>SUM(S58:S58,S63:S79,S83,S80)</f>
        <v>410800</v>
      </c>
      <c r="T56" s="152">
        <f t="shared" si="15"/>
        <v>0</v>
      </c>
      <c r="U56" s="152">
        <f t="shared" si="15"/>
        <v>0</v>
      </c>
      <c r="V56" s="152"/>
      <c r="W56" s="152">
        <f t="shared" si="15"/>
        <v>0</v>
      </c>
      <c r="X56" s="152"/>
      <c r="Y56" s="152">
        <f t="shared" si="15"/>
        <v>410800</v>
      </c>
      <c r="Z56" s="152">
        <f>SUM(Z58:Z58,Z63:Z79,Z83,Z80)</f>
        <v>190800</v>
      </c>
      <c r="AA56" s="152">
        <f t="shared" si="15"/>
        <v>0</v>
      </c>
      <c r="AB56" s="152">
        <f t="shared" si="15"/>
        <v>0</v>
      </c>
      <c r="AC56" s="152"/>
      <c r="AD56" s="152">
        <f t="shared" si="15"/>
        <v>0</v>
      </c>
      <c r="AE56" s="152"/>
      <c r="AF56" s="152">
        <f t="shared" si="15"/>
        <v>190800</v>
      </c>
      <c r="AG56" s="152">
        <f>SUM(AG58:AG58,AG63:AG79,AG83,AG80)</f>
        <v>20800</v>
      </c>
      <c r="AH56" s="152">
        <f t="shared" si="15"/>
        <v>0</v>
      </c>
      <c r="AI56" s="152">
        <f t="shared" si="15"/>
        <v>0</v>
      </c>
      <c r="AJ56" s="152"/>
      <c r="AK56" s="152">
        <f t="shared" si="15"/>
        <v>0</v>
      </c>
      <c r="AL56" s="152"/>
      <c r="AM56" s="152">
        <f t="shared" si="15"/>
        <v>20800</v>
      </c>
      <c r="AN56" s="152">
        <f>SUM(AN58:AN58,AN63:AN79,AN83,AN80)</f>
        <v>0</v>
      </c>
      <c r="AO56" s="152">
        <f t="shared" si="15"/>
        <v>0</v>
      </c>
      <c r="AP56" s="152">
        <f t="shared" si="15"/>
        <v>0</v>
      </c>
      <c r="AQ56" s="152"/>
      <c r="AR56" s="152">
        <f t="shared" si="15"/>
        <v>0</v>
      </c>
      <c r="AS56" s="152"/>
      <c r="AT56" s="152">
        <f t="shared" si="15"/>
        <v>0</v>
      </c>
      <c r="AU56" s="152">
        <f t="shared" si="15"/>
        <v>5462128.29</v>
      </c>
      <c r="AV56" s="153"/>
      <c r="AW56" s="153"/>
      <c r="AX56" s="153"/>
      <c r="AY56" s="153"/>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row>
    <row r="57" spans="1:149" s="21" customFormat="1" ht="31.5" customHeight="1" x14ac:dyDescent="0.25">
      <c r="A57" s="320" t="s">
        <v>609</v>
      </c>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row>
    <row r="58" spans="1:149" s="21" customFormat="1" ht="45" hidden="1" customHeight="1" x14ac:dyDescent="0.25">
      <c r="A58" s="100" t="s">
        <v>385</v>
      </c>
      <c r="B58" s="59"/>
      <c r="C58" s="59"/>
      <c r="D58" s="59"/>
      <c r="E58" s="59"/>
      <c r="F58" s="59"/>
      <c r="G58" s="59"/>
      <c r="H58" s="59"/>
      <c r="I58" s="59"/>
      <c r="J58" s="59"/>
      <c r="K58" s="101"/>
      <c r="L58" s="102"/>
      <c r="M58" s="59"/>
      <c r="N58" s="59"/>
      <c r="O58" s="59"/>
      <c r="P58" s="59"/>
      <c r="Q58" s="59"/>
      <c r="R58" s="101"/>
      <c r="S58" s="59"/>
      <c r="T58" s="59"/>
      <c r="U58" s="59"/>
      <c r="V58" s="59"/>
      <c r="W58" s="59"/>
      <c r="X58" s="59"/>
      <c r="Y58" s="101"/>
      <c r="Z58" s="59"/>
      <c r="AA58" s="59"/>
      <c r="AB58" s="59"/>
      <c r="AC58" s="59"/>
      <c r="AD58" s="59"/>
      <c r="AE58" s="59"/>
      <c r="AF58" s="101"/>
      <c r="AG58" s="59"/>
      <c r="AH58" s="59"/>
      <c r="AI58" s="59"/>
      <c r="AJ58" s="59"/>
      <c r="AK58" s="59"/>
      <c r="AL58" s="59"/>
      <c r="AM58" s="101"/>
      <c r="AN58" s="59"/>
      <c r="AO58" s="59"/>
      <c r="AP58" s="59"/>
      <c r="AQ58" s="59"/>
      <c r="AR58" s="59"/>
      <c r="AS58" s="59"/>
      <c r="AT58" s="101"/>
      <c r="AU58" s="103"/>
      <c r="AV58" s="104"/>
      <c r="AW58" s="59"/>
      <c r="AX58" s="62"/>
      <c r="AY58" s="59"/>
    </row>
    <row r="59" spans="1:149" s="21" customFormat="1" ht="45" hidden="1" customHeight="1" x14ac:dyDescent="0.25">
      <c r="A59" s="100"/>
      <c r="B59" s="59"/>
      <c r="C59" s="59"/>
      <c r="D59" s="59"/>
      <c r="E59" s="59"/>
      <c r="F59" s="59"/>
      <c r="G59" s="59"/>
      <c r="H59" s="59"/>
      <c r="I59" s="59"/>
      <c r="J59" s="59"/>
      <c r="K59" s="101"/>
      <c r="L59" s="102"/>
      <c r="M59" s="59"/>
      <c r="N59" s="59"/>
      <c r="O59" s="59"/>
      <c r="P59" s="59"/>
      <c r="Q59" s="59"/>
      <c r="R59" s="101"/>
      <c r="S59" s="59"/>
      <c r="T59" s="59"/>
      <c r="U59" s="59"/>
      <c r="V59" s="59"/>
      <c r="W59" s="59"/>
      <c r="X59" s="59"/>
      <c r="Y59" s="101"/>
      <c r="Z59" s="59"/>
      <c r="AA59" s="59"/>
      <c r="AB59" s="59"/>
      <c r="AC59" s="59"/>
      <c r="AD59" s="59"/>
      <c r="AE59" s="59"/>
      <c r="AF59" s="101"/>
      <c r="AG59" s="59"/>
      <c r="AH59" s="59"/>
      <c r="AI59" s="59"/>
      <c r="AJ59" s="59"/>
      <c r="AK59" s="59"/>
      <c r="AL59" s="59"/>
      <c r="AM59" s="101"/>
      <c r="AN59" s="59"/>
      <c r="AO59" s="59"/>
      <c r="AP59" s="59"/>
      <c r="AQ59" s="59"/>
      <c r="AR59" s="59"/>
      <c r="AS59" s="59"/>
      <c r="AT59" s="101"/>
      <c r="AU59" s="103"/>
      <c r="AV59" s="104"/>
      <c r="AW59" s="59"/>
      <c r="AX59" s="62"/>
      <c r="AY59" s="59"/>
    </row>
    <row r="60" spans="1:149" s="21" customFormat="1" ht="45" hidden="1" customHeight="1" x14ac:dyDescent="0.25">
      <c r="A60" s="100"/>
      <c r="B60" s="59"/>
      <c r="C60" s="59"/>
      <c r="D60" s="59"/>
      <c r="E60" s="59"/>
      <c r="F60" s="59"/>
      <c r="G60" s="59"/>
      <c r="H60" s="59"/>
      <c r="I60" s="59"/>
      <c r="J60" s="59"/>
      <c r="K60" s="101"/>
      <c r="L60" s="102"/>
      <c r="M60" s="59"/>
      <c r="N60" s="59"/>
      <c r="O60" s="59"/>
      <c r="P60" s="59"/>
      <c r="Q60" s="59"/>
      <c r="R60" s="101"/>
      <c r="S60" s="59"/>
      <c r="T60" s="59"/>
      <c r="U60" s="59"/>
      <c r="V60" s="59"/>
      <c r="W60" s="59"/>
      <c r="X60" s="59"/>
      <c r="Y60" s="101"/>
      <c r="Z60" s="59"/>
      <c r="AA60" s="59"/>
      <c r="AB60" s="59"/>
      <c r="AC60" s="59"/>
      <c r="AD60" s="59"/>
      <c r="AE60" s="59"/>
      <c r="AF60" s="101"/>
      <c r="AG60" s="59"/>
      <c r="AH60" s="59"/>
      <c r="AI60" s="59"/>
      <c r="AJ60" s="59"/>
      <c r="AK60" s="59"/>
      <c r="AL60" s="59"/>
      <c r="AM60" s="101"/>
      <c r="AN60" s="59"/>
      <c r="AO60" s="59"/>
      <c r="AP60" s="59"/>
      <c r="AQ60" s="59"/>
      <c r="AR60" s="59"/>
      <c r="AS60" s="59"/>
      <c r="AT60" s="101"/>
      <c r="AU60" s="103"/>
      <c r="AV60" s="104"/>
      <c r="AW60" s="59"/>
      <c r="AX60" s="62"/>
      <c r="AY60" s="59"/>
    </row>
    <row r="61" spans="1:149" s="21" customFormat="1" ht="45" hidden="1" customHeight="1" x14ac:dyDescent="0.25">
      <c r="A61" s="100"/>
      <c r="B61" s="59"/>
      <c r="C61" s="59"/>
      <c r="D61" s="59"/>
      <c r="E61" s="59"/>
      <c r="F61" s="59"/>
      <c r="G61" s="59"/>
      <c r="H61" s="59"/>
      <c r="I61" s="59"/>
      <c r="J61" s="59"/>
      <c r="K61" s="101"/>
      <c r="L61" s="102"/>
      <c r="M61" s="59"/>
      <c r="N61" s="59"/>
      <c r="O61" s="59"/>
      <c r="P61" s="59"/>
      <c r="Q61" s="59"/>
      <c r="R61" s="101"/>
      <c r="S61" s="59"/>
      <c r="T61" s="59"/>
      <c r="U61" s="59"/>
      <c r="V61" s="59"/>
      <c r="W61" s="59"/>
      <c r="X61" s="59"/>
      <c r="Y61" s="101"/>
      <c r="Z61" s="59"/>
      <c r="AA61" s="59"/>
      <c r="AB61" s="59"/>
      <c r="AC61" s="59"/>
      <c r="AD61" s="59"/>
      <c r="AE61" s="59"/>
      <c r="AF61" s="101"/>
      <c r="AG61" s="59"/>
      <c r="AH61" s="59"/>
      <c r="AI61" s="59"/>
      <c r="AJ61" s="59"/>
      <c r="AK61" s="59"/>
      <c r="AL61" s="59"/>
      <c r="AM61" s="101"/>
      <c r="AN61" s="59"/>
      <c r="AO61" s="59"/>
      <c r="AP61" s="59"/>
      <c r="AQ61" s="59"/>
      <c r="AR61" s="59"/>
      <c r="AS61" s="59"/>
      <c r="AT61" s="101"/>
      <c r="AU61" s="103"/>
      <c r="AV61" s="104"/>
      <c r="AW61" s="59"/>
      <c r="AX61" s="62"/>
      <c r="AY61" s="59"/>
    </row>
    <row r="62" spans="1:149" s="21" customFormat="1" ht="31.5" customHeight="1" x14ac:dyDescent="0.25">
      <c r="A62" s="320" t="s">
        <v>386</v>
      </c>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1"/>
      <c r="AY62" s="321"/>
    </row>
    <row r="63" spans="1:149" ht="101.25" customHeight="1" x14ac:dyDescent="0.25">
      <c r="A63" s="135" t="s">
        <v>534</v>
      </c>
      <c r="B63" s="59" t="s">
        <v>267</v>
      </c>
      <c r="C63" s="56" t="s">
        <v>100</v>
      </c>
      <c r="D63" s="58"/>
      <c r="E63" s="98"/>
      <c r="F63" s="58"/>
      <c r="G63" s="58"/>
      <c r="H63" s="58"/>
      <c r="I63" s="58"/>
      <c r="J63" s="58"/>
      <c r="K63" s="95">
        <f t="shared" ref="K63:K80" si="16">E63+F63+G63+I63</f>
        <v>0</v>
      </c>
      <c r="L63" s="58"/>
      <c r="M63" s="98">
        <v>30000</v>
      </c>
      <c r="N63" s="58"/>
      <c r="O63" s="58">
        <v>3000</v>
      </c>
      <c r="Q63" s="58" t="s">
        <v>44</v>
      </c>
      <c r="R63" s="95">
        <f t="shared" ref="R63:R79" si="17">L63+M63+N63+P63</f>
        <v>30000</v>
      </c>
      <c r="S63" s="58"/>
      <c r="T63" s="58"/>
      <c r="U63" s="58"/>
      <c r="V63" s="58"/>
      <c r="W63" s="58"/>
      <c r="X63" s="58"/>
      <c r="Y63" s="95">
        <f t="shared" ref="Y63:Y80" si="18">S63+T63+U63+W63</f>
        <v>0</v>
      </c>
      <c r="Z63" s="58"/>
      <c r="AA63" s="58"/>
      <c r="AB63" s="58"/>
      <c r="AC63" s="58"/>
      <c r="AD63" s="58"/>
      <c r="AE63" s="58"/>
      <c r="AF63" s="95">
        <f t="shared" ref="AF63:AF80" si="19">Z63+AA63+AB63+AD63</f>
        <v>0</v>
      </c>
      <c r="AG63" s="58"/>
      <c r="AH63" s="58"/>
      <c r="AI63" s="58"/>
      <c r="AJ63" s="58"/>
      <c r="AK63" s="58"/>
      <c r="AL63" s="58"/>
      <c r="AM63" s="95">
        <f t="shared" ref="AM63:AM80" si="20">AG63+AH63+AI63+AK63</f>
        <v>0</v>
      </c>
      <c r="AN63" s="58"/>
      <c r="AO63" s="58"/>
      <c r="AP63" s="58"/>
      <c r="AQ63" s="58"/>
      <c r="AR63" s="58"/>
      <c r="AS63" s="58"/>
      <c r="AT63" s="95">
        <f t="shared" ref="AT63:AT80" si="21">AN63+AO63+AP63+AR63</f>
        <v>0</v>
      </c>
      <c r="AU63" s="96">
        <f t="shared" ref="AU63:AU79" si="22">AT63+AM63+AF63+Y63+R63+K63</f>
        <v>30000</v>
      </c>
      <c r="AV63" s="97" t="s">
        <v>754</v>
      </c>
      <c r="AW63" s="58">
        <v>2023</v>
      </c>
      <c r="AX63" s="58">
        <v>2023</v>
      </c>
      <c r="AY63" s="99" t="s">
        <v>71</v>
      </c>
    </row>
    <row r="64" spans="1:149" ht="108.75" customHeight="1" x14ac:dyDescent="0.25">
      <c r="A64" s="135" t="s">
        <v>387</v>
      </c>
      <c r="B64" s="59" t="s">
        <v>45</v>
      </c>
      <c r="C64" s="56" t="s">
        <v>100</v>
      </c>
      <c r="D64" s="58"/>
      <c r="E64" s="58"/>
      <c r="F64" s="58"/>
      <c r="G64" s="58"/>
      <c r="H64" s="58"/>
      <c r="I64" s="98">
        <v>150000</v>
      </c>
      <c r="J64" s="58"/>
      <c r="K64" s="95">
        <f t="shared" si="16"/>
        <v>150000</v>
      </c>
      <c r="L64" s="58"/>
      <c r="M64" s="58"/>
      <c r="N64" s="58"/>
      <c r="O64" s="58"/>
      <c r="P64" s="58"/>
      <c r="Q64" s="58"/>
      <c r="R64" s="95">
        <f t="shared" si="17"/>
        <v>0</v>
      </c>
      <c r="S64" s="58"/>
      <c r="T64" s="58"/>
      <c r="U64" s="58"/>
      <c r="V64" s="58"/>
      <c r="W64" s="58"/>
      <c r="X64" s="58"/>
      <c r="Y64" s="95">
        <f t="shared" si="18"/>
        <v>0</v>
      </c>
      <c r="Z64" s="58"/>
      <c r="AA64" s="58"/>
      <c r="AB64" s="58"/>
      <c r="AC64" s="58"/>
      <c r="AD64" s="58"/>
      <c r="AE64" s="58"/>
      <c r="AF64" s="95">
        <f t="shared" si="19"/>
        <v>0</v>
      </c>
      <c r="AG64" s="58"/>
      <c r="AH64" s="58"/>
      <c r="AI64" s="58"/>
      <c r="AJ64" s="58"/>
      <c r="AK64" s="58"/>
      <c r="AL64" s="58"/>
      <c r="AM64" s="95">
        <f t="shared" si="20"/>
        <v>0</v>
      </c>
      <c r="AN64" s="58"/>
      <c r="AO64" s="58"/>
      <c r="AP64" s="58"/>
      <c r="AQ64" s="58"/>
      <c r="AR64" s="58"/>
      <c r="AS64" s="58"/>
      <c r="AT64" s="95">
        <f t="shared" si="21"/>
        <v>0</v>
      </c>
      <c r="AU64" s="96">
        <f t="shared" si="22"/>
        <v>150000</v>
      </c>
      <c r="AV64" s="97" t="s">
        <v>753</v>
      </c>
      <c r="AW64" s="58">
        <v>2022</v>
      </c>
      <c r="AX64" s="58">
        <v>2022</v>
      </c>
      <c r="AY64" s="99" t="s">
        <v>71</v>
      </c>
    </row>
    <row r="65" spans="1:51" ht="174" customHeight="1" x14ac:dyDescent="0.25">
      <c r="A65" s="135" t="s">
        <v>388</v>
      </c>
      <c r="B65" s="59" t="s">
        <v>234</v>
      </c>
      <c r="C65" s="56" t="s">
        <v>100</v>
      </c>
      <c r="D65" s="58"/>
      <c r="E65" s="98"/>
      <c r="F65" s="58"/>
      <c r="G65" s="58"/>
      <c r="H65" s="58"/>
      <c r="I65" s="58"/>
      <c r="J65" s="58"/>
      <c r="K65" s="95">
        <f t="shared" si="16"/>
        <v>0</v>
      </c>
      <c r="L65" s="98">
        <v>110000</v>
      </c>
      <c r="M65" s="58"/>
      <c r="N65" s="58"/>
      <c r="O65" s="58"/>
      <c r="P65" s="58"/>
      <c r="Q65" s="58"/>
      <c r="R65" s="95">
        <f t="shared" si="17"/>
        <v>110000</v>
      </c>
      <c r="S65" s="58">
        <v>110000</v>
      </c>
      <c r="T65" s="58"/>
      <c r="U65" s="58"/>
      <c r="V65" s="58"/>
      <c r="W65" s="58"/>
      <c r="X65" s="58"/>
      <c r="Y65" s="95">
        <f t="shared" si="18"/>
        <v>110000</v>
      </c>
      <c r="Z65" s="58"/>
      <c r="AA65" s="58"/>
      <c r="AB65" s="58"/>
      <c r="AC65" s="58"/>
      <c r="AD65" s="58"/>
      <c r="AE65" s="58"/>
      <c r="AF65" s="95">
        <f t="shared" si="19"/>
        <v>0</v>
      </c>
      <c r="AG65" s="58"/>
      <c r="AH65" s="58"/>
      <c r="AI65" s="58"/>
      <c r="AJ65" s="58"/>
      <c r="AK65" s="58"/>
      <c r="AL65" s="58"/>
      <c r="AM65" s="95">
        <f t="shared" si="20"/>
        <v>0</v>
      </c>
      <c r="AN65" s="58"/>
      <c r="AO65" s="58"/>
      <c r="AP65" s="58"/>
      <c r="AQ65" s="58"/>
      <c r="AR65" s="58"/>
      <c r="AS65" s="58"/>
      <c r="AT65" s="95">
        <f t="shared" si="21"/>
        <v>0</v>
      </c>
      <c r="AU65" s="96">
        <f t="shared" si="22"/>
        <v>220000</v>
      </c>
      <c r="AV65" s="97" t="s">
        <v>752</v>
      </c>
      <c r="AW65" s="58">
        <v>2023</v>
      </c>
      <c r="AX65" s="58">
        <v>2024</v>
      </c>
      <c r="AY65" s="56" t="s">
        <v>91</v>
      </c>
    </row>
    <row r="66" spans="1:51" ht="231" customHeight="1" x14ac:dyDescent="0.25">
      <c r="A66" s="135" t="s">
        <v>389</v>
      </c>
      <c r="B66" s="145" t="s">
        <v>240</v>
      </c>
      <c r="C66" s="56" t="s">
        <v>100</v>
      </c>
      <c r="D66" s="58"/>
      <c r="E66" s="105">
        <v>22430</v>
      </c>
      <c r="F66" s="58"/>
      <c r="G66" s="58"/>
      <c r="H66" s="58"/>
      <c r="I66" s="58"/>
      <c r="J66" s="58"/>
      <c r="K66" s="95">
        <f t="shared" si="16"/>
        <v>22430</v>
      </c>
      <c r="L66" s="105">
        <v>32469</v>
      </c>
      <c r="M66" s="58"/>
      <c r="N66" s="58"/>
      <c r="O66" s="58"/>
      <c r="P66" s="58"/>
      <c r="Q66" s="58"/>
      <c r="R66" s="95">
        <f t="shared" si="17"/>
        <v>32469</v>
      </c>
      <c r="T66" s="58"/>
      <c r="U66" s="58"/>
      <c r="V66" s="58"/>
      <c r="W66" s="58"/>
      <c r="X66" s="58"/>
      <c r="Y66" s="95">
        <f t="shared" si="18"/>
        <v>0</v>
      </c>
      <c r="Z66" s="58"/>
      <c r="AA66" s="58"/>
      <c r="AB66" s="58"/>
      <c r="AC66" s="58"/>
      <c r="AD66" s="58"/>
      <c r="AE66" s="58"/>
      <c r="AF66" s="95">
        <f t="shared" si="19"/>
        <v>0</v>
      </c>
      <c r="AG66" s="58"/>
      <c r="AH66" s="58"/>
      <c r="AI66" s="58"/>
      <c r="AJ66" s="58"/>
      <c r="AK66" s="58"/>
      <c r="AL66" s="58"/>
      <c r="AM66" s="95">
        <f t="shared" si="20"/>
        <v>0</v>
      </c>
      <c r="AN66" s="58"/>
      <c r="AO66" s="58"/>
      <c r="AP66" s="58"/>
      <c r="AQ66" s="58"/>
      <c r="AR66" s="58"/>
      <c r="AS66" s="58"/>
      <c r="AT66" s="95">
        <f t="shared" si="21"/>
        <v>0</v>
      </c>
      <c r="AU66" s="96">
        <f t="shared" si="22"/>
        <v>54899</v>
      </c>
      <c r="AV66" s="160" t="s">
        <v>922</v>
      </c>
      <c r="AW66" s="58">
        <v>2022</v>
      </c>
      <c r="AX66" s="58">
        <v>2023</v>
      </c>
      <c r="AY66" s="56" t="s">
        <v>236</v>
      </c>
    </row>
    <row r="67" spans="1:51" ht="102.75" customHeight="1" x14ac:dyDescent="0.25">
      <c r="A67" s="135" t="s">
        <v>535</v>
      </c>
      <c r="B67" s="145" t="s">
        <v>235</v>
      </c>
      <c r="C67" s="56" t="s">
        <v>100</v>
      </c>
      <c r="D67" s="58"/>
      <c r="E67" s="105">
        <v>114200</v>
      </c>
      <c r="F67" s="58"/>
      <c r="G67" s="58"/>
      <c r="H67" s="58"/>
      <c r="I67" s="58"/>
      <c r="J67" s="58"/>
      <c r="K67" s="95">
        <f t="shared" si="16"/>
        <v>114200</v>
      </c>
      <c r="L67" s="58"/>
      <c r="M67" s="58"/>
      <c r="N67" s="58"/>
      <c r="O67" s="58"/>
      <c r="P67" s="58"/>
      <c r="Q67" s="58"/>
      <c r="R67" s="95">
        <f t="shared" si="17"/>
        <v>0</v>
      </c>
      <c r="S67" s="58"/>
      <c r="T67" s="58"/>
      <c r="U67" s="58"/>
      <c r="V67" s="58"/>
      <c r="W67" s="58"/>
      <c r="X67" s="58"/>
      <c r="Y67" s="95">
        <f t="shared" si="18"/>
        <v>0</v>
      </c>
      <c r="Z67" s="58"/>
      <c r="AA67" s="58"/>
      <c r="AB67" s="58"/>
      <c r="AC67" s="58"/>
      <c r="AD67" s="58"/>
      <c r="AE67" s="58"/>
      <c r="AF67" s="95">
        <f t="shared" si="19"/>
        <v>0</v>
      </c>
      <c r="AG67" s="58"/>
      <c r="AH67" s="58"/>
      <c r="AI67" s="58"/>
      <c r="AJ67" s="58"/>
      <c r="AK67" s="58"/>
      <c r="AL67" s="58"/>
      <c r="AM67" s="95">
        <f t="shared" si="20"/>
        <v>0</v>
      </c>
      <c r="AN67" s="58"/>
      <c r="AO67" s="58"/>
      <c r="AP67" s="58"/>
      <c r="AQ67" s="58"/>
      <c r="AR67" s="58"/>
      <c r="AS67" s="58"/>
      <c r="AT67" s="95">
        <f t="shared" si="21"/>
        <v>0</v>
      </c>
      <c r="AU67" s="96">
        <f t="shared" si="22"/>
        <v>114200</v>
      </c>
      <c r="AV67" s="97" t="s">
        <v>751</v>
      </c>
      <c r="AW67" s="58">
        <v>2022</v>
      </c>
      <c r="AX67" s="58">
        <v>2022</v>
      </c>
      <c r="AY67" s="56" t="s">
        <v>236</v>
      </c>
    </row>
    <row r="68" spans="1:51" ht="123" customHeight="1" x14ac:dyDescent="0.25">
      <c r="A68" s="135" t="s">
        <v>390</v>
      </c>
      <c r="B68" s="145" t="s">
        <v>238</v>
      </c>
      <c r="C68" s="56" t="s">
        <v>100</v>
      </c>
      <c r="D68" s="58"/>
      <c r="E68" s="58"/>
      <c r="F68" s="58"/>
      <c r="G68" s="58"/>
      <c r="H68" s="58"/>
      <c r="I68" s="58"/>
      <c r="J68" s="58"/>
      <c r="K68" s="95">
        <f t="shared" si="16"/>
        <v>0</v>
      </c>
      <c r="L68" s="105">
        <v>61770</v>
      </c>
      <c r="M68" s="58"/>
      <c r="N68" s="58"/>
      <c r="O68" s="58"/>
      <c r="P68" s="58"/>
      <c r="Q68" s="58"/>
      <c r="R68" s="95">
        <f t="shared" si="17"/>
        <v>61770</v>
      </c>
      <c r="S68" s="58"/>
      <c r="T68" s="58"/>
      <c r="U68" s="58"/>
      <c r="V68" s="58"/>
      <c r="W68" s="58"/>
      <c r="X68" s="58"/>
      <c r="Y68" s="95">
        <f t="shared" si="18"/>
        <v>0</v>
      </c>
      <c r="Z68" s="58"/>
      <c r="AA68" s="58"/>
      <c r="AB68" s="58"/>
      <c r="AC68" s="58"/>
      <c r="AD68" s="58"/>
      <c r="AE68" s="58"/>
      <c r="AF68" s="95">
        <f t="shared" si="19"/>
        <v>0</v>
      </c>
      <c r="AG68" s="58"/>
      <c r="AH68" s="58"/>
      <c r="AI68" s="58"/>
      <c r="AJ68" s="58"/>
      <c r="AK68" s="58"/>
      <c r="AL68" s="58"/>
      <c r="AM68" s="95">
        <f t="shared" si="20"/>
        <v>0</v>
      </c>
      <c r="AN68" s="58"/>
      <c r="AO68" s="58"/>
      <c r="AP68" s="58"/>
      <c r="AQ68" s="58"/>
      <c r="AR68" s="58"/>
      <c r="AS68" s="58"/>
      <c r="AT68" s="95">
        <f t="shared" si="21"/>
        <v>0</v>
      </c>
      <c r="AU68" s="96">
        <f t="shared" si="22"/>
        <v>61770</v>
      </c>
      <c r="AV68" s="97" t="s">
        <v>750</v>
      </c>
      <c r="AW68" s="58">
        <v>2022</v>
      </c>
      <c r="AX68" s="58">
        <v>2022</v>
      </c>
      <c r="AY68" s="56" t="s">
        <v>236</v>
      </c>
    </row>
    <row r="69" spans="1:51" ht="131.25" customHeight="1" x14ac:dyDescent="0.25">
      <c r="A69" s="135" t="s">
        <v>391</v>
      </c>
      <c r="B69" s="145" t="s">
        <v>237</v>
      </c>
      <c r="C69" s="56" t="s">
        <v>100</v>
      </c>
      <c r="D69" s="58"/>
      <c r="E69" s="58"/>
      <c r="F69" s="58"/>
      <c r="G69" s="58"/>
      <c r="H69" s="58"/>
      <c r="I69" s="58"/>
      <c r="J69" s="58"/>
      <c r="K69" s="95">
        <f t="shared" si="16"/>
        <v>0</v>
      </c>
      <c r="L69" s="105">
        <v>128865</v>
      </c>
      <c r="M69" s="58"/>
      <c r="N69" s="58"/>
      <c r="O69" s="58"/>
      <c r="P69" s="58"/>
      <c r="Q69" s="58"/>
      <c r="R69" s="95">
        <f t="shared" si="17"/>
        <v>128865</v>
      </c>
      <c r="S69" s="58"/>
      <c r="T69" s="58"/>
      <c r="U69" s="58"/>
      <c r="V69" s="58"/>
      <c r="W69" s="58"/>
      <c r="X69" s="58"/>
      <c r="Y69" s="95">
        <f t="shared" si="18"/>
        <v>0</v>
      </c>
      <c r="Z69" s="58"/>
      <c r="AA69" s="58"/>
      <c r="AB69" s="58"/>
      <c r="AC69" s="58"/>
      <c r="AD69" s="58"/>
      <c r="AE69" s="58"/>
      <c r="AF69" s="95">
        <f t="shared" si="19"/>
        <v>0</v>
      </c>
      <c r="AG69" s="58"/>
      <c r="AH69" s="58"/>
      <c r="AI69" s="58"/>
      <c r="AJ69" s="58"/>
      <c r="AK69" s="58"/>
      <c r="AL69" s="58"/>
      <c r="AM69" s="95">
        <f t="shared" si="20"/>
        <v>0</v>
      </c>
      <c r="AN69" s="58"/>
      <c r="AO69" s="58"/>
      <c r="AP69" s="58"/>
      <c r="AQ69" s="58"/>
      <c r="AR69" s="58"/>
      <c r="AS69" s="58"/>
      <c r="AT69" s="95">
        <f t="shared" si="21"/>
        <v>0</v>
      </c>
      <c r="AU69" s="96">
        <f t="shared" si="22"/>
        <v>128865</v>
      </c>
      <c r="AV69" s="97" t="s">
        <v>749</v>
      </c>
      <c r="AW69" s="58">
        <v>2022</v>
      </c>
      <c r="AX69" s="58">
        <v>2022</v>
      </c>
      <c r="AY69" s="56" t="s">
        <v>236</v>
      </c>
    </row>
    <row r="70" spans="1:51" ht="121.5" customHeight="1" x14ac:dyDescent="0.25">
      <c r="A70" s="135" t="s">
        <v>392</v>
      </c>
      <c r="B70" s="145" t="s">
        <v>239</v>
      </c>
      <c r="C70" s="56" t="s">
        <v>100</v>
      </c>
      <c r="D70" s="58"/>
      <c r="E70" s="58"/>
      <c r="F70" s="58"/>
      <c r="G70" s="58"/>
      <c r="H70" s="58"/>
      <c r="I70" s="58"/>
      <c r="J70" s="58"/>
      <c r="K70" s="95">
        <f t="shared" si="16"/>
        <v>0</v>
      </c>
      <c r="L70" s="105">
        <v>54688</v>
      </c>
      <c r="M70" s="58"/>
      <c r="N70" s="105"/>
      <c r="O70" s="58"/>
      <c r="P70" s="58"/>
      <c r="Q70" s="58"/>
      <c r="R70" s="95">
        <f t="shared" si="17"/>
        <v>54688</v>
      </c>
      <c r="S70" s="58"/>
      <c r="T70" s="58"/>
      <c r="U70" s="58"/>
      <c r="V70" s="58"/>
      <c r="W70" s="58"/>
      <c r="X70" s="58"/>
      <c r="Y70" s="95">
        <f t="shared" si="18"/>
        <v>0</v>
      </c>
      <c r="Z70" s="58"/>
      <c r="AA70" s="58"/>
      <c r="AB70" s="58"/>
      <c r="AC70" s="58"/>
      <c r="AD70" s="58"/>
      <c r="AE70" s="58"/>
      <c r="AF70" s="95">
        <f t="shared" si="19"/>
        <v>0</v>
      </c>
      <c r="AG70" s="58"/>
      <c r="AH70" s="58"/>
      <c r="AI70" s="58"/>
      <c r="AJ70" s="58"/>
      <c r="AK70" s="58"/>
      <c r="AL70" s="58"/>
      <c r="AM70" s="95">
        <f t="shared" si="20"/>
        <v>0</v>
      </c>
      <c r="AN70" s="58"/>
      <c r="AO70" s="58"/>
      <c r="AP70" s="58"/>
      <c r="AQ70" s="58"/>
      <c r="AR70" s="58"/>
      <c r="AS70" s="58"/>
      <c r="AT70" s="95">
        <f t="shared" si="21"/>
        <v>0</v>
      </c>
      <c r="AU70" s="96">
        <f t="shared" si="22"/>
        <v>54688</v>
      </c>
      <c r="AV70" s="97" t="s">
        <v>748</v>
      </c>
      <c r="AW70" s="58">
        <v>2022</v>
      </c>
      <c r="AX70" s="58">
        <v>2022</v>
      </c>
      <c r="AY70" s="56" t="s">
        <v>236</v>
      </c>
    </row>
    <row r="71" spans="1:51" ht="123.75" customHeight="1" x14ac:dyDescent="0.25">
      <c r="A71" s="135" t="s">
        <v>393</v>
      </c>
      <c r="B71" s="145" t="s">
        <v>74</v>
      </c>
      <c r="C71" s="56" t="s">
        <v>100</v>
      </c>
      <c r="D71" s="58"/>
      <c r="E71" s="58"/>
      <c r="F71" s="58"/>
      <c r="G71" s="58"/>
      <c r="H71" s="58"/>
      <c r="I71" s="58"/>
      <c r="J71" s="58"/>
      <c r="K71" s="95">
        <f t="shared" si="16"/>
        <v>0</v>
      </c>
      <c r="L71" s="105">
        <v>225000</v>
      </c>
      <c r="M71" s="58"/>
      <c r="N71" s="58"/>
      <c r="O71" s="58"/>
      <c r="P71" s="58"/>
      <c r="Q71" s="58"/>
      <c r="R71" s="95">
        <f t="shared" si="17"/>
        <v>225000</v>
      </c>
      <c r="S71" s="58"/>
      <c r="T71" s="58"/>
      <c r="U71" s="58"/>
      <c r="V71" s="58"/>
      <c r="W71" s="58"/>
      <c r="X71" s="58"/>
      <c r="Y71" s="95">
        <f t="shared" si="18"/>
        <v>0</v>
      </c>
      <c r="Z71" s="58"/>
      <c r="AA71" s="58"/>
      <c r="AB71" s="58"/>
      <c r="AC71" s="58"/>
      <c r="AD71" s="58"/>
      <c r="AE71" s="58"/>
      <c r="AF71" s="95">
        <f t="shared" si="19"/>
        <v>0</v>
      </c>
      <c r="AG71" s="58"/>
      <c r="AH71" s="58"/>
      <c r="AI71" s="58"/>
      <c r="AJ71" s="58"/>
      <c r="AK71" s="58"/>
      <c r="AL71" s="58"/>
      <c r="AM71" s="95">
        <f t="shared" si="20"/>
        <v>0</v>
      </c>
      <c r="AN71" s="58"/>
      <c r="AO71" s="58"/>
      <c r="AP71" s="58"/>
      <c r="AQ71" s="58"/>
      <c r="AR71" s="58"/>
      <c r="AS71" s="58"/>
      <c r="AT71" s="95">
        <f t="shared" si="21"/>
        <v>0</v>
      </c>
      <c r="AU71" s="96">
        <f t="shared" si="22"/>
        <v>225000</v>
      </c>
      <c r="AV71" s="97" t="s">
        <v>747</v>
      </c>
      <c r="AW71" s="58">
        <v>2022</v>
      </c>
      <c r="AX71" s="58">
        <v>2022</v>
      </c>
      <c r="AY71" s="56" t="s">
        <v>236</v>
      </c>
    </row>
    <row r="72" spans="1:51" ht="122.25" customHeight="1" x14ac:dyDescent="0.25">
      <c r="A72" s="135" t="s">
        <v>394</v>
      </c>
      <c r="B72" s="145" t="s">
        <v>116</v>
      </c>
      <c r="C72" s="56" t="s">
        <v>100</v>
      </c>
      <c r="D72" s="58"/>
      <c r="E72" s="58"/>
      <c r="F72" s="58"/>
      <c r="G72" s="58"/>
      <c r="H72" s="58"/>
      <c r="I72" s="58"/>
      <c r="J72" s="58"/>
      <c r="K72" s="95">
        <f t="shared" si="16"/>
        <v>0</v>
      </c>
      <c r="L72" s="58"/>
      <c r="M72" s="58"/>
      <c r="N72" s="105">
        <v>2212054</v>
      </c>
      <c r="O72" s="58"/>
      <c r="P72" s="58"/>
      <c r="Q72" s="58"/>
      <c r="R72" s="95">
        <f t="shared" si="17"/>
        <v>2212054</v>
      </c>
      <c r="S72" s="58"/>
      <c r="T72" s="58"/>
      <c r="U72" s="58"/>
      <c r="V72" s="58"/>
      <c r="W72" s="58"/>
      <c r="X72" s="58"/>
      <c r="Y72" s="95">
        <f t="shared" si="18"/>
        <v>0</v>
      </c>
      <c r="Z72" s="58"/>
      <c r="AA72" s="58"/>
      <c r="AB72" s="58"/>
      <c r="AC72" s="58"/>
      <c r="AD72" s="58"/>
      <c r="AE72" s="58"/>
      <c r="AF72" s="95">
        <f t="shared" si="19"/>
        <v>0</v>
      </c>
      <c r="AG72" s="58"/>
      <c r="AH72" s="58"/>
      <c r="AI72" s="58"/>
      <c r="AJ72" s="58"/>
      <c r="AK72" s="58"/>
      <c r="AL72" s="58"/>
      <c r="AM72" s="95">
        <f t="shared" si="20"/>
        <v>0</v>
      </c>
      <c r="AN72" s="58"/>
      <c r="AO72" s="58"/>
      <c r="AP72" s="58"/>
      <c r="AQ72" s="58"/>
      <c r="AR72" s="58"/>
      <c r="AS72" s="58"/>
      <c r="AT72" s="95">
        <f t="shared" si="21"/>
        <v>0</v>
      </c>
      <c r="AU72" s="96">
        <f t="shared" si="22"/>
        <v>2212054</v>
      </c>
      <c r="AV72" s="97" t="s">
        <v>746</v>
      </c>
      <c r="AW72" s="58">
        <v>2023</v>
      </c>
      <c r="AX72" s="58">
        <v>2023</v>
      </c>
      <c r="AY72" s="56" t="s">
        <v>236</v>
      </c>
    </row>
    <row r="73" spans="1:51" ht="120" customHeight="1" x14ac:dyDescent="0.25">
      <c r="A73" s="135" t="s">
        <v>395</v>
      </c>
      <c r="B73" s="145" t="s">
        <v>75</v>
      </c>
      <c r="C73" s="56" t="s">
        <v>100</v>
      </c>
      <c r="D73" s="58"/>
      <c r="E73" s="58">
        <f>104000/5</f>
        <v>20800</v>
      </c>
      <c r="F73" s="58"/>
      <c r="G73" s="58"/>
      <c r="H73" s="58"/>
      <c r="I73" s="58"/>
      <c r="J73" s="58"/>
      <c r="K73" s="95">
        <f t="shared" si="16"/>
        <v>20800</v>
      </c>
      <c r="L73" s="105">
        <v>20800</v>
      </c>
      <c r="M73" s="58"/>
      <c r="N73" s="58"/>
      <c r="O73" s="58"/>
      <c r="P73" s="58"/>
      <c r="Q73" s="58"/>
      <c r="R73" s="95">
        <f t="shared" si="17"/>
        <v>20800</v>
      </c>
      <c r="S73" s="105">
        <v>20800</v>
      </c>
      <c r="T73" s="58"/>
      <c r="U73" s="58"/>
      <c r="V73" s="58"/>
      <c r="W73" s="58"/>
      <c r="X73" s="58"/>
      <c r="Y73" s="95">
        <f t="shared" si="18"/>
        <v>20800</v>
      </c>
      <c r="Z73" s="105">
        <v>20800</v>
      </c>
      <c r="AA73" s="58"/>
      <c r="AB73" s="58"/>
      <c r="AC73" s="58"/>
      <c r="AD73" s="58"/>
      <c r="AE73" s="58"/>
      <c r="AF73" s="95">
        <f t="shared" si="19"/>
        <v>20800</v>
      </c>
      <c r="AG73" s="105">
        <v>20800</v>
      </c>
      <c r="AH73" s="58"/>
      <c r="AI73" s="58"/>
      <c r="AJ73" s="58"/>
      <c r="AK73" s="58"/>
      <c r="AL73" s="58"/>
      <c r="AM73" s="95">
        <f t="shared" si="20"/>
        <v>20800</v>
      </c>
      <c r="AN73" s="58"/>
      <c r="AO73" s="58"/>
      <c r="AP73" s="58"/>
      <c r="AQ73" s="58"/>
      <c r="AR73" s="58"/>
      <c r="AS73" s="58"/>
      <c r="AT73" s="95">
        <f t="shared" si="21"/>
        <v>0</v>
      </c>
      <c r="AU73" s="96">
        <f t="shared" si="22"/>
        <v>104000</v>
      </c>
      <c r="AV73" s="97" t="s">
        <v>745</v>
      </c>
      <c r="AW73" s="58">
        <v>2023</v>
      </c>
      <c r="AX73" s="58">
        <v>2023</v>
      </c>
      <c r="AY73" s="56" t="s">
        <v>236</v>
      </c>
    </row>
    <row r="74" spans="1:51" ht="159" customHeight="1" x14ac:dyDescent="0.25">
      <c r="A74" s="135" t="s">
        <v>396</v>
      </c>
      <c r="B74" s="145" t="s">
        <v>76</v>
      </c>
      <c r="C74" s="56" t="s">
        <v>100</v>
      </c>
      <c r="D74" s="58"/>
      <c r="F74" s="58"/>
      <c r="G74" s="58"/>
      <c r="H74" s="58"/>
      <c r="I74" s="58"/>
      <c r="J74" s="58"/>
      <c r="K74" s="95">
        <f t="shared" si="16"/>
        <v>0</v>
      </c>
      <c r="L74" s="105">
        <f>62711+22430</f>
        <v>85141</v>
      </c>
      <c r="M74" s="58"/>
      <c r="N74" s="58"/>
      <c r="O74" s="58"/>
      <c r="P74" s="58"/>
      <c r="Q74" s="58"/>
      <c r="R74" s="95">
        <f t="shared" si="17"/>
        <v>85141</v>
      </c>
      <c r="S74" s="58"/>
      <c r="T74" s="58"/>
      <c r="U74" s="58"/>
      <c r="V74" s="58"/>
      <c r="W74" s="58"/>
      <c r="X74" s="58"/>
      <c r="Y74" s="95">
        <f t="shared" si="18"/>
        <v>0</v>
      </c>
      <c r="Z74" s="58"/>
      <c r="AA74" s="58"/>
      <c r="AB74" s="58"/>
      <c r="AC74" s="58"/>
      <c r="AD74" s="58"/>
      <c r="AE74" s="58"/>
      <c r="AF74" s="95">
        <f t="shared" si="19"/>
        <v>0</v>
      </c>
      <c r="AG74" s="58"/>
      <c r="AH74" s="58"/>
      <c r="AI74" s="58"/>
      <c r="AJ74" s="58"/>
      <c r="AK74" s="58"/>
      <c r="AL74" s="58"/>
      <c r="AM74" s="95">
        <f t="shared" si="20"/>
        <v>0</v>
      </c>
      <c r="AN74" s="58"/>
      <c r="AO74" s="58"/>
      <c r="AP74" s="58"/>
      <c r="AQ74" s="58"/>
      <c r="AR74" s="58"/>
      <c r="AS74" s="58"/>
      <c r="AT74" s="95">
        <f t="shared" si="21"/>
        <v>0</v>
      </c>
      <c r="AU74" s="96">
        <f t="shared" si="22"/>
        <v>85141</v>
      </c>
      <c r="AV74" s="106" t="s">
        <v>744</v>
      </c>
      <c r="AW74" s="58">
        <v>2022</v>
      </c>
      <c r="AX74" s="58">
        <v>2022</v>
      </c>
      <c r="AY74" s="56" t="s">
        <v>236</v>
      </c>
    </row>
    <row r="75" spans="1:51" ht="162" customHeight="1" x14ac:dyDescent="0.25">
      <c r="A75" s="135" t="s">
        <v>397</v>
      </c>
      <c r="B75" s="59" t="s">
        <v>103</v>
      </c>
      <c r="C75" s="56" t="s">
        <v>100</v>
      </c>
      <c r="D75" s="58"/>
      <c r="E75" s="105">
        <v>455470</v>
      </c>
      <c r="F75" s="105">
        <v>302806</v>
      </c>
      <c r="G75" s="105"/>
      <c r="H75" s="105"/>
      <c r="I75" s="105"/>
      <c r="J75" s="105"/>
      <c r="K75" s="95">
        <f t="shared" si="16"/>
        <v>758276</v>
      </c>
      <c r="L75" s="105"/>
      <c r="M75" s="105"/>
      <c r="N75" s="105"/>
      <c r="O75" s="105"/>
      <c r="P75" s="105"/>
      <c r="Q75" s="105"/>
      <c r="R75" s="95">
        <f t="shared" si="17"/>
        <v>0</v>
      </c>
      <c r="S75" s="58"/>
      <c r="T75" s="58"/>
      <c r="U75" s="58"/>
      <c r="V75" s="58"/>
      <c r="W75" s="58"/>
      <c r="X75" s="58"/>
      <c r="Y75" s="95">
        <f t="shared" si="18"/>
        <v>0</v>
      </c>
      <c r="Z75" s="58"/>
      <c r="AA75" s="58"/>
      <c r="AB75" s="58"/>
      <c r="AC75" s="58"/>
      <c r="AD75" s="58"/>
      <c r="AE75" s="58"/>
      <c r="AF75" s="95">
        <f t="shared" si="19"/>
        <v>0</v>
      </c>
      <c r="AG75" s="58"/>
      <c r="AH75" s="58"/>
      <c r="AI75" s="58"/>
      <c r="AJ75" s="58"/>
      <c r="AK75" s="58"/>
      <c r="AL75" s="58"/>
      <c r="AM75" s="95">
        <f t="shared" si="20"/>
        <v>0</v>
      </c>
      <c r="AN75" s="58"/>
      <c r="AO75" s="58"/>
      <c r="AP75" s="58"/>
      <c r="AQ75" s="58"/>
      <c r="AR75" s="58"/>
      <c r="AS75" s="58"/>
      <c r="AT75" s="95">
        <f t="shared" si="21"/>
        <v>0</v>
      </c>
      <c r="AU75" s="96">
        <f t="shared" si="22"/>
        <v>758276</v>
      </c>
      <c r="AV75" s="106" t="s">
        <v>755</v>
      </c>
      <c r="AW75" s="114">
        <v>2022</v>
      </c>
      <c r="AX75" s="114" t="s">
        <v>29</v>
      </c>
      <c r="AY75" s="115" t="s">
        <v>137</v>
      </c>
    </row>
    <row r="76" spans="1:51" s="4" customFormat="1" ht="119.25" customHeight="1" x14ac:dyDescent="0.25">
      <c r="A76" s="135" t="s">
        <v>398</v>
      </c>
      <c r="B76" s="59" t="s">
        <v>269</v>
      </c>
      <c r="C76" s="59" t="s">
        <v>100</v>
      </c>
      <c r="D76" s="116"/>
      <c r="E76" s="98"/>
      <c r="F76" s="58"/>
      <c r="G76" s="58"/>
      <c r="H76" s="58"/>
      <c r="I76" s="58"/>
      <c r="J76" s="58"/>
      <c r="K76" s="95">
        <f t="shared" si="16"/>
        <v>0</v>
      </c>
      <c r="L76" s="117">
        <v>125000</v>
      </c>
      <c r="M76" s="116"/>
      <c r="N76" s="116"/>
      <c r="O76" s="116"/>
      <c r="P76" s="116"/>
      <c r="Q76" s="116"/>
      <c r="R76" s="95">
        <f t="shared" si="17"/>
        <v>125000</v>
      </c>
      <c r="S76" s="116">
        <v>125000</v>
      </c>
      <c r="T76" s="116"/>
      <c r="U76" s="116"/>
      <c r="V76" s="116"/>
      <c r="W76" s="116"/>
      <c r="X76" s="116"/>
      <c r="Y76" s="95">
        <f t="shared" si="18"/>
        <v>125000</v>
      </c>
      <c r="Z76" s="116"/>
      <c r="AA76" s="116"/>
      <c r="AB76" s="116"/>
      <c r="AC76" s="116"/>
      <c r="AD76" s="116"/>
      <c r="AE76" s="116"/>
      <c r="AF76" s="95">
        <f t="shared" si="19"/>
        <v>0</v>
      </c>
      <c r="AG76" s="116"/>
      <c r="AH76" s="116"/>
      <c r="AI76" s="116"/>
      <c r="AJ76" s="116"/>
      <c r="AK76" s="116"/>
      <c r="AL76" s="116"/>
      <c r="AM76" s="95">
        <f t="shared" si="20"/>
        <v>0</v>
      </c>
      <c r="AN76" s="116"/>
      <c r="AO76" s="116"/>
      <c r="AP76" s="116"/>
      <c r="AQ76" s="116"/>
      <c r="AR76" s="116"/>
      <c r="AS76" s="116"/>
      <c r="AT76" s="95">
        <f t="shared" si="21"/>
        <v>0</v>
      </c>
      <c r="AU76" s="96">
        <f t="shared" si="22"/>
        <v>250000</v>
      </c>
      <c r="AV76" s="104" t="s">
        <v>756</v>
      </c>
      <c r="AW76" s="116">
        <v>2023</v>
      </c>
      <c r="AX76" s="116">
        <v>2024</v>
      </c>
      <c r="AY76" s="59" t="s">
        <v>147</v>
      </c>
    </row>
    <row r="77" spans="1:51" ht="213" customHeight="1" x14ac:dyDescent="0.25">
      <c r="A77" s="135" t="s">
        <v>399</v>
      </c>
      <c r="B77" s="59" t="s">
        <v>104</v>
      </c>
      <c r="C77" s="56" t="s">
        <v>100</v>
      </c>
      <c r="D77" s="58"/>
      <c r="E77" s="105"/>
      <c r="F77" s="105"/>
      <c r="G77" s="105"/>
      <c r="H77" s="105"/>
      <c r="I77" s="105"/>
      <c r="J77" s="105"/>
      <c r="K77" s="95">
        <f t="shared" si="16"/>
        <v>0</v>
      </c>
      <c r="L77" s="105"/>
      <c r="M77" s="105"/>
      <c r="N77" s="105"/>
      <c r="O77" s="105"/>
      <c r="P77" s="105"/>
      <c r="Q77" s="105"/>
      <c r="R77" s="95">
        <f t="shared" si="17"/>
        <v>0</v>
      </c>
      <c r="S77" s="105">
        <v>155000</v>
      </c>
      <c r="T77" s="105"/>
      <c r="U77" s="105"/>
      <c r="V77" s="105"/>
      <c r="W77" s="105"/>
      <c r="X77" s="105"/>
      <c r="Y77" s="95">
        <f t="shared" si="18"/>
        <v>155000</v>
      </c>
      <c r="Z77" s="105">
        <v>170000</v>
      </c>
      <c r="AA77" s="58"/>
      <c r="AB77" s="58"/>
      <c r="AC77" s="58"/>
      <c r="AD77" s="58"/>
      <c r="AE77" s="58"/>
      <c r="AF77" s="95">
        <f t="shared" si="19"/>
        <v>170000</v>
      </c>
      <c r="AG77" s="58"/>
      <c r="AH77" s="58"/>
      <c r="AI77" s="58"/>
      <c r="AJ77" s="58"/>
      <c r="AK77" s="58"/>
      <c r="AL77" s="58"/>
      <c r="AM77" s="95">
        <f t="shared" si="20"/>
        <v>0</v>
      </c>
      <c r="AN77" s="58"/>
      <c r="AO77" s="58"/>
      <c r="AP77" s="58"/>
      <c r="AQ77" s="58"/>
      <c r="AR77" s="58"/>
      <c r="AS77" s="58"/>
      <c r="AT77" s="95">
        <f t="shared" si="21"/>
        <v>0</v>
      </c>
      <c r="AU77" s="96">
        <f t="shared" si="22"/>
        <v>325000</v>
      </c>
      <c r="AV77" s="106" t="s">
        <v>757</v>
      </c>
      <c r="AW77" s="108">
        <v>2024</v>
      </c>
      <c r="AX77" s="108">
        <v>2025</v>
      </c>
      <c r="AY77" s="107" t="s">
        <v>142</v>
      </c>
    </row>
    <row r="78" spans="1:51" ht="123.75" customHeight="1" x14ac:dyDescent="0.25">
      <c r="A78" s="136" t="s">
        <v>400</v>
      </c>
      <c r="B78" s="59" t="s">
        <v>232</v>
      </c>
      <c r="C78" s="56" t="s">
        <v>100</v>
      </c>
      <c r="D78" s="58"/>
      <c r="E78" s="98"/>
      <c r="F78" s="58"/>
      <c r="G78" s="58"/>
      <c r="H78" s="58"/>
      <c r="I78" s="58"/>
      <c r="J78" s="58"/>
      <c r="K78" s="95">
        <f t="shared" si="16"/>
        <v>0</v>
      </c>
      <c r="L78" s="58">
        <v>50000</v>
      </c>
      <c r="M78" s="58"/>
      <c r="N78" s="58"/>
      <c r="O78" s="58"/>
      <c r="P78" s="58"/>
      <c r="Q78" s="58"/>
      <c r="R78" s="95">
        <f t="shared" si="17"/>
        <v>50000</v>
      </c>
      <c r="S78" s="58"/>
      <c r="T78" s="58"/>
      <c r="U78" s="58"/>
      <c r="V78" s="58"/>
      <c r="W78" s="58"/>
      <c r="X78" s="58"/>
      <c r="Y78" s="95">
        <f t="shared" si="18"/>
        <v>0</v>
      </c>
      <c r="Z78" s="58"/>
      <c r="AA78" s="58"/>
      <c r="AB78" s="58"/>
      <c r="AC78" s="58"/>
      <c r="AD78" s="58"/>
      <c r="AE78" s="58"/>
      <c r="AF78" s="95">
        <f t="shared" si="19"/>
        <v>0</v>
      </c>
      <c r="AG78" s="58"/>
      <c r="AH78" s="58"/>
      <c r="AI78" s="58"/>
      <c r="AJ78" s="58"/>
      <c r="AK78" s="58"/>
      <c r="AL78" s="58"/>
      <c r="AM78" s="95">
        <f t="shared" si="20"/>
        <v>0</v>
      </c>
      <c r="AN78" s="58"/>
      <c r="AO78" s="58"/>
      <c r="AP78" s="58"/>
      <c r="AQ78" s="58"/>
      <c r="AR78" s="58"/>
      <c r="AS78" s="58"/>
      <c r="AT78" s="95">
        <f t="shared" si="21"/>
        <v>0</v>
      </c>
      <c r="AU78" s="96">
        <f t="shared" si="22"/>
        <v>50000</v>
      </c>
      <c r="AV78" s="97" t="s">
        <v>758</v>
      </c>
      <c r="AW78" s="58">
        <v>2023</v>
      </c>
      <c r="AX78" s="58">
        <v>2023</v>
      </c>
      <c r="AY78" s="99" t="s">
        <v>71</v>
      </c>
    </row>
    <row r="79" spans="1:51" ht="118.5" customHeight="1" x14ac:dyDescent="0.25">
      <c r="A79" s="135" t="s">
        <v>401</v>
      </c>
      <c r="B79" s="59" t="s">
        <v>520</v>
      </c>
      <c r="C79" s="56" t="s">
        <v>100</v>
      </c>
      <c r="D79" s="111"/>
      <c r="E79" s="105"/>
      <c r="F79" s="105"/>
      <c r="G79" s="105"/>
      <c r="H79" s="105"/>
      <c r="I79" s="105"/>
      <c r="J79" s="105"/>
      <c r="K79" s="95">
        <f t="shared" si="16"/>
        <v>0</v>
      </c>
      <c r="L79" s="105">
        <v>50000</v>
      </c>
      <c r="M79" s="105"/>
      <c r="N79" s="105"/>
      <c r="O79" s="105"/>
      <c r="P79" s="105"/>
      <c r="Q79" s="105" t="s">
        <v>98</v>
      </c>
      <c r="R79" s="95">
        <f t="shared" si="17"/>
        <v>50000</v>
      </c>
      <c r="S79" s="58"/>
      <c r="T79" s="58"/>
      <c r="U79" s="58"/>
      <c r="V79" s="58"/>
      <c r="W79" s="58"/>
      <c r="X79" s="58"/>
      <c r="Y79" s="95">
        <f t="shared" si="18"/>
        <v>0</v>
      </c>
      <c r="Z79" s="58"/>
      <c r="AA79" s="58"/>
      <c r="AB79" s="58"/>
      <c r="AC79" s="58"/>
      <c r="AD79" s="58"/>
      <c r="AE79" s="58"/>
      <c r="AF79" s="95">
        <f t="shared" si="19"/>
        <v>0</v>
      </c>
      <c r="AG79" s="58"/>
      <c r="AH79" s="58"/>
      <c r="AI79" s="58"/>
      <c r="AJ79" s="58"/>
      <c r="AK79" s="58"/>
      <c r="AL79" s="58"/>
      <c r="AM79" s="95">
        <f t="shared" si="20"/>
        <v>0</v>
      </c>
      <c r="AN79" s="58"/>
      <c r="AO79" s="58"/>
      <c r="AP79" s="58"/>
      <c r="AQ79" s="58"/>
      <c r="AR79" s="58"/>
      <c r="AS79" s="58"/>
      <c r="AT79" s="95">
        <f t="shared" si="21"/>
        <v>0</v>
      </c>
      <c r="AU79" s="96">
        <f t="shared" si="22"/>
        <v>50000</v>
      </c>
      <c r="AV79" s="106" t="s">
        <v>759</v>
      </c>
      <c r="AW79" s="108">
        <v>2023</v>
      </c>
      <c r="AX79" s="108">
        <v>2023</v>
      </c>
      <c r="AY79" s="107" t="s">
        <v>521</v>
      </c>
    </row>
    <row r="80" spans="1:51" ht="125.25" customHeight="1" x14ac:dyDescent="0.25">
      <c r="A80" s="251" t="s">
        <v>949</v>
      </c>
      <c r="B80" s="252" t="s">
        <v>953</v>
      </c>
      <c r="C80" s="253" t="s">
        <v>100</v>
      </c>
      <c r="D80" s="254"/>
      <c r="E80" s="255"/>
      <c r="F80" s="255"/>
      <c r="G80" s="254"/>
      <c r="H80" s="254"/>
      <c r="I80" s="254"/>
      <c r="J80" s="254"/>
      <c r="K80" s="256">
        <f t="shared" si="16"/>
        <v>0</v>
      </c>
      <c r="L80" s="255">
        <v>88235.29</v>
      </c>
      <c r="M80" s="255"/>
      <c r="N80" s="254">
        <v>500000</v>
      </c>
      <c r="O80" s="254" t="s">
        <v>47</v>
      </c>
      <c r="P80" s="254"/>
      <c r="Q80" s="254"/>
      <c r="R80" s="256">
        <f>L80+M80+N80+P80</f>
        <v>588235.29</v>
      </c>
      <c r="S80" s="254"/>
      <c r="T80" s="254"/>
      <c r="U80" s="254"/>
      <c r="V80" s="254"/>
      <c r="W80" s="254"/>
      <c r="X80" s="254"/>
      <c r="Y80" s="256">
        <f t="shared" si="18"/>
        <v>0</v>
      </c>
      <c r="Z80" s="254"/>
      <c r="AA80" s="254"/>
      <c r="AB80" s="254"/>
      <c r="AC80" s="254"/>
      <c r="AD80" s="254"/>
      <c r="AE80" s="254"/>
      <c r="AF80" s="256">
        <f t="shared" si="19"/>
        <v>0</v>
      </c>
      <c r="AG80" s="254"/>
      <c r="AH80" s="254"/>
      <c r="AI80" s="254"/>
      <c r="AJ80" s="254"/>
      <c r="AK80" s="254"/>
      <c r="AL80" s="254"/>
      <c r="AM80" s="256">
        <f t="shared" si="20"/>
        <v>0</v>
      </c>
      <c r="AN80" s="254"/>
      <c r="AO80" s="254"/>
      <c r="AP80" s="254"/>
      <c r="AQ80" s="254"/>
      <c r="AR80" s="254"/>
      <c r="AS80" s="254"/>
      <c r="AT80" s="256">
        <f t="shared" si="21"/>
        <v>0</v>
      </c>
      <c r="AU80" s="257">
        <f>AT80+AM80+AF80+Y80+R80+K80</f>
        <v>588235.29</v>
      </c>
      <c r="AV80" s="258" t="s">
        <v>954</v>
      </c>
      <c r="AW80" s="254">
        <v>2023</v>
      </c>
      <c r="AX80" s="254">
        <v>2024</v>
      </c>
      <c r="AY80" s="259" t="s">
        <v>71</v>
      </c>
    </row>
    <row r="81" spans="1:165" ht="41.25" customHeight="1" x14ac:dyDescent="0.25">
      <c r="A81" s="304" t="s">
        <v>957</v>
      </c>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05"/>
      <c r="AR81" s="305"/>
      <c r="AS81" s="305"/>
      <c r="AT81" s="305"/>
      <c r="AU81" s="305"/>
      <c r="AV81" s="305"/>
      <c r="AW81" s="305"/>
      <c r="AX81" s="305"/>
      <c r="AY81" s="306"/>
    </row>
    <row r="82" spans="1:165" s="21" customFormat="1" ht="31.5" customHeight="1" x14ac:dyDescent="0.25">
      <c r="A82" s="320" t="s">
        <v>402</v>
      </c>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row>
    <row r="83" spans="1:165" s="21" customFormat="1" ht="45" hidden="1" customHeight="1" x14ac:dyDescent="0.25">
      <c r="A83" s="100" t="s">
        <v>403</v>
      </c>
      <c r="B83" s="59"/>
      <c r="C83" s="59"/>
      <c r="D83" s="59"/>
      <c r="E83" s="59"/>
      <c r="F83" s="59"/>
      <c r="G83" s="59"/>
      <c r="H83" s="59"/>
      <c r="I83" s="59"/>
      <c r="J83" s="59"/>
      <c r="K83" s="95">
        <f>E83+F83+G83+I83</f>
        <v>0</v>
      </c>
      <c r="L83" s="102"/>
      <c r="M83" s="59"/>
      <c r="N83" s="59"/>
      <c r="O83" s="59"/>
      <c r="P83" s="59"/>
      <c r="Q83" s="59"/>
      <c r="R83" s="95">
        <f>L83+M83+N83+P83</f>
        <v>0</v>
      </c>
      <c r="S83" s="58"/>
      <c r="T83" s="58"/>
      <c r="U83" s="58"/>
      <c r="V83" s="58"/>
      <c r="W83" s="58"/>
      <c r="X83" s="58"/>
      <c r="Y83" s="95">
        <f>S83+T83+U83+W83</f>
        <v>0</v>
      </c>
      <c r="Z83" s="58"/>
      <c r="AA83" s="58"/>
      <c r="AB83" s="58"/>
      <c r="AC83" s="58"/>
      <c r="AD83" s="58"/>
      <c r="AE83" s="58"/>
      <c r="AF83" s="95">
        <f>Z83+AA83+AB83+AD83</f>
        <v>0</v>
      </c>
      <c r="AG83" s="58"/>
      <c r="AH83" s="58"/>
      <c r="AI83" s="58"/>
      <c r="AJ83" s="58"/>
      <c r="AK83" s="58"/>
      <c r="AL83" s="58"/>
      <c r="AM83" s="95">
        <f>AG83+AH83+AI83+AK83</f>
        <v>0</v>
      </c>
      <c r="AN83" s="58"/>
      <c r="AO83" s="58"/>
      <c r="AP83" s="58"/>
      <c r="AQ83" s="58"/>
      <c r="AR83" s="58"/>
      <c r="AS83" s="58"/>
      <c r="AT83" s="95">
        <f>AN83+AO83+AP83+AR83</f>
        <v>0</v>
      </c>
      <c r="AU83" s="103">
        <f>AT83+AM83+AF83+Y83+R83+K83</f>
        <v>0</v>
      </c>
      <c r="AV83" s="104"/>
      <c r="AW83" s="59"/>
      <c r="AX83" s="62"/>
      <c r="AY83" s="59"/>
    </row>
    <row r="84" spans="1:165" s="74" customFormat="1" ht="49.5" customHeight="1" x14ac:dyDescent="0.25">
      <c r="A84" s="318" t="s">
        <v>404</v>
      </c>
      <c r="B84" s="324"/>
      <c r="C84" s="324"/>
      <c r="D84" s="324"/>
      <c r="E84" s="118">
        <f>SUM(E86:E89,E91:E109,E111,E113,E115)</f>
        <v>1081660.3599999999</v>
      </c>
      <c r="F84" s="118">
        <f>SUM(F86:F89,F91:F109,F111,F113,F115)</f>
        <v>0</v>
      </c>
      <c r="G84" s="118">
        <f>SUM(G86:G89,G91:G109,G111,G113,G115)</f>
        <v>0</v>
      </c>
      <c r="H84" s="118"/>
      <c r="I84" s="118">
        <f>SUM(I86:I89,I91:I109,I111,I113,I115)</f>
        <v>555422.85</v>
      </c>
      <c r="J84" s="118"/>
      <c r="K84" s="118">
        <f>SUM(K86:K89,K91:K109,K111,K113,K115)</f>
        <v>1637083.21</v>
      </c>
      <c r="L84" s="118">
        <f>SUM(L86:L89,L91:L109,L111,L113,L115)</f>
        <v>3179175.69</v>
      </c>
      <c r="M84" s="118">
        <f>SUM(M86:M89,M91:M109,M111,M113,M115)</f>
        <v>0</v>
      </c>
      <c r="N84" s="118">
        <f>SUM(N86:N89,N91:N109,N111,N113,N115)</f>
        <v>0</v>
      </c>
      <c r="O84" s="118"/>
      <c r="P84" s="118">
        <f t="shared" ref="P84:U84" si="23">SUM(P86:P89,P91:P109,P111,P113,P115)</f>
        <v>119900.77</v>
      </c>
      <c r="Q84" s="118">
        <f t="shared" si="23"/>
        <v>0</v>
      </c>
      <c r="R84" s="118">
        <f t="shared" si="23"/>
        <v>3299076.46</v>
      </c>
      <c r="S84" s="118">
        <f t="shared" si="23"/>
        <v>385000</v>
      </c>
      <c r="T84" s="118">
        <f t="shared" si="23"/>
        <v>0</v>
      </c>
      <c r="U84" s="118">
        <f t="shared" si="23"/>
        <v>0</v>
      </c>
      <c r="V84" s="118"/>
      <c r="W84" s="118">
        <f>SUM(W86:W89,W91:W109,W111,W113,W115)</f>
        <v>0</v>
      </c>
      <c r="X84" s="118"/>
      <c r="Y84" s="118">
        <f>SUM(Y86:Y89,Y91:Y109,Y111,Y113,Y115)</f>
        <v>385000</v>
      </c>
      <c r="Z84" s="118">
        <f>SUM(Z86:Z89,Z91:Z109,Z111,Z113,Z115)</f>
        <v>60000</v>
      </c>
      <c r="AA84" s="118">
        <f>SUM(AA86:AA89,AA91:AA109,AA111,AA113,AA115)</f>
        <v>0</v>
      </c>
      <c r="AB84" s="118">
        <f>SUM(AB86:AB89,AB91:AB109,AB111,AB113,AB115)</f>
        <v>0</v>
      </c>
      <c r="AC84" s="118"/>
      <c r="AD84" s="118">
        <f>SUM(AD86:AD89,AD91:AD109,AD111,AD113,AD115)</f>
        <v>0</v>
      </c>
      <c r="AE84" s="118"/>
      <c r="AF84" s="118">
        <f>SUM(AF86:AF89,AF91:AF109,AF111,AF113,AF115)</f>
        <v>60000</v>
      </c>
      <c r="AG84" s="118">
        <f>SUM(AG86:AG89,AG91:AG109,AG111,AG113,AG115)</f>
        <v>765000</v>
      </c>
      <c r="AH84" s="118">
        <f>SUM(AH86:AH89,AH91:AH109,AH111,AH113,AH115)</f>
        <v>0</v>
      </c>
      <c r="AI84" s="118">
        <f>SUM(AI86:AI89,AI91:AI109,AI111,AI113,AI115)</f>
        <v>0</v>
      </c>
      <c r="AJ84" s="118"/>
      <c r="AK84" s="118">
        <f>SUM(AK86:AK89,AK91:AK109,AK111,AK113,AK115)</f>
        <v>0</v>
      </c>
      <c r="AL84" s="118"/>
      <c r="AM84" s="118">
        <f>SUM(AM86:AM89,AM91:AM109,AM111,AM113,AM115)</f>
        <v>765000</v>
      </c>
      <c r="AN84" s="118">
        <f>SUM(AN86:AN89,AN91:AN109,AN111,AN113,AN115)</f>
        <v>280000</v>
      </c>
      <c r="AO84" s="118">
        <f>SUM(AO86:AO89,AO91:AO109,AO111,AO113,AO115)</f>
        <v>0</v>
      </c>
      <c r="AP84" s="118">
        <f>SUM(AP86:AP89,AP91:AP109,AP111,AP113,AP115)</f>
        <v>0</v>
      </c>
      <c r="AQ84" s="118"/>
      <c r="AR84" s="118">
        <f>SUM(AR86:AR89,AR91:AR109,AR111,AR113,AR115)</f>
        <v>0</v>
      </c>
      <c r="AS84" s="118"/>
      <c r="AT84" s="118">
        <f>SUM(AT86:AT89,AT91:AT109,AT111,AT113,AT115)</f>
        <v>280000</v>
      </c>
      <c r="AU84" s="118">
        <f>SUM(AU86:AU89,AU91:AU109,AU111,AU113,AU115)</f>
        <v>6366159.6699999999</v>
      </c>
      <c r="AV84" s="119"/>
      <c r="AW84" s="119"/>
      <c r="AX84" s="119"/>
      <c r="AY84" s="11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row>
    <row r="85" spans="1:165" s="21" customFormat="1" ht="31.5" customHeight="1" x14ac:dyDescent="0.25">
      <c r="A85" s="320" t="s">
        <v>610</v>
      </c>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row>
    <row r="86" spans="1:165" s="5" customFormat="1" ht="230.25" customHeight="1" x14ac:dyDescent="0.25">
      <c r="A86" s="135" t="s">
        <v>405</v>
      </c>
      <c r="B86" s="59" t="s">
        <v>905</v>
      </c>
      <c r="C86" s="56" t="s">
        <v>100</v>
      </c>
      <c r="D86" s="58"/>
      <c r="E86" s="117">
        <v>533744</v>
      </c>
      <c r="F86" s="58"/>
      <c r="G86" s="58"/>
      <c r="H86" s="58"/>
      <c r="I86" s="120">
        <v>114750</v>
      </c>
      <c r="J86" s="56" t="s">
        <v>42</v>
      </c>
      <c r="K86" s="95">
        <f>E86+F86+G86+I86</f>
        <v>648494</v>
      </c>
      <c r="L86" s="58"/>
      <c r="M86" s="58"/>
      <c r="N86" s="58"/>
      <c r="O86" s="58"/>
      <c r="P86" s="58"/>
      <c r="Q86" s="58"/>
      <c r="R86" s="95">
        <f t="shared" ref="R86:R109" si="24">L86+M86+N86+P86</f>
        <v>0</v>
      </c>
      <c r="S86" s="58"/>
      <c r="T86" s="58"/>
      <c r="U86" s="58"/>
      <c r="V86" s="58"/>
      <c r="W86" s="58"/>
      <c r="X86" s="58"/>
      <c r="Y86" s="95">
        <f t="shared" ref="Y86:Y109" si="25">S86+T86+U86+W86</f>
        <v>0</v>
      </c>
      <c r="Z86" s="58"/>
      <c r="AA86" s="58"/>
      <c r="AB86" s="58"/>
      <c r="AC86" s="58"/>
      <c r="AD86" s="58"/>
      <c r="AE86" s="58"/>
      <c r="AF86" s="95">
        <f t="shared" ref="AF86:AF109" si="26">Z86+AA86+AB86+AD86</f>
        <v>0</v>
      </c>
      <c r="AG86" s="58"/>
      <c r="AH86" s="58"/>
      <c r="AI86" s="58"/>
      <c r="AJ86" s="58"/>
      <c r="AK86" s="58"/>
      <c r="AL86" s="58"/>
      <c r="AM86" s="95">
        <f t="shared" ref="AM86:AM109" si="27">AG86+AH86+AI86+AK86</f>
        <v>0</v>
      </c>
      <c r="AN86" s="58"/>
      <c r="AO86" s="58"/>
      <c r="AP86" s="58"/>
      <c r="AQ86" s="58"/>
      <c r="AR86" s="58"/>
      <c r="AS86" s="58"/>
      <c r="AT86" s="95">
        <f t="shared" ref="AT86:AT109" si="28">AN86+AO86+AP86+AR86</f>
        <v>0</v>
      </c>
      <c r="AU86" s="96">
        <f>AT86+AM86+AF86+Y86+R86+K86</f>
        <v>648494</v>
      </c>
      <c r="AV86" s="121" t="s">
        <v>926</v>
      </c>
      <c r="AW86" s="58">
        <v>2022</v>
      </c>
      <c r="AX86" s="58">
        <v>2022</v>
      </c>
      <c r="AY86" s="99" t="s">
        <v>71</v>
      </c>
    </row>
    <row r="87" spans="1:165" s="140" customFormat="1" ht="278.25" customHeight="1" x14ac:dyDescent="0.25">
      <c r="A87" s="136" t="s">
        <v>406</v>
      </c>
      <c r="B87" s="59" t="s">
        <v>43</v>
      </c>
      <c r="C87" s="59" t="s">
        <v>100</v>
      </c>
      <c r="D87" s="116"/>
      <c r="E87" s="116"/>
      <c r="F87" s="116"/>
      <c r="G87" s="116"/>
      <c r="H87" s="116"/>
      <c r="I87" s="116">
        <v>218000</v>
      </c>
      <c r="J87" s="116"/>
      <c r="K87" s="95">
        <f t="shared" ref="K87:K109" si="29">E87+F87+G87+I87</f>
        <v>218000</v>
      </c>
      <c r="L87" s="116">
        <v>2000000</v>
      </c>
      <c r="M87" s="116"/>
      <c r="N87" s="116"/>
      <c r="O87" s="116"/>
      <c r="P87" s="116"/>
      <c r="Q87" s="116"/>
      <c r="R87" s="95">
        <f t="shared" si="24"/>
        <v>2000000</v>
      </c>
      <c r="S87" s="116"/>
      <c r="T87" s="116"/>
      <c r="U87" s="116"/>
      <c r="V87" s="116"/>
      <c r="W87" s="116"/>
      <c r="X87" s="116"/>
      <c r="Y87" s="95">
        <f t="shared" si="25"/>
        <v>0</v>
      </c>
      <c r="Z87" s="116"/>
      <c r="AA87" s="116"/>
      <c r="AB87" s="116"/>
      <c r="AC87" s="116"/>
      <c r="AD87" s="116"/>
      <c r="AE87" s="116"/>
      <c r="AF87" s="95">
        <f t="shared" si="26"/>
        <v>0</v>
      </c>
      <c r="AG87" s="116"/>
      <c r="AH87" s="116"/>
      <c r="AI87" s="116"/>
      <c r="AJ87" s="116"/>
      <c r="AK87" s="116"/>
      <c r="AL87" s="116"/>
      <c r="AM87" s="95">
        <f t="shared" si="27"/>
        <v>0</v>
      </c>
      <c r="AN87" s="116"/>
      <c r="AO87" s="116"/>
      <c r="AP87" s="116"/>
      <c r="AQ87" s="116"/>
      <c r="AR87" s="116"/>
      <c r="AS87" s="116"/>
      <c r="AT87" s="95">
        <f t="shared" si="28"/>
        <v>0</v>
      </c>
      <c r="AU87" s="139">
        <f>AT87+AM87+AF87+Y87+R87+K87</f>
        <v>2218000</v>
      </c>
      <c r="AV87" s="104" t="s">
        <v>760</v>
      </c>
      <c r="AW87" s="116">
        <v>2022</v>
      </c>
      <c r="AX87" s="116">
        <v>2025</v>
      </c>
      <c r="AY87" s="128" t="s">
        <v>71</v>
      </c>
    </row>
    <row r="88" spans="1:165" s="140" customFormat="1" ht="409.5" x14ac:dyDescent="0.25">
      <c r="A88" s="136" t="s">
        <v>407</v>
      </c>
      <c r="B88" s="122" t="s">
        <v>70</v>
      </c>
      <c r="C88" s="59" t="s">
        <v>100</v>
      </c>
      <c r="D88" s="116"/>
      <c r="F88" s="116"/>
      <c r="G88" s="116"/>
      <c r="H88" s="116"/>
      <c r="I88" s="116"/>
      <c r="J88" s="116"/>
      <c r="K88" s="95">
        <f t="shared" si="29"/>
        <v>0</v>
      </c>
      <c r="L88" s="149">
        <v>150000</v>
      </c>
      <c r="M88" s="116"/>
      <c r="N88" s="116"/>
      <c r="O88" s="116"/>
      <c r="P88" s="116"/>
      <c r="Q88" s="116"/>
      <c r="R88" s="95">
        <f t="shared" si="24"/>
        <v>150000</v>
      </c>
      <c r="S88" s="116"/>
      <c r="T88" s="116"/>
      <c r="U88" s="116"/>
      <c r="V88" s="116"/>
      <c r="W88" s="116"/>
      <c r="X88" s="116"/>
      <c r="Y88" s="95">
        <f t="shared" si="25"/>
        <v>0</v>
      </c>
      <c r="Z88" s="116"/>
      <c r="AA88" s="116"/>
      <c r="AB88" s="116"/>
      <c r="AC88" s="116"/>
      <c r="AD88" s="116"/>
      <c r="AE88" s="116"/>
      <c r="AF88" s="95">
        <f t="shared" si="26"/>
        <v>0</v>
      </c>
      <c r="AG88" s="116"/>
      <c r="AH88" s="116"/>
      <c r="AI88" s="116"/>
      <c r="AJ88" s="116"/>
      <c r="AK88" s="116"/>
      <c r="AL88" s="116"/>
      <c r="AM88" s="95">
        <f t="shared" si="27"/>
        <v>0</v>
      </c>
      <c r="AN88" s="116"/>
      <c r="AO88" s="116"/>
      <c r="AP88" s="116"/>
      <c r="AQ88" s="116"/>
      <c r="AR88" s="116"/>
      <c r="AS88" s="116"/>
      <c r="AT88" s="95">
        <f t="shared" si="28"/>
        <v>0</v>
      </c>
      <c r="AU88" s="139">
        <f>AT88+AM88+AF88+Y88+R88+K88</f>
        <v>150000</v>
      </c>
      <c r="AV88" s="141" t="s">
        <v>761</v>
      </c>
      <c r="AW88" s="116">
        <v>2022</v>
      </c>
      <c r="AX88" s="116">
        <v>2023</v>
      </c>
      <c r="AY88" s="128" t="s">
        <v>71</v>
      </c>
    </row>
    <row r="89" spans="1:165" s="5" customFormat="1" ht="383.25" customHeight="1" x14ac:dyDescent="0.25">
      <c r="A89" s="135" t="s">
        <v>408</v>
      </c>
      <c r="B89" s="122" t="s">
        <v>185</v>
      </c>
      <c r="C89" s="56" t="s">
        <v>100</v>
      </c>
      <c r="D89" s="58"/>
      <c r="E89" s="58">
        <v>45461.36</v>
      </c>
      <c r="F89" s="58"/>
      <c r="G89" s="58"/>
      <c r="H89" s="58"/>
      <c r="I89" s="56">
        <v>222672.85</v>
      </c>
      <c r="J89" s="56" t="s">
        <v>42</v>
      </c>
      <c r="K89" s="95">
        <f t="shared" si="29"/>
        <v>268134.21000000002</v>
      </c>
      <c r="L89" s="56">
        <v>24479.19</v>
      </c>
      <c r="M89" s="56"/>
      <c r="N89" s="56"/>
      <c r="O89" s="56"/>
      <c r="P89" s="56">
        <v>119900.77</v>
      </c>
      <c r="Q89" s="56" t="s">
        <v>42</v>
      </c>
      <c r="R89" s="95">
        <f t="shared" si="24"/>
        <v>144379.96</v>
      </c>
      <c r="S89" s="58"/>
      <c r="T89" s="58"/>
      <c r="U89" s="58"/>
      <c r="V89" s="58"/>
      <c r="W89" s="58"/>
      <c r="X89" s="58"/>
      <c r="Y89" s="95">
        <f t="shared" si="25"/>
        <v>0</v>
      </c>
      <c r="Z89" s="58"/>
      <c r="AA89" s="58"/>
      <c r="AB89" s="58"/>
      <c r="AC89" s="58"/>
      <c r="AD89" s="58"/>
      <c r="AE89" s="58"/>
      <c r="AF89" s="95">
        <f t="shared" si="26"/>
        <v>0</v>
      </c>
      <c r="AG89" s="58"/>
      <c r="AH89" s="58"/>
      <c r="AI89" s="58"/>
      <c r="AJ89" s="58"/>
      <c r="AK89" s="58"/>
      <c r="AL89" s="58"/>
      <c r="AM89" s="95">
        <f t="shared" si="27"/>
        <v>0</v>
      </c>
      <c r="AN89" s="58"/>
      <c r="AO89" s="58"/>
      <c r="AP89" s="58"/>
      <c r="AQ89" s="58"/>
      <c r="AR89" s="58"/>
      <c r="AS89" s="58"/>
      <c r="AT89" s="95">
        <f t="shared" si="28"/>
        <v>0</v>
      </c>
      <c r="AU89" s="96">
        <f>AT89+AM89+AF89+Y89+R89+K89</f>
        <v>412514.17000000004</v>
      </c>
      <c r="AV89" s="123" t="s">
        <v>923</v>
      </c>
      <c r="AW89" s="58">
        <v>2022</v>
      </c>
      <c r="AX89" s="58">
        <v>2023</v>
      </c>
      <c r="AY89" s="99" t="s">
        <v>184</v>
      </c>
    </row>
    <row r="90" spans="1:165" s="21" customFormat="1" ht="31.5" customHeight="1" x14ac:dyDescent="0.25">
      <c r="A90" s="320" t="s">
        <v>611</v>
      </c>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row>
    <row r="91" spans="1:165" ht="112.5" customHeight="1" x14ac:dyDescent="0.25">
      <c r="A91" s="135" t="s">
        <v>409</v>
      </c>
      <c r="B91" s="59" t="s">
        <v>110</v>
      </c>
      <c r="C91" s="56" t="s">
        <v>100</v>
      </c>
      <c r="D91" s="58"/>
      <c r="E91" s="112">
        <v>200000</v>
      </c>
      <c r="F91" s="58"/>
      <c r="G91" s="58"/>
      <c r="H91" s="58"/>
      <c r="I91" s="58"/>
      <c r="J91" s="58"/>
      <c r="K91" s="95">
        <f t="shared" si="29"/>
        <v>200000</v>
      </c>
      <c r="L91" s="112">
        <v>200000</v>
      </c>
      <c r="M91" s="58"/>
      <c r="N91" s="58"/>
      <c r="O91" s="58"/>
      <c r="P91" s="58"/>
      <c r="Q91" s="58"/>
      <c r="R91" s="95">
        <f t="shared" si="24"/>
        <v>200000</v>
      </c>
      <c r="S91" s="58"/>
      <c r="T91" s="58"/>
      <c r="U91" s="58"/>
      <c r="V91" s="58"/>
      <c r="W91" s="58"/>
      <c r="X91" s="58"/>
      <c r="Y91" s="95">
        <f t="shared" si="25"/>
        <v>0</v>
      </c>
      <c r="Z91" s="58"/>
      <c r="AA91" s="58"/>
      <c r="AB91" s="58"/>
      <c r="AC91" s="58"/>
      <c r="AD91" s="58"/>
      <c r="AE91" s="58"/>
      <c r="AF91" s="95">
        <f t="shared" si="26"/>
        <v>0</v>
      </c>
      <c r="AG91" s="58"/>
      <c r="AH91" s="58"/>
      <c r="AI91" s="58"/>
      <c r="AJ91" s="58"/>
      <c r="AK91" s="58"/>
      <c r="AL91" s="58"/>
      <c r="AM91" s="95">
        <f t="shared" si="27"/>
        <v>0</v>
      </c>
      <c r="AN91" s="58"/>
      <c r="AO91" s="58"/>
      <c r="AP91" s="58"/>
      <c r="AQ91" s="58"/>
      <c r="AR91" s="58"/>
      <c r="AS91" s="58"/>
      <c r="AT91" s="95">
        <f t="shared" si="28"/>
        <v>0</v>
      </c>
      <c r="AU91" s="96">
        <f t="shared" ref="AU91:AU101" si="30">AT91+AM91+AF91+Y91+R91+K91</f>
        <v>400000</v>
      </c>
      <c r="AV91" s="97" t="s">
        <v>762</v>
      </c>
      <c r="AW91" s="58">
        <v>2022</v>
      </c>
      <c r="AX91" s="58">
        <v>2027</v>
      </c>
      <c r="AY91" s="56" t="s">
        <v>150</v>
      </c>
    </row>
    <row r="92" spans="1:165" ht="132" customHeight="1" x14ac:dyDescent="0.25">
      <c r="A92" s="135" t="s">
        <v>410</v>
      </c>
      <c r="B92" s="59" t="s">
        <v>268</v>
      </c>
      <c r="C92" s="56" t="s">
        <v>100</v>
      </c>
      <c r="D92" s="58"/>
      <c r="E92" s="112">
        <v>50000</v>
      </c>
      <c r="F92" s="58"/>
      <c r="G92" s="58"/>
      <c r="H92" s="58"/>
      <c r="I92" s="58"/>
      <c r="J92" s="58"/>
      <c r="K92" s="95">
        <f t="shared" si="29"/>
        <v>50000</v>
      </c>
      <c r="L92" s="112">
        <v>50000</v>
      </c>
      <c r="M92" s="58"/>
      <c r="N92" s="58"/>
      <c r="O92" s="58"/>
      <c r="P92" s="58"/>
      <c r="Q92" s="58"/>
      <c r="R92" s="95">
        <f t="shared" si="24"/>
        <v>50000</v>
      </c>
      <c r="S92" s="58"/>
      <c r="T92" s="58"/>
      <c r="U92" s="58"/>
      <c r="V92" s="58"/>
      <c r="W92" s="58"/>
      <c r="X92" s="58"/>
      <c r="Y92" s="95">
        <f t="shared" si="25"/>
        <v>0</v>
      </c>
      <c r="Z92" s="58"/>
      <c r="AA92" s="58"/>
      <c r="AB92" s="58"/>
      <c r="AC92" s="58"/>
      <c r="AD92" s="58"/>
      <c r="AE92" s="58"/>
      <c r="AF92" s="95">
        <f t="shared" si="26"/>
        <v>0</v>
      </c>
      <c r="AG92" s="58"/>
      <c r="AH92" s="58"/>
      <c r="AI92" s="58"/>
      <c r="AJ92" s="58"/>
      <c r="AK92" s="58"/>
      <c r="AL92" s="58"/>
      <c r="AM92" s="95">
        <f t="shared" si="27"/>
        <v>0</v>
      </c>
      <c r="AN92" s="58"/>
      <c r="AO92" s="58"/>
      <c r="AP92" s="58"/>
      <c r="AQ92" s="58"/>
      <c r="AR92" s="58"/>
      <c r="AS92" s="58"/>
      <c r="AT92" s="95">
        <f t="shared" si="28"/>
        <v>0</v>
      </c>
      <c r="AU92" s="96">
        <f t="shared" si="30"/>
        <v>100000</v>
      </c>
      <c r="AV92" s="97" t="s">
        <v>763</v>
      </c>
      <c r="AW92" s="58">
        <v>2022</v>
      </c>
      <c r="AX92" s="58">
        <v>2027</v>
      </c>
      <c r="AY92" s="56" t="s">
        <v>151</v>
      </c>
    </row>
    <row r="93" spans="1:165" ht="189" customHeight="1" x14ac:dyDescent="0.25">
      <c r="A93" s="135" t="s">
        <v>536</v>
      </c>
      <c r="B93" s="59" t="s">
        <v>242</v>
      </c>
      <c r="C93" s="56" t="s">
        <v>100</v>
      </c>
      <c r="D93" s="58"/>
      <c r="E93" s="98"/>
      <c r="F93" s="58"/>
      <c r="G93" s="58"/>
      <c r="H93" s="58"/>
      <c r="I93" s="58"/>
      <c r="J93" s="58"/>
      <c r="K93" s="95">
        <f t="shared" si="29"/>
        <v>0</v>
      </c>
      <c r="L93" s="58">
        <v>50000</v>
      </c>
      <c r="M93" s="58"/>
      <c r="N93" s="58"/>
      <c r="O93" s="58"/>
      <c r="P93" s="58"/>
      <c r="Q93" s="58"/>
      <c r="R93" s="95">
        <f t="shared" si="24"/>
        <v>50000</v>
      </c>
      <c r="S93" s="58"/>
      <c r="T93" s="58"/>
      <c r="U93" s="58"/>
      <c r="V93" s="58"/>
      <c r="W93" s="58"/>
      <c r="X93" s="58"/>
      <c r="Y93" s="95">
        <f t="shared" si="25"/>
        <v>0</v>
      </c>
      <c r="Z93" s="58"/>
      <c r="AA93" s="58"/>
      <c r="AB93" s="58"/>
      <c r="AC93" s="58"/>
      <c r="AD93" s="58"/>
      <c r="AE93" s="58"/>
      <c r="AF93" s="95">
        <f t="shared" si="26"/>
        <v>0</v>
      </c>
      <c r="AG93" s="58"/>
      <c r="AH93" s="58"/>
      <c r="AI93" s="58"/>
      <c r="AJ93" s="58"/>
      <c r="AK93" s="58"/>
      <c r="AL93" s="58"/>
      <c r="AM93" s="95">
        <f t="shared" si="27"/>
        <v>0</v>
      </c>
      <c r="AN93" s="58"/>
      <c r="AO93" s="58"/>
      <c r="AP93" s="58"/>
      <c r="AQ93" s="58"/>
      <c r="AR93" s="58"/>
      <c r="AS93" s="58"/>
      <c r="AT93" s="95">
        <f t="shared" si="28"/>
        <v>0</v>
      </c>
      <c r="AU93" s="96">
        <f t="shared" si="30"/>
        <v>50000</v>
      </c>
      <c r="AV93" s="97" t="s">
        <v>764</v>
      </c>
      <c r="AW93" s="58">
        <v>2023</v>
      </c>
      <c r="AX93" s="58">
        <v>2023</v>
      </c>
      <c r="AY93" s="56" t="s">
        <v>241</v>
      </c>
    </row>
    <row r="94" spans="1:165" ht="107.25" customHeight="1" x14ac:dyDescent="0.25">
      <c r="A94" s="135" t="s">
        <v>537</v>
      </c>
      <c r="B94" s="59" t="s">
        <v>250</v>
      </c>
      <c r="C94" s="56" t="s">
        <v>100</v>
      </c>
      <c r="D94" s="58"/>
      <c r="E94" s="112"/>
      <c r="F94" s="58"/>
      <c r="G94" s="58"/>
      <c r="H94" s="58"/>
      <c r="I94" s="58"/>
      <c r="J94" s="58"/>
      <c r="K94" s="95">
        <f t="shared" si="29"/>
        <v>0</v>
      </c>
      <c r="L94" s="58"/>
      <c r="M94" s="58"/>
      <c r="N94" s="58"/>
      <c r="O94" s="58"/>
      <c r="P94" s="58"/>
      <c r="Q94" s="58"/>
      <c r="R94" s="95">
        <f t="shared" si="24"/>
        <v>0</v>
      </c>
      <c r="S94" s="58"/>
      <c r="T94" s="58"/>
      <c r="U94" s="58"/>
      <c r="V94" s="58"/>
      <c r="W94" s="58"/>
      <c r="X94" s="58"/>
      <c r="Y94" s="95">
        <f t="shared" si="25"/>
        <v>0</v>
      </c>
      <c r="Z94" s="58"/>
      <c r="AA94" s="58"/>
      <c r="AB94" s="58"/>
      <c r="AC94" s="58"/>
      <c r="AD94" s="58"/>
      <c r="AE94" s="58"/>
      <c r="AF94" s="95">
        <f t="shared" si="26"/>
        <v>0</v>
      </c>
      <c r="AG94" s="58">
        <v>70000</v>
      </c>
      <c r="AH94" s="58"/>
      <c r="AI94" s="58"/>
      <c r="AJ94" s="58"/>
      <c r="AK94" s="58"/>
      <c r="AL94" s="58"/>
      <c r="AM94" s="95">
        <f t="shared" si="27"/>
        <v>70000</v>
      </c>
      <c r="AN94" s="58"/>
      <c r="AO94" s="58"/>
      <c r="AP94" s="58"/>
      <c r="AQ94" s="58"/>
      <c r="AR94" s="58"/>
      <c r="AS94" s="58"/>
      <c r="AT94" s="95">
        <f t="shared" si="28"/>
        <v>0</v>
      </c>
      <c r="AU94" s="96">
        <f t="shared" si="30"/>
        <v>70000</v>
      </c>
      <c r="AV94" s="97" t="s">
        <v>765</v>
      </c>
      <c r="AW94" s="58">
        <v>2026</v>
      </c>
      <c r="AX94" s="58">
        <v>2026</v>
      </c>
      <c r="AY94" s="56" t="s">
        <v>244</v>
      </c>
    </row>
    <row r="95" spans="1:165" ht="97.5" customHeight="1" x14ac:dyDescent="0.25">
      <c r="A95" s="135" t="s">
        <v>538</v>
      </c>
      <c r="B95" s="59" t="s">
        <v>251</v>
      </c>
      <c r="C95" s="56" t="s">
        <v>100</v>
      </c>
      <c r="D95" s="58"/>
      <c r="E95" s="112"/>
      <c r="F95" s="58"/>
      <c r="G95" s="58"/>
      <c r="H95" s="58"/>
      <c r="I95" s="58"/>
      <c r="J95" s="58"/>
      <c r="K95" s="95">
        <f t="shared" si="29"/>
        <v>0</v>
      </c>
      <c r="L95" s="58"/>
      <c r="M95" s="58"/>
      <c r="N95" s="58"/>
      <c r="O95" s="58"/>
      <c r="P95" s="58"/>
      <c r="Q95" s="58"/>
      <c r="R95" s="95">
        <f t="shared" si="24"/>
        <v>0</v>
      </c>
      <c r="S95" s="58"/>
      <c r="T95" s="58"/>
      <c r="U95" s="58"/>
      <c r="V95" s="58"/>
      <c r="W95" s="58"/>
      <c r="X95" s="58"/>
      <c r="Y95" s="95">
        <f t="shared" si="25"/>
        <v>0</v>
      </c>
      <c r="Z95" s="58"/>
      <c r="AA95" s="58"/>
      <c r="AB95" s="58"/>
      <c r="AC95" s="58"/>
      <c r="AD95" s="58"/>
      <c r="AE95" s="58"/>
      <c r="AF95" s="95">
        <f t="shared" si="26"/>
        <v>0</v>
      </c>
      <c r="AG95" s="58">
        <v>50000</v>
      </c>
      <c r="AH95" s="58"/>
      <c r="AI95" s="58"/>
      <c r="AJ95" s="58"/>
      <c r="AK95" s="58"/>
      <c r="AL95" s="58"/>
      <c r="AM95" s="95">
        <f t="shared" si="27"/>
        <v>50000</v>
      </c>
      <c r="AN95" s="58"/>
      <c r="AO95" s="58"/>
      <c r="AP95" s="58"/>
      <c r="AQ95" s="58"/>
      <c r="AR95" s="58"/>
      <c r="AS95" s="58"/>
      <c r="AT95" s="95">
        <f t="shared" si="28"/>
        <v>0</v>
      </c>
      <c r="AU95" s="96">
        <f t="shared" si="30"/>
        <v>50000</v>
      </c>
      <c r="AV95" s="97" t="s">
        <v>766</v>
      </c>
      <c r="AW95" s="58">
        <v>2026</v>
      </c>
      <c r="AX95" s="58">
        <v>2026</v>
      </c>
      <c r="AY95" s="56" t="s">
        <v>244</v>
      </c>
    </row>
    <row r="96" spans="1:165" ht="123" customHeight="1" x14ac:dyDescent="0.25">
      <c r="A96" s="135" t="s">
        <v>539</v>
      </c>
      <c r="B96" s="59" t="s">
        <v>252</v>
      </c>
      <c r="C96" s="56" t="s">
        <v>100</v>
      </c>
      <c r="D96" s="58"/>
      <c r="E96" s="112"/>
      <c r="F96" s="58"/>
      <c r="G96" s="58"/>
      <c r="H96" s="58"/>
      <c r="I96" s="58"/>
      <c r="J96" s="58"/>
      <c r="K96" s="95">
        <f t="shared" si="29"/>
        <v>0</v>
      </c>
      <c r="L96" s="58"/>
      <c r="M96" s="58"/>
      <c r="N96" s="58"/>
      <c r="O96" s="58"/>
      <c r="P96" s="58"/>
      <c r="Q96" s="58"/>
      <c r="R96" s="95">
        <f t="shared" si="24"/>
        <v>0</v>
      </c>
      <c r="S96" s="58"/>
      <c r="T96" s="58"/>
      <c r="U96" s="58"/>
      <c r="V96" s="58"/>
      <c r="W96" s="58"/>
      <c r="X96" s="58"/>
      <c r="Y96" s="95">
        <f t="shared" si="25"/>
        <v>0</v>
      </c>
      <c r="Z96" s="58"/>
      <c r="AA96" s="58"/>
      <c r="AB96" s="58"/>
      <c r="AC96" s="58"/>
      <c r="AD96" s="58"/>
      <c r="AE96" s="58"/>
      <c r="AF96" s="95">
        <f t="shared" si="26"/>
        <v>0</v>
      </c>
      <c r="AG96" s="58">
        <v>500000</v>
      </c>
      <c r="AH96" s="58"/>
      <c r="AI96" s="58"/>
      <c r="AJ96" s="58"/>
      <c r="AK96" s="58"/>
      <c r="AL96" s="58"/>
      <c r="AM96" s="95">
        <f t="shared" si="27"/>
        <v>500000</v>
      </c>
      <c r="AN96" s="58"/>
      <c r="AO96" s="58"/>
      <c r="AP96" s="58"/>
      <c r="AQ96" s="58"/>
      <c r="AR96" s="58"/>
      <c r="AS96" s="58"/>
      <c r="AT96" s="95">
        <f t="shared" si="28"/>
        <v>0</v>
      </c>
      <c r="AU96" s="96">
        <f t="shared" si="30"/>
        <v>500000</v>
      </c>
      <c r="AV96" s="97" t="s">
        <v>767</v>
      </c>
      <c r="AW96" s="58">
        <v>2023</v>
      </c>
      <c r="AX96" s="58">
        <v>2023</v>
      </c>
      <c r="AY96" s="56" t="s">
        <v>244</v>
      </c>
    </row>
    <row r="97" spans="1:51" ht="95.25" customHeight="1" x14ac:dyDescent="0.25">
      <c r="A97" s="135" t="s">
        <v>540</v>
      </c>
      <c r="B97" s="59" t="s">
        <v>253</v>
      </c>
      <c r="C97" s="56" t="s">
        <v>100</v>
      </c>
      <c r="D97" s="58"/>
      <c r="E97" s="112"/>
      <c r="F97" s="58"/>
      <c r="G97" s="58"/>
      <c r="H97" s="58"/>
      <c r="I97" s="58"/>
      <c r="J97" s="58"/>
      <c r="K97" s="95">
        <f t="shared" si="29"/>
        <v>0</v>
      </c>
      <c r="L97" s="58"/>
      <c r="M97" s="58"/>
      <c r="N97" s="58"/>
      <c r="O97" s="58"/>
      <c r="P97" s="58"/>
      <c r="Q97" s="58"/>
      <c r="R97" s="95">
        <f t="shared" si="24"/>
        <v>0</v>
      </c>
      <c r="S97" s="58">
        <v>145000</v>
      </c>
      <c r="T97" s="58"/>
      <c r="U97" s="58"/>
      <c r="V97" s="58"/>
      <c r="W97" s="58"/>
      <c r="X97" s="58"/>
      <c r="Y97" s="95">
        <f t="shared" si="25"/>
        <v>145000</v>
      </c>
      <c r="Z97" s="58"/>
      <c r="AA97" s="58"/>
      <c r="AB97" s="58"/>
      <c r="AC97" s="58"/>
      <c r="AD97" s="58"/>
      <c r="AE97" s="58"/>
      <c r="AF97" s="95">
        <f t="shared" si="26"/>
        <v>0</v>
      </c>
      <c r="AG97" s="58"/>
      <c r="AH97" s="58"/>
      <c r="AI97" s="58"/>
      <c r="AJ97" s="58"/>
      <c r="AK97" s="58"/>
      <c r="AL97" s="58"/>
      <c r="AM97" s="95">
        <f t="shared" si="27"/>
        <v>0</v>
      </c>
      <c r="AN97" s="58"/>
      <c r="AO97" s="58"/>
      <c r="AP97" s="58"/>
      <c r="AQ97" s="58"/>
      <c r="AR97" s="58"/>
      <c r="AS97" s="58"/>
      <c r="AT97" s="95">
        <f t="shared" si="28"/>
        <v>0</v>
      </c>
      <c r="AU97" s="96">
        <f t="shared" si="30"/>
        <v>145000</v>
      </c>
      <c r="AV97" s="97" t="s">
        <v>768</v>
      </c>
      <c r="AW97" s="58">
        <v>2024</v>
      </c>
      <c r="AX97" s="58">
        <v>2024</v>
      </c>
      <c r="AY97" s="56" t="s">
        <v>244</v>
      </c>
    </row>
    <row r="98" spans="1:51" ht="99.75" customHeight="1" x14ac:dyDescent="0.25">
      <c r="A98" s="135" t="s">
        <v>541</v>
      </c>
      <c r="B98" s="59" t="s">
        <v>510</v>
      </c>
      <c r="C98" s="56" t="s">
        <v>100</v>
      </c>
      <c r="D98" s="58"/>
      <c r="E98" s="112"/>
      <c r="F98" s="58"/>
      <c r="G98" s="58"/>
      <c r="H98" s="58"/>
      <c r="I98" s="58"/>
      <c r="J98" s="58"/>
      <c r="K98" s="95">
        <f t="shared" si="29"/>
        <v>0</v>
      </c>
      <c r="L98" s="58"/>
      <c r="M98" s="58"/>
      <c r="N98" s="58"/>
      <c r="O98" s="58"/>
      <c r="P98" s="58"/>
      <c r="Q98" s="58"/>
      <c r="R98" s="95">
        <f t="shared" si="24"/>
        <v>0</v>
      </c>
      <c r="S98" s="58"/>
      <c r="T98" s="58"/>
      <c r="U98" s="58"/>
      <c r="V98" s="58"/>
      <c r="W98" s="58"/>
      <c r="X98" s="58"/>
      <c r="Y98" s="95">
        <f t="shared" si="25"/>
        <v>0</v>
      </c>
      <c r="Z98" s="58">
        <v>60000</v>
      </c>
      <c r="AA98" s="58"/>
      <c r="AB98" s="58"/>
      <c r="AC98" s="58"/>
      <c r="AD98" s="58"/>
      <c r="AE98" s="58"/>
      <c r="AF98" s="95">
        <f t="shared" si="26"/>
        <v>60000</v>
      </c>
      <c r="AG98" s="58"/>
      <c r="AH98" s="58"/>
      <c r="AI98" s="58"/>
      <c r="AJ98" s="58"/>
      <c r="AK98" s="58"/>
      <c r="AL98" s="58"/>
      <c r="AM98" s="95">
        <f t="shared" si="27"/>
        <v>0</v>
      </c>
      <c r="AN98" s="58"/>
      <c r="AO98" s="58"/>
      <c r="AP98" s="58"/>
      <c r="AQ98" s="58"/>
      <c r="AR98" s="58"/>
      <c r="AS98" s="58"/>
      <c r="AT98" s="95">
        <f t="shared" si="28"/>
        <v>0</v>
      </c>
      <c r="AU98" s="96">
        <f t="shared" si="30"/>
        <v>60000</v>
      </c>
      <c r="AV98" s="97" t="s">
        <v>769</v>
      </c>
      <c r="AW98" s="58">
        <v>2024</v>
      </c>
      <c r="AX98" s="58">
        <v>2024</v>
      </c>
      <c r="AY98" s="56" t="s">
        <v>244</v>
      </c>
    </row>
    <row r="99" spans="1:51" ht="84" customHeight="1" x14ac:dyDescent="0.25">
      <c r="A99" s="135" t="s">
        <v>542</v>
      </c>
      <c r="B99" s="59" t="s">
        <v>41</v>
      </c>
      <c r="C99" s="56" t="s">
        <v>100</v>
      </c>
      <c r="D99" s="58"/>
      <c r="F99" s="58"/>
      <c r="G99" s="58"/>
      <c r="H99" s="58"/>
      <c r="I99" s="58"/>
      <c r="J99" s="58"/>
      <c r="K99" s="95">
        <f t="shared" si="29"/>
        <v>0</v>
      </c>
      <c r="L99" s="112">
        <v>60000</v>
      </c>
      <c r="M99" s="58"/>
      <c r="N99" s="58"/>
      <c r="O99" s="58"/>
      <c r="P99" s="58"/>
      <c r="Q99" s="58"/>
      <c r="R99" s="95">
        <f t="shared" si="24"/>
        <v>60000</v>
      </c>
      <c r="S99" s="58"/>
      <c r="T99" s="58"/>
      <c r="U99" s="58"/>
      <c r="V99" s="58"/>
      <c r="W99" s="58"/>
      <c r="X99" s="58"/>
      <c r="Y99" s="95">
        <f t="shared" si="25"/>
        <v>0</v>
      </c>
      <c r="Z99" s="58"/>
      <c r="AA99" s="58"/>
      <c r="AB99" s="58"/>
      <c r="AC99" s="58"/>
      <c r="AD99" s="58"/>
      <c r="AE99" s="58"/>
      <c r="AF99" s="95">
        <f t="shared" si="26"/>
        <v>0</v>
      </c>
      <c r="AG99" s="58"/>
      <c r="AH99" s="58"/>
      <c r="AI99" s="58"/>
      <c r="AJ99" s="58"/>
      <c r="AK99" s="58"/>
      <c r="AL99" s="58"/>
      <c r="AM99" s="95">
        <f t="shared" si="27"/>
        <v>0</v>
      </c>
      <c r="AN99" s="58"/>
      <c r="AO99" s="58"/>
      <c r="AP99" s="58"/>
      <c r="AQ99" s="58"/>
      <c r="AR99" s="58"/>
      <c r="AS99" s="58"/>
      <c r="AT99" s="95">
        <f t="shared" si="28"/>
        <v>0</v>
      </c>
      <c r="AU99" s="96">
        <f t="shared" si="30"/>
        <v>60000</v>
      </c>
      <c r="AV99" s="97" t="s">
        <v>770</v>
      </c>
      <c r="AW99" s="58">
        <v>2023</v>
      </c>
      <c r="AX99" s="58">
        <v>2023</v>
      </c>
      <c r="AY99" s="56" t="s">
        <v>153</v>
      </c>
    </row>
    <row r="100" spans="1:51" ht="124.5" customHeight="1" x14ac:dyDescent="0.25">
      <c r="A100" s="135" t="s">
        <v>543</v>
      </c>
      <c r="B100" s="59" t="s">
        <v>509</v>
      </c>
      <c r="C100" s="56" t="s">
        <v>100</v>
      </c>
      <c r="D100" s="58"/>
      <c r="E100" s="98">
        <v>121000</v>
      </c>
      <c r="F100" s="58"/>
      <c r="G100" s="58"/>
      <c r="H100" s="58"/>
      <c r="I100" s="58"/>
      <c r="J100" s="58"/>
      <c r="K100" s="95">
        <f t="shared" si="29"/>
        <v>121000</v>
      </c>
      <c r="L100" s="98">
        <v>100000</v>
      </c>
      <c r="M100" s="58"/>
      <c r="N100" s="58"/>
      <c r="O100" s="58"/>
      <c r="P100" s="58"/>
      <c r="Q100" s="58"/>
      <c r="R100" s="95">
        <f t="shared" si="24"/>
        <v>100000</v>
      </c>
      <c r="S100" s="58"/>
      <c r="T100" s="58"/>
      <c r="U100" s="58"/>
      <c r="V100" s="58"/>
      <c r="W100" s="58"/>
      <c r="X100" s="58"/>
      <c r="Y100" s="95">
        <f t="shared" si="25"/>
        <v>0</v>
      </c>
      <c r="Z100" s="58"/>
      <c r="AA100" s="58"/>
      <c r="AB100" s="58"/>
      <c r="AC100" s="58"/>
      <c r="AD100" s="58"/>
      <c r="AE100" s="58"/>
      <c r="AF100" s="95">
        <f t="shared" si="26"/>
        <v>0</v>
      </c>
      <c r="AG100" s="58"/>
      <c r="AH100" s="58"/>
      <c r="AI100" s="58"/>
      <c r="AJ100" s="58"/>
      <c r="AK100" s="58"/>
      <c r="AL100" s="58"/>
      <c r="AM100" s="95">
        <f t="shared" si="27"/>
        <v>0</v>
      </c>
      <c r="AN100" s="58"/>
      <c r="AO100" s="58"/>
      <c r="AP100" s="58"/>
      <c r="AQ100" s="58"/>
      <c r="AR100" s="58"/>
      <c r="AS100" s="58"/>
      <c r="AT100" s="95">
        <f t="shared" si="28"/>
        <v>0</v>
      </c>
      <c r="AU100" s="96">
        <f t="shared" si="30"/>
        <v>221000</v>
      </c>
      <c r="AV100" s="97" t="s">
        <v>771</v>
      </c>
      <c r="AW100" s="58">
        <v>2022</v>
      </c>
      <c r="AX100" s="58">
        <v>2023</v>
      </c>
      <c r="AY100" s="56" t="s">
        <v>71</v>
      </c>
    </row>
    <row r="101" spans="1:51" ht="88.5" customHeight="1" x14ac:dyDescent="0.25">
      <c r="A101" s="135" t="s">
        <v>544</v>
      </c>
      <c r="B101" s="124" t="s">
        <v>198</v>
      </c>
      <c r="C101" s="56" t="s">
        <v>100</v>
      </c>
      <c r="D101" s="58"/>
      <c r="E101" s="125">
        <v>71455</v>
      </c>
      <c r="F101" s="58"/>
      <c r="G101" s="58"/>
      <c r="H101" s="58"/>
      <c r="I101" s="58"/>
      <c r="J101" s="58"/>
      <c r="K101" s="95">
        <f t="shared" si="29"/>
        <v>71455</v>
      </c>
      <c r="L101" s="125">
        <v>244696.5</v>
      </c>
      <c r="M101" s="58"/>
      <c r="N101" s="58"/>
      <c r="O101" s="58"/>
      <c r="P101" s="58"/>
      <c r="Q101" s="58"/>
      <c r="R101" s="95">
        <f t="shared" si="24"/>
        <v>244696.5</v>
      </c>
      <c r="S101" s="58"/>
      <c r="T101" s="58"/>
      <c r="U101" s="58"/>
      <c r="V101" s="58"/>
      <c r="W101" s="58"/>
      <c r="X101" s="58"/>
      <c r="Y101" s="95">
        <f t="shared" si="25"/>
        <v>0</v>
      </c>
      <c r="Z101" s="58"/>
      <c r="AA101" s="58"/>
      <c r="AB101" s="58"/>
      <c r="AC101" s="58"/>
      <c r="AD101" s="58"/>
      <c r="AE101" s="58"/>
      <c r="AF101" s="95">
        <f t="shared" si="26"/>
        <v>0</v>
      </c>
      <c r="AG101" s="58"/>
      <c r="AH101" s="58"/>
      <c r="AI101" s="58"/>
      <c r="AJ101" s="58"/>
      <c r="AK101" s="58"/>
      <c r="AL101" s="58"/>
      <c r="AM101" s="95">
        <f t="shared" si="27"/>
        <v>0</v>
      </c>
      <c r="AN101" s="58"/>
      <c r="AO101" s="58"/>
      <c r="AP101" s="58"/>
      <c r="AQ101" s="58"/>
      <c r="AR101" s="58"/>
      <c r="AS101" s="58"/>
      <c r="AT101" s="95">
        <f t="shared" si="28"/>
        <v>0</v>
      </c>
      <c r="AU101" s="96">
        <f t="shared" si="30"/>
        <v>316151.5</v>
      </c>
      <c r="AV101" s="97" t="s">
        <v>772</v>
      </c>
      <c r="AW101" s="58">
        <v>2022</v>
      </c>
      <c r="AX101" s="58">
        <v>2023</v>
      </c>
      <c r="AY101" s="56" t="s">
        <v>71</v>
      </c>
    </row>
    <row r="102" spans="1:51" ht="117" customHeight="1" x14ac:dyDescent="0.25">
      <c r="A102" s="135" t="s">
        <v>545</v>
      </c>
      <c r="B102" s="59" t="s">
        <v>518</v>
      </c>
      <c r="C102" s="56" t="s">
        <v>100</v>
      </c>
      <c r="D102" s="58"/>
      <c r="E102" s="125"/>
      <c r="F102" s="58"/>
      <c r="G102" s="58"/>
      <c r="H102" s="58"/>
      <c r="I102" s="58"/>
      <c r="J102" s="58"/>
      <c r="K102" s="95">
        <f t="shared" si="29"/>
        <v>0</v>
      </c>
      <c r="L102" s="125"/>
      <c r="M102" s="58"/>
      <c r="N102" s="58"/>
      <c r="O102" s="58"/>
      <c r="P102" s="58"/>
      <c r="Q102" s="58"/>
      <c r="R102" s="95">
        <f t="shared" si="24"/>
        <v>0</v>
      </c>
      <c r="S102" s="58">
        <v>60000</v>
      </c>
      <c r="T102" s="58"/>
      <c r="U102" s="58"/>
      <c r="V102" s="58"/>
      <c r="W102" s="58"/>
      <c r="X102" s="58"/>
      <c r="Y102" s="95">
        <f t="shared" si="25"/>
        <v>60000</v>
      </c>
      <c r="Z102" s="58"/>
      <c r="AA102" s="58"/>
      <c r="AB102" s="58"/>
      <c r="AC102" s="58"/>
      <c r="AD102" s="58"/>
      <c r="AE102" s="58"/>
      <c r="AF102" s="95">
        <f t="shared" si="26"/>
        <v>0</v>
      </c>
      <c r="AG102" s="58"/>
      <c r="AH102" s="58"/>
      <c r="AI102" s="58"/>
      <c r="AJ102" s="58"/>
      <c r="AK102" s="58"/>
      <c r="AL102" s="58"/>
      <c r="AM102" s="95">
        <f t="shared" si="27"/>
        <v>0</v>
      </c>
      <c r="AN102" s="58"/>
      <c r="AO102" s="58"/>
      <c r="AP102" s="58"/>
      <c r="AQ102" s="58"/>
      <c r="AR102" s="58"/>
      <c r="AS102" s="58"/>
      <c r="AT102" s="95">
        <f t="shared" si="28"/>
        <v>0</v>
      </c>
      <c r="AU102" s="96"/>
      <c r="AV102" s="106" t="s">
        <v>773</v>
      </c>
      <c r="AW102" s="108">
        <v>2024</v>
      </c>
      <c r="AX102" s="108">
        <v>2024</v>
      </c>
      <c r="AY102" s="107" t="s">
        <v>519</v>
      </c>
    </row>
    <row r="103" spans="1:51" ht="105" customHeight="1" x14ac:dyDescent="0.25">
      <c r="A103" s="135" t="s">
        <v>546</v>
      </c>
      <c r="B103" s="59" t="s">
        <v>69</v>
      </c>
      <c r="C103" s="56" t="s">
        <v>100</v>
      </c>
      <c r="D103" s="58"/>
      <c r="E103" s="98">
        <v>60000</v>
      </c>
      <c r="F103" s="58"/>
      <c r="G103" s="58"/>
      <c r="H103" s="58"/>
      <c r="I103" s="58"/>
      <c r="J103" s="58"/>
      <c r="K103" s="95">
        <f t="shared" si="29"/>
        <v>60000</v>
      </c>
      <c r="L103" s="98">
        <v>300000</v>
      </c>
      <c r="M103" s="58"/>
      <c r="N103" s="58"/>
      <c r="O103" s="58"/>
      <c r="P103" s="58"/>
      <c r="Q103" s="58"/>
      <c r="R103" s="95">
        <f t="shared" si="24"/>
        <v>300000</v>
      </c>
      <c r="S103" s="58"/>
      <c r="T103" s="58"/>
      <c r="U103" s="58"/>
      <c r="V103" s="58"/>
      <c r="W103" s="58"/>
      <c r="X103" s="58"/>
      <c r="Y103" s="95">
        <f t="shared" si="25"/>
        <v>0</v>
      </c>
      <c r="Z103" s="58"/>
      <c r="AA103" s="58"/>
      <c r="AB103" s="58"/>
      <c r="AC103" s="58"/>
      <c r="AD103" s="58"/>
      <c r="AE103" s="58"/>
      <c r="AF103" s="95">
        <f t="shared" si="26"/>
        <v>0</v>
      </c>
      <c r="AG103" s="58"/>
      <c r="AH103" s="58"/>
      <c r="AI103" s="58"/>
      <c r="AJ103" s="58"/>
      <c r="AK103" s="58"/>
      <c r="AL103" s="58"/>
      <c r="AM103" s="95">
        <f t="shared" si="27"/>
        <v>0</v>
      </c>
      <c r="AN103" s="58"/>
      <c r="AO103" s="58"/>
      <c r="AP103" s="58"/>
      <c r="AQ103" s="58"/>
      <c r="AR103" s="58"/>
      <c r="AS103" s="58"/>
      <c r="AT103" s="95">
        <f t="shared" si="28"/>
        <v>0</v>
      </c>
      <c r="AU103" s="96">
        <f t="shared" ref="AU103:AU109" si="31">AT103+AM103+AF103+Y103+R103+K103</f>
        <v>360000</v>
      </c>
      <c r="AV103" s="97" t="s">
        <v>774</v>
      </c>
      <c r="AW103" s="58">
        <v>2023</v>
      </c>
      <c r="AX103" s="58">
        <v>2023</v>
      </c>
      <c r="AY103" s="56" t="s">
        <v>71</v>
      </c>
    </row>
    <row r="104" spans="1:51" ht="112.5" customHeight="1" x14ac:dyDescent="0.25">
      <c r="A104" s="135" t="s">
        <v>547</v>
      </c>
      <c r="B104" s="59" t="s">
        <v>243</v>
      </c>
      <c r="C104" s="56" t="s">
        <v>100</v>
      </c>
      <c r="D104" s="58"/>
      <c r="E104" s="112"/>
      <c r="F104" s="58"/>
      <c r="G104" s="58"/>
      <c r="H104" s="58"/>
      <c r="I104" s="58"/>
      <c r="J104" s="58"/>
      <c r="K104" s="95">
        <f t="shared" si="29"/>
        <v>0</v>
      </c>
      <c r="L104" s="58"/>
      <c r="M104" s="58"/>
      <c r="N104" s="58"/>
      <c r="O104" s="58"/>
      <c r="P104" s="58"/>
      <c r="Q104" s="58"/>
      <c r="R104" s="95">
        <f t="shared" si="24"/>
        <v>0</v>
      </c>
      <c r="S104" s="58"/>
      <c r="T104" s="58"/>
      <c r="U104" s="58"/>
      <c r="V104" s="58"/>
      <c r="W104" s="58"/>
      <c r="X104" s="58"/>
      <c r="Y104" s="95">
        <f t="shared" si="25"/>
        <v>0</v>
      </c>
      <c r="Z104" s="58"/>
      <c r="AA104" s="58"/>
      <c r="AB104" s="58"/>
      <c r="AC104" s="58"/>
      <c r="AD104" s="58"/>
      <c r="AE104" s="58"/>
      <c r="AF104" s="95">
        <f t="shared" si="26"/>
        <v>0</v>
      </c>
      <c r="AG104" s="58"/>
      <c r="AH104" s="58"/>
      <c r="AI104" s="58"/>
      <c r="AJ104" s="58"/>
      <c r="AK104" s="58"/>
      <c r="AL104" s="58"/>
      <c r="AM104" s="95">
        <f t="shared" si="27"/>
        <v>0</v>
      </c>
      <c r="AN104" s="58">
        <v>100000</v>
      </c>
      <c r="AO104" s="58"/>
      <c r="AP104" s="58"/>
      <c r="AQ104" s="58"/>
      <c r="AR104" s="58"/>
      <c r="AS104" s="58"/>
      <c r="AT104" s="95">
        <f t="shared" si="28"/>
        <v>100000</v>
      </c>
      <c r="AU104" s="96">
        <f t="shared" si="31"/>
        <v>100000</v>
      </c>
      <c r="AV104" s="97" t="s">
        <v>775</v>
      </c>
      <c r="AW104" s="58">
        <v>2027</v>
      </c>
      <c r="AX104" s="58">
        <v>2027</v>
      </c>
      <c r="AY104" s="56" t="s">
        <v>244</v>
      </c>
    </row>
    <row r="105" spans="1:51" ht="145.5" customHeight="1" x14ac:dyDescent="0.25">
      <c r="A105" s="135" t="s">
        <v>548</v>
      </c>
      <c r="B105" s="59" t="s">
        <v>511</v>
      </c>
      <c r="C105" s="56" t="s">
        <v>100</v>
      </c>
      <c r="D105" s="58"/>
      <c r="E105" s="112"/>
      <c r="F105" s="58"/>
      <c r="G105" s="58"/>
      <c r="H105" s="58"/>
      <c r="I105" s="58"/>
      <c r="J105" s="58"/>
      <c r="K105" s="95">
        <f t="shared" si="29"/>
        <v>0</v>
      </c>
      <c r="L105" s="58"/>
      <c r="M105" s="58"/>
      <c r="N105" s="58"/>
      <c r="O105" s="58"/>
      <c r="P105" s="58"/>
      <c r="Q105" s="58"/>
      <c r="R105" s="95">
        <f t="shared" si="24"/>
        <v>0</v>
      </c>
      <c r="S105" s="58">
        <v>100000</v>
      </c>
      <c r="T105" s="58"/>
      <c r="U105" s="58"/>
      <c r="V105" s="58"/>
      <c r="W105" s="58"/>
      <c r="X105" s="58"/>
      <c r="Y105" s="95">
        <f t="shared" si="25"/>
        <v>100000</v>
      </c>
      <c r="Z105" s="58"/>
      <c r="AA105" s="58"/>
      <c r="AB105" s="58"/>
      <c r="AC105" s="58"/>
      <c r="AD105" s="58"/>
      <c r="AE105" s="58"/>
      <c r="AF105" s="95">
        <f t="shared" si="26"/>
        <v>0</v>
      </c>
      <c r="AG105" s="58"/>
      <c r="AH105" s="58"/>
      <c r="AI105" s="58"/>
      <c r="AJ105" s="58"/>
      <c r="AK105" s="58"/>
      <c r="AL105" s="58"/>
      <c r="AM105" s="95">
        <f t="shared" si="27"/>
        <v>0</v>
      </c>
      <c r="AN105" s="58"/>
      <c r="AO105" s="58"/>
      <c r="AP105" s="58"/>
      <c r="AQ105" s="58"/>
      <c r="AR105" s="58"/>
      <c r="AS105" s="58"/>
      <c r="AT105" s="95">
        <f t="shared" si="28"/>
        <v>0</v>
      </c>
      <c r="AU105" s="96">
        <f t="shared" si="31"/>
        <v>100000</v>
      </c>
      <c r="AV105" s="97" t="s">
        <v>776</v>
      </c>
      <c r="AW105" s="58">
        <v>2024</v>
      </c>
      <c r="AX105" s="58">
        <v>2024</v>
      </c>
      <c r="AY105" s="56" t="s">
        <v>244</v>
      </c>
    </row>
    <row r="106" spans="1:51" ht="102" customHeight="1" x14ac:dyDescent="0.25">
      <c r="A106" s="135" t="s">
        <v>549</v>
      </c>
      <c r="B106" s="59" t="s">
        <v>245</v>
      </c>
      <c r="C106" s="56" t="s">
        <v>100</v>
      </c>
      <c r="D106" s="58"/>
      <c r="E106" s="112"/>
      <c r="F106" s="58"/>
      <c r="G106" s="58"/>
      <c r="H106" s="58"/>
      <c r="I106" s="58"/>
      <c r="J106" s="58"/>
      <c r="K106" s="95">
        <f t="shared" si="29"/>
        <v>0</v>
      </c>
      <c r="L106" s="58"/>
      <c r="M106" s="58"/>
      <c r="N106" s="58"/>
      <c r="O106" s="58"/>
      <c r="P106" s="58"/>
      <c r="Q106" s="58"/>
      <c r="R106" s="95">
        <f t="shared" si="24"/>
        <v>0</v>
      </c>
      <c r="S106" s="58"/>
      <c r="T106" s="58"/>
      <c r="U106" s="58"/>
      <c r="V106" s="58"/>
      <c r="W106" s="58"/>
      <c r="X106" s="58"/>
      <c r="Y106" s="95">
        <f t="shared" si="25"/>
        <v>0</v>
      </c>
      <c r="Z106" s="58"/>
      <c r="AA106" s="58"/>
      <c r="AB106" s="58"/>
      <c r="AC106" s="58"/>
      <c r="AD106" s="58"/>
      <c r="AE106" s="58"/>
      <c r="AF106" s="95">
        <f t="shared" si="26"/>
        <v>0</v>
      </c>
      <c r="AG106" s="58"/>
      <c r="AH106" s="58"/>
      <c r="AI106" s="58"/>
      <c r="AJ106" s="58"/>
      <c r="AK106" s="58"/>
      <c r="AL106" s="58"/>
      <c r="AM106" s="95">
        <f t="shared" si="27"/>
        <v>0</v>
      </c>
      <c r="AN106" s="58">
        <v>80000</v>
      </c>
      <c r="AO106" s="58"/>
      <c r="AP106" s="58"/>
      <c r="AQ106" s="58"/>
      <c r="AR106" s="58"/>
      <c r="AS106" s="58"/>
      <c r="AT106" s="95">
        <f t="shared" si="28"/>
        <v>80000</v>
      </c>
      <c r="AU106" s="96">
        <f t="shared" si="31"/>
        <v>80000</v>
      </c>
      <c r="AV106" s="97" t="s">
        <v>777</v>
      </c>
      <c r="AW106" s="58">
        <v>2027</v>
      </c>
      <c r="AX106" s="58">
        <v>2027</v>
      </c>
      <c r="AY106" s="56" t="s">
        <v>244</v>
      </c>
    </row>
    <row r="107" spans="1:51" ht="106.5" customHeight="1" x14ac:dyDescent="0.25">
      <c r="A107" s="135" t="s">
        <v>550</v>
      </c>
      <c r="B107" s="147" t="s">
        <v>246</v>
      </c>
      <c r="C107" s="130" t="s">
        <v>100</v>
      </c>
      <c r="D107" s="132"/>
      <c r="E107" s="113"/>
      <c r="F107" s="132"/>
      <c r="G107" s="132"/>
      <c r="H107" s="132"/>
      <c r="I107" s="132"/>
      <c r="J107" s="132"/>
      <c r="K107" s="95">
        <f t="shared" si="29"/>
        <v>0</v>
      </c>
      <c r="L107" s="132"/>
      <c r="M107" s="132"/>
      <c r="N107" s="132"/>
      <c r="O107" s="132"/>
      <c r="P107" s="132"/>
      <c r="Q107" s="132"/>
      <c r="R107" s="95">
        <f t="shared" si="24"/>
        <v>0</v>
      </c>
      <c r="S107" s="132">
        <v>80000</v>
      </c>
      <c r="T107" s="132"/>
      <c r="U107" s="132"/>
      <c r="V107" s="132"/>
      <c r="W107" s="132"/>
      <c r="X107" s="132"/>
      <c r="Y107" s="95">
        <f t="shared" si="25"/>
        <v>80000</v>
      </c>
      <c r="Z107" s="132"/>
      <c r="AA107" s="132"/>
      <c r="AB107" s="132"/>
      <c r="AC107" s="132"/>
      <c r="AD107" s="132"/>
      <c r="AE107" s="132"/>
      <c r="AF107" s="95">
        <f t="shared" si="26"/>
        <v>0</v>
      </c>
      <c r="AG107" s="132"/>
      <c r="AH107" s="132"/>
      <c r="AI107" s="132"/>
      <c r="AJ107" s="132"/>
      <c r="AK107" s="132"/>
      <c r="AL107" s="132"/>
      <c r="AM107" s="95">
        <f t="shared" si="27"/>
        <v>0</v>
      </c>
      <c r="AN107" s="132"/>
      <c r="AO107" s="132"/>
      <c r="AP107" s="132"/>
      <c r="AQ107" s="132"/>
      <c r="AR107" s="132"/>
      <c r="AS107" s="132"/>
      <c r="AT107" s="95">
        <f t="shared" si="28"/>
        <v>0</v>
      </c>
      <c r="AU107" s="146">
        <f t="shared" si="31"/>
        <v>80000</v>
      </c>
      <c r="AV107" s="130" t="s">
        <v>778</v>
      </c>
      <c r="AW107" s="58">
        <v>2024</v>
      </c>
      <c r="AX107" s="58">
        <v>2024</v>
      </c>
      <c r="AY107" s="130" t="s">
        <v>244</v>
      </c>
    </row>
    <row r="108" spans="1:51" ht="86.25" customHeight="1" x14ac:dyDescent="0.25">
      <c r="A108" s="135" t="s">
        <v>551</v>
      </c>
      <c r="B108" s="147" t="s">
        <v>247</v>
      </c>
      <c r="C108" s="130" t="s">
        <v>100</v>
      </c>
      <c r="D108" s="132"/>
      <c r="E108" s="113"/>
      <c r="F108" s="132"/>
      <c r="G108" s="132"/>
      <c r="H108" s="132"/>
      <c r="I108" s="132"/>
      <c r="J108" s="132"/>
      <c r="K108" s="95">
        <f t="shared" si="29"/>
        <v>0</v>
      </c>
      <c r="L108" s="132"/>
      <c r="M108" s="132"/>
      <c r="N108" s="132"/>
      <c r="O108" s="132"/>
      <c r="P108" s="132"/>
      <c r="Q108" s="132"/>
      <c r="R108" s="95">
        <f t="shared" si="24"/>
        <v>0</v>
      </c>
      <c r="S108" s="132"/>
      <c r="T108" s="132"/>
      <c r="U108" s="132"/>
      <c r="V108" s="132"/>
      <c r="W108" s="132"/>
      <c r="X108" s="132"/>
      <c r="Y108" s="95">
        <f t="shared" si="25"/>
        <v>0</v>
      </c>
      <c r="Z108" s="132"/>
      <c r="AA108" s="132"/>
      <c r="AB108" s="132"/>
      <c r="AC108" s="132"/>
      <c r="AD108" s="132"/>
      <c r="AE108" s="132"/>
      <c r="AF108" s="95">
        <f t="shared" si="26"/>
        <v>0</v>
      </c>
      <c r="AG108" s="132"/>
      <c r="AH108" s="132"/>
      <c r="AI108" s="132"/>
      <c r="AJ108" s="132"/>
      <c r="AK108" s="132"/>
      <c r="AL108" s="132"/>
      <c r="AM108" s="95">
        <f t="shared" si="27"/>
        <v>0</v>
      </c>
      <c r="AN108" s="132">
        <v>100000</v>
      </c>
      <c r="AO108" s="132"/>
      <c r="AP108" s="132"/>
      <c r="AQ108" s="132"/>
      <c r="AR108" s="132"/>
      <c r="AS108" s="132"/>
      <c r="AT108" s="95">
        <f t="shared" si="28"/>
        <v>100000</v>
      </c>
      <c r="AU108" s="146">
        <f t="shared" si="31"/>
        <v>100000</v>
      </c>
      <c r="AV108" s="130" t="s">
        <v>779</v>
      </c>
      <c r="AW108" s="58">
        <v>2027</v>
      </c>
      <c r="AX108" s="58">
        <v>2027</v>
      </c>
      <c r="AY108" s="130" t="s">
        <v>244</v>
      </c>
    </row>
    <row r="109" spans="1:51" ht="156.75" customHeight="1" x14ac:dyDescent="0.25">
      <c r="A109" s="135" t="s">
        <v>552</v>
      </c>
      <c r="B109" s="147" t="s">
        <v>249</v>
      </c>
      <c r="C109" s="130" t="s">
        <v>100</v>
      </c>
      <c r="D109" s="132"/>
      <c r="E109" s="113"/>
      <c r="F109" s="132"/>
      <c r="G109" s="132"/>
      <c r="H109" s="132"/>
      <c r="I109" s="132"/>
      <c r="J109" s="132"/>
      <c r="K109" s="95">
        <f t="shared" si="29"/>
        <v>0</v>
      </c>
      <c r="L109" s="132"/>
      <c r="M109" s="132"/>
      <c r="N109" s="132"/>
      <c r="O109" s="132"/>
      <c r="P109" s="132"/>
      <c r="Q109" s="132"/>
      <c r="R109" s="95">
        <f t="shared" si="24"/>
        <v>0</v>
      </c>
      <c r="S109" s="132"/>
      <c r="T109" s="132"/>
      <c r="U109" s="132"/>
      <c r="V109" s="132"/>
      <c r="W109" s="132"/>
      <c r="X109" s="132"/>
      <c r="Y109" s="95">
        <f t="shared" si="25"/>
        <v>0</v>
      </c>
      <c r="Z109" s="132"/>
      <c r="AA109" s="132"/>
      <c r="AB109" s="132"/>
      <c r="AC109" s="132"/>
      <c r="AD109" s="132"/>
      <c r="AE109" s="132"/>
      <c r="AF109" s="95">
        <f t="shared" si="26"/>
        <v>0</v>
      </c>
      <c r="AG109" s="132">
        <v>145000</v>
      </c>
      <c r="AH109" s="132"/>
      <c r="AI109" s="132"/>
      <c r="AJ109" s="132"/>
      <c r="AK109" s="132"/>
      <c r="AL109" s="132"/>
      <c r="AM109" s="95">
        <f t="shared" si="27"/>
        <v>145000</v>
      </c>
      <c r="AN109" s="132"/>
      <c r="AO109" s="132"/>
      <c r="AP109" s="132"/>
      <c r="AQ109" s="132"/>
      <c r="AR109" s="132"/>
      <c r="AS109" s="132"/>
      <c r="AT109" s="95">
        <f t="shared" si="28"/>
        <v>0</v>
      </c>
      <c r="AU109" s="146">
        <f t="shared" si="31"/>
        <v>145000</v>
      </c>
      <c r="AV109" s="130" t="s">
        <v>780</v>
      </c>
      <c r="AW109" s="58">
        <v>2026</v>
      </c>
      <c r="AX109" s="58">
        <v>2026</v>
      </c>
      <c r="AY109" s="130" t="s">
        <v>244</v>
      </c>
    </row>
    <row r="110" spans="1:51" s="21" customFormat="1" ht="31.5" customHeight="1" x14ac:dyDescent="0.25">
      <c r="A110" s="320" t="s">
        <v>411</v>
      </c>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row>
    <row r="111" spans="1:51" s="21" customFormat="1" ht="45" hidden="1" customHeight="1" x14ac:dyDescent="0.25">
      <c r="A111" s="100" t="s">
        <v>487</v>
      </c>
      <c r="B111" s="59"/>
      <c r="C111" s="59"/>
      <c r="D111" s="59"/>
      <c r="E111" s="59"/>
      <c r="F111" s="59"/>
      <c r="G111" s="59"/>
      <c r="H111" s="59"/>
      <c r="I111" s="59"/>
      <c r="J111" s="59"/>
      <c r="K111" s="95">
        <f>E111+F111+G111+I111</f>
        <v>0</v>
      </c>
      <c r="L111" s="102"/>
      <c r="M111" s="59"/>
      <c r="N111" s="59"/>
      <c r="O111" s="59"/>
      <c r="P111" s="59"/>
      <c r="Q111" s="59"/>
      <c r="R111" s="95">
        <f>L111+M111+N111+P111</f>
        <v>0</v>
      </c>
      <c r="S111" s="58"/>
      <c r="T111" s="58"/>
      <c r="U111" s="58"/>
      <c r="V111" s="58"/>
      <c r="W111" s="58"/>
      <c r="X111" s="58"/>
      <c r="Y111" s="95">
        <f>S111+T111+U111+W111</f>
        <v>0</v>
      </c>
      <c r="Z111" s="58"/>
      <c r="AA111" s="58"/>
      <c r="AB111" s="58"/>
      <c r="AC111" s="58"/>
      <c r="AD111" s="58"/>
      <c r="AE111" s="58"/>
      <c r="AF111" s="95">
        <f>Z111+AA111+AB111+AD111</f>
        <v>0</v>
      </c>
      <c r="AG111" s="58"/>
      <c r="AH111" s="58"/>
      <c r="AI111" s="58"/>
      <c r="AJ111" s="58"/>
      <c r="AK111" s="58"/>
      <c r="AL111" s="58"/>
      <c r="AM111" s="95">
        <f>AG111+AH111+AI111+AK111</f>
        <v>0</v>
      </c>
      <c r="AN111" s="58"/>
      <c r="AO111" s="58"/>
      <c r="AP111" s="58"/>
      <c r="AQ111" s="58"/>
      <c r="AR111" s="58"/>
      <c r="AS111" s="58"/>
      <c r="AT111" s="95">
        <f>AN111+AO111+AP111+AR111</f>
        <v>0</v>
      </c>
      <c r="AU111" s="103">
        <f>AT111+AM111+AF111+Y111+R111+K111</f>
        <v>0</v>
      </c>
      <c r="AV111" s="104"/>
      <c r="AW111" s="59"/>
      <c r="AX111" s="62"/>
      <c r="AY111" s="59"/>
    </row>
    <row r="112" spans="1:51" s="21" customFormat="1" ht="31.5" customHeight="1" x14ac:dyDescent="0.25">
      <c r="A112" s="320" t="s">
        <v>612</v>
      </c>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row>
    <row r="113" spans="1:51" s="21" customFormat="1" ht="45" hidden="1" customHeight="1" x14ac:dyDescent="0.25">
      <c r="A113" s="100" t="s">
        <v>488</v>
      </c>
      <c r="B113" s="59"/>
      <c r="C113" s="59"/>
      <c r="D113" s="59"/>
      <c r="E113" s="59"/>
      <c r="F113" s="59"/>
      <c r="G113" s="59"/>
      <c r="H113" s="59"/>
      <c r="I113" s="59"/>
      <c r="J113" s="59"/>
      <c r="K113" s="95">
        <f>E113+F113+G113+I113</f>
        <v>0</v>
      </c>
      <c r="L113" s="102"/>
      <c r="M113" s="59"/>
      <c r="N113" s="59"/>
      <c r="O113" s="59"/>
      <c r="P113" s="59"/>
      <c r="Q113" s="59"/>
      <c r="R113" s="95">
        <f>L113+M113+N113+P113</f>
        <v>0</v>
      </c>
      <c r="S113" s="58"/>
      <c r="T113" s="58"/>
      <c r="U113" s="58"/>
      <c r="V113" s="58"/>
      <c r="W113" s="58"/>
      <c r="X113" s="58"/>
      <c r="Y113" s="95">
        <f>S113+T113+U113+W113</f>
        <v>0</v>
      </c>
      <c r="Z113" s="58"/>
      <c r="AA113" s="58"/>
      <c r="AB113" s="58"/>
      <c r="AC113" s="58"/>
      <c r="AD113" s="58"/>
      <c r="AE113" s="58"/>
      <c r="AF113" s="95">
        <f>Z113+AA113+AB113+AD113</f>
        <v>0</v>
      </c>
      <c r="AG113" s="58"/>
      <c r="AH113" s="58"/>
      <c r="AI113" s="58"/>
      <c r="AJ113" s="58"/>
      <c r="AK113" s="58"/>
      <c r="AL113" s="58"/>
      <c r="AM113" s="95">
        <f>AG113+AH113+AI113+AK113</f>
        <v>0</v>
      </c>
      <c r="AN113" s="58"/>
      <c r="AO113" s="58"/>
      <c r="AP113" s="58"/>
      <c r="AQ113" s="58"/>
      <c r="AR113" s="58"/>
      <c r="AS113" s="58"/>
      <c r="AT113" s="95">
        <f>AN113+AO113+AP113+AR113</f>
        <v>0</v>
      </c>
      <c r="AU113" s="103">
        <f>AT113+AM113+AF113+Y113+R113+K113</f>
        <v>0</v>
      </c>
      <c r="AV113" s="104"/>
      <c r="AW113" s="59"/>
      <c r="AX113" s="62"/>
      <c r="AY113" s="59"/>
    </row>
    <row r="114" spans="1:51" s="21" customFormat="1" ht="31.5" customHeight="1" x14ac:dyDescent="0.25">
      <c r="A114" s="320" t="s">
        <v>412</v>
      </c>
      <c r="B114" s="321"/>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row>
    <row r="115" spans="1:51" s="21" customFormat="1" ht="45" hidden="1" customHeight="1" x14ac:dyDescent="0.25">
      <c r="A115" s="100" t="s">
        <v>489</v>
      </c>
      <c r="B115" s="59"/>
      <c r="C115" s="59"/>
      <c r="D115" s="59"/>
      <c r="E115" s="59"/>
      <c r="F115" s="59"/>
      <c r="G115" s="59"/>
      <c r="H115" s="59"/>
      <c r="I115" s="59"/>
      <c r="J115" s="59"/>
      <c r="K115" s="95">
        <f>E115+F115+G115+I115</f>
        <v>0</v>
      </c>
      <c r="L115" s="102"/>
      <c r="M115" s="59"/>
      <c r="N115" s="59"/>
      <c r="O115" s="59"/>
      <c r="P115" s="59"/>
      <c r="Q115" s="59"/>
      <c r="R115" s="95">
        <f>L115+M115+N115+P115</f>
        <v>0</v>
      </c>
      <c r="S115" s="58"/>
      <c r="T115" s="58"/>
      <c r="U115" s="58"/>
      <c r="V115" s="58"/>
      <c r="W115" s="58"/>
      <c r="X115" s="58"/>
      <c r="Y115" s="95">
        <f>S115+T115+U115+W115</f>
        <v>0</v>
      </c>
      <c r="Z115" s="58"/>
      <c r="AA115" s="58"/>
      <c r="AB115" s="58"/>
      <c r="AC115" s="58"/>
      <c r="AD115" s="58"/>
      <c r="AE115" s="58"/>
      <c r="AF115" s="95">
        <f>Z115+AA115+AB115+AD115</f>
        <v>0</v>
      </c>
      <c r="AG115" s="58"/>
      <c r="AH115" s="58"/>
      <c r="AI115" s="58"/>
      <c r="AJ115" s="58"/>
      <c r="AK115" s="58"/>
      <c r="AL115" s="58"/>
      <c r="AM115" s="95">
        <f>AG115+AH115+AI115+AK115</f>
        <v>0</v>
      </c>
      <c r="AN115" s="58"/>
      <c r="AO115" s="58"/>
      <c r="AP115" s="58"/>
      <c r="AQ115" s="58"/>
      <c r="AR115" s="58"/>
      <c r="AS115" s="58"/>
      <c r="AT115" s="95">
        <f>AN115+AO115+AP115+AR115</f>
        <v>0</v>
      </c>
      <c r="AU115" s="103">
        <f>AT115+AM115+AF115+Y115+R115+K115</f>
        <v>0</v>
      </c>
      <c r="AV115" s="104"/>
      <c r="AW115" s="59"/>
      <c r="AX115" s="62"/>
      <c r="AY115" s="59"/>
    </row>
    <row r="116" spans="1:51" s="20" customFormat="1" ht="27.75" customHeight="1" x14ac:dyDescent="0.25">
      <c r="A116" s="318" t="s">
        <v>413</v>
      </c>
      <c r="B116" s="325"/>
      <c r="C116" s="325"/>
      <c r="D116" s="325"/>
      <c r="E116" s="126">
        <f>SUM(E118,E120,E122,E124)</f>
        <v>0</v>
      </c>
      <c r="F116" s="126">
        <f t="shared" ref="F116:AU116" si="32">SUM(F118,F120,F122,F124)</f>
        <v>0</v>
      </c>
      <c r="G116" s="126">
        <f t="shared" si="32"/>
        <v>0</v>
      </c>
      <c r="H116" s="126"/>
      <c r="I116" s="126">
        <f t="shared" si="32"/>
        <v>0</v>
      </c>
      <c r="J116" s="126"/>
      <c r="K116" s="126">
        <f t="shared" si="32"/>
        <v>0</v>
      </c>
      <c r="L116" s="126">
        <f t="shared" si="32"/>
        <v>0</v>
      </c>
      <c r="M116" s="126">
        <f t="shared" si="32"/>
        <v>0</v>
      </c>
      <c r="N116" s="126">
        <f t="shared" si="32"/>
        <v>0</v>
      </c>
      <c r="O116" s="126"/>
      <c r="P116" s="126">
        <f t="shared" si="32"/>
        <v>0</v>
      </c>
      <c r="Q116" s="126"/>
      <c r="R116" s="126">
        <f t="shared" si="32"/>
        <v>0</v>
      </c>
      <c r="S116" s="126">
        <f t="shared" si="32"/>
        <v>0</v>
      </c>
      <c r="T116" s="126">
        <f t="shared" si="32"/>
        <v>0</v>
      </c>
      <c r="U116" s="126">
        <f t="shared" si="32"/>
        <v>0</v>
      </c>
      <c r="V116" s="126"/>
      <c r="W116" s="126">
        <f t="shared" si="32"/>
        <v>0</v>
      </c>
      <c r="X116" s="126"/>
      <c r="Y116" s="126">
        <f t="shared" si="32"/>
        <v>0</v>
      </c>
      <c r="Z116" s="126">
        <f t="shared" si="32"/>
        <v>0</v>
      </c>
      <c r="AA116" s="126">
        <f t="shared" si="32"/>
        <v>0</v>
      </c>
      <c r="AB116" s="126">
        <f t="shared" si="32"/>
        <v>0</v>
      </c>
      <c r="AC116" s="126"/>
      <c r="AD116" s="126">
        <f t="shared" si="32"/>
        <v>0</v>
      </c>
      <c r="AE116" s="126"/>
      <c r="AF116" s="126">
        <f t="shared" ref="AF116" si="33">SUM(AF118,AF120,AF122,AF124)</f>
        <v>0</v>
      </c>
      <c r="AG116" s="126">
        <f t="shared" si="32"/>
        <v>0</v>
      </c>
      <c r="AH116" s="126">
        <f t="shared" si="32"/>
        <v>0</v>
      </c>
      <c r="AI116" s="126">
        <f t="shared" si="32"/>
        <v>0</v>
      </c>
      <c r="AJ116" s="126"/>
      <c r="AK116" s="126">
        <f t="shared" si="32"/>
        <v>0</v>
      </c>
      <c r="AL116" s="126"/>
      <c r="AM116" s="126">
        <f t="shared" ref="AM116" si="34">SUM(AM118,AM120,AM122,AM124)</f>
        <v>0</v>
      </c>
      <c r="AN116" s="126">
        <f t="shared" si="32"/>
        <v>0</v>
      </c>
      <c r="AO116" s="126">
        <f t="shared" si="32"/>
        <v>0</v>
      </c>
      <c r="AP116" s="126">
        <f t="shared" si="32"/>
        <v>0</v>
      </c>
      <c r="AQ116" s="126"/>
      <c r="AR116" s="126">
        <f t="shared" si="32"/>
        <v>0</v>
      </c>
      <c r="AS116" s="126">
        <f t="shared" si="32"/>
        <v>0</v>
      </c>
      <c r="AT116" s="126">
        <f t="shared" si="32"/>
        <v>0</v>
      </c>
      <c r="AU116" s="126">
        <f t="shared" si="32"/>
        <v>0</v>
      </c>
      <c r="AV116" s="126"/>
      <c r="AW116" s="126"/>
      <c r="AX116" s="126"/>
      <c r="AY116" s="126"/>
    </row>
    <row r="117" spans="1:51" s="21" customFormat="1" ht="31.5" customHeight="1" x14ac:dyDescent="0.25">
      <c r="A117" s="320" t="s">
        <v>414</v>
      </c>
      <c r="B117" s="321"/>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row>
    <row r="118" spans="1:51" s="21" customFormat="1" ht="45" hidden="1" customHeight="1" x14ac:dyDescent="0.25">
      <c r="A118" s="100" t="s">
        <v>490</v>
      </c>
      <c r="B118" s="59"/>
      <c r="C118" s="59"/>
      <c r="D118" s="59"/>
      <c r="E118" s="59"/>
      <c r="F118" s="59"/>
      <c r="G118" s="59"/>
      <c r="H118" s="59"/>
      <c r="I118" s="59"/>
      <c r="J118" s="59"/>
      <c r="K118" s="95">
        <f>E118+F118+G118+I118</f>
        <v>0</v>
      </c>
      <c r="L118" s="102"/>
      <c r="M118" s="59"/>
      <c r="N118" s="59"/>
      <c r="O118" s="59"/>
      <c r="P118" s="59"/>
      <c r="Q118" s="59"/>
      <c r="R118" s="95">
        <f>L118+M118+N118+P118</f>
        <v>0</v>
      </c>
      <c r="S118" s="58"/>
      <c r="T118" s="58"/>
      <c r="U118" s="58"/>
      <c r="V118" s="58"/>
      <c r="W118" s="58"/>
      <c r="X118" s="58"/>
      <c r="Y118" s="95">
        <f>S118+T118+U118+W118</f>
        <v>0</v>
      </c>
      <c r="Z118" s="58"/>
      <c r="AA118" s="58"/>
      <c r="AB118" s="58"/>
      <c r="AC118" s="58"/>
      <c r="AD118" s="58"/>
      <c r="AE118" s="58"/>
      <c r="AF118" s="95">
        <f>Z118+AA118+AB118+AD118</f>
        <v>0</v>
      </c>
      <c r="AG118" s="58"/>
      <c r="AH118" s="58"/>
      <c r="AI118" s="58"/>
      <c r="AJ118" s="58"/>
      <c r="AK118" s="58"/>
      <c r="AL118" s="58"/>
      <c r="AM118" s="95">
        <f>AG118+AH118+AI118+AK118</f>
        <v>0</v>
      </c>
      <c r="AN118" s="58"/>
      <c r="AO118" s="58"/>
      <c r="AP118" s="58"/>
      <c r="AQ118" s="58"/>
      <c r="AR118" s="58"/>
      <c r="AS118" s="58"/>
      <c r="AT118" s="95">
        <f>AN118+AO118+AP118+AR118</f>
        <v>0</v>
      </c>
      <c r="AU118" s="103">
        <f>AT118+AM118+AF118+Y118+R118+K118</f>
        <v>0</v>
      </c>
      <c r="AV118" s="104"/>
      <c r="AW118" s="59"/>
      <c r="AX118" s="62"/>
      <c r="AY118" s="59"/>
    </row>
    <row r="119" spans="1:51" s="21" customFormat="1" ht="31.5" customHeight="1" x14ac:dyDescent="0.25">
      <c r="A119" s="320" t="s">
        <v>613</v>
      </c>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row>
    <row r="120" spans="1:51" s="21" customFormat="1" ht="45" hidden="1" customHeight="1" x14ac:dyDescent="0.25">
      <c r="A120" s="100" t="s">
        <v>491</v>
      </c>
      <c r="B120" s="59"/>
      <c r="C120" s="59"/>
      <c r="D120" s="59"/>
      <c r="E120" s="59"/>
      <c r="F120" s="59"/>
      <c r="G120" s="59"/>
      <c r="H120" s="59"/>
      <c r="I120" s="59"/>
      <c r="J120" s="59"/>
      <c r="K120" s="95">
        <f>E120+F120+G120+I120</f>
        <v>0</v>
      </c>
      <c r="L120" s="102"/>
      <c r="M120" s="59"/>
      <c r="N120" s="59"/>
      <c r="O120" s="59"/>
      <c r="P120" s="59"/>
      <c r="Q120" s="59"/>
      <c r="R120" s="95">
        <f>L120+M120+N120+P120</f>
        <v>0</v>
      </c>
      <c r="S120" s="58"/>
      <c r="T120" s="58"/>
      <c r="U120" s="58"/>
      <c r="V120" s="58"/>
      <c r="W120" s="58"/>
      <c r="X120" s="58"/>
      <c r="Y120" s="95">
        <f>S120+T120+U120+W120</f>
        <v>0</v>
      </c>
      <c r="Z120" s="58"/>
      <c r="AA120" s="58"/>
      <c r="AB120" s="58"/>
      <c r="AC120" s="58"/>
      <c r="AD120" s="58"/>
      <c r="AE120" s="58"/>
      <c r="AF120" s="95">
        <f>Z120+AA120+AB120+AD120</f>
        <v>0</v>
      </c>
      <c r="AG120" s="58"/>
      <c r="AH120" s="58"/>
      <c r="AI120" s="58"/>
      <c r="AJ120" s="58"/>
      <c r="AK120" s="58"/>
      <c r="AL120" s="58"/>
      <c r="AM120" s="95">
        <f>AG120+AH120+AI120+AK120</f>
        <v>0</v>
      </c>
      <c r="AN120" s="58"/>
      <c r="AO120" s="58"/>
      <c r="AP120" s="58"/>
      <c r="AQ120" s="58"/>
      <c r="AR120" s="58"/>
      <c r="AS120" s="58"/>
      <c r="AT120" s="95">
        <f>AN120+AO120+AP120+AR120</f>
        <v>0</v>
      </c>
      <c r="AU120" s="103">
        <f>AT120+AM120+AF120+Y120+R120+K120</f>
        <v>0</v>
      </c>
      <c r="AV120" s="104"/>
      <c r="AW120" s="59"/>
      <c r="AX120" s="62"/>
      <c r="AY120" s="59"/>
    </row>
    <row r="121" spans="1:51" s="21" customFormat="1" ht="31.5" customHeight="1" x14ac:dyDescent="0.25">
      <c r="A121" s="320" t="s">
        <v>415</v>
      </c>
      <c r="B121" s="321"/>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row>
    <row r="122" spans="1:51" s="21" customFormat="1" ht="45" hidden="1" customHeight="1" x14ac:dyDescent="0.25">
      <c r="A122" s="100" t="s">
        <v>492</v>
      </c>
      <c r="B122" s="59"/>
      <c r="C122" s="59"/>
      <c r="D122" s="59"/>
      <c r="E122" s="59"/>
      <c r="F122" s="59"/>
      <c r="G122" s="59"/>
      <c r="H122" s="59"/>
      <c r="I122" s="59"/>
      <c r="J122" s="59"/>
      <c r="K122" s="95">
        <f>E122+F122+G122+I122</f>
        <v>0</v>
      </c>
      <c r="L122" s="102"/>
      <c r="M122" s="59"/>
      <c r="N122" s="59"/>
      <c r="O122" s="59"/>
      <c r="P122" s="59"/>
      <c r="Q122" s="59"/>
      <c r="R122" s="95">
        <f>L122+M122+N122+P122</f>
        <v>0</v>
      </c>
      <c r="S122" s="58"/>
      <c r="T122" s="58"/>
      <c r="U122" s="58"/>
      <c r="V122" s="58"/>
      <c r="W122" s="58"/>
      <c r="X122" s="58"/>
      <c r="Y122" s="95">
        <f>S122+T122+U122+W122</f>
        <v>0</v>
      </c>
      <c r="Z122" s="58"/>
      <c r="AA122" s="58"/>
      <c r="AB122" s="58"/>
      <c r="AC122" s="58"/>
      <c r="AD122" s="58"/>
      <c r="AE122" s="58"/>
      <c r="AF122" s="95">
        <f>Z122+AA122+AB122+AD122</f>
        <v>0</v>
      </c>
      <c r="AG122" s="58"/>
      <c r="AH122" s="58"/>
      <c r="AI122" s="58"/>
      <c r="AJ122" s="58"/>
      <c r="AK122" s="58"/>
      <c r="AL122" s="58"/>
      <c r="AM122" s="95">
        <f>AG122+AH122+AI122+AK122</f>
        <v>0</v>
      </c>
      <c r="AN122" s="58"/>
      <c r="AO122" s="58"/>
      <c r="AP122" s="58"/>
      <c r="AQ122" s="58"/>
      <c r="AR122" s="58"/>
      <c r="AS122" s="58"/>
      <c r="AT122" s="95">
        <f>AN122+AO122+AP122+AR122</f>
        <v>0</v>
      </c>
      <c r="AU122" s="103">
        <f>AT122+AM122+AF122+Y122+R122+K122</f>
        <v>0</v>
      </c>
      <c r="AV122" s="104"/>
      <c r="AW122" s="59"/>
      <c r="AX122" s="62"/>
      <c r="AY122" s="59"/>
    </row>
    <row r="123" spans="1:51" s="21" customFormat="1" ht="31.5" customHeight="1" x14ac:dyDescent="0.25">
      <c r="A123" s="320" t="s">
        <v>614</v>
      </c>
      <c r="B123" s="321"/>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row>
    <row r="124" spans="1:51" s="21" customFormat="1" ht="45" hidden="1" customHeight="1" x14ac:dyDescent="0.25">
      <c r="A124" s="100" t="s">
        <v>493</v>
      </c>
      <c r="B124" s="59"/>
      <c r="C124" s="59"/>
      <c r="D124" s="59"/>
      <c r="E124" s="59"/>
      <c r="F124" s="59"/>
      <c r="G124" s="59"/>
      <c r="H124" s="59"/>
      <c r="I124" s="59"/>
      <c r="J124" s="59"/>
      <c r="K124" s="95">
        <f>E124+F124+G124+I124</f>
        <v>0</v>
      </c>
      <c r="L124" s="102"/>
      <c r="M124" s="59"/>
      <c r="N124" s="59"/>
      <c r="O124" s="59"/>
      <c r="P124" s="59"/>
      <c r="Q124" s="59"/>
      <c r="R124" s="95">
        <f>L124+M124+N124+P124</f>
        <v>0</v>
      </c>
      <c r="S124" s="58"/>
      <c r="T124" s="58"/>
      <c r="U124" s="58"/>
      <c r="V124" s="58"/>
      <c r="W124" s="58"/>
      <c r="X124" s="58"/>
      <c r="Y124" s="95">
        <f>S124+T124+U124+W124</f>
        <v>0</v>
      </c>
      <c r="Z124" s="58"/>
      <c r="AA124" s="58"/>
      <c r="AB124" s="58"/>
      <c r="AC124" s="58"/>
      <c r="AD124" s="58"/>
      <c r="AE124" s="58"/>
      <c r="AF124" s="95">
        <f>Z124+AA124+AB124+AD124</f>
        <v>0</v>
      </c>
      <c r="AG124" s="58"/>
      <c r="AH124" s="58"/>
      <c r="AI124" s="58"/>
      <c r="AJ124" s="58"/>
      <c r="AK124" s="58"/>
      <c r="AL124" s="58"/>
      <c r="AM124" s="95">
        <f>AG124+AH124+AI124+AK124</f>
        <v>0</v>
      </c>
      <c r="AN124" s="58"/>
      <c r="AO124" s="58"/>
      <c r="AP124" s="58"/>
      <c r="AQ124" s="58"/>
      <c r="AR124" s="58"/>
      <c r="AS124" s="58"/>
      <c r="AT124" s="95">
        <f>AN124+AO124+AP124+AR124</f>
        <v>0</v>
      </c>
      <c r="AU124" s="103">
        <f>AT124+AM124+AF124+Y124+R124+K124</f>
        <v>0</v>
      </c>
      <c r="AV124" s="104"/>
      <c r="AW124" s="59"/>
      <c r="AX124" s="62"/>
      <c r="AY124" s="59"/>
    </row>
    <row r="125" spans="1:51" s="69" customFormat="1" ht="27.75" customHeight="1" x14ac:dyDescent="0.25">
      <c r="A125" s="318" t="s">
        <v>416</v>
      </c>
      <c r="B125" s="319"/>
      <c r="C125" s="319"/>
      <c r="D125" s="319"/>
      <c r="E125" s="92">
        <f>SUM(E127,E129,E131:E137)</f>
        <v>18717.29</v>
      </c>
      <c r="F125" s="92">
        <f t="shared" ref="F125:AU125" si="35">SUM(F127,F129,F131:F137)</f>
        <v>3234190</v>
      </c>
      <c r="G125" s="92">
        <f t="shared" si="35"/>
        <v>1826149.78</v>
      </c>
      <c r="H125" s="92"/>
      <c r="I125" s="92">
        <f t="shared" si="35"/>
        <v>499589.18000000005</v>
      </c>
      <c r="J125" s="92"/>
      <c r="K125" s="92">
        <f t="shared" si="35"/>
        <v>5578646.2500000009</v>
      </c>
      <c r="L125" s="92">
        <f t="shared" si="35"/>
        <v>947480</v>
      </c>
      <c r="M125" s="92">
        <f t="shared" si="35"/>
        <v>0</v>
      </c>
      <c r="N125" s="92">
        <f t="shared" si="35"/>
        <v>0</v>
      </c>
      <c r="O125" s="92"/>
      <c r="P125" s="92">
        <f t="shared" si="35"/>
        <v>1260720</v>
      </c>
      <c r="Q125" s="92"/>
      <c r="R125" s="92">
        <f t="shared" si="35"/>
        <v>2208200</v>
      </c>
      <c r="S125" s="92">
        <f t="shared" si="35"/>
        <v>247480</v>
      </c>
      <c r="T125" s="92">
        <f t="shared" si="35"/>
        <v>0</v>
      </c>
      <c r="U125" s="92">
        <f t="shared" si="35"/>
        <v>0</v>
      </c>
      <c r="V125" s="92"/>
      <c r="W125" s="92">
        <f t="shared" si="35"/>
        <v>1260720</v>
      </c>
      <c r="X125" s="92"/>
      <c r="Y125" s="92">
        <f t="shared" si="35"/>
        <v>1508200</v>
      </c>
      <c r="Z125" s="92">
        <f t="shared" si="35"/>
        <v>0</v>
      </c>
      <c r="AA125" s="92">
        <f t="shared" si="35"/>
        <v>0</v>
      </c>
      <c r="AB125" s="92">
        <f t="shared" si="35"/>
        <v>0</v>
      </c>
      <c r="AC125" s="92"/>
      <c r="AD125" s="92">
        <f t="shared" si="35"/>
        <v>0</v>
      </c>
      <c r="AE125" s="92"/>
      <c r="AF125" s="92">
        <f t="shared" si="35"/>
        <v>0</v>
      </c>
      <c r="AG125" s="92">
        <f t="shared" si="35"/>
        <v>0</v>
      </c>
      <c r="AH125" s="92">
        <f t="shared" si="35"/>
        <v>0</v>
      </c>
      <c r="AI125" s="92">
        <f t="shared" si="35"/>
        <v>0</v>
      </c>
      <c r="AJ125" s="92"/>
      <c r="AK125" s="92">
        <f t="shared" si="35"/>
        <v>0</v>
      </c>
      <c r="AL125" s="92"/>
      <c r="AM125" s="92">
        <f t="shared" si="35"/>
        <v>0</v>
      </c>
      <c r="AN125" s="92">
        <f t="shared" si="35"/>
        <v>0</v>
      </c>
      <c r="AO125" s="92">
        <f t="shared" si="35"/>
        <v>0</v>
      </c>
      <c r="AP125" s="92">
        <f t="shared" si="35"/>
        <v>0</v>
      </c>
      <c r="AQ125" s="92"/>
      <c r="AR125" s="92">
        <f t="shared" si="35"/>
        <v>0</v>
      </c>
      <c r="AS125" s="92"/>
      <c r="AT125" s="92">
        <f t="shared" si="35"/>
        <v>0</v>
      </c>
      <c r="AU125" s="92">
        <f t="shared" si="35"/>
        <v>9295046.25</v>
      </c>
      <c r="AV125" s="92"/>
      <c r="AW125" s="92"/>
      <c r="AX125" s="92"/>
      <c r="AY125" s="92"/>
    </row>
    <row r="126" spans="1:51" s="21" customFormat="1" ht="31.5" customHeight="1" x14ac:dyDescent="0.25">
      <c r="A126" s="320" t="s">
        <v>615</v>
      </c>
      <c r="B126" s="321"/>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row>
    <row r="127" spans="1:51" s="21" customFormat="1" ht="45" hidden="1" customHeight="1" x14ac:dyDescent="0.25">
      <c r="A127" s="100" t="s">
        <v>494</v>
      </c>
      <c r="B127" s="59"/>
      <c r="C127" s="59"/>
      <c r="D127" s="59"/>
      <c r="E127" s="59"/>
      <c r="F127" s="59"/>
      <c r="G127" s="59"/>
      <c r="H127" s="59"/>
      <c r="I127" s="59"/>
      <c r="J127" s="59"/>
      <c r="K127" s="95">
        <f>E127+F127+G127+I127</f>
        <v>0</v>
      </c>
      <c r="L127" s="102"/>
      <c r="M127" s="59"/>
      <c r="N127" s="59"/>
      <c r="O127" s="59"/>
      <c r="P127" s="59"/>
      <c r="Q127" s="59"/>
      <c r="R127" s="95">
        <f>L127+M127+N127+P127</f>
        <v>0</v>
      </c>
      <c r="S127" s="58"/>
      <c r="T127" s="58"/>
      <c r="U127" s="58"/>
      <c r="V127" s="58"/>
      <c r="W127" s="58"/>
      <c r="X127" s="58"/>
      <c r="Y127" s="95">
        <f>S127+T127+U127+W127</f>
        <v>0</v>
      </c>
      <c r="Z127" s="58"/>
      <c r="AA127" s="58"/>
      <c r="AB127" s="58"/>
      <c r="AC127" s="58"/>
      <c r="AD127" s="58"/>
      <c r="AE127" s="58"/>
      <c r="AF127" s="95">
        <f>Z127+AA127+AB127+AD127</f>
        <v>0</v>
      </c>
      <c r="AG127" s="58"/>
      <c r="AH127" s="58"/>
      <c r="AI127" s="58"/>
      <c r="AJ127" s="58"/>
      <c r="AK127" s="58"/>
      <c r="AL127" s="58"/>
      <c r="AM127" s="95">
        <f>AG127+AH127+AI127+AK127</f>
        <v>0</v>
      </c>
      <c r="AN127" s="58"/>
      <c r="AO127" s="58"/>
      <c r="AP127" s="58"/>
      <c r="AQ127" s="58"/>
      <c r="AR127" s="58"/>
      <c r="AS127" s="58"/>
      <c r="AT127" s="95">
        <f>AN127+AO127+AP127+AR127</f>
        <v>0</v>
      </c>
      <c r="AU127" s="103">
        <f>AT127+AM127+AF127+Y127+R127+K127</f>
        <v>0</v>
      </c>
      <c r="AV127" s="104"/>
      <c r="AW127" s="59"/>
      <c r="AX127" s="62"/>
      <c r="AY127" s="59"/>
    </row>
    <row r="128" spans="1:51" s="21" customFormat="1" ht="31.5" customHeight="1" x14ac:dyDescent="0.25">
      <c r="A128" s="320" t="s">
        <v>417</v>
      </c>
      <c r="B128" s="321"/>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row>
    <row r="129" spans="1:103" s="21" customFormat="1" ht="45" hidden="1" customHeight="1" x14ac:dyDescent="0.25">
      <c r="A129" s="100" t="s">
        <v>495</v>
      </c>
      <c r="B129" s="59"/>
      <c r="C129" s="59"/>
      <c r="D129" s="59"/>
      <c r="E129" s="59"/>
      <c r="F129" s="59"/>
      <c r="G129" s="59"/>
      <c r="H129" s="59"/>
      <c r="I129" s="59"/>
      <c r="J129" s="59"/>
      <c r="K129" s="95">
        <f>E129+F129+G129+I129</f>
        <v>0</v>
      </c>
      <c r="L129" s="102"/>
      <c r="M129" s="59"/>
      <c r="N129" s="59"/>
      <c r="O129" s="59"/>
      <c r="P129" s="59"/>
      <c r="Q129" s="59"/>
      <c r="R129" s="95">
        <f>L129+M129+N129+P129</f>
        <v>0</v>
      </c>
      <c r="S129" s="58"/>
      <c r="T129" s="58"/>
      <c r="U129" s="58"/>
      <c r="V129" s="58"/>
      <c r="W129" s="58"/>
      <c r="X129" s="58"/>
      <c r="Y129" s="95">
        <f>S129+T129+U129+W129</f>
        <v>0</v>
      </c>
      <c r="Z129" s="58"/>
      <c r="AA129" s="58"/>
      <c r="AB129" s="58"/>
      <c r="AC129" s="58"/>
      <c r="AD129" s="58"/>
      <c r="AE129" s="58"/>
      <c r="AF129" s="95">
        <f>Z129+AA129+AB129+AD129</f>
        <v>0</v>
      </c>
      <c r="AG129" s="58"/>
      <c r="AH129" s="58"/>
      <c r="AI129" s="58"/>
      <c r="AJ129" s="58"/>
      <c r="AK129" s="58"/>
      <c r="AL129" s="58"/>
      <c r="AM129" s="95">
        <f>AG129+AH129+AI129+AK129</f>
        <v>0</v>
      </c>
      <c r="AN129" s="58"/>
      <c r="AO129" s="58"/>
      <c r="AP129" s="58"/>
      <c r="AQ129" s="58"/>
      <c r="AR129" s="58"/>
      <c r="AS129" s="58"/>
      <c r="AT129" s="95">
        <f>AN129+AO129+AP129+AR129</f>
        <v>0</v>
      </c>
      <c r="AU129" s="103">
        <f>AT129+AM129+AF129+Y129+R129+K129</f>
        <v>0</v>
      </c>
      <c r="AV129" s="104"/>
      <c r="AW129" s="59"/>
      <c r="AX129" s="62"/>
      <c r="AY129" s="59"/>
    </row>
    <row r="130" spans="1:103" s="21" customFormat="1" ht="31.5" customHeight="1" x14ac:dyDescent="0.25">
      <c r="A130" s="320" t="s">
        <v>616</v>
      </c>
      <c r="B130" s="321"/>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row>
    <row r="131" spans="1:103" s="163" customFormat="1" ht="94.5" customHeight="1" x14ac:dyDescent="0.25">
      <c r="A131" s="161" t="s">
        <v>496</v>
      </c>
      <c r="B131" s="59" t="s">
        <v>188</v>
      </c>
      <c r="C131" s="59" t="s">
        <v>100</v>
      </c>
      <c r="D131" s="162"/>
      <c r="E131" s="116"/>
      <c r="F131" s="116">
        <v>2234190</v>
      </c>
      <c r="G131" s="116">
        <v>1681835.24</v>
      </c>
      <c r="H131" s="116"/>
      <c r="I131" s="120">
        <f>396751.03+62750.12</f>
        <v>459501.15</v>
      </c>
      <c r="J131" s="127" t="s">
        <v>166</v>
      </c>
      <c r="K131" s="127">
        <f>E131+F131+G131+I131</f>
        <v>4375526.3900000006</v>
      </c>
      <c r="L131" s="116"/>
      <c r="M131" s="116"/>
      <c r="N131" s="116"/>
      <c r="O131" s="116"/>
      <c r="P131" s="116"/>
      <c r="Q131" s="116"/>
      <c r="R131" s="57">
        <f>L131+M131+N131+P131</f>
        <v>0</v>
      </c>
      <c r="S131" s="116"/>
      <c r="T131" s="116"/>
      <c r="U131" s="116"/>
      <c r="V131" s="116"/>
      <c r="W131" s="116"/>
      <c r="X131" s="116"/>
      <c r="Y131" s="95">
        <f t="shared" ref="Y131:Y135" si="36">S131+T131+U131+W131</f>
        <v>0</v>
      </c>
      <c r="Z131" s="116"/>
      <c r="AA131" s="116"/>
      <c r="AB131" s="116"/>
      <c r="AC131" s="116"/>
      <c r="AD131" s="116"/>
      <c r="AE131" s="116"/>
      <c r="AF131" s="95">
        <f t="shared" ref="AF131:AF135" si="37">Z131+AA131+AB131+AD131</f>
        <v>0</v>
      </c>
      <c r="AG131" s="116"/>
      <c r="AH131" s="116"/>
      <c r="AI131" s="116"/>
      <c r="AJ131" s="116"/>
      <c r="AK131" s="116"/>
      <c r="AL131" s="116"/>
      <c r="AM131" s="95">
        <f t="shared" ref="AM131:AM135" si="38">AG131+AH131+AI131+AK131</f>
        <v>0</v>
      </c>
      <c r="AN131" s="116"/>
      <c r="AO131" s="116"/>
      <c r="AP131" s="116"/>
      <c r="AQ131" s="116"/>
      <c r="AR131" s="116"/>
      <c r="AS131" s="116"/>
      <c r="AT131" s="95">
        <f t="shared" ref="AT131:AT135" si="39">AN131+AO131+AP131+AR131</f>
        <v>0</v>
      </c>
      <c r="AU131" s="103">
        <f>AT131+AM131+AF131+Y131+R131+K131</f>
        <v>4375526.3900000006</v>
      </c>
      <c r="AV131" s="104" t="s">
        <v>822</v>
      </c>
      <c r="AW131" s="116">
        <v>2022</v>
      </c>
      <c r="AX131" s="116">
        <v>2022</v>
      </c>
      <c r="AY131" s="128" t="s">
        <v>270</v>
      </c>
    </row>
    <row r="132" spans="1:103" s="4" customFormat="1" ht="90.75" customHeight="1" x14ac:dyDescent="0.25">
      <c r="A132" s="136" t="s">
        <v>617</v>
      </c>
      <c r="B132" s="59" t="s">
        <v>48</v>
      </c>
      <c r="C132" s="59" t="s">
        <v>100</v>
      </c>
      <c r="D132" s="217"/>
      <c r="E132" s="116">
        <v>18717.29</v>
      </c>
      <c r="F132" s="116"/>
      <c r="G132" s="116">
        <v>144314.54</v>
      </c>
      <c r="H132" s="116" t="s">
        <v>47</v>
      </c>
      <c r="I132" s="116">
        <f>4446.27+6239.1+29402.66</f>
        <v>40088.03</v>
      </c>
      <c r="J132" s="104" t="s">
        <v>497</v>
      </c>
      <c r="K132" s="127">
        <f t="shared" ref="K132:K135" si="40">E132+F132+G132+I132</f>
        <v>203119.86000000002</v>
      </c>
      <c r="L132" s="116"/>
      <c r="M132" s="116"/>
      <c r="N132" s="116"/>
      <c r="O132" s="116"/>
      <c r="P132" s="116"/>
      <c r="Q132" s="116"/>
      <c r="R132" s="57">
        <f t="shared" ref="R132:R135" si="41">L132+M132+N132+P132</f>
        <v>0</v>
      </c>
      <c r="S132" s="116"/>
      <c r="T132" s="116"/>
      <c r="U132" s="116"/>
      <c r="V132" s="116"/>
      <c r="W132" s="116"/>
      <c r="X132" s="116"/>
      <c r="Y132" s="95">
        <f t="shared" si="36"/>
        <v>0</v>
      </c>
      <c r="Z132" s="116"/>
      <c r="AA132" s="116"/>
      <c r="AB132" s="116"/>
      <c r="AC132" s="116"/>
      <c r="AD132" s="116"/>
      <c r="AE132" s="116"/>
      <c r="AF132" s="95">
        <f t="shared" si="37"/>
        <v>0</v>
      </c>
      <c r="AG132" s="116"/>
      <c r="AH132" s="116"/>
      <c r="AI132" s="116"/>
      <c r="AJ132" s="116"/>
      <c r="AK132" s="116"/>
      <c r="AL132" s="116"/>
      <c r="AM132" s="95">
        <f t="shared" si="38"/>
        <v>0</v>
      </c>
      <c r="AN132" s="116"/>
      <c r="AO132" s="116"/>
      <c r="AP132" s="116"/>
      <c r="AQ132" s="116"/>
      <c r="AR132" s="116"/>
      <c r="AS132" s="116"/>
      <c r="AT132" s="95">
        <f t="shared" si="39"/>
        <v>0</v>
      </c>
      <c r="AU132" s="103">
        <f>AT132+AM132+AF132+Y132+R132+K132</f>
        <v>203119.86000000002</v>
      </c>
      <c r="AV132" s="104" t="s">
        <v>823</v>
      </c>
      <c r="AW132" s="116">
        <v>2022</v>
      </c>
      <c r="AX132" s="116">
        <v>2022</v>
      </c>
      <c r="AY132" s="128" t="s">
        <v>270</v>
      </c>
    </row>
    <row r="133" spans="1:103" s="4" customFormat="1" ht="58.5" customHeight="1" x14ac:dyDescent="0.25">
      <c r="A133" s="136" t="s">
        <v>618</v>
      </c>
      <c r="B133" s="59" t="s">
        <v>659</v>
      </c>
      <c r="C133" s="59" t="s">
        <v>100</v>
      </c>
      <c r="D133" s="217"/>
      <c r="E133" s="116"/>
      <c r="F133" s="116"/>
      <c r="G133" s="116"/>
      <c r="H133" s="116"/>
      <c r="I133" s="116"/>
      <c r="J133" s="116"/>
      <c r="K133" s="127">
        <f t="shared" si="40"/>
        <v>0</v>
      </c>
      <c r="L133" s="116">
        <v>25000</v>
      </c>
      <c r="M133" s="116"/>
      <c r="N133" s="116"/>
      <c r="O133" s="116"/>
      <c r="P133" s="116"/>
      <c r="Q133" s="116"/>
      <c r="R133" s="57">
        <f t="shared" si="41"/>
        <v>25000</v>
      </c>
      <c r="S133" s="116">
        <v>25000</v>
      </c>
      <c r="T133" s="116"/>
      <c r="U133" s="116"/>
      <c r="V133" s="116"/>
      <c r="W133" s="116"/>
      <c r="X133" s="116"/>
      <c r="Y133" s="95">
        <f t="shared" si="36"/>
        <v>25000</v>
      </c>
      <c r="Z133" s="116"/>
      <c r="AA133" s="116"/>
      <c r="AB133" s="116"/>
      <c r="AC133" s="116"/>
      <c r="AD133" s="116"/>
      <c r="AE133" s="116"/>
      <c r="AF133" s="95">
        <f t="shared" si="37"/>
        <v>0</v>
      </c>
      <c r="AG133" s="116"/>
      <c r="AH133" s="116"/>
      <c r="AI133" s="116"/>
      <c r="AJ133" s="116"/>
      <c r="AK133" s="116"/>
      <c r="AL133" s="116"/>
      <c r="AM133" s="95">
        <f t="shared" si="38"/>
        <v>0</v>
      </c>
      <c r="AN133" s="116"/>
      <c r="AO133" s="116"/>
      <c r="AP133" s="116"/>
      <c r="AQ133" s="116"/>
      <c r="AR133" s="116"/>
      <c r="AS133" s="116"/>
      <c r="AT133" s="95">
        <f t="shared" si="39"/>
        <v>0</v>
      </c>
      <c r="AU133" s="103">
        <f>AT133+AM133+AF133+Y133+R133+K133</f>
        <v>50000</v>
      </c>
      <c r="AV133" s="104" t="s">
        <v>824</v>
      </c>
      <c r="AW133" s="116">
        <v>2023</v>
      </c>
      <c r="AX133" s="116">
        <v>2024</v>
      </c>
      <c r="AY133" s="128" t="s">
        <v>660</v>
      </c>
    </row>
    <row r="134" spans="1:103" s="4" customFormat="1" ht="66" customHeight="1" x14ac:dyDescent="0.25">
      <c r="A134" s="136" t="s">
        <v>619</v>
      </c>
      <c r="B134" s="59" t="s">
        <v>661</v>
      </c>
      <c r="C134" s="59" t="s">
        <v>100</v>
      </c>
      <c r="D134" s="217"/>
      <c r="E134" s="116"/>
      <c r="F134" s="116"/>
      <c r="G134" s="116"/>
      <c r="H134" s="116"/>
      <c r="I134" s="116"/>
      <c r="J134" s="116"/>
      <c r="K134" s="127">
        <f t="shared" si="40"/>
        <v>0</v>
      </c>
      <c r="L134" s="116">
        <v>222480</v>
      </c>
      <c r="M134" s="116"/>
      <c r="N134" s="116"/>
      <c r="O134" s="116"/>
      <c r="P134" s="116">
        <v>1260720</v>
      </c>
      <c r="Q134" s="116"/>
      <c r="R134" s="57">
        <f t="shared" si="41"/>
        <v>1483200</v>
      </c>
      <c r="S134" s="116">
        <v>222480</v>
      </c>
      <c r="T134" s="116"/>
      <c r="U134" s="116"/>
      <c r="V134" s="116"/>
      <c r="W134" s="116">
        <v>1260720</v>
      </c>
      <c r="X134" s="116"/>
      <c r="Y134" s="95">
        <f t="shared" si="36"/>
        <v>1483200</v>
      </c>
      <c r="Z134" s="116"/>
      <c r="AA134" s="116"/>
      <c r="AB134" s="116"/>
      <c r="AC134" s="116"/>
      <c r="AD134" s="116"/>
      <c r="AE134" s="116"/>
      <c r="AF134" s="95">
        <f t="shared" si="37"/>
        <v>0</v>
      </c>
      <c r="AG134" s="116"/>
      <c r="AH134" s="116"/>
      <c r="AI134" s="116"/>
      <c r="AJ134" s="116"/>
      <c r="AK134" s="116"/>
      <c r="AL134" s="116"/>
      <c r="AM134" s="95">
        <f t="shared" si="38"/>
        <v>0</v>
      </c>
      <c r="AN134" s="116"/>
      <c r="AO134" s="116"/>
      <c r="AP134" s="116"/>
      <c r="AQ134" s="116"/>
      <c r="AR134" s="116"/>
      <c r="AS134" s="116"/>
      <c r="AT134" s="95">
        <f t="shared" si="39"/>
        <v>0</v>
      </c>
      <c r="AU134" s="103">
        <f>AT134+AM134+AF134+Y134+R134+K134</f>
        <v>2966400</v>
      </c>
      <c r="AV134" s="104" t="s">
        <v>662</v>
      </c>
      <c r="AW134" s="116">
        <v>2023</v>
      </c>
      <c r="AX134" s="116">
        <v>2024</v>
      </c>
      <c r="AY134" s="59" t="s">
        <v>91</v>
      </c>
    </row>
    <row r="135" spans="1:103" s="4" customFormat="1" ht="381" customHeight="1" x14ac:dyDescent="0.25">
      <c r="A135" s="136" t="s">
        <v>620</v>
      </c>
      <c r="B135" s="59" t="s">
        <v>189</v>
      </c>
      <c r="C135" s="59" t="s">
        <v>100</v>
      </c>
      <c r="D135" s="217"/>
      <c r="E135" s="116"/>
      <c r="F135" s="116">
        <v>1000000</v>
      </c>
      <c r="G135" s="116"/>
      <c r="H135" s="116"/>
      <c r="I135" s="116"/>
      <c r="J135" s="116"/>
      <c r="K135" s="127">
        <f t="shared" si="40"/>
        <v>1000000</v>
      </c>
      <c r="L135" s="116">
        <v>700000</v>
      </c>
      <c r="M135" s="116"/>
      <c r="N135" s="116"/>
      <c r="O135" s="116"/>
      <c r="P135" s="116"/>
      <c r="Q135" s="116"/>
      <c r="R135" s="57">
        <f t="shared" si="41"/>
        <v>700000</v>
      </c>
      <c r="S135" s="116"/>
      <c r="T135" s="116"/>
      <c r="U135" s="116"/>
      <c r="V135" s="116"/>
      <c r="W135" s="116"/>
      <c r="X135" s="116"/>
      <c r="Y135" s="95">
        <f t="shared" si="36"/>
        <v>0</v>
      </c>
      <c r="Z135" s="116"/>
      <c r="AA135" s="116"/>
      <c r="AB135" s="116"/>
      <c r="AC135" s="116"/>
      <c r="AD135" s="116"/>
      <c r="AE135" s="116"/>
      <c r="AF135" s="95">
        <f t="shared" si="37"/>
        <v>0</v>
      </c>
      <c r="AG135" s="116"/>
      <c r="AH135" s="116"/>
      <c r="AI135" s="116"/>
      <c r="AJ135" s="116"/>
      <c r="AK135" s="116"/>
      <c r="AL135" s="116"/>
      <c r="AM135" s="95">
        <f t="shared" si="38"/>
        <v>0</v>
      </c>
      <c r="AN135" s="116"/>
      <c r="AO135" s="116"/>
      <c r="AP135" s="116"/>
      <c r="AQ135" s="116"/>
      <c r="AR135" s="116"/>
      <c r="AS135" s="116"/>
      <c r="AT135" s="95">
        <f t="shared" si="39"/>
        <v>0</v>
      </c>
      <c r="AU135" s="103">
        <f>AT135+AM135+AF135+Y135+R135+K135</f>
        <v>1700000</v>
      </c>
      <c r="AV135" s="104" t="s">
        <v>920</v>
      </c>
      <c r="AW135" s="116">
        <v>2023</v>
      </c>
      <c r="AX135" s="116">
        <v>2023</v>
      </c>
      <c r="AY135" s="59" t="s">
        <v>91</v>
      </c>
    </row>
    <row r="136" spans="1:103" s="21" customFormat="1" ht="31.5" customHeight="1" x14ac:dyDescent="0.25">
      <c r="A136" s="320" t="s">
        <v>621</v>
      </c>
      <c r="B136" s="321"/>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row>
    <row r="137" spans="1:103" s="163" customFormat="1" ht="85.5" hidden="1" customHeight="1" x14ac:dyDescent="0.25">
      <c r="A137" s="161" t="s">
        <v>418</v>
      </c>
      <c r="B137" s="59"/>
      <c r="C137" s="59"/>
      <c r="D137" s="162"/>
      <c r="E137" s="116"/>
      <c r="F137" s="116"/>
      <c r="G137" s="116"/>
      <c r="H137" s="116"/>
      <c r="I137" s="120"/>
      <c r="J137" s="127"/>
      <c r="K137" s="127"/>
      <c r="L137" s="116"/>
      <c r="M137" s="116"/>
      <c r="N137" s="116"/>
      <c r="O137" s="116"/>
      <c r="P137" s="116"/>
      <c r="Q137" s="116"/>
      <c r="R137" s="57"/>
      <c r="S137" s="116"/>
      <c r="T137" s="116"/>
      <c r="U137" s="116"/>
      <c r="V137" s="116"/>
      <c r="W137" s="116"/>
      <c r="X137" s="116"/>
      <c r="Y137" s="57"/>
      <c r="Z137" s="116"/>
      <c r="AA137" s="116"/>
      <c r="AB137" s="116"/>
      <c r="AC137" s="116"/>
      <c r="AD137" s="116"/>
      <c r="AE137" s="116"/>
      <c r="AF137" s="57"/>
      <c r="AG137" s="116"/>
      <c r="AH137" s="116"/>
      <c r="AI137" s="116"/>
      <c r="AJ137" s="116"/>
      <c r="AK137" s="116"/>
      <c r="AL137" s="116"/>
      <c r="AM137" s="57"/>
      <c r="AN137" s="116"/>
      <c r="AO137" s="116"/>
      <c r="AP137" s="116"/>
      <c r="AQ137" s="116"/>
      <c r="AR137" s="116"/>
      <c r="AS137" s="116"/>
      <c r="AT137" s="57"/>
      <c r="AU137" s="103"/>
      <c r="AV137" s="104"/>
      <c r="AW137" s="116"/>
      <c r="AX137" s="116"/>
      <c r="AY137" s="128"/>
    </row>
    <row r="138" spans="1:103" s="74" customFormat="1" ht="27.75" customHeight="1" x14ac:dyDescent="0.25">
      <c r="A138" s="318" t="s">
        <v>622</v>
      </c>
      <c r="B138" s="324"/>
      <c r="C138" s="324"/>
      <c r="D138" s="324"/>
      <c r="E138" s="92">
        <f>SUM(E140,E142:E144,E146,E148,E150)</f>
        <v>335031</v>
      </c>
      <c r="F138" s="92">
        <f>SUM(F140,F142:F144,F146,F148,F150)</f>
        <v>0</v>
      </c>
      <c r="G138" s="92">
        <f>SUM(G140,G142:G144,G146,G148,G150)</f>
        <v>0</v>
      </c>
      <c r="H138" s="92"/>
      <c r="I138" s="92">
        <f>SUM(I140,I142:I144,I146,I148,I150)</f>
        <v>784776</v>
      </c>
      <c r="J138" s="92"/>
      <c r="K138" s="92">
        <f>SUM(K140,K142:K144,K146,K148,K150)</f>
        <v>1119807</v>
      </c>
      <c r="L138" s="92">
        <f>SUM(L140,L142:L144,L146,L148,L150)</f>
        <v>30000</v>
      </c>
      <c r="M138" s="92">
        <f>SUM(M140,M142:M144,M146,M148,M150)</f>
        <v>0</v>
      </c>
      <c r="N138" s="92">
        <f>SUM(N140,N142:N144,N146,N148,N150)</f>
        <v>0</v>
      </c>
      <c r="O138" s="92"/>
      <c r="P138" s="92">
        <f>SUM(P140,P142:P144,P146,P148,P150)</f>
        <v>0</v>
      </c>
      <c r="Q138" s="92"/>
      <c r="R138" s="92">
        <f>SUM(R140,R142:R144,R146,R148,R150)</f>
        <v>30000</v>
      </c>
      <c r="S138" s="92">
        <f>SUM(S140,S142:S144,S146,S148,S150)</f>
        <v>30000</v>
      </c>
      <c r="T138" s="92">
        <f>SUM(T140,T142:T144,T146,T148,T150)</f>
        <v>0</v>
      </c>
      <c r="U138" s="92">
        <f>SUM(U140,U142:U144,U146,U148,U150)</f>
        <v>0</v>
      </c>
      <c r="V138" s="92"/>
      <c r="W138" s="92">
        <f>SUM(W140,W142:W144,W146,W148,W150)</f>
        <v>0</v>
      </c>
      <c r="X138" s="92"/>
      <c r="Y138" s="92">
        <f>SUM(Y140,Y142:Y144,Y146,Y148,Y150)</f>
        <v>30000</v>
      </c>
      <c r="Z138" s="92">
        <f>SUM(Z140,Z142:Z144,Z146,Z148,Z150)</f>
        <v>0</v>
      </c>
      <c r="AA138" s="92">
        <f>SUM(AA140,AA142:AA144,AA146,AA148,AA150)</f>
        <v>0</v>
      </c>
      <c r="AB138" s="92">
        <f>SUM(AB140,AB142:AB144,AB146,AB148,AB150)</f>
        <v>0</v>
      </c>
      <c r="AC138" s="92"/>
      <c r="AD138" s="92">
        <f>SUM(AD140,AD142:AD144,AD146,AD148,AD150)</f>
        <v>0</v>
      </c>
      <c r="AE138" s="92"/>
      <c r="AF138" s="92">
        <f>SUM(AF140,AF142:AF144,AF146,AF148,AF150)</f>
        <v>0</v>
      </c>
      <c r="AG138" s="92">
        <f>SUM(AG140,AG142:AG144,AG146,AG148,AG150)</f>
        <v>0</v>
      </c>
      <c r="AH138" s="92">
        <f>SUM(AH140,AH142:AH144,AH146,AH148,AH150)</f>
        <v>0</v>
      </c>
      <c r="AI138" s="92">
        <f>SUM(AI140,AI142:AI144,AI146,AI148,AI150)</f>
        <v>0</v>
      </c>
      <c r="AJ138" s="92"/>
      <c r="AK138" s="92">
        <f>SUM(AK140,AK142:AK144,AK146,AK148,AK150)</f>
        <v>0</v>
      </c>
      <c r="AL138" s="92"/>
      <c r="AM138" s="92">
        <f>SUM(AM140,AM142:AM144,AM146,AM148,AM150)</f>
        <v>0</v>
      </c>
      <c r="AN138" s="92">
        <f>SUM(AN140,AN142:AN144,AN146,AN148,AN150)</f>
        <v>0</v>
      </c>
      <c r="AO138" s="92">
        <f>SUM(AO140,AO142:AO144,AO146,AO148,AO150)</f>
        <v>0</v>
      </c>
      <c r="AP138" s="92">
        <f>SUM(AP140,AP142:AP144,AP146,AP148,AP150)</f>
        <v>0</v>
      </c>
      <c r="AQ138" s="92"/>
      <c r="AR138" s="92">
        <f>SUM(AR140,AR142:AR144,AR146,AR148,AR150)</f>
        <v>0</v>
      </c>
      <c r="AS138" s="92"/>
      <c r="AT138" s="92">
        <f>SUM(AT140,AT142:AT144,AT146,AT148,AT150)</f>
        <v>0</v>
      </c>
      <c r="AU138" s="92">
        <f>SUM(AU140,AU142:AU144,AU146,AU148,AU150)</f>
        <v>1179807</v>
      </c>
      <c r="AV138" s="92"/>
      <c r="AW138" s="92"/>
      <c r="AX138" s="92"/>
      <c r="AY138" s="92"/>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row>
    <row r="139" spans="1:103" s="21" customFormat="1" ht="31.5" customHeight="1" x14ac:dyDescent="0.25">
      <c r="A139" s="320" t="s">
        <v>419</v>
      </c>
      <c r="B139" s="321"/>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row>
    <row r="140" spans="1:103" s="21" customFormat="1" ht="45" hidden="1" customHeight="1" x14ac:dyDescent="0.25">
      <c r="A140" s="100" t="s">
        <v>420</v>
      </c>
      <c r="B140" s="59"/>
      <c r="C140" s="59"/>
      <c r="D140" s="59"/>
      <c r="E140" s="59"/>
      <c r="F140" s="59"/>
      <c r="G140" s="59"/>
      <c r="H140" s="59"/>
      <c r="I140" s="59"/>
      <c r="J140" s="59"/>
      <c r="K140" s="95">
        <f>E140+F140+G140+I140</f>
        <v>0</v>
      </c>
      <c r="L140" s="102"/>
      <c r="M140" s="59"/>
      <c r="N140" s="59"/>
      <c r="O140" s="59"/>
      <c r="P140" s="59"/>
      <c r="Q140" s="59"/>
      <c r="R140" s="95">
        <f>L140+M140+N140+P140</f>
        <v>0</v>
      </c>
      <c r="S140" s="58"/>
      <c r="T140" s="58"/>
      <c r="U140" s="58"/>
      <c r="V140" s="58"/>
      <c r="W140" s="58"/>
      <c r="X140" s="58"/>
      <c r="Y140" s="95">
        <f>S140+T140+U140+W140</f>
        <v>0</v>
      </c>
      <c r="Z140" s="58"/>
      <c r="AA140" s="58"/>
      <c r="AB140" s="58"/>
      <c r="AC140" s="58"/>
      <c r="AD140" s="58"/>
      <c r="AE140" s="58"/>
      <c r="AF140" s="95">
        <f>Z140+AA140+AB140+AD140</f>
        <v>0</v>
      </c>
      <c r="AG140" s="58"/>
      <c r="AH140" s="58"/>
      <c r="AI140" s="58"/>
      <c r="AJ140" s="58"/>
      <c r="AK140" s="58"/>
      <c r="AL140" s="58"/>
      <c r="AM140" s="95">
        <f>AG140+AH140+AI140+AK140</f>
        <v>0</v>
      </c>
      <c r="AN140" s="58"/>
      <c r="AO140" s="58"/>
      <c r="AP140" s="58"/>
      <c r="AQ140" s="58"/>
      <c r="AR140" s="58"/>
      <c r="AS140" s="58"/>
      <c r="AT140" s="95">
        <f>AN140+AO140+AP140+AR140</f>
        <v>0</v>
      </c>
      <c r="AU140" s="103">
        <f>AT140+AM140+AF140+Y140+R140+K140</f>
        <v>0</v>
      </c>
      <c r="AV140" s="104"/>
      <c r="AW140" s="59"/>
      <c r="AX140" s="62"/>
      <c r="AY140" s="59"/>
    </row>
    <row r="141" spans="1:103" s="21" customFormat="1" ht="31.5" customHeight="1" x14ac:dyDescent="0.25">
      <c r="A141" s="320" t="s">
        <v>421</v>
      </c>
      <c r="B141" s="321"/>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row>
    <row r="142" spans="1:103" ht="409.5" customHeight="1" x14ac:dyDescent="0.25">
      <c r="A142" s="135" t="s">
        <v>422</v>
      </c>
      <c r="B142" s="129" t="s">
        <v>196</v>
      </c>
      <c r="C142" s="59" t="s">
        <v>100</v>
      </c>
      <c r="D142" s="131"/>
      <c r="E142" s="164">
        <v>335031</v>
      </c>
      <c r="F142" s="113"/>
      <c r="G142" s="132"/>
      <c r="H142" s="132"/>
      <c r="I142" s="113">
        <v>284776</v>
      </c>
      <c r="J142" s="132" t="s">
        <v>197</v>
      </c>
      <c r="K142" s="95">
        <f>E142+F142+G142+I142</f>
        <v>619807</v>
      </c>
      <c r="L142" s="58"/>
      <c r="M142" s="58"/>
      <c r="N142" s="58"/>
      <c r="O142" s="58"/>
      <c r="P142" s="58"/>
      <c r="Q142" s="58"/>
      <c r="R142" s="95">
        <f>L142+M142+N142+P142</f>
        <v>0</v>
      </c>
      <c r="S142" s="58"/>
      <c r="T142" s="58"/>
      <c r="U142" s="58"/>
      <c r="V142" s="58"/>
      <c r="W142" s="58"/>
      <c r="X142" s="58"/>
      <c r="Y142" s="95">
        <f t="shared" ref="Y142:Y144" si="42">S142+T142+U142+W142</f>
        <v>0</v>
      </c>
      <c r="Z142" s="58"/>
      <c r="AA142" s="58"/>
      <c r="AB142" s="58"/>
      <c r="AC142" s="58"/>
      <c r="AD142" s="58"/>
      <c r="AE142" s="58"/>
      <c r="AF142" s="95">
        <f t="shared" ref="AF142:AF144" si="43">Z142+AA142+AB142+AD142</f>
        <v>0</v>
      </c>
      <c r="AG142" s="58"/>
      <c r="AH142" s="58"/>
      <c r="AI142" s="58"/>
      <c r="AJ142" s="58"/>
      <c r="AK142" s="58"/>
      <c r="AL142" s="58"/>
      <c r="AM142" s="95">
        <f t="shared" ref="AM142:AM144" si="44">AG142+AH142+AI142+AK142</f>
        <v>0</v>
      </c>
      <c r="AN142" s="58"/>
      <c r="AO142" s="58"/>
      <c r="AP142" s="58"/>
      <c r="AQ142" s="58"/>
      <c r="AR142" s="58"/>
      <c r="AS142" s="58"/>
      <c r="AT142" s="95">
        <f t="shared" ref="AT142:AT144" si="45">AN142+AO142+AP142+AR142</f>
        <v>0</v>
      </c>
      <c r="AU142" s="103">
        <f>AT142+AM142+AF142+Y142+R142+K142</f>
        <v>619807</v>
      </c>
      <c r="AV142" s="133" t="s">
        <v>908</v>
      </c>
      <c r="AW142" s="58">
        <v>2022</v>
      </c>
      <c r="AX142" s="58">
        <v>2022</v>
      </c>
      <c r="AY142" s="99" t="s">
        <v>71</v>
      </c>
    </row>
    <row r="143" spans="1:103" ht="132" customHeight="1" x14ac:dyDescent="0.25">
      <c r="A143" s="135" t="s">
        <v>423</v>
      </c>
      <c r="B143" s="56" t="s">
        <v>92</v>
      </c>
      <c r="C143" s="59" t="s">
        <v>100</v>
      </c>
      <c r="D143" s="58"/>
      <c r="E143" s="98"/>
      <c r="F143" s="58"/>
      <c r="G143" s="98"/>
      <c r="H143" s="58"/>
      <c r="I143" s="58">
        <v>500000</v>
      </c>
      <c r="J143" s="58" t="s">
        <v>498</v>
      </c>
      <c r="K143" s="95">
        <f t="shared" ref="K143:K144" si="46">E143+F143+G143+I143</f>
        <v>500000</v>
      </c>
      <c r="L143" s="58"/>
      <c r="M143" s="58"/>
      <c r="N143" s="58"/>
      <c r="O143" s="58"/>
      <c r="P143" s="58"/>
      <c r="Q143" s="58"/>
      <c r="R143" s="95">
        <f t="shared" ref="R143:R144" si="47">L143+M143+N143+P143</f>
        <v>0</v>
      </c>
      <c r="S143" s="116"/>
      <c r="T143" s="116"/>
      <c r="U143" s="116"/>
      <c r="V143" s="116"/>
      <c r="W143" s="116"/>
      <c r="X143" s="116"/>
      <c r="Y143" s="95">
        <f t="shared" si="42"/>
        <v>0</v>
      </c>
      <c r="Z143" s="116"/>
      <c r="AA143" s="116"/>
      <c r="AB143" s="116"/>
      <c r="AC143" s="116"/>
      <c r="AD143" s="116"/>
      <c r="AE143" s="116"/>
      <c r="AF143" s="95">
        <f t="shared" si="43"/>
        <v>0</v>
      </c>
      <c r="AG143" s="116"/>
      <c r="AH143" s="116"/>
      <c r="AI143" s="116"/>
      <c r="AJ143" s="116"/>
      <c r="AK143" s="116"/>
      <c r="AL143" s="116"/>
      <c r="AM143" s="95">
        <f t="shared" si="44"/>
        <v>0</v>
      </c>
      <c r="AN143" s="58"/>
      <c r="AO143" s="58"/>
      <c r="AP143" s="58"/>
      <c r="AQ143" s="58"/>
      <c r="AR143" s="58"/>
      <c r="AS143" s="58"/>
      <c r="AT143" s="95">
        <f t="shared" si="45"/>
        <v>0</v>
      </c>
      <c r="AU143" s="103">
        <f>AT143+AM143+AF143+Y143+R143+K143</f>
        <v>500000</v>
      </c>
      <c r="AV143" s="97" t="s">
        <v>781</v>
      </c>
      <c r="AW143" s="58">
        <v>2022</v>
      </c>
      <c r="AX143" s="58">
        <v>2022</v>
      </c>
      <c r="AY143" s="56" t="s">
        <v>154</v>
      </c>
    </row>
    <row r="144" spans="1:103" ht="154.5" customHeight="1" x14ac:dyDescent="0.25">
      <c r="A144" s="135" t="s">
        <v>553</v>
      </c>
      <c r="B144" s="56" t="s">
        <v>264</v>
      </c>
      <c r="C144" s="59" t="s">
        <v>100</v>
      </c>
      <c r="D144" s="59"/>
      <c r="E144" s="59"/>
      <c r="F144" s="59"/>
      <c r="G144" s="59"/>
      <c r="H144" s="59"/>
      <c r="I144" s="59"/>
      <c r="J144" s="59"/>
      <c r="K144" s="95">
        <f t="shared" si="46"/>
        <v>0</v>
      </c>
      <c r="L144" s="98">
        <v>30000</v>
      </c>
      <c r="M144" s="58"/>
      <c r="N144" s="58"/>
      <c r="O144" s="58"/>
      <c r="P144" s="58"/>
      <c r="Q144" s="58"/>
      <c r="R144" s="95">
        <f t="shared" si="47"/>
        <v>30000</v>
      </c>
      <c r="S144" s="98">
        <v>30000</v>
      </c>
      <c r="T144" s="58"/>
      <c r="U144" s="58"/>
      <c r="V144" s="58"/>
      <c r="W144" s="58"/>
      <c r="X144" s="58"/>
      <c r="Y144" s="95">
        <f t="shared" si="42"/>
        <v>30000</v>
      </c>
      <c r="Z144" s="116"/>
      <c r="AA144" s="116"/>
      <c r="AB144" s="116"/>
      <c r="AC144" s="116"/>
      <c r="AD144" s="116"/>
      <c r="AE144" s="116"/>
      <c r="AF144" s="95">
        <f t="shared" si="43"/>
        <v>0</v>
      </c>
      <c r="AG144" s="116"/>
      <c r="AH144" s="116"/>
      <c r="AI144" s="116"/>
      <c r="AJ144" s="116"/>
      <c r="AK144" s="116"/>
      <c r="AL144" s="116"/>
      <c r="AM144" s="95">
        <f t="shared" si="44"/>
        <v>0</v>
      </c>
      <c r="AN144" s="98"/>
      <c r="AO144" s="58"/>
      <c r="AP144" s="58"/>
      <c r="AQ144" s="58"/>
      <c r="AR144" s="58"/>
      <c r="AS144" s="58"/>
      <c r="AT144" s="95">
        <f t="shared" si="45"/>
        <v>0</v>
      </c>
      <c r="AU144" s="103">
        <f>AT144+AM144+AF144+Y144+R144</f>
        <v>60000</v>
      </c>
      <c r="AV144" s="97" t="s">
        <v>782</v>
      </c>
      <c r="AW144" s="58">
        <v>2023</v>
      </c>
      <c r="AX144" s="58">
        <v>2024</v>
      </c>
      <c r="AY144" s="56" t="s">
        <v>265</v>
      </c>
    </row>
    <row r="145" spans="1:51" s="21" customFormat="1" ht="31.5" customHeight="1" x14ac:dyDescent="0.25">
      <c r="A145" s="320" t="s">
        <v>424</v>
      </c>
      <c r="B145" s="321"/>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row>
    <row r="146" spans="1:51" s="21" customFormat="1" ht="45" hidden="1" customHeight="1" x14ac:dyDescent="0.25">
      <c r="A146" s="100" t="s">
        <v>425</v>
      </c>
      <c r="B146" s="59"/>
      <c r="C146" s="59"/>
      <c r="D146" s="59"/>
      <c r="E146" s="59"/>
      <c r="F146" s="59"/>
      <c r="G146" s="59"/>
      <c r="H146" s="59"/>
      <c r="I146" s="59"/>
      <c r="J146" s="59"/>
      <c r="K146" s="95">
        <f>E146+F146+G146+I146</f>
        <v>0</v>
      </c>
      <c r="L146" s="102"/>
      <c r="M146" s="59"/>
      <c r="N146" s="59"/>
      <c r="O146" s="59"/>
      <c r="P146" s="59"/>
      <c r="Q146" s="59"/>
      <c r="R146" s="95">
        <f>L146+M146+N146+P146</f>
        <v>0</v>
      </c>
      <c r="S146" s="58"/>
      <c r="T146" s="58"/>
      <c r="U146" s="58"/>
      <c r="V146" s="58"/>
      <c r="W146" s="58"/>
      <c r="X146" s="58"/>
      <c r="Y146" s="95">
        <f>S146+T146+U146+W146</f>
        <v>0</v>
      </c>
      <c r="Z146" s="58"/>
      <c r="AA146" s="58"/>
      <c r="AB146" s="58"/>
      <c r="AC146" s="58"/>
      <c r="AD146" s="58"/>
      <c r="AE146" s="58"/>
      <c r="AF146" s="95">
        <f>Z146+AA146+AB146+AD146</f>
        <v>0</v>
      </c>
      <c r="AG146" s="58"/>
      <c r="AH146" s="58"/>
      <c r="AI146" s="58"/>
      <c r="AJ146" s="58"/>
      <c r="AK146" s="58"/>
      <c r="AL146" s="58"/>
      <c r="AM146" s="95">
        <f>AG146+AH146+AI146+AK146</f>
        <v>0</v>
      </c>
      <c r="AN146" s="58"/>
      <c r="AO146" s="58"/>
      <c r="AP146" s="58"/>
      <c r="AQ146" s="58"/>
      <c r="AR146" s="58"/>
      <c r="AS146" s="58"/>
      <c r="AT146" s="95">
        <f>AN146+AO146+AP146+AR146</f>
        <v>0</v>
      </c>
      <c r="AU146" s="103">
        <f>AT146+AM146+AF146+Y146+R146+K146</f>
        <v>0</v>
      </c>
      <c r="AV146" s="104"/>
      <c r="AW146" s="59"/>
      <c r="AX146" s="62"/>
      <c r="AY146" s="59"/>
    </row>
    <row r="147" spans="1:51" s="21" customFormat="1" ht="31.5" customHeight="1" x14ac:dyDescent="0.25">
      <c r="A147" s="320" t="s">
        <v>426</v>
      </c>
      <c r="B147" s="321"/>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row>
    <row r="148" spans="1:51" s="21" customFormat="1" ht="45" hidden="1" customHeight="1" x14ac:dyDescent="0.25">
      <c r="A148" s="100" t="s">
        <v>427</v>
      </c>
      <c r="B148" s="59"/>
      <c r="C148" s="59"/>
      <c r="D148" s="59"/>
      <c r="E148" s="59"/>
      <c r="F148" s="59"/>
      <c r="G148" s="59"/>
      <c r="H148" s="59"/>
      <c r="I148" s="59"/>
      <c r="J148" s="59"/>
      <c r="K148" s="95">
        <f>E148+F148+G148+I148</f>
        <v>0</v>
      </c>
      <c r="L148" s="102"/>
      <c r="M148" s="59"/>
      <c r="N148" s="59"/>
      <c r="O148" s="59"/>
      <c r="P148" s="59"/>
      <c r="Q148" s="59"/>
      <c r="R148" s="95">
        <f>L148+M148+N148+P148</f>
        <v>0</v>
      </c>
      <c r="S148" s="58"/>
      <c r="T148" s="58"/>
      <c r="U148" s="58"/>
      <c r="V148" s="58"/>
      <c r="W148" s="58"/>
      <c r="X148" s="58"/>
      <c r="Y148" s="95">
        <f>S148+T148+U148+W148</f>
        <v>0</v>
      </c>
      <c r="Z148" s="58"/>
      <c r="AA148" s="58"/>
      <c r="AB148" s="58"/>
      <c r="AC148" s="58"/>
      <c r="AD148" s="58"/>
      <c r="AE148" s="58"/>
      <c r="AF148" s="95">
        <f>Z148+AA148+AB148+AD148</f>
        <v>0</v>
      </c>
      <c r="AG148" s="58"/>
      <c r="AH148" s="58"/>
      <c r="AI148" s="58"/>
      <c r="AJ148" s="58"/>
      <c r="AK148" s="58"/>
      <c r="AL148" s="58"/>
      <c r="AM148" s="95">
        <f>AG148+AH148+AI148+AK148</f>
        <v>0</v>
      </c>
      <c r="AN148" s="58"/>
      <c r="AO148" s="58"/>
      <c r="AP148" s="58"/>
      <c r="AQ148" s="58"/>
      <c r="AR148" s="58"/>
      <c r="AS148" s="58"/>
      <c r="AT148" s="95">
        <f>AN148+AO148+AP148+AR148</f>
        <v>0</v>
      </c>
      <c r="AU148" s="103">
        <f>AT148+AM148+AF148+Y148+R148+K148</f>
        <v>0</v>
      </c>
      <c r="AV148" s="104"/>
      <c r="AW148" s="59"/>
      <c r="AX148" s="62"/>
      <c r="AY148" s="59"/>
    </row>
    <row r="149" spans="1:51" s="21" customFormat="1" ht="31.5" customHeight="1" x14ac:dyDescent="0.25">
      <c r="A149" s="320" t="s">
        <v>428</v>
      </c>
      <c r="B149" s="321"/>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row>
    <row r="150" spans="1:51" s="21" customFormat="1" ht="45" hidden="1" customHeight="1" x14ac:dyDescent="0.25">
      <c r="A150" s="100" t="s">
        <v>429</v>
      </c>
      <c r="B150" s="59"/>
      <c r="C150" s="59"/>
      <c r="D150" s="59"/>
      <c r="E150" s="59"/>
      <c r="F150" s="59"/>
      <c r="G150" s="59"/>
      <c r="H150" s="59"/>
      <c r="I150" s="59"/>
      <c r="J150" s="59"/>
      <c r="K150" s="95">
        <f>E150+F150+G150+I150</f>
        <v>0</v>
      </c>
      <c r="L150" s="102"/>
      <c r="M150" s="59"/>
      <c r="N150" s="59"/>
      <c r="O150" s="59"/>
      <c r="P150" s="59"/>
      <c r="Q150" s="59"/>
      <c r="R150" s="95">
        <f>L150+M150+N150+P150</f>
        <v>0</v>
      </c>
      <c r="S150" s="58"/>
      <c r="T150" s="58"/>
      <c r="U150" s="58"/>
      <c r="V150" s="58"/>
      <c r="W150" s="58"/>
      <c r="X150" s="58"/>
      <c r="Y150" s="95">
        <f>S150+T150+U150+W150</f>
        <v>0</v>
      </c>
      <c r="Z150" s="58"/>
      <c r="AA150" s="58"/>
      <c r="AB150" s="58"/>
      <c r="AC150" s="58"/>
      <c r="AD150" s="58"/>
      <c r="AE150" s="58"/>
      <c r="AF150" s="95">
        <f>Z150+AA150+AB150+AD150</f>
        <v>0</v>
      </c>
      <c r="AG150" s="58"/>
      <c r="AH150" s="58"/>
      <c r="AI150" s="58"/>
      <c r="AJ150" s="58"/>
      <c r="AK150" s="58"/>
      <c r="AL150" s="58"/>
      <c r="AM150" s="95">
        <f>AG150+AH150+AI150+AK150</f>
        <v>0</v>
      </c>
      <c r="AN150" s="58"/>
      <c r="AO150" s="58"/>
      <c r="AP150" s="58"/>
      <c r="AQ150" s="58"/>
      <c r="AR150" s="58"/>
      <c r="AS150" s="58"/>
      <c r="AT150" s="95">
        <f>AN150+AO150+AP150+AR150</f>
        <v>0</v>
      </c>
      <c r="AU150" s="103">
        <f>AT150+AM150+AF150+Y150+R150+K150</f>
        <v>0</v>
      </c>
      <c r="AV150" s="104"/>
      <c r="AW150" s="59"/>
      <c r="AX150" s="62"/>
      <c r="AY150" s="59"/>
    </row>
    <row r="151" spans="1:51" s="21" customFormat="1" ht="31.5" customHeight="1" x14ac:dyDescent="0.25">
      <c r="A151" s="320" t="s">
        <v>624</v>
      </c>
      <c r="B151" s="321"/>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row>
    <row r="152" spans="1:51" s="21" customFormat="1" ht="45" hidden="1" customHeight="1" x14ac:dyDescent="0.25">
      <c r="A152" s="100" t="s">
        <v>623</v>
      </c>
      <c r="B152" s="59"/>
      <c r="C152" s="59"/>
      <c r="D152" s="59"/>
      <c r="E152" s="59"/>
      <c r="F152" s="59"/>
      <c r="G152" s="59"/>
      <c r="H152" s="59"/>
      <c r="I152" s="59"/>
      <c r="J152" s="59"/>
      <c r="K152" s="95">
        <f>E152+F152+G152+I152</f>
        <v>0</v>
      </c>
      <c r="L152" s="102"/>
      <c r="M152" s="59"/>
      <c r="N152" s="59"/>
      <c r="O152" s="59"/>
      <c r="P152" s="59"/>
      <c r="Q152" s="59"/>
      <c r="R152" s="95">
        <f>L152+M152+N152+P152</f>
        <v>0</v>
      </c>
      <c r="S152" s="58"/>
      <c r="T152" s="58"/>
      <c r="U152" s="58"/>
      <c r="V152" s="58"/>
      <c r="W152" s="58"/>
      <c r="X152" s="58"/>
      <c r="Y152" s="95">
        <f>S152+T152+U152+W152</f>
        <v>0</v>
      </c>
      <c r="Z152" s="58"/>
      <c r="AA152" s="58"/>
      <c r="AB152" s="58"/>
      <c r="AC152" s="58"/>
      <c r="AD152" s="58"/>
      <c r="AE152" s="58"/>
      <c r="AF152" s="95">
        <f>Z152+AA152+AB152+AD152</f>
        <v>0</v>
      </c>
      <c r="AG152" s="58"/>
      <c r="AH152" s="58"/>
      <c r="AI152" s="58"/>
      <c r="AJ152" s="58"/>
      <c r="AK152" s="58"/>
      <c r="AL152" s="58"/>
      <c r="AM152" s="95">
        <f>AG152+AH152+AI152+AK152</f>
        <v>0</v>
      </c>
      <c r="AN152" s="58"/>
      <c r="AO152" s="58"/>
      <c r="AP152" s="58"/>
      <c r="AQ152" s="58"/>
      <c r="AR152" s="58"/>
      <c r="AS152" s="58"/>
      <c r="AT152" s="95">
        <f>AN152+AO152+AP152+AR152</f>
        <v>0</v>
      </c>
      <c r="AU152" s="103">
        <f>AT152+AM152+AF152+Y152+R152+K152</f>
        <v>0</v>
      </c>
      <c r="AV152" s="104"/>
      <c r="AW152" s="59"/>
      <c r="AX152" s="62"/>
      <c r="AY152" s="59"/>
    </row>
    <row r="153" spans="1:51" s="69" customFormat="1" ht="47.25" customHeight="1" x14ac:dyDescent="0.25">
      <c r="A153" s="318" t="s">
        <v>430</v>
      </c>
      <c r="B153" s="326"/>
      <c r="C153" s="326"/>
      <c r="D153" s="326"/>
      <c r="E153" s="118">
        <f>SUM(E155:E164,E166:E170,E172:E176,E178:E178)</f>
        <v>272164</v>
      </c>
      <c r="F153" s="118">
        <f>SUM(F155:F164,F166:F170,F172:F176,F178:F178)</f>
        <v>0</v>
      </c>
      <c r="G153" s="118">
        <f>SUM(G155:G164,G166:G170,G172:G176,G178:G178)</f>
        <v>0</v>
      </c>
      <c r="H153" s="118"/>
      <c r="I153" s="118">
        <f>SUM(I155:I164,I166:I170,I172:I176,I178:I178)</f>
        <v>0</v>
      </c>
      <c r="J153" s="118"/>
      <c r="K153" s="118">
        <f>SUM(K155:K164,K166:K170,K172:K176,K178:K178)</f>
        <v>272164</v>
      </c>
      <c r="L153" s="118">
        <f>SUM(L155:L164,L166:L170,L172:L176,L178:L178)</f>
        <v>5305000</v>
      </c>
      <c r="M153" s="118">
        <f>SUM(M155:M164,M166:M170,M172:M176,M178:M178)</f>
        <v>0</v>
      </c>
      <c r="N153" s="118">
        <f>SUM(N155:N164,N166:N170,N172:N176,N178:N178)</f>
        <v>80000</v>
      </c>
      <c r="O153" s="118"/>
      <c r="P153" s="118">
        <f>SUM(P155:P164,P166:P170,P172:P176,P178:P178)</f>
        <v>0</v>
      </c>
      <c r="Q153" s="118"/>
      <c r="R153" s="118">
        <f>SUM(R155:R164,R166:R170,R172:R176,R178:R178)</f>
        <v>5385000</v>
      </c>
      <c r="S153" s="118">
        <f>SUM(S155:S164,S166:S170,S172:S176,S178:S178)</f>
        <v>4193000</v>
      </c>
      <c r="T153" s="118">
        <f>SUM(T155:T164,T166:T170,T172:T176,T178:T178)</f>
        <v>0</v>
      </c>
      <c r="U153" s="118">
        <f>SUM(U155:U164,U166:U170,U172:U176,U178:U178)</f>
        <v>0</v>
      </c>
      <c r="V153" s="118"/>
      <c r="W153" s="118">
        <f>SUM(W155:W164,W166:W170,W172:W176,W178:W178)</f>
        <v>0</v>
      </c>
      <c r="X153" s="118"/>
      <c r="Y153" s="118">
        <f>SUM(Y155:Y164,Y166:Y170,Y172:Y176,Y178:Y178)</f>
        <v>4193000</v>
      </c>
      <c r="Z153" s="118">
        <f>SUM(Z155:Z164,Z166:Z170,Z172:Z176,Z178:Z178)</f>
        <v>120000</v>
      </c>
      <c r="AA153" s="118">
        <f>SUM(AA155:AA164,AA166:AA170,AA172:AA176,AA178:AA178)</f>
        <v>0</v>
      </c>
      <c r="AB153" s="118">
        <f>SUM(AB155:AB164,AB166:AB170,AB172:AB176,AB178:AB178)</f>
        <v>0</v>
      </c>
      <c r="AC153" s="118"/>
      <c r="AD153" s="118">
        <f>SUM(AD155:AD164,AD166:AD170,AD172:AD176,AD178:AD178)</f>
        <v>0</v>
      </c>
      <c r="AE153" s="118"/>
      <c r="AF153" s="118">
        <f>SUM(AF155:AF164,AF166:AF170,AF172:AF176,AF178:AF178)</f>
        <v>120000</v>
      </c>
      <c r="AG153" s="118">
        <f>SUM(AG155:AG164,AG166:AG170,AG172:AG176,AG178:AG178)</f>
        <v>110000</v>
      </c>
      <c r="AH153" s="118">
        <f>SUM(AH155:AH164,AH166:AH170,AH172:AH176,AH178:AH178)</f>
        <v>0</v>
      </c>
      <c r="AI153" s="118">
        <f>SUM(AI155:AI164,AI166:AI170,AI172:AI176,AI178:AI178)</f>
        <v>0</v>
      </c>
      <c r="AJ153" s="118"/>
      <c r="AK153" s="118">
        <f>SUM(AK155:AK164,AK166:AK170,AK172:AK176,AK178:AK178)</f>
        <v>0</v>
      </c>
      <c r="AL153" s="118"/>
      <c r="AM153" s="118">
        <f>SUM(AM155:AM164,AM166:AM170,AM172:AM176,AM178:AM178)</f>
        <v>110000</v>
      </c>
      <c r="AN153" s="118">
        <f>SUM(AN155:AN164,AN166:AN170,AN172:AN176,AN178:AN178)</f>
        <v>690000</v>
      </c>
      <c r="AO153" s="118">
        <f>SUM(AO155:AO164,AO166:AO170,AO172:AO176,AO178:AO178)</f>
        <v>0</v>
      </c>
      <c r="AP153" s="118">
        <f>SUM(AP155:AP164,AP166:AP170,AP172:AP176,AP178:AP178)</f>
        <v>0</v>
      </c>
      <c r="AQ153" s="118"/>
      <c r="AR153" s="118">
        <f>SUM(AR155:AR164,AR166:AR170,AR172:AR176,AR178:AR178)</f>
        <v>0</v>
      </c>
      <c r="AS153" s="118"/>
      <c r="AT153" s="118">
        <f>SUM(AT155:AT164,AT166:AT170,AT172:AT176,AT178:AT178)</f>
        <v>690000</v>
      </c>
      <c r="AU153" s="118">
        <f>SUM(AU155:AU164,AU166:AU170,AU172:AU176,AU178:AU178)</f>
        <v>10770164</v>
      </c>
      <c r="AV153" s="119"/>
      <c r="AW153" s="119"/>
      <c r="AX153" s="119"/>
      <c r="AY153" s="119"/>
    </row>
    <row r="154" spans="1:51" s="21" customFormat="1" ht="31.5" customHeight="1" x14ac:dyDescent="0.25">
      <c r="A154" s="320" t="s">
        <v>431</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c r="AQ154" s="321"/>
      <c r="AR154" s="321"/>
      <c r="AS154" s="321"/>
      <c r="AT154" s="321"/>
      <c r="AU154" s="321"/>
      <c r="AV154" s="321"/>
      <c r="AW154" s="321"/>
      <c r="AX154" s="321"/>
      <c r="AY154" s="321"/>
    </row>
    <row r="155" spans="1:51" ht="240" customHeight="1" x14ac:dyDescent="0.25">
      <c r="A155" s="135" t="s">
        <v>432</v>
      </c>
      <c r="B155" s="56" t="s">
        <v>66</v>
      </c>
      <c r="C155" s="59" t="s">
        <v>100</v>
      </c>
      <c r="D155" s="58"/>
      <c r="E155" s="98"/>
      <c r="F155" s="58"/>
      <c r="G155" s="98"/>
      <c r="H155" s="58"/>
      <c r="I155" s="58"/>
      <c r="J155" s="58"/>
      <c r="K155" s="57">
        <f t="shared" ref="K155:K164" si="48">E155+F155+G155+I155</f>
        <v>0</v>
      </c>
      <c r="L155" s="58">
        <v>80000</v>
      </c>
      <c r="M155" s="58"/>
      <c r="N155" s="58"/>
      <c r="O155" s="58"/>
      <c r="P155" s="58"/>
      <c r="Q155" s="134"/>
      <c r="R155" s="57">
        <f t="shared" ref="R155:R178" si="49">L155+M155+N155+P155</f>
        <v>80000</v>
      </c>
      <c r="S155" s="116"/>
      <c r="T155" s="116"/>
      <c r="U155" s="116"/>
      <c r="V155" s="116"/>
      <c r="W155" s="116"/>
      <c r="X155" s="116"/>
      <c r="Y155" s="95">
        <f t="shared" ref="Y155:Y170" si="50">S155+T155+U155+W155</f>
        <v>0</v>
      </c>
      <c r="Z155" s="116">
        <v>80000</v>
      </c>
      <c r="AA155" s="116"/>
      <c r="AB155" s="116"/>
      <c r="AC155" s="116"/>
      <c r="AD155" s="116"/>
      <c r="AE155" s="116"/>
      <c r="AF155" s="95">
        <f t="shared" ref="AF155:AF170" si="51">Z155+AA155+AB155+AD155</f>
        <v>80000</v>
      </c>
      <c r="AG155" s="116">
        <v>80000</v>
      </c>
      <c r="AH155" s="116"/>
      <c r="AI155" s="116"/>
      <c r="AJ155" s="116"/>
      <c r="AK155" s="116"/>
      <c r="AL155" s="116"/>
      <c r="AM155" s="95">
        <f t="shared" ref="AM155:AM170" si="52">AG155+AH155+AI155+AK155</f>
        <v>80000</v>
      </c>
      <c r="AN155" s="58">
        <v>80000</v>
      </c>
      <c r="AO155" s="58"/>
      <c r="AP155" s="58"/>
      <c r="AQ155" s="58"/>
      <c r="AR155" s="58"/>
      <c r="AS155" s="134"/>
      <c r="AT155" s="95">
        <f t="shared" ref="AT155:AT170" si="53">AN155+AO155+AP155+AR155</f>
        <v>80000</v>
      </c>
      <c r="AU155" s="103">
        <f t="shared" ref="AU155:AU164" si="54">AT155+AM155+AF155+Y155+R155+K155</f>
        <v>320000</v>
      </c>
      <c r="AV155" s="97" t="s">
        <v>785</v>
      </c>
      <c r="AW155" s="58">
        <v>2022</v>
      </c>
      <c r="AX155" s="58">
        <v>2027</v>
      </c>
      <c r="AY155" s="56" t="s">
        <v>71</v>
      </c>
    </row>
    <row r="156" spans="1:51" ht="196.5" customHeight="1" x14ac:dyDescent="0.25">
      <c r="A156" s="135" t="s">
        <v>433</v>
      </c>
      <c r="B156" s="56" t="s">
        <v>906</v>
      </c>
      <c r="C156" s="59" t="s">
        <v>100</v>
      </c>
      <c r="D156" s="58"/>
      <c r="E156" s="98"/>
      <c r="F156" s="58"/>
      <c r="G156" s="98"/>
      <c r="H156" s="58"/>
      <c r="I156" s="58"/>
      <c r="J156" s="58"/>
      <c r="K156" s="57">
        <f t="shared" si="48"/>
        <v>0</v>
      </c>
      <c r="L156" s="58">
        <v>180000</v>
      </c>
      <c r="M156" s="58"/>
      <c r="N156" s="58"/>
      <c r="O156" s="58"/>
      <c r="P156" s="58"/>
      <c r="Q156" s="58"/>
      <c r="R156" s="57">
        <f t="shared" si="49"/>
        <v>180000</v>
      </c>
      <c r="S156" s="116"/>
      <c r="T156" s="116"/>
      <c r="U156" s="116"/>
      <c r="V156" s="116"/>
      <c r="W156" s="116"/>
      <c r="X156" s="116"/>
      <c r="Y156" s="95">
        <f t="shared" si="50"/>
        <v>0</v>
      </c>
      <c r="Z156" s="116"/>
      <c r="AA156" s="116"/>
      <c r="AB156" s="116"/>
      <c r="AC156" s="116"/>
      <c r="AD156" s="116"/>
      <c r="AE156" s="116"/>
      <c r="AF156" s="95">
        <f t="shared" si="51"/>
        <v>0</v>
      </c>
      <c r="AG156" s="116"/>
      <c r="AH156" s="116"/>
      <c r="AI156" s="116"/>
      <c r="AJ156" s="116"/>
      <c r="AK156" s="116"/>
      <c r="AL156" s="116"/>
      <c r="AM156" s="95">
        <f t="shared" si="52"/>
        <v>0</v>
      </c>
      <c r="AN156" s="58">
        <v>180000</v>
      </c>
      <c r="AO156" s="58"/>
      <c r="AP156" s="58"/>
      <c r="AQ156" s="58"/>
      <c r="AR156" s="58"/>
      <c r="AS156" s="58"/>
      <c r="AT156" s="95">
        <f t="shared" si="53"/>
        <v>180000</v>
      </c>
      <c r="AU156" s="103">
        <f t="shared" si="54"/>
        <v>360000</v>
      </c>
      <c r="AV156" s="97" t="s">
        <v>783</v>
      </c>
      <c r="AW156" s="58">
        <v>2023</v>
      </c>
      <c r="AX156" s="58">
        <v>2023</v>
      </c>
      <c r="AY156" s="56" t="s">
        <v>71</v>
      </c>
    </row>
    <row r="157" spans="1:51" ht="230.25" customHeight="1" x14ac:dyDescent="0.25">
      <c r="A157" s="135" t="s">
        <v>554</v>
      </c>
      <c r="B157" s="56" t="s">
        <v>64</v>
      </c>
      <c r="C157" s="59" t="s">
        <v>100</v>
      </c>
      <c r="D157" s="58"/>
      <c r="E157" s="58">
        <v>13000</v>
      </c>
      <c r="F157" s="58"/>
      <c r="G157" s="58"/>
      <c r="H157" s="58"/>
      <c r="I157" s="58"/>
      <c r="J157" s="58"/>
      <c r="K157" s="57">
        <f t="shared" si="48"/>
        <v>13000</v>
      </c>
      <c r="L157" s="98">
        <v>20000</v>
      </c>
      <c r="M157" s="58"/>
      <c r="N157" s="58"/>
      <c r="O157" s="58"/>
      <c r="P157" s="58"/>
      <c r="Q157" s="58"/>
      <c r="R157" s="57">
        <f t="shared" si="49"/>
        <v>20000</v>
      </c>
      <c r="S157" s="116"/>
      <c r="T157" s="116"/>
      <c r="U157" s="116"/>
      <c r="V157" s="116"/>
      <c r="W157" s="116"/>
      <c r="X157" s="116"/>
      <c r="Y157" s="95">
        <f t="shared" si="50"/>
        <v>0</v>
      </c>
      <c r="Z157" s="116"/>
      <c r="AA157" s="116"/>
      <c r="AB157" s="116"/>
      <c r="AC157" s="116"/>
      <c r="AD157" s="116"/>
      <c r="AE157" s="116"/>
      <c r="AF157" s="95">
        <f t="shared" si="51"/>
        <v>0</v>
      </c>
      <c r="AG157" s="116"/>
      <c r="AH157" s="116"/>
      <c r="AI157" s="116"/>
      <c r="AJ157" s="116"/>
      <c r="AK157" s="116"/>
      <c r="AL157" s="116"/>
      <c r="AM157" s="95">
        <f t="shared" si="52"/>
        <v>0</v>
      </c>
      <c r="AN157" s="98">
        <v>20000</v>
      </c>
      <c r="AO157" s="58"/>
      <c r="AP157" s="58"/>
      <c r="AQ157" s="58"/>
      <c r="AR157" s="58"/>
      <c r="AS157" s="58"/>
      <c r="AT157" s="95">
        <f t="shared" si="53"/>
        <v>20000</v>
      </c>
      <c r="AU157" s="103">
        <f t="shared" si="54"/>
        <v>53000</v>
      </c>
      <c r="AV157" s="97" t="s">
        <v>909</v>
      </c>
      <c r="AW157" s="58">
        <v>2022</v>
      </c>
      <c r="AX157" s="58">
        <v>2023</v>
      </c>
      <c r="AY157" s="145" t="s">
        <v>71</v>
      </c>
    </row>
    <row r="158" spans="1:51" ht="158.25" customHeight="1" x14ac:dyDescent="0.25">
      <c r="A158" s="135" t="s">
        <v>434</v>
      </c>
      <c r="B158" s="56" t="s">
        <v>65</v>
      </c>
      <c r="C158" s="59" t="s">
        <v>100</v>
      </c>
      <c r="D158" s="58"/>
      <c r="E158" s="98"/>
      <c r="F158" s="58"/>
      <c r="G158" s="165"/>
      <c r="H158" s="58"/>
      <c r="I158" s="58"/>
      <c r="J158" s="58"/>
      <c r="K158" s="57">
        <f t="shared" si="48"/>
        <v>0</v>
      </c>
      <c r="L158" s="58">
        <v>20000</v>
      </c>
      <c r="M158" s="58"/>
      <c r="N158" s="58"/>
      <c r="O158" s="58"/>
      <c r="P158" s="58"/>
      <c r="Q158" s="58"/>
      <c r="R158" s="57">
        <f t="shared" si="49"/>
        <v>20000</v>
      </c>
      <c r="S158" s="116"/>
      <c r="T158" s="116"/>
      <c r="U158" s="116"/>
      <c r="V158" s="116"/>
      <c r="W158" s="116"/>
      <c r="X158" s="116"/>
      <c r="Y158" s="95">
        <f t="shared" si="50"/>
        <v>0</v>
      </c>
      <c r="Z158" s="116"/>
      <c r="AA158" s="116"/>
      <c r="AB158" s="116"/>
      <c r="AC158" s="116"/>
      <c r="AD158" s="116"/>
      <c r="AE158" s="116"/>
      <c r="AF158" s="95">
        <f t="shared" si="51"/>
        <v>0</v>
      </c>
      <c r="AG158" s="116"/>
      <c r="AH158" s="116"/>
      <c r="AI158" s="116"/>
      <c r="AJ158" s="116"/>
      <c r="AK158" s="116"/>
      <c r="AL158" s="116"/>
      <c r="AM158" s="95">
        <f t="shared" si="52"/>
        <v>0</v>
      </c>
      <c r="AN158" s="58"/>
      <c r="AO158" s="58"/>
      <c r="AP158" s="58"/>
      <c r="AQ158" s="58"/>
      <c r="AR158" s="58"/>
      <c r="AS158" s="58"/>
      <c r="AT158" s="95">
        <f t="shared" si="53"/>
        <v>0</v>
      </c>
      <c r="AU158" s="103">
        <f t="shared" si="54"/>
        <v>20000</v>
      </c>
      <c r="AV158" s="97" t="s">
        <v>784</v>
      </c>
      <c r="AW158" s="58">
        <v>2022</v>
      </c>
      <c r="AX158" s="58">
        <v>2022</v>
      </c>
      <c r="AY158" s="145" t="s">
        <v>71</v>
      </c>
    </row>
    <row r="159" spans="1:51" s="4" customFormat="1" ht="177.75" customHeight="1" x14ac:dyDescent="0.25">
      <c r="A159" s="135" t="s">
        <v>435</v>
      </c>
      <c r="B159" s="59" t="s">
        <v>526</v>
      </c>
      <c r="C159" s="59" t="s">
        <v>100</v>
      </c>
      <c r="D159" s="116"/>
      <c r="E159" s="148"/>
      <c r="F159" s="116"/>
      <c r="G159" s="148"/>
      <c r="H159" s="116"/>
      <c r="I159" s="116"/>
      <c r="J159" s="116"/>
      <c r="K159" s="57">
        <f t="shared" si="48"/>
        <v>0</v>
      </c>
      <c r="L159" s="116">
        <v>60000</v>
      </c>
      <c r="M159" s="116"/>
      <c r="N159" s="116">
        <v>40000</v>
      </c>
      <c r="O159" s="116" t="s">
        <v>44</v>
      </c>
      <c r="P159" s="116"/>
      <c r="Q159" s="116"/>
      <c r="R159" s="57">
        <f t="shared" si="49"/>
        <v>100000</v>
      </c>
      <c r="S159" s="116"/>
      <c r="T159" s="116"/>
      <c r="U159" s="116"/>
      <c r="V159" s="116"/>
      <c r="W159" s="116"/>
      <c r="X159" s="116"/>
      <c r="Y159" s="95">
        <f t="shared" si="50"/>
        <v>0</v>
      </c>
      <c r="Z159" s="116"/>
      <c r="AA159" s="116"/>
      <c r="AB159" s="116"/>
      <c r="AC159" s="116"/>
      <c r="AD159" s="116"/>
      <c r="AE159" s="116"/>
      <c r="AF159" s="95">
        <f t="shared" si="51"/>
        <v>0</v>
      </c>
      <c r="AG159" s="116"/>
      <c r="AH159" s="116"/>
      <c r="AI159" s="116"/>
      <c r="AJ159" s="116"/>
      <c r="AK159" s="116"/>
      <c r="AL159" s="116"/>
      <c r="AM159" s="95">
        <f t="shared" si="52"/>
        <v>0</v>
      </c>
      <c r="AN159" s="116"/>
      <c r="AO159" s="116"/>
      <c r="AP159" s="116"/>
      <c r="AQ159" s="116"/>
      <c r="AR159" s="116"/>
      <c r="AS159" s="116"/>
      <c r="AT159" s="95">
        <f t="shared" si="53"/>
        <v>0</v>
      </c>
      <c r="AU159" s="103">
        <f t="shared" si="54"/>
        <v>100000</v>
      </c>
      <c r="AV159" s="104" t="s">
        <v>786</v>
      </c>
      <c r="AW159" s="116">
        <v>2023</v>
      </c>
      <c r="AX159" s="116">
        <v>2023</v>
      </c>
      <c r="AY159" s="59" t="s">
        <v>161</v>
      </c>
    </row>
    <row r="160" spans="1:51" s="4" customFormat="1" ht="187.5" customHeight="1" x14ac:dyDescent="0.25">
      <c r="A160" s="136" t="s">
        <v>436</v>
      </c>
      <c r="B160" s="59" t="s">
        <v>527</v>
      </c>
      <c r="C160" s="59" t="s">
        <v>100</v>
      </c>
      <c r="D160" s="116"/>
      <c r="E160" s="148"/>
      <c r="F160" s="116"/>
      <c r="G160" s="148"/>
      <c r="H160" s="116"/>
      <c r="I160" s="116"/>
      <c r="J160" s="116"/>
      <c r="K160" s="57">
        <f t="shared" si="48"/>
        <v>0</v>
      </c>
      <c r="L160" s="116">
        <v>60000</v>
      </c>
      <c r="M160" s="116"/>
      <c r="N160" s="116">
        <v>40000</v>
      </c>
      <c r="O160" s="116" t="s">
        <v>44</v>
      </c>
      <c r="P160" s="116"/>
      <c r="Q160" s="116"/>
      <c r="R160" s="57">
        <f t="shared" si="49"/>
        <v>100000</v>
      </c>
      <c r="S160" s="116"/>
      <c r="T160" s="116"/>
      <c r="U160" s="116"/>
      <c r="V160" s="116"/>
      <c r="W160" s="116"/>
      <c r="X160" s="116"/>
      <c r="Y160" s="95">
        <f t="shared" si="50"/>
        <v>0</v>
      </c>
      <c r="Z160" s="116"/>
      <c r="AA160" s="116"/>
      <c r="AB160" s="116"/>
      <c r="AC160" s="116"/>
      <c r="AD160" s="116"/>
      <c r="AE160" s="116"/>
      <c r="AF160" s="95">
        <f t="shared" si="51"/>
        <v>0</v>
      </c>
      <c r="AG160" s="116"/>
      <c r="AH160" s="116"/>
      <c r="AI160" s="116"/>
      <c r="AJ160" s="116"/>
      <c r="AK160" s="116"/>
      <c r="AL160" s="116"/>
      <c r="AM160" s="95">
        <f t="shared" si="52"/>
        <v>0</v>
      </c>
      <c r="AN160" s="116"/>
      <c r="AO160" s="116"/>
      <c r="AP160" s="116"/>
      <c r="AQ160" s="116"/>
      <c r="AR160" s="116"/>
      <c r="AS160" s="116"/>
      <c r="AT160" s="95">
        <f t="shared" si="53"/>
        <v>0</v>
      </c>
      <c r="AU160" s="103">
        <f t="shared" si="54"/>
        <v>100000</v>
      </c>
      <c r="AV160" s="104" t="s">
        <v>787</v>
      </c>
      <c r="AW160" s="116">
        <v>2023</v>
      </c>
      <c r="AX160" s="116">
        <v>2023</v>
      </c>
      <c r="AY160" s="59" t="s">
        <v>161</v>
      </c>
    </row>
    <row r="161" spans="1:51" ht="94.5" customHeight="1" x14ac:dyDescent="0.3">
      <c r="A161" s="136" t="s">
        <v>437</v>
      </c>
      <c r="B161" s="56" t="s">
        <v>67</v>
      </c>
      <c r="C161" s="59" t="s">
        <v>100</v>
      </c>
      <c r="D161" s="58"/>
      <c r="E161" s="166">
        <v>197917</v>
      </c>
      <c r="F161" s="58"/>
      <c r="G161" s="58"/>
      <c r="H161" s="58"/>
      <c r="I161" s="58"/>
      <c r="J161" s="58"/>
      <c r="K161" s="57">
        <f t="shared" si="48"/>
        <v>197917</v>
      </c>
      <c r="L161" s="58"/>
      <c r="M161" s="58"/>
      <c r="N161" s="58"/>
      <c r="O161" s="58"/>
      <c r="P161" s="58"/>
      <c r="Q161" s="58"/>
      <c r="R161" s="57">
        <f t="shared" si="49"/>
        <v>0</v>
      </c>
      <c r="S161" s="58"/>
      <c r="T161" s="58"/>
      <c r="U161" s="58"/>
      <c r="V161" s="58"/>
      <c r="W161" s="58"/>
      <c r="X161" s="58"/>
      <c r="Y161" s="95">
        <f t="shared" si="50"/>
        <v>0</v>
      </c>
      <c r="Z161" s="58"/>
      <c r="AA161" s="58"/>
      <c r="AB161" s="58"/>
      <c r="AC161" s="58"/>
      <c r="AD161" s="58"/>
      <c r="AE161" s="58"/>
      <c r="AF161" s="95">
        <f t="shared" si="51"/>
        <v>0</v>
      </c>
      <c r="AG161" s="58"/>
      <c r="AH161" s="58"/>
      <c r="AI161" s="58"/>
      <c r="AJ161" s="58"/>
      <c r="AK161" s="58"/>
      <c r="AL161" s="58"/>
      <c r="AM161" s="95">
        <f t="shared" si="52"/>
        <v>0</v>
      </c>
      <c r="AN161" s="58"/>
      <c r="AO161" s="58"/>
      <c r="AP161" s="58"/>
      <c r="AQ161" s="58"/>
      <c r="AR161" s="58"/>
      <c r="AS161" s="58"/>
      <c r="AT161" s="95">
        <f t="shared" si="53"/>
        <v>0</v>
      </c>
      <c r="AU161" s="103">
        <f t="shared" si="54"/>
        <v>197917</v>
      </c>
      <c r="AV161" s="97" t="s">
        <v>825</v>
      </c>
      <c r="AW161" s="58">
        <v>2022</v>
      </c>
      <c r="AX161" s="58">
        <v>2022</v>
      </c>
      <c r="AY161" s="56" t="s">
        <v>71</v>
      </c>
    </row>
    <row r="162" spans="1:51" ht="105.75" customHeight="1" x14ac:dyDescent="0.25">
      <c r="A162" s="135" t="s">
        <v>438</v>
      </c>
      <c r="B162" s="56" t="s">
        <v>186</v>
      </c>
      <c r="C162" s="59" t="s">
        <v>100</v>
      </c>
      <c r="D162" s="58"/>
      <c r="E162" s="98"/>
      <c r="F162" s="58"/>
      <c r="G162" s="58"/>
      <c r="H162" s="58"/>
      <c r="I162" s="58"/>
      <c r="J162" s="58"/>
      <c r="K162" s="57">
        <f t="shared" si="48"/>
        <v>0</v>
      </c>
      <c r="L162" s="58">
        <v>10000</v>
      </c>
      <c r="M162" s="58"/>
      <c r="N162" s="58"/>
      <c r="O162" s="58"/>
      <c r="P162" s="58"/>
      <c r="Q162" s="58"/>
      <c r="R162" s="57">
        <f t="shared" si="49"/>
        <v>10000</v>
      </c>
      <c r="S162" s="116">
        <v>10000</v>
      </c>
      <c r="T162" s="116"/>
      <c r="U162" s="116"/>
      <c r="V162" s="116"/>
      <c r="W162" s="116"/>
      <c r="X162" s="116"/>
      <c r="Y162" s="95">
        <f t="shared" si="50"/>
        <v>10000</v>
      </c>
      <c r="Z162" s="116">
        <v>10000</v>
      </c>
      <c r="AA162" s="116"/>
      <c r="AB162" s="116"/>
      <c r="AC162" s="116"/>
      <c r="AD162" s="116"/>
      <c r="AE162" s="116"/>
      <c r="AF162" s="95">
        <f t="shared" si="51"/>
        <v>10000</v>
      </c>
      <c r="AG162" s="116"/>
      <c r="AH162" s="116"/>
      <c r="AI162" s="116"/>
      <c r="AJ162" s="116"/>
      <c r="AK162" s="116"/>
      <c r="AL162" s="116"/>
      <c r="AM162" s="95">
        <f t="shared" si="52"/>
        <v>0</v>
      </c>
      <c r="AN162" s="58"/>
      <c r="AO162" s="58"/>
      <c r="AP162" s="58"/>
      <c r="AQ162" s="58"/>
      <c r="AR162" s="58"/>
      <c r="AS162" s="58"/>
      <c r="AT162" s="95">
        <f t="shared" si="53"/>
        <v>0</v>
      </c>
      <c r="AU162" s="103">
        <f t="shared" si="54"/>
        <v>30000</v>
      </c>
      <c r="AV162" s="97" t="s">
        <v>788</v>
      </c>
      <c r="AW162" s="58">
        <v>2023</v>
      </c>
      <c r="AX162" s="58">
        <v>2024</v>
      </c>
      <c r="AY162" s="56" t="s">
        <v>71</v>
      </c>
    </row>
    <row r="163" spans="1:51" ht="126.75" customHeight="1" x14ac:dyDescent="0.25">
      <c r="A163" s="135" t="s">
        <v>439</v>
      </c>
      <c r="B163" s="56" t="s">
        <v>163</v>
      </c>
      <c r="C163" s="59" t="s">
        <v>100</v>
      </c>
      <c r="D163" s="58"/>
      <c r="E163" s="98"/>
      <c r="F163" s="58"/>
      <c r="G163" s="98"/>
      <c r="H163" s="58"/>
      <c r="I163" s="58"/>
      <c r="J163" s="58"/>
      <c r="K163" s="57">
        <f t="shared" si="48"/>
        <v>0</v>
      </c>
      <c r="L163" s="58">
        <v>35000</v>
      </c>
      <c r="M163" s="58"/>
      <c r="N163" s="58"/>
      <c r="O163" s="58"/>
      <c r="P163" s="58"/>
      <c r="Q163" s="58"/>
      <c r="R163" s="57">
        <f t="shared" si="49"/>
        <v>35000</v>
      </c>
      <c r="S163" s="116"/>
      <c r="T163" s="116"/>
      <c r="U163" s="116"/>
      <c r="V163" s="116"/>
      <c r="W163" s="116"/>
      <c r="X163" s="116"/>
      <c r="Y163" s="95">
        <f t="shared" si="50"/>
        <v>0</v>
      </c>
      <c r="Z163" s="116"/>
      <c r="AA163" s="116"/>
      <c r="AB163" s="116"/>
      <c r="AC163" s="116"/>
      <c r="AD163" s="116"/>
      <c r="AE163" s="116"/>
      <c r="AF163" s="95">
        <f t="shared" si="51"/>
        <v>0</v>
      </c>
      <c r="AG163" s="116"/>
      <c r="AH163" s="116"/>
      <c r="AI163" s="116"/>
      <c r="AJ163" s="116"/>
      <c r="AK163" s="116"/>
      <c r="AL163" s="116"/>
      <c r="AM163" s="95">
        <f t="shared" si="52"/>
        <v>0</v>
      </c>
      <c r="AN163" s="58"/>
      <c r="AO163" s="58"/>
      <c r="AP163" s="58"/>
      <c r="AQ163" s="58"/>
      <c r="AR163" s="58"/>
      <c r="AS163" s="58"/>
      <c r="AT163" s="95">
        <f t="shared" si="53"/>
        <v>0</v>
      </c>
      <c r="AU163" s="103">
        <f t="shared" si="54"/>
        <v>35000</v>
      </c>
      <c r="AV163" s="97" t="s">
        <v>789</v>
      </c>
      <c r="AW163" s="58">
        <v>2022</v>
      </c>
      <c r="AX163" s="58">
        <v>2023</v>
      </c>
      <c r="AY163" s="56" t="s">
        <v>157</v>
      </c>
    </row>
    <row r="164" spans="1:51" ht="107.25" customHeight="1" x14ac:dyDescent="0.25">
      <c r="A164" s="135" t="s">
        <v>440</v>
      </c>
      <c r="B164" s="56" t="s">
        <v>90</v>
      </c>
      <c r="C164" s="59" t="s">
        <v>100</v>
      </c>
      <c r="D164" s="58"/>
      <c r="E164" s="98"/>
      <c r="F164" s="58"/>
      <c r="G164" s="98"/>
      <c r="H164" s="58"/>
      <c r="I164" s="58"/>
      <c r="J164" s="58"/>
      <c r="K164" s="57">
        <f t="shared" si="48"/>
        <v>0</v>
      </c>
      <c r="L164" s="58">
        <v>380000</v>
      </c>
      <c r="M164" s="58"/>
      <c r="N164" s="58"/>
      <c r="O164" s="58"/>
      <c r="P164" s="58"/>
      <c r="Q164" s="58"/>
      <c r="R164" s="57">
        <f t="shared" si="49"/>
        <v>380000</v>
      </c>
      <c r="S164" s="116"/>
      <c r="T164" s="116"/>
      <c r="U164" s="116"/>
      <c r="V164" s="116"/>
      <c r="W164" s="116"/>
      <c r="X164" s="116"/>
      <c r="Y164" s="95">
        <f t="shared" si="50"/>
        <v>0</v>
      </c>
      <c r="Z164" s="116"/>
      <c r="AA164" s="116"/>
      <c r="AB164" s="116"/>
      <c r="AC164" s="116"/>
      <c r="AD164" s="116"/>
      <c r="AE164" s="116"/>
      <c r="AF164" s="95">
        <f t="shared" si="51"/>
        <v>0</v>
      </c>
      <c r="AG164" s="116"/>
      <c r="AH164" s="116"/>
      <c r="AI164" s="116"/>
      <c r="AJ164" s="116"/>
      <c r="AK164" s="116"/>
      <c r="AL164" s="116"/>
      <c r="AM164" s="95">
        <f t="shared" si="52"/>
        <v>0</v>
      </c>
      <c r="AN164" s="58">
        <v>380000</v>
      </c>
      <c r="AO164" s="58"/>
      <c r="AP164" s="58"/>
      <c r="AQ164" s="58"/>
      <c r="AR164" s="58"/>
      <c r="AS164" s="58"/>
      <c r="AT164" s="95">
        <f t="shared" si="53"/>
        <v>380000</v>
      </c>
      <c r="AU164" s="103">
        <f t="shared" si="54"/>
        <v>760000</v>
      </c>
      <c r="AV164" s="97" t="s">
        <v>790</v>
      </c>
      <c r="AW164" s="58">
        <v>2023</v>
      </c>
      <c r="AX164" s="58">
        <v>2023</v>
      </c>
      <c r="AY164" s="56" t="s">
        <v>164</v>
      </c>
    </row>
    <row r="165" spans="1:51" s="21" customFormat="1" ht="31.5" customHeight="1" x14ac:dyDescent="0.25">
      <c r="A165" s="320" t="s">
        <v>441</v>
      </c>
      <c r="B165" s="321"/>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321"/>
      <c r="Z165" s="321"/>
      <c r="AA165" s="321"/>
      <c r="AB165" s="321"/>
      <c r="AC165" s="321"/>
      <c r="AD165" s="321"/>
      <c r="AE165" s="321"/>
      <c r="AF165" s="321"/>
      <c r="AG165" s="321"/>
      <c r="AH165" s="321"/>
      <c r="AI165" s="321"/>
      <c r="AJ165" s="321"/>
      <c r="AK165" s="321"/>
      <c r="AL165" s="321"/>
      <c r="AM165" s="321"/>
      <c r="AN165" s="321"/>
      <c r="AO165" s="321"/>
      <c r="AP165" s="321"/>
      <c r="AQ165" s="321"/>
      <c r="AR165" s="321"/>
      <c r="AS165" s="321"/>
      <c r="AT165" s="321"/>
      <c r="AU165" s="321"/>
      <c r="AV165" s="321"/>
      <c r="AW165" s="321"/>
      <c r="AX165" s="321"/>
      <c r="AY165" s="321"/>
    </row>
    <row r="166" spans="1:51" ht="276" customHeight="1" x14ac:dyDescent="0.25">
      <c r="A166" s="135" t="s">
        <v>555</v>
      </c>
      <c r="B166" s="56" t="s">
        <v>266</v>
      </c>
      <c r="C166" s="59" t="s">
        <v>100</v>
      </c>
      <c r="D166" s="58"/>
      <c r="E166" s="58">
        <v>31247</v>
      </c>
      <c r="F166" s="58"/>
      <c r="G166" s="58"/>
      <c r="H166" s="58"/>
      <c r="I166" s="58"/>
      <c r="J166" s="58"/>
      <c r="K166" s="57">
        <f>E166+F166+G166+I166</f>
        <v>31247</v>
      </c>
      <c r="L166" s="58"/>
      <c r="M166" s="58"/>
      <c r="N166" s="58"/>
      <c r="O166" s="58"/>
      <c r="P166" s="58"/>
      <c r="Q166" s="58"/>
      <c r="R166" s="57">
        <f t="shared" si="49"/>
        <v>0</v>
      </c>
      <c r="S166" s="116"/>
      <c r="T166" s="116"/>
      <c r="U166" s="116"/>
      <c r="V166" s="116"/>
      <c r="W166" s="116"/>
      <c r="X166" s="116"/>
      <c r="Y166" s="95">
        <f t="shared" si="50"/>
        <v>0</v>
      </c>
      <c r="Z166" s="116"/>
      <c r="AA166" s="116"/>
      <c r="AB166" s="116"/>
      <c r="AC166" s="116"/>
      <c r="AD166" s="116"/>
      <c r="AE166" s="116"/>
      <c r="AF166" s="95">
        <f t="shared" si="51"/>
        <v>0</v>
      </c>
      <c r="AG166" s="116"/>
      <c r="AH166" s="116"/>
      <c r="AI166" s="116"/>
      <c r="AJ166" s="116"/>
      <c r="AK166" s="116"/>
      <c r="AL166" s="116"/>
      <c r="AM166" s="95">
        <f t="shared" si="52"/>
        <v>0</v>
      </c>
      <c r="AN166" s="58"/>
      <c r="AO166" s="58"/>
      <c r="AP166" s="58"/>
      <c r="AQ166" s="58"/>
      <c r="AR166" s="58"/>
      <c r="AS166" s="58"/>
      <c r="AT166" s="95">
        <f t="shared" si="53"/>
        <v>0</v>
      </c>
      <c r="AU166" s="103">
        <f>AT166+AM166+AF166+Y166+R166+K166</f>
        <v>31247</v>
      </c>
      <c r="AV166" s="97" t="s">
        <v>791</v>
      </c>
      <c r="AW166" s="58">
        <v>2022</v>
      </c>
      <c r="AX166" s="58">
        <v>2022</v>
      </c>
      <c r="AY166" s="56" t="s">
        <v>160</v>
      </c>
    </row>
    <row r="167" spans="1:51" ht="199.5" customHeight="1" x14ac:dyDescent="0.25">
      <c r="A167" s="135" t="s">
        <v>442</v>
      </c>
      <c r="B167" s="56" t="s">
        <v>162</v>
      </c>
      <c r="C167" s="59" t="s">
        <v>100</v>
      </c>
      <c r="D167" s="58"/>
      <c r="E167" s="98"/>
      <c r="F167" s="58"/>
      <c r="G167" s="98"/>
      <c r="H167" s="58"/>
      <c r="I167" s="58"/>
      <c r="J167" s="58"/>
      <c r="K167" s="57">
        <f>E167+F167+G167+I167</f>
        <v>0</v>
      </c>
      <c r="L167" s="58">
        <v>10000</v>
      </c>
      <c r="M167" s="58"/>
      <c r="N167" s="58"/>
      <c r="O167" s="58"/>
      <c r="P167" s="58"/>
      <c r="Q167" s="58"/>
      <c r="R167" s="57">
        <f t="shared" si="49"/>
        <v>10000</v>
      </c>
      <c r="S167" s="116"/>
      <c r="T167" s="116"/>
      <c r="U167" s="116"/>
      <c r="V167" s="116"/>
      <c r="W167" s="116"/>
      <c r="X167" s="116"/>
      <c r="Y167" s="95">
        <f t="shared" si="50"/>
        <v>0</v>
      </c>
      <c r="Z167" s="116"/>
      <c r="AA167" s="116"/>
      <c r="AB167" s="116"/>
      <c r="AC167" s="116"/>
      <c r="AD167" s="116"/>
      <c r="AE167" s="116"/>
      <c r="AF167" s="95">
        <f t="shared" si="51"/>
        <v>0</v>
      </c>
      <c r="AG167" s="116"/>
      <c r="AH167" s="116"/>
      <c r="AI167" s="116"/>
      <c r="AJ167" s="116"/>
      <c r="AK167" s="116"/>
      <c r="AL167" s="116"/>
      <c r="AM167" s="95">
        <f t="shared" si="52"/>
        <v>0</v>
      </c>
      <c r="AN167" s="58"/>
      <c r="AO167" s="58"/>
      <c r="AP167" s="58"/>
      <c r="AQ167" s="58"/>
      <c r="AR167" s="58"/>
      <c r="AS167" s="58"/>
      <c r="AT167" s="95">
        <f t="shared" si="53"/>
        <v>0</v>
      </c>
      <c r="AU167" s="103">
        <f>AT167+AM167+AF167+Y167+R167+K167</f>
        <v>10000</v>
      </c>
      <c r="AV167" s="97" t="s">
        <v>792</v>
      </c>
      <c r="AW167" s="58">
        <v>2023</v>
      </c>
      <c r="AX167" s="58">
        <v>2023</v>
      </c>
      <c r="AY167" s="56" t="s">
        <v>71</v>
      </c>
    </row>
    <row r="168" spans="1:51" s="21" customFormat="1" ht="147.75" customHeight="1" x14ac:dyDescent="0.25">
      <c r="A168" s="100" t="s">
        <v>556</v>
      </c>
      <c r="B168" s="59" t="s">
        <v>93</v>
      </c>
      <c r="C168" s="59" t="s">
        <v>100</v>
      </c>
      <c r="D168" s="59"/>
      <c r="E168" s="59"/>
      <c r="F168" s="59"/>
      <c r="G168" s="59"/>
      <c r="H168" s="59"/>
      <c r="I168" s="59"/>
      <c r="J168" s="59"/>
      <c r="K168" s="101">
        <f>E168+F168+G168+I168</f>
        <v>0</v>
      </c>
      <c r="L168" s="59">
        <v>83000</v>
      </c>
      <c r="M168" s="59"/>
      <c r="N168" s="59"/>
      <c r="O168" s="59"/>
      <c r="P168" s="59"/>
      <c r="Q168" s="59"/>
      <c r="R168" s="57">
        <f t="shared" si="49"/>
        <v>83000</v>
      </c>
      <c r="S168" s="59"/>
      <c r="T168" s="59"/>
      <c r="U168" s="59"/>
      <c r="V168" s="59"/>
      <c r="W168" s="59"/>
      <c r="X168" s="59"/>
      <c r="Y168" s="95">
        <f t="shared" si="50"/>
        <v>0</v>
      </c>
      <c r="Z168" s="59"/>
      <c r="AA168" s="59"/>
      <c r="AB168" s="59"/>
      <c r="AC168" s="59"/>
      <c r="AD168" s="59"/>
      <c r="AE168" s="59"/>
      <c r="AF168" s="95">
        <f t="shared" si="51"/>
        <v>0</v>
      </c>
      <c r="AG168" s="59"/>
      <c r="AH168" s="59"/>
      <c r="AI168" s="59"/>
      <c r="AJ168" s="59"/>
      <c r="AK168" s="59"/>
      <c r="AL168" s="59"/>
      <c r="AM168" s="95">
        <f t="shared" si="52"/>
        <v>0</v>
      </c>
      <c r="AN168" s="59"/>
      <c r="AO168" s="59"/>
      <c r="AP168" s="59"/>
      <c r="AQ168" s="59"/>
      <c r="AR168" s="59"/>
      <c r="AS168" s="59"/>
      <c r="AT168" s="95">
        <f t="shared" si="53"/>
        <v>0</v>
      </c>
      <c r="AU168" s="103">
        <f>AT168+AM168+AF168+Y168+R168+K168</f>
        <v>83000</v>
      </c>
      <c r="AV168" s="104" t="s">
        <v>793</v>
      </c>
      <c r="AW168" s="59">
        <v>2023</v>
      </c>
      <c r="AX168" s="56">
        <v>2023</v>
      </c>
      <c r="AY168" s="59" t="s">
        <v>91</v>
      </c>
    </row>
    <row r="169" spans="1:51" ht="144" customHeight="1" x14ac:dyDescent="0.25">
      <c r="A169" s="135" t="s">
        <v>443</v>
      </c>
      <c r="B169" s="145" t="s">
        <v>907</v>
      </c>
      <c r="C169" s="56" t="s">
        <v>100</v>
      </c>
      <c r="D169" s="58"/>
      <c r="E169" s="59"/>
      <c r="F169" s="59"/>
      <c r="G169" s="59"/>
      <c r="H169" s="59"/>
      <c r="I169" s="59"/>
      <c r="J169" s="59"/>
      <c r="K169" s="101">
        <f>E169+F169+G169+I169</f>
        <v>0</v>
      </c>
      <c r="L169" s="58"/>
      <c r="M169" s="58"/>
      <c r="N169" s="58"/>
      <c r="O169" s="58"/>
      <c r="P169" s="58"/>
      <c r="Q169" s="58"/>
      <c r="R169" s="57">
        <f t="shared" si="49"/>
        <v>0</v>
      </c>
      <c r="S169" s="98">
        <v>143000</v>
      </c>
      <c r="T169" s="58"/>
      <c r="U169" s="58"/>
      <c r="V169" s="58"/>
      <c r="W169" s="58"/>
      <c r="X169" s="58"/>
      <c r="Y169" s="95">
        <f t="shared" si="50"/>
        <v>143000</v>
      </c>
      <c r="Z169" s="58"/>
      <c r="AA169" s="58"/>
      <c r="AB169" s="58"/>
      <c r="AC169" s="58"/>
      <c r="AD169" s="58"/>
      <c r="AE169" s="58"/>
      <c r="AF169" s="95">
        <f t="shared" si="51"/>
        <v>0</v>
      </c>
      <c r="AG169" s="58"/>
      <c r="AH169" s="58"/>
      <c r="AI169" s="58"/>
      <c r="AJ169" s="58"/>
      <c r="AK169" s="58"/>
      <c r="AL169" s="58"/>
      <c r="AM169" s="95">
        <f t="shared" si="52"/>
        <v>0</v>
      </c>
      <c r="AN169" s="58"/>
      <c r="AO169" s="58"/>
      <c r="AP169" s="58"/>
      <c r="AQ169" s="58"/>
      <c r="AR169" s="58"/>
      <c r="AS169" s="58"/>
      <c r="AT169" s="95">
        <f t="shared" si="53"/>
        <v>0</v>
      </c>
      <c r="AU169" s="103">
        <f>AT169+AM169+AF169+Y169+R169+K169</f>
        <v>143000</v>
      </c>
      <c r="AV169" s="106" t="s">
        <v>794</v>
      </c>
      <c r="AW169" s="58">
        <v>2024</v>
      </c>
      <c r="AX169" s="58">
        <v>2024</v>
      </c>
      <c r="AY169" s="56" t="s">
        <v>914</v>
      </c>
    </row>
    <row r="170" spans="1:51" ht="69.75" customHeight="1" x14ac:dyDescent="0.25">
      <c r="A170" s="135" t="s">
        <v>444</v>
      </c>
      <c r="B170" s="59" t="s">
        <v>263</v>
      </c>
      <c r="C170" s="56" t="s">
        <v>100</v>
      </c>
      <c r="D170" s="58"/>
      <c r="F170" s="218"/>
      <c r="G170" s="58"/>
      <c r="H170" s="58"/>
      <c r="I170" s="58"/>
      <c r="J170" s="58"/>
      <c r="K170" s="101">
        <f>E170+F170+G170+I170</f>
        <v>0</v>
      </c>
      <c r="L170" s="218">
        <v>65000</v>
      </c>
      <c r="M170" s="58"/>
      <c r="N170" s="58"/>
      <c r="O170" s="58"/>
      <c r="P170" s="58"/>
      <c r="Q170" s="58"/>
      <c r="R170" s="57">
        <f t="shared" si="49"/>
        <v>65000</v>
      </c>
      <c r="S170" s="58"/>
      <c r="T170" s="58"/>
      <c r="U170" s="58"/>
      <c r="V170" s="58"/>
      <c r="W170" s="58"/>
      <c r="X170" s="58"/>
      <c r="Y170" s="95">
        <f t="shared" si="50"/>
        <v>0</v>
      </c>
      <c r="Z170" s="58"/>
      <c r="AA170" s="58"/>
      <c r="AB170" s="58"/>
      <c r="AC170" s="58"/>
      <c r="AD170" s="58"/>
      <c r="AE170" s="58"/>
      <c r="AF170" s="95">
        <f t="shared" si="51"/>
        <v>0</v>
      </c>
      <c r="AG170" s="58"/>
      <c r="AH170" s="58"/>
      <c r="AI170" s="58"/>
      <c r="AJ170" s="58"/>
      <c r="AK170" s="58"/>
      <c r="AL170" s="58"/>
      <c r="AM170" s="95">
        <f t="shared" si="52"/>
        <v>0</v>
      </c>
      <c r="AN170" s="58"/>
      <c r="AO170" s="58"/>
      <c r="AP170" s="58"/>
      <c r="AQ170" s="58"/>
      <c r="AR170" s="58"/>
      <c r="AS170" s="58"/>
      <c r="AT170" s="95">
        <f t="shared" si="53"/>
        <v>0</v>
      </c>
      <c r="AU170" s="103">
        <f>AT170+AM170+AF170+Y170+R170+K170</f>
        <v>65000</v>
      </c>
      <c r="AV170" s="219" t="s">
        <v>826</v>
      </c>
      <c r="AW170" s="58">
        <v>2022</v>
      </c>
      <c r="AX170" s="58">
        <v>2022</v>
      </c>
      <c r="AY170" s="56" t="s">
        <v>914</v>
      </c>
    </row>
    <row r="171" spans="1:51" s="21" customFormat="1" ht="31.5" customHeight="1" x14ac:dyDescent="0.25">
      <c r="A171" s="320" t="s">
        <v>625</v>
      </c>
      <c r="B171" s="321"/>
      <c r="C171" s="321"/>
      <c r="D171" s="321"/>
      <c r="E171" s="321"/>
      <c r="F171" s="321"/>
      <c r="G171" s="321"/>
      <c r="H171" s="321"/>
      <c r="I171" s="321"/>
      <c r="J171" s="321"/>
      <c r="K171" s="321"/>
      <c r="L171" s="321"/>
      <c r="M171" s="321"/>
      <c r="N171" s="321"/>
      <c r="O171" s="321"/>
      <c r="P171" s="321"/>
      <c r="Q171" s="321"/>
      <c r="R171" s="321"/>
      <c r="S171" s="321"/>
      <c r="T171" s="321"/>
      <c r="U171" s="321"/>
      <c r="V171" s="321"/>
      <c r="W171" s="321"/>
      <c r="X171" s="321"/>
      <c r="Y171" s="321"/>
      <c r="Z171" s="321"/>
      <c r="AA171" s="321"/>
      <c r="AB171" s="321"/>
      <c r="AC171" s="321"/>
      <c r="AD171" s="321"/>
      <c r="AE171" s="321"/>
      <c r="AF171" s="321"/>
      <c r="AG171" s="321"/>
      <c r="AH171" s="321"/>
      <c r="AI171" s="321"/>
      <c r="AJ171" s="321"/>
      <c r="AK171" s="321"/>
      <c r="AL171" s="321"/>
      <c r="AM171" s="321"/>
      <c r="AN171" s="321"/>
      <c r="AO171" s="321"/>
      <c r="AP171" s="321"/>
      <c r="AQ171" s="321"/>
      <c r="AR171" s="321"/>
      <c r="AS171" s="321"/>
      <c r="AT171" s="321"/>
      <c r="AU171" s="321"/>
      <c r="AV171" s="321"/>
      <c r="AW171" s="321"/>
      <c r="AX171" s="321"/>
      <c r="AY171" s="321"/>
    </row>
    <row r="172" spans="1:51" ht="118.5" customHeight="1" x14ac:dyDescent="0.25">
      <c r="A172" s="135" t="s">
        <v>445</v>
      </c>
      <c r="B172" s="56" t="s">
        <v>262</v>
      </c>
      <c r="C172" s="56" t="s">
        <v>100</v>
      </c>
      <c r="D172" s="58"/>
      <c r="E172" s="98"/>
      <c r="F172" s="58"/>
      <c r="G172" s="58"/>
      <c r="H172" s="58"/>
      <c r="I172" s="58"/>
      <c r="J172" s="58"/>
      <c r="K172" s="95">
        <f>E172+F172+G172+I172</f>
        <v>0</v>
      </c>
      <c r="L172" s="98">
        <v>52000</v>
      </c>
      <c r="M172" s="58"/>
      <c r="N172" s="58"/>
      <c r="O172" s="58"/>
      <c r="P172" s="58"/>
      <c r="Q172" s="58"/>
      <c r="R172" s="57">
        <f t="shared" si="49"/>
        <v>52000</v>
      </c>
      <c r="S172" s="98">
        <v>10000</v>
      </c>
      <c r="T172" s="58"/>
      <c r="U172" s="58"/>
      <c r="V172" s="58"/>
      <c r="W172" s="58"/>
      <c r="X172" s="58"/>
      <c r="Y172" s="95">
        <f>S172+T172+U172+W172</f>
        <v>10000</v>
      </c>
      <c r="Z172" s="58"/>
      <c r="AA172" s="58"/>
      <c r="AB172" s="58"/>
      <c r="AC172" s="58"/>
      <c r="AD172" s="58"/>
      <c r="AE172" s="58"/>
      <c r="AF172" s="95">
        <f>Z172+AA172+AB172+AD172</f>
        <v>0</v>
      </c>
      <c r="AG172" s="58"/>
      <c r="AH172" s="58"/>
      <c r="AI172" s="58"/>
      <c r="AJ172" s="58"/>
      <c r="AK172" s="58"/>
      <c r="AL172" s="58"/>
      <c r="AM172" s="95">
        <f>AG172+AH172+AI172+AK172</f>
        <v>0</v>
      </c>
      <c r="AN172" s="58"/>
      <c r="AO172" s="58"/>
      <c r="AP172" s="58"/>
      <c r="AQ172" s="58"/>
      <c r="AR172" s="58"/>
      <c r="AS172" s="58"/>
      <c r="AT172" s="95">
        <f>AN172+AO172+AP172+AR172</f>
        <v>0</v>
      </c>
      <c r="AU172" s="103">
        <f t="shared" ref="AU172:AU176" si="55">AT172+AM172+AF172+Y172+R172+K172</f>
        <v>62000</v>
      </c>
      <c r="AV172" s="97" t="s">
        <v>828</v>
      </c>
      <c r="AW172" s="58">
        <v>2022</v>
      </c>
      <c r="AX172" s="58">
        <v>2023</v>
      </c>
      <c r="AY172" s="56" t="s">
        <v>157</v>
      </c>
    </row>
    <row r="173" spans="1:51" ht="63.75" customHeight="1" x14ac:dyDescent="0.25">
      <c r="A173" s="135" t="s">
        <v>626</v>
      </c>
      <c r="B173" s="56" t="s">
        <v>58</v>
      </c>
      <c r="C173" s="56" t="s">
        <v>100</v>
      </c>
      <c r="D173" s="58"/>
      <c r="F173" s="58"/>
      <c r="G173" s="58"/>
      <c r="H173" s="58"/>
      <c r="I173" s="58"/>
      <c r="J173" s="58"/>
      <c r="K173" s="95">
        <f t="shared" ref="K173:K176" si="56">E173+F173+G173+I173</f>
        <v>0</v>
      </c>
      <c r="L173" s="98">
        <v>20000</v>
      </c>
      <c r="M173" s="58"/>
      <c r="N173" s="58"/>
      <c r="O173" s="58"/>
      <c r="P173" s="58"/>
      <c r="Q173" s="58"/>
      <c r="R173" s="57">
        <f t="shared" si="49"/>
        <v>20000</v>
      </c>
      <c r="S173" s="58"/>
      <c r="T173" s="58"/>
      <c r="U173" s="58"/>
      <c r="V173" s="58"/>
      <c r="W173" s="58"/>
      <c r="X173" s="58"/>
      <c r="Y173" s="95">
        <f t="shared" ref="Y173:Y176" si="57">S173+T173+U173+W173</f>
        <v>0</v>
      </c>
      <c r="Z173" s="58"/>
      <c r="AA173" s="58"/>
      <c r="AB173" s="58"/>
      <c r="AC173" s="58"/>
      <c r="AD173" s="58"/>
      <c r="AE173" s="58"/>
      <c r="AF173" s="95">
        <f t="shared" ref="AF173:AF176" si="58">Z173+AA173+AB173+AD173</f>
        <v>0</v>
      </c>
      <c r="AG173" s="58"/>
      <c r="AH173" s="58"/>
      <c r="AI173" s="58"/>
      <c r="AJ173" s="58"/>
      <c r="AK173" s="58"/>
      <c r="AL173" s="58"/>
      <c r="AM173" s="95">
        <f t="shared" ref="AM173:AM176" si="59">AG173+AH173+AI173+AK173</f>
        <v>0</v>
      </c>
      <c r="AN173" s="58"/>
      <c r="AO173" s="58"/>
      <c r="AP173" s="58"/>
      <c r="AQ173" s="58"/>
      <c r="AR173" s="58"/>
      <c r="AS173" s="58"/>
      <c r="AT173" s="95">
        <f t="shared" ref="AT173:AT176" si="60">AN173+AO173+AP173+AR173</f>
        <v>0</v>
      </c>
      <c r="AU173" s="103">
        <f t="shared" si="55"/>
        <v>20000</v>
      </c>
      <c r="AV173" s="97" t="s">
        <v>827</v>
      </c>
      <c r="AW173" s="58">
        <v>2022</v>
      </c>
      <c r="AX173" s="58">
        <v>2022</v>
      </c>
      <c r="AY173" s="56" t="s">
        <v>158</v>
      </c>
    </row>
    <row r="174" spans="1:51" ht="119.25" customHeight="1" x14ac:dyDescent="0.25">
      <c r="A174" s="135" t="s">
        <v>627</v>
      </c>
      <c r="B174" s="56" t="s">
        <v>59</v>
      </c>
      <c r="C174" s="56" t="s">
        <v>100</v>
      </c>
      <c r="D174" s="58"/>
      <c r="E174" s="58"/>
      <c r="F174" s="58"/>
      <c r="G174" s="58"/>
      <c r="H174" s="58"/>
      <c r="I174" s="58"/>
      <c r="J174" s="58"/>
      <c r="K174" s="95">
        <f t="shared" si="56"/>
        <v>0</v>
      </c>
      <c r="L174" s="58">
        <v>4000000</v>
      </c>
      <c r="M174" s="58"/>
      <c r="N174" s="58"/>
      <c r="O174" s="58"/>
      <c r="P174" s="58"/>
      <c r="Q174" s="58"/>
      <c r="R174" s="57">
        <f t="shared" si="49"/>
        <v>4000000</v>
      </c>
      <c r="S174" s="58">
        <v>4000000</v>
      </c>
      <c r="T174" s="58"/>
      <c r="U174" s="58"/>
      <c r="V174" s="58"/>
      <c r="W174" s="58"/>
      <c r="X174" s="58"/>
      <c r="Y174" s="95">
        <f t="shared" si="57"/>
        <v>4000000</v>
      </c>
      <c r="Z174" s="58"/>
      <c r="AA174" s="58"/>
      <c r="AB174" s="58"/>
      <c r="AC174" s="58"/>
      <c r="AD174" s="58"/>
      <c r="AE174" s="58"/>
      <c r="AF174" s="95">
        <f t="shared" si="58"/>
        <v>0</v>
      </c>
      <c r="AG174" s="58"/>
      <c r="AH174" s="58"/>
      <c r="AI174" s="58"/>
      <c r="AJ174" s="58"/>
      <c r="AK174" s="58"/>
      <c r="AL174" s="58"/>
      <c r="AM174" s="95">
        <f t="shared" si="59"/>
        <v>0</v>
      </c>
      <c r="AN174" s="58"/>
      <c r="AO174" s="58"/>
      <c r="AP174" s="58"/>
      <c r="AQ174" s="58"/>
      <c r="AR174" s="58"/>
      <c r="AS174" s="58"/>
      <c r="AT174" s="95">
        <f t="shared" si="60"/>
        <v>0</v>
      </c>
      <c r="AU174" s="103">
        <f t="shared" si="55"/>
        <v>8000000</v>
      </c>
      <c r="AV174" s="97" t="s">
        <v>795</v>
      </c>
      <c r="AW174" s="58">
        <v>2023</v>
      </c>
      <c r="AX174" s="58">
        <v>2023</v>
      </c>
      <c r="AY174" s="56" t="s">
        <v>71</v>
      </c>
    </row>
    <row r="175" spans="1:51" ht="124.5" customHeight="1" x14ac:dyDescent="0.25">
      <c r="A175" s="135" t="s">
        <v>628</v>
      </c>
      <c r="B175" s="56" t="s">
        <v>60</v>
      </c>
      <c r="C175" s="56" t="s">
        <v>100</v>
      </c>
      <c r="D175" s="58"/>
      <c r="E175" s="58"/>
      <c r="F175" s="58"/>
      <c r="G175" s="58"/>
      <c r="H175" s="58"/>
      <c r="I175" s="58"/>
      <c r="J175" s="58"/>
      <c r="K175" s="95">
        <f t="shared" si="56"/>
        <v>0</v>
      </c>
      <c r="L175" s="58">
        <v>70000</v>
      </c>
      <c r="M175" s="58"/>
      <c r="N175" s="58"/>
      <c r="O175" s="58"/>
      <c r="P175" s="58"/>
      <c r="Q175" s="58"/>
      <c r="R175" s="57">
        <f t="shared" si="49"/>
        <v>70000</v>
      </c>
      <c r="S175" s="58"/>
      <c r="T175" s="58"/>
      <c r="U175" s="58"/>
      <c r="V175" s="58"/>
      <c r="W175" s="58"/>
      <c r="X175" s="58"/>
      <c r="Y175" s="95">
        <f t="shared" si="57"/>
        <v>0</v>
      </c>
      <c r="Z175" s="58"/>
      <c r="AA175" s="58"/>
      <c r="AB175" s="58"/>
      <c r="AC175" s="58"/>
      <c r="AD175" s="58"/>
      <c r="AE175" s="58"/>
      <c r="AF175" s="95">
        <f t="shared" si="58"/>
        <v>0</v>
      </c>
      <c r="AG175" s="58"/>
      <c r="AH175" s="58"/>
      <c r="AI175" s="58"/>
      <c r="AJ175" s="58"/>
      <c r="AK175" s="58"/>
      <c r="AL175" s="58"/>
      <c r="AM175" s="95">
        <f t="shared" si="59"/>
        <v>0</v>
      </c>
      <c r="AN175" s="58"/>
      <c r="AO175" s="58"/>
      <c r="AP175" s="58"/>
      <c r="AQ175" s="58"/>
      <c r="AR175" s="58"/>
      <c r="AS175" s="58"/>
      <c r="AT175" s="95">
        <f t="shared" si="60"/>
        <v>0</v>
      </c>
      <c r="AU175" s="103">
        <f t="shared" si="55"/>
        <v>70000</v>
      </c>
      <c r="AV175" s="97" t="s">
        <v>910</v>
      </c>
      <c r="AW175" s="58">
        <v>2023</v>
      </c>
      <c r="AX175" s="58">
        <v>2023</v>
      </c>
      <c r="AY175" s="56" t="s">
        <v>71</v>
      </c>
    </row>
    <row r="176" spans="1:51" ht="111.75" customHeight="1" x14ac:dyDescent="0.25">
      <c r="A176" s="135" t="s">
        <v>629</v>
      </c>
      <c r="B176" s="56" t="s">
        <v>61</v>
      </c>
      <c r="C176" s="56" t="s">
        <v>100</v>
      </c>
      <c r="D176" s="58"/>
      <c r="E176" s="58"/>
      <c r="F176" s="58"/>
      <c r="G176" s="58"/>
      <c r="H176" s="58"/>
      <c r="I176" s="58"/>
      <c r="J176" s="58"/>
      <c r="K176" s="95">
        <f t="shared" si="56"/>
        <v>0</v>
      </c>
      <c r="L176" s="58">
        <v>130000</v>
      </c>
      <c r="M176" s="58"/>
      <c r="N176" s="58"/>
      <c r="O176" s="58"/>
      <c r="P176" s="58"/>
      <c r="Q176" s="58"/>
      <c r="R176" s="57">
        <f t="shared" si="49"/>
        <v>130000</v>
      </c>
      <c r="S176" s="58"/>
      <c r="T176" s="58"/>
      <c r="U176" s="58"/>
      <c r="V176" s="58"/>
      <c r="W176" s="58"/>
      <c r="X176" s="58"/>
      <c r="Y176" s="95">
        <f t="shared" si="57"/>
        <v>0</v>
      </c>
      <c r="Z176" s="58"/>
      <c r="AA176" s="58"/>
      <c r="AB176" s="58"/>
      <c r="AC176" s="58"/>
      <c r="AD176" s="58"/>
      <c r="AE176" s="58"/>
      <c r="AF176" s="95">
        <f t="shared" si="58"/>
        <v>0</v>
      </c>
      <c r="AG176" s="58"/>
      <c r="AH176" s="58"/>
      <c r="AI176" s="58"/>
      <c r="AJ176" s="58"/>
      <c r="AK176" s="58"/>
      <c r="AL176" s="58"/>
      <c r="AM176" s="95">
        <f t="shared" si="59"/>
        <v>0</v>
      </c>
      <c r="AN176" s="58"/>
      <c r="AO176" s="58"/>
      <c r="AP176" s="58"/>
      <c r="AQ176" s="58"/>
      <c r="AR176" s="58"/>
      <c r="AS176" s="58"/>
      <c r="AT176" s="95">
        <f t="shared" si="60"/>
        <v>0</v>
      </c>
      <c r="AU176" s="103">
        <f t="shared" si="55"/>
        <v>130000</v>
      </c>
      <c r="AV176" s="97" t="s">
        <v>911</v>
      </c>
      <c r="AW176" s="58">
        <v>2023</v>
      </c>
      <c r="AX176" s="58">
        <v>2023</v>
      </c>
      <c r="AY176" s="56" t="s">
        <v>71</v>
      </c>
    </row>
    <row r="177" spans="1:51" s="21" customFormat="1" ht="31.5" customHeight="1" x14ac:dyDescent="0.25">
      <c r="A177" s="320" t="s">
        <v>630</v>
      </c>
      <c r="B177" s="321"/>
      <c r="C177" s="321"/>
      <c r="D177" s="321"/>
      <c r="E177" s="321"/>
      <c r="F177" s="321"/>
      <c r="G177" s="321"/>
      <c r="H177" s="321"/>
      <c r="I177" s="321"/>
      <c r="J177" s="321"/>
      <c r="K177" s="321"/>
      <c r="L177" s="321"/>
      <c r="M177" s="321"/>
      <c r="N177" s="321"/>
      <c r="O177" s="321"/>
      <c r="P177" s="321"/>
      <c r="Q177" s="321"/>
      <c r="R177" s="321"/>
      <c r="S177" s="321"/>
      <c r="T177" s="321"/>
      <c r="U177" s="321"/>
      <c r="V177" s="321"/>
      <c r="W177" s="321"/>
      <c r="X177" s="321"/>
      <c r="Y177" s="321"/>
      <c r="Z177" s="321"/>
      <c r="AA177" s="321"/>
      <c r="AB177" s="321"/>
      <c r="AC177" s="321"/>
      <c r="AD177" s="321"/>
      <c r="AE177" s="321"/>
      <c r="AF177" s="321"/>
      <c r="AG177" s="321"/>
      <c r="AH177" s="321"/>
      <c r="AI177" s="321"/>
      <c r="AJ177" s="321"/>
      <c r="AK177" s="321"/>
      <c r="AL177" s="321"/>
      <c r="AM177" s="321"/>
      <c r="AN177" s="321"/>
      <c r="AO177" s="321"/>
      <c r="AP177" s="321"/>
      <c r="AQ177" s="321"/>
      <c r="AR177" s="321"/>
      <c r="AS177" s="321"/>
      <c r="AT177" s="321"/>
      <c r="AU177" s="321"/>
      <c r="AV177" s="321"/>
      <c r="AW177" s="321"/>
      <c r="AX177" s="321"/>
      <c r="AY177" s="321"/>
    </row>
    <row r="178" spans="1:51" ht="232.5" customHeight="1" x14ac:dyDescent="0.25">
      <c r="A178" s="135" t="s">
        <v>446</v>
      </c>
      <c r="B178" s="59" t="s">
        <v>111</v>
      </c>
      <c r="C178" s="56" t="s">
        <v>100</v>
      </c>
      <c r="D178" s="111"/>
      <c r="E178" s="58">
        <v>30000</v>
      </c>
      <c r="F178" s="58"/>
      <c r="G178" s="58"/>
      <c r="H178" s="58"/>
      <c r="I178" s="58"/>
      <c r="J178" s="58"/>
      <c r="K178" s="95">
        <f>E178+F178+G178+I178</f>
        <v>30000</v>
      </c>
      <c r="L178" s="58">
        <v>30000</v>
      </c>
      <c r="M178" s="58"/>
      <c r="N178" s="58"/>
      <c r="O178" s="58"/>
      <c r="P178" s="58"/>
      <c r="Q178" s="58"/>
      <c r="R178" s="57">
        <f t="shared" si="49"/>
        <v>30000</v>
      </c>
      <c r="S178" s="58">
        <v>30000</v>
      </c>
      <c r="T178" s="58"/>
      <c r="U178" s="58"/>
      <c r="V178" s="58"/>
      <c r="W178" s="58"/>
      <c r="X178" s="58"/>
      <c r="Y178" s="95">
        <f>S178+T178+U178+W178</f>
        <v>30000</v>
      </c>
      <c r="Z178" s="58">
        <v>30000</v>
      </c>
      <c r="AA178" s="58"/>
      <c r="AB178" s="58"/>
      <c r="AC178" s="58"/>
      <c r="AD178" s="58"/>
      <c r="AE178" s="58"/>
      <c r="AF178" s="95">
        <f>Z178+AA178+AB178+AD178</f>
        <v>30000</v>
      </c>
      <c r="AG178" s="58">
        <v>30000</v>
      </c>
      <c r="AH178" s="58"/>
      <c r="AI178" s="58"/>
      <c r="AJ178" s="58"/>
      <c r="AK178" s="58"/>
      <c r="AL178" s="58"/>
      <c r="AM178" s="95">
        <f>AG178+AH178+AI178+AK178</f>
        <v>30000</v>
      </c>
      <c r="AN178" s="58">
        <v>30000</v>
      </c>
      <c r="AO178" s="58"/>
      <c r="AP178" s="58"/>
      <c r="AQ178" s="58"/>
      <c r="AR178" s="58"/>
      <c r="AS178" s="58"/>
      <c r="AT178" s="95">
        <f>AN178+AO178+AP178+AR178</f>
        <v>30000</v>
      </c>
      <c r="AU178" s="103">
        <f t="shared" ref="AU178" si="61">AT178+AM178+AF178+Y178+R178+K178</f>
        <v>180000</v>
      </c>
      <c r="AV178" s="97" t="s">
        <v>829</v>
      </c>
      <c r="AW178" s="58">
        <v>2022</v>
      </c>
      <c r="AX178" s="58">
        <v>2027</v>
      </c>
      <c r="AY178" s="56" t="s">
        <v>91</v>
      </c>
    </row>
    <row r="179" spans="1:51" x14ac:dyDescent="0.25">
      <c r="K179" s="3"/>
      <c r="R179" s="3"/>
    </row>
    <row r="180" spans="1:51" x14ac:dyDescent="0.25">
      <c r="K180" s="3"/>
      <c r="R180" s="3"/>
    </row>
    <row r="181" spans="1:51" x14ac:dyDescent="0.25">
      <c r="K181" s="3"/>
      <c r="R181" s="3"/>
    </row>
    <row r="182" spans="1:51" x14ac:dyDescent="0.25">
      <c r="K182" s="3"/>
      <c r="R182" s="3"/>
    </row>
    <row r="183" spans="1:51" s="21" customFormat="1" ht="18.75" x14ac:dyDescent="0.25">
      <c r="A183" s="171" t="s">
        <v>667</v>
      </c>
      <c r="B183" s="172" t="s">
        <v>668</v>
      </c>
      <c r="E183" s="13"/>
      <c r="AU183" s="31"/>
      <c r="AV183" s="53"/>
      <c r="AX183" s="13"/>
    </row>
    <row r="184" spans="1:51" x14ac:dyDescent="0.25">
      <c r="K184" s="3"/>
      <c r="R184" s="3"/>
    </row>
    <row r="185" spans="1:51" x14ac:dyDescent="0.25">
      <c r="K185" s="3"/>
      <c r="R185" s="3"/>
    </row>
    <row r="186" spans="1:51" x14ac:dyDescent="0.25">
      <c r="K186" s="3"/>
      <c r="R186" s="3"/>
    </row>
    <row r="187" spans="1:51" x14ac:dyDescent="0.25">
      <c r="K187" s="3"/>
      <c r="R187" s="3"/>
    </row>
    <row r="188" spans="1:51" x14ac:dyDescent="0.25">
      <c r="K188" s="3"/>
      <c r="R188" s="3"/>
    </row>
    <row r="189" spans="1:51" x14ac:dyDescent="0.25">
      <c r="K189" s="3"/>
      <c r="R189" s="3"/>
    </row>
    <row r="190" spans="1:51" x14ac:dyDescent="0.25">
      <c r="K190" s="3"/>
      <c r="R190" s="3"/>
    </row>
    <row r="191" spans="1:51" x14ac:dyDescent="0.25">
      <c r="K191" s="3"/>
      <c r="R191" s="3"/>
    </row>
    <row r="192" spans="1:51" x14ac:dyDescent="0.25">
      <c r="K192" s="3"/>
      <c r="R192" s="3"/>
    </row>
    <row r="193" spans="11:18" x14ac:dyDescent="0.25">
      <c r="K193" s="3"/>
      <c r="R193" s="3"/>
    </row>
    <row r="194" spans="11:18" x14ac:dyDescent="0.25">
      <c r="K194" s="3"/>
      <c r="R194" s="3"/>
    </row>
    <row r="195" spans="11:18" x14ac:dyDescent="0.25">
      <c r="K195" s="3"/>
      <c r="R195" s="3"/>
    </row>
    <row r="196" spans="11:18" x14ac:dyDescent="0.25">
      <c r="K196" s="3"/>
      <c r="R196" s="3"/>
    </row>
    <row r="197" spans="11:18" x14ac:dyDescent="0.25">
      <c r="K197" s="3"/>
      <c r="R197" s="3"/>
    </row>
    <row r="198" spans="11:18" x14ac:dyDescent="0.25">
      <c r="K198" s="3"/>
      <c r="R198" s="3"/>
    </row>
    <row r="199" spans="11:18" x14ac:dyDescent="0.25">
      <c r="K199" s="3"/>
      <c r="R199" s="3"/>
    </row>
    <row r="200" spans="11:18" x14ac:dyDescent="0.25">
      <c r="K200" s="3"/>
      <c r="R200" s="3"/>
    </row>
    <row r="201" spans="11:18" x14ac:dyDescent="0.25">
      <c r="K201" s="3"/>
      <c r="R201" s="3"/>
    </row>
    <row r="202" spans="11:18" x14ac:dyDescent="0.25">
      <c r="K202" s="3"/>
      <c r="R202" s="3"/>
    </row>
    <row r="203" spans="11:18" x14ac:dyDescent="0.25">
      <c r="K203" s="3"/>
      <c r="R203" s="3"/>
    </row>
    <row r="204" spans="11:18" x14ac:dyDescent="0.25">
      <c r="K204" s="3"/>
      <c r="R204" s="3"/>
    </row>
    <row r="205" spans="11:18" x14ac:dyDescent="0.25">
      <c r="K205" s="3"/>
      <c r="R205" s="3"/>
    </row>
    <row r="206" spans="11:18" x14ac:dyDescent="0.25">
      <c r="K206" s="3"/>
      <c r="R206" s="3"/>
    </row>
    <row r="207" spans="11:18" x14ac:dyDescent="0.25">
      <c r="K207" s="3"/>
      <c r="R207" s="3"/>
    </row>
    <row r="208" spans="11:18"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sheetData>
  <sortState ref="A23:DR47">
    <sortCondition ref="AY23:AY47"/>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66">
    <mergeCell ref="A11:AY11"/>
    <mergeCell ref="A15:AY15"/>
    <mergeCell ref="A123:AY123"/>
    <mergeCell ref="A126:AY126"/>
    <mergeCell ref="A128:AY128"/>
    <mergeCell ref="A125:D125"/>
    <mergeCell ref="A57:AY57"/>
    <mergeCell ref="A54:AY54"/>
    <mergeCell ref="A62:AY62"/>
    <mergeCell ref="A82:AY82"/>
    <mergeCell ref="A121:AY121"/>
    <mergeCell ref="A81:AY81"/>
    <mergeCell ref="A130:AY130"/>
    <mergeCell ref="A139:AY139"/>
    <mergeCell ref="A177:AY177"/>
    <mergeCell ref="A165:AY165"/>
    <mergeCell ref="A171:AY171"/>
    <mergeCell ref="A154:AY154"/>
    <mergeCell ref="A153:D153"/>
    <mergeCell ref="A136:AY136"/>
    <mergeCell ref="A151:AY151"/>
    <mergeCell ref="A141:AY141"/>
    <mergeCell ref="A145:AY145"/>
    <mergeCell ref="A147:AY147"/>
    <mergeCell ref="A149:AY149"/>
    <mergeCell ref="A138:D138"/>
    <mergeCell ref="A7:D7"/>
    <mergeCell ref="A112:AY112"/>
    <mergeCell ref="A114:AY114"/>
    <mergeCell ref="A117:AY117"/>
    <mergeCell ref="A119:AY119"/>
    <mergeCell ref="A8:AY8"/>
    <mergeCell ref="A48:AY48"/>
    <mergeCell ref="A16:AY16"/>
    <mergeCell ref="A50:AY50"/>
    <mergeCell ref="A52:AY52"/>
    <mergeCell ref="A56:D56"/>
    <mergeCell ref="A84:D84"/>
    <mergeCell ref="A116:D116"/>
    <mergeCell ref="A85:AY85"/>
    <mergeCell ref="A110:AY110"/>
    <mergeCell ref="A90:AY90"/>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s>
  <phoneticPr fontId="8" type="noConversion"/>
  <conditionalFormatting sqref="E116:AU11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A23" sqref="A23:XFD23"/>
    </sheetView>
  </sheetViews>
  <sheetFormatPr defaultColWidth="9.140625" defaultRowHeight="18" x14ac:dyDescent="0.25"/>
  <cols>
    <col min="1" max="1" width="16.42578125" style="3" customWidth="1"/>
    <col min="2" max="2" width="42.42578125" style="8" customWidth="1"/>
    <col min="3" max="3" width="15.85546875" style="1" customWidth="1"/>
    <col min="4" max="4" width="14.28515625" style="1" customWidth="1"/>
    <col min="5" max="10" width="18.7109375" style="1" customWidth="1"/>
    <col min="11" max="11" width="18.7109375" style="7" customWidth="1"/>
    <col min="12" max="14" width="18.7109375" style="1" customWidth="1"/>
    <col min="15" max="15" width="24.28515625" style="1" customWidth="1"/>
    <col min="16" max="17" width="18.7109375" style="1" customWidth="1"/>
    <col min="18" max="18" width="18.7109375" style="7" customWidth="1"/>
    <col min="19" max="21" width="18.7109375" style="1" customWidth="1"/>
    <col min="22" max="22" width="28.140625" style="1" customWidth="1"/>
    <col min="23" max="24" width="18.7109375" style="1" customWidth="1"/>
    <col min="25" max="25" width="18.7109375" style="7" customWidth="1"/>
    <col min="26" max="31" width="18.7109375" style="1" customWidth="1"/>
    <col min="32" max="32" width="18.7109375" style="7" customWidth="1"/>
    <col min="33" max="38" width="18.7109375" style="1" customWidth="1"/>
    <col min="39" max="39" width="18.7109375" style="7" customWidth="1"/>
    <col min="40" max="45" width="18.7109375" style="1" customWidth="1"/>
    <col min="46" max="46" width="18.7109375" style="7" customWidth="1"/>
    <col min="47" max="47" width="17.42578125" style="1" customWidth="1"/>
    <col min="48" max="48" width="75.140625" style="8" customWidth="1"/>
    <col min="49" max="49" width="17.5703125" style="1" customWidth="1"/>
    <col min="50" max="50" width="15.7109375" style="1" customWidth="1"/>
    <col min="51" max="51" width="38.42578125" style="8" customWidth="1"/>
    <col min="52" max="16384" width="9.140625" style="1"/>
  </cols>
  <sheetData>
    <row r="1" spans="1:51" ht="44.25" customHeight="1" x14ac:dyDescent="0.25">
      <c r="A1" s="287" t="s">
        <v>207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row>
    <row r="2" spans="1:51" s="13" customFormat="1" ht="56.25" customHeight="1" thickBot="1" x14ac:dyDescent="0.35">
      <c r="A2" s="290" t="s">
        <v>209</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row>
    <row r="3" spans="1:51" ht="18" customHeight="1" thickBot="1" x14ac:dyDescent="0.3">
      <c r="A3" s="333" t="s">
        <v>1</v>
      </c>
      <c r="B3" s="333" t="s">
        <v>0</v>
      </c>
      <c r="C3" s="333" t="s">
        <v>25</v>
      </c>
      <c r="D3" s="333" t="s">
        <v>24</v>
      </c>
      <c r="E3" s="330">
        <v>2022</v>
      </c>
      <c r="F3" s="331"/>
      <c r="G3" s="331"/>
      <c r="H3" s="331"/>
      <c r="I3" s="331"/>
      <c r="J3" s="331"/>
      <c r="K3" s="332"/>
      <c r="L3" s="330">
        <v>2023</v>
      </c>
      <c r="M3" s="331"/>
      <c r="N3" s="331"/>
      <c r="O3" s="331"/>
      <c r="P3" s="331"/>
      <c r="Q3" s="331"/>
      <c r="R3" s="332"/>
      <c r="S3" s="330">
        <v>2024</v>
      </c>
      <c r="T3" s="331"/>
      <c r="U3" s="331"/>
      <c r="V3" s="331"/>
      <c r="W3" s="331"/>
      <c r="X3" s="331"/>
      <c r="Y3" s="332"/>
      <c r="Z3" s="330">
        <v>2025</v>
      </c>
      <c r="AA3" s="331"/>
      <c r="AB3" s="331"/>
      <c r="AC3" s="331"/>
      <c r="AD3" s="331"/>
      <c r="AE3" s="331"/>
      <c r="AF3" s="332"/>
      <c r="AG3" s="330">
        <v>2026</v>
      </c>
      <c r="AH3" s="331"/>
      <c r="AI3" s="331"/>
      <c r="AJ3" s="331"/>
      <c r="AK3" s="331"/>
      <c r="AL3" s="331"/>
      <c r="AM3" s="332"/>
      <c r="AN3" s="330">
        <v>2027</v>
      </c>
      <c r="AO3" s="331"/>
      <c r="AP3" s="331"/>
      <c r="AQ3" s="331"/>
      <c r="AR3" s="331"/>
      <c r="AS3" s="331"/>
      <c r="AT3" s="332"/>
      <c r="AU3" s="333" t="s">
        <v>27</v>
      </c>
      <c r="AV3" s="336" t="s">
        <v>4</v>
      </c>
      <c r="AW3" s="348" t="s">
        <v>21</v>
      </c>
      <c r="AX3" s="348" t="s">
        <v>22</v>
      </c>
      <c r="AY3" s="336" t="s">
        <v>5</v>
      </c>
    </row>
    <row r="4" spans="1:51" ht="27" customHeight="1" thickBot="1" x14ac:dyDescent="0.3">
      <c r="A4" s="334"/>
      <c r="B4" s="346"/>
      <c r="C4" s="346"/>
      <c r="D4" s="346"/>
      <c r="E4" s="276" t="s">
        <v>666</v>
      </c>
      <c r="F4" s="276"/>
      <c r="G4" s="276"/>
      <c r="H4" s="276"/>
      <c r="I4" s="276"/>
      <c r="J4" s="276"/>
      <c r="K4" s="277"/>
      <c r="L4" s="276" t="s">
        <v>666</v>
      </c>
      <c r="M4" s="276"/>
      <c r="N4" s="276"/>
      <c r="O4" s="276"/>
      <c r="P4" s="276"/>
      <c r="Q4" s="276"/>
      <c r="R4" s="277"/>
      <c r="S4" s="276" t="s">
        <v>666</v>
      </c>
      <c r="T4" s="276"/>
      <c r="U4" s="276"/>
      <c r="V4" s="276"/>
      <c r="W4" s="276"/>
      <c r="X4" s="276"/>
      <c r="Y4" s="277"/>
      <c r="Z4" s="276" t="s">
        <v>666</v>
      </c>
      <c r="AA4" s="276"/>
      <c r="AB4" s="276"/>
      <c r="AC4" s="276"/>
      <c r="AD4" s="276"/>
      <c r="AE4" s="276"/>
      <c r="AF4" s="277"/>
      <c r="AG4" s="276" t="s">
        <v>666</v>
      </c>
      <c r="AH4" s="276"/>
      <c r="AI4" s="276"/>
      <c r="AJ4" s="276"/>
      <c r="AK4" s="276"/>
      <c r="AL4" s="276"/>
      <c r="AM4" s="277"/>
      <c r="AN4" s="276" t="s">
        <v>666</v>
      </c>
      <c r="AO4" s="276"/>
      <c r="AP4" s="276"/>
      <c r="AQ4" s="276"/>
      <c r="AR4" s="276"/>
      <c r="AS4" s="276"/>
      <c r="AT4" s="277"/>
      <c r="AU4" s="346"/>
      <c r="AV4" s="337"/>
      <c r="AW4" s="349"/>
      <c r="AX4" s="349"/>
      <c r="AY4" s="337"/>
    </row>
    <row r="5" spans="1:51" ht="102.75" customHeight="1" thickBot="1" x14ac:dyDescent="0.3">
      <c r="A5" s="335"/>
      <c r="B5" s="347"/>
      <c r="C5" s="347"/>
      <c r="D5" s="347"/>
      <c r="E5" s="18" t="s">
        <v>2</v>
      </c>
      <c r="F5" s="18" t="s">
        <v>3</v>
      </c>
      <c r="G5" s="18" t="s">
        <v>16</v>
      </c>
      <c r="H5" s="18" t="s">
        <v>17</v>
      </c>
      <c r="I5" s="18" t="s">
        <v>18</v>
      </c>
      <c r="J5" s="18" t="s">
        <v>19</v>
      </c>
      <c r="K5" s="18" t="s">
        <v>20</v>
      </c>
      <c r="L5" s="18" t="s">
        <v>2</v>
      </c>
      <c r="M5" s="18" t="s">
        <v>3</v>
      </c>
      <c r="N5" s="18" t="s">
        <v>16</v>
      </c>
      <c r="O5" s="18" t="s">
        <v>17</v>
      </c>
      <c r="P5" s="18" t="s">
        <v>18</v>
      </c>
      <c r="Q5" s="18" t="s">
        <v>19</v>
      </c>
      <c r="R5" s="18" t="s">
        <v>20</v>
      </c>
      <c r="S5" s="18" t="s">
        <v>2</v>
      </c>
      <c r="T5" s="18" t="s">
        <v>3</v>
      </c>
      <c r="U5" s="18" t="s">
        <v>16</v>
      </c>
      <c r="V5" s="18" t="s">
        <v>17</v>
      </c>
      <c r="W5" s="18" t="s">
        <v>18</v>
      </c>
      <c r="X5" s="18" t="s">
        <v>19</v>
      </c>
      <c r="Y5" s="18" t="s">
        <v>20</v>
      </c>
      <c r="Z5" s="18" t="s">
        <v>2</v>
      </c>
      <c r="AA5" s="18" t="s">
        <v>3</v>
      </c>
      <c r="AB5" s="18" t="s">
        <v>16</v>
      </c>
      <c r="AC5" s="18" t="s">
        <v>17</v>
      </c>
      <c r="AD5" s="18" t="s">
        <v>18</v>
      </c>
      <c r="AE5" s="18" t="s">
        <v>19</v>
      </c>
      <c r="AF5" s="18" t="s">
        <v>20</v>
      </c>
      <c r="AG5" s="18" t="s">
        <v>2</v>
      </c>
      <c r="AH5" s="18" t="s">
        <v>3</v>
      </c>
      <c r="AI5" s="18" t="s">
        <v>16</v>
      </c>
      <c r="AJ5" s="18" t="s">
        <v>17</v>
      </c>
      <c r="AK5" s="18" t="s">
        <v>18</v>
      </c>
      <c r="AL5" s="18" t="s">
        <v>19</v>
      </c>
      <c r="AM5" s="18" t="s">
        <v>20</v>
      </c>
      <c r="AN5" s="18" t="s">
        <v>2</v>
      </c>
      <c r="AO5" s="18" t="s">
        <v>3</v>
      </c>
      <c r="AP5" s="18" t="s">
        <v>16</v>
      </c>
      <c r="AQ5" s="18" t="s">
        <v>17</v>
      </c>
      <c r="AR5" s="18" t="s">
        <v>18</v>
      </c>
      <c r="AS5" s="18" t="s">
        <v>19</v>
      </c>
      <c r="AT5" s="18" t="s">
        <v>20</v>
      </c>
      <c r="AU5" s="347"/>
      <c r="AV5" s="338"/>
      <c r="AW5" s="350"/>
      <c r="AX5" s="350"/>
      <c r="AY5" s="338"/>
    </row>
    <row r="6" spans="1:51" s="4" customFormat="1" ht="36.75" customHeight="1" thickBot="1" x14ac:dyDescent="0.3">
      <c r="A6" s="344"/>
      <c r="B6" s="345"/>
      <c r="C6" s="345"/>
      <c r="D6" s="345"/>
      <c r="E6" s="14">
        <f>E7</f>
        <v>0</v>
      </c>
      <c r="F6" s="14">
        <f t="shared" ref="F6" si="0">F7</f>
        <v>0</v>
      </c>
      <c r="G6" s="14">
        <f t="shared" ref="G6" si="1">G7</f>
        <v>0</v>
      </c>
      <c r="H6" s="14"/>
      <c r="I6" s="14">
        <f t="shared" ref="I6" si="2">I7</f>
        <v>0</v>
      </c>
      <c r="J6" s="14"/>
      <c r="K6" s="14">
        <f t="shared" ref="K6" si="3">K7</f>
        <v>0</v>
      </c>
      <c r="L6" s="14">
        <f>L7</f>
        <v>0</v>
      </c>
      <c r="M6" s="14">
        <f t="shared" ref="M6" si="4">M7</f>
        <v>0</v>
      </c>
      <c r="N6" s="14">
        <f t="shared" ref="N6" si="5">N7</f>
        <v>6000000</v>
      </c>
      <c r="O6" s="14"/>
      <c r="P6" s="14">
        <f t="shared" ref="P6" si="6">P7</f>
        <v>4000000</v>
      </c>
      <c r="Q6" s="14"/>
      <c r="R6" s="14">
        <f t="shared" ref="R6" si="7">R7</f>
        <v>10000000</v>
      </c>
      <c r="S6" s="14">
        <f>S7</f>
        <v>50000</v>
      </c>
      <c r="T6" s="14">
        <f t="shared" ref="T6" si="8">T7</f>
        <v>0</v>
      </c>
      <c r="U6" s="14">
        <f t="shared" ref="U6" si="9">U7</f>
        <v>6000000</v>
      </c>
      <c r="V6" s="14"/>
      <c r="W6" s="14">
        <f t="shared" ref="W6" si="10">W7</f>
        <v>4000000</v>
      </c>
      <c r="X6" s="14"/>
      <c r="Y6" s="14">
        <f t="shared" ref="Y6" si="11">Y7</f>
        <v>10050000</v>
      </c>
      <c r="Z6" s="14">
        <f>Z7</f>
        <v>0</v>
      </c>
      <c r="AA6" s="14">
        <f t="shared" ref="AA6" si="12">AA7</f>
        <v>0</v>
      </c>
      <c r="AB6" s="14">
        <f t="shared" ref="AB6" si="13">AB7</f>
        <v>0</v>
      </c>
      <c r="AC6" s="14"/>
      <c r="AD6" s="14">
        <f t="shared" ref="AD6" si="14">AD7</f>
        <v>0</v>
      </c>
      <c r="AE6" s="14"/>
      <c r="AF6" s="14">
        <f t="shared" ref="AF6" si="15">AF7</f>
        <v>0</v>
      </c>
      <c r="AG6" s="14">
        <f>AG7</f>
        <v>0</v>
      </c>
      <c r="AH6" s="14">
        <f t="shared" ref="AH6" si="16">AH7</f>
        <v>0</v>
      </c>
      <c r="AI6" s="14">
        <f t="shared" ref="AI6" si="17">AI7</f>
        <v>0</v>
      </c>
      <c r="AJ6" s="14"/>
      <c r="AK6" s="14">
        <f t="shared" ref="AK6" si="18">AK7</f>
        <v>0</v>
      </c>
      <c r="AL6" s="14"/>
      <c r="AM6" s="14">
        <f t="shared" ref="AM6" si="19">AM7</f>
        <v>0</v>
      </c>
      <c r="AN6" s="14">
        <f>AN7</f>
        <v>0</v>
      </c>
      <c r="AO6" s="14">
        <f t="shared" ref="AO6" si="20">AO7</f>
        <v>0</v>
      </c>
      <c r="AP6" s="14">
        <f t="shared" ref="AP6" si="21">AP7</f>
        <v>0</v>
      </c>
      <c r="AQ6" s="14"/>
      <c r="AR6" s="14">
        <f t="shared" ref="AR6" si="22">AR7</f>
        <v>0</v>
      </c>
      <c r="AS6" s="14"/>
      <c r="AT6" s="14">
        <f t="shared" ref="AT6" si="23">AT7</f>
        <v>0</v>
      </c>
      <c r="AU6" s="14">
        <f t="shared" ref="AU6" si="24">AU7</f>
        <v>50000</v>
      </c>
      <c r="AV6" s="15"/>
      <c r="AW6" s="15"/>
      <c r="AX6" s="14"/>
      <c r="AY6" s="16"/>
    </row>
    <row r="7" spans="1:51" s="31" customFormat="1" ht="52.5" customHeight="1" thickBot="1" x14ac:dyDescent="0.3">
      <c r="A7" s="341" t="s">
        <v>631</v>
      </c>
      <c r="B7" s="342"/>
      <c r="C7" s="342"/>
      <c r="D7" s="342"/>
      <c r="E7" s="84">
        <f>SUM(E11:E13,E21:E22,E25:E25,E27:E27,E19:E19)</f>
        <v>0</v>
      </c>
      <c r="F7" s="84">
        <f t="shared" ref="F7:AT7" si="25">SUM(F11:F13,F21:F22,F25:F25,F27:F27,F19:F19)</f>
        <v>0</v>
      </c>
      <c r="G7" s="84">
        <f t="shared" si="25"/>
        <v>0</v>
      </c>
      <c r="H7" s="84"/>
      <c r="I7" s="84">
        <f t="shared" si="25"/>
        <v>0</v>
      </c>
      <c r="J7" s="84"/>
      <c r="K7" s="84">
        <f t="shared" si="25"/>
        <v>0</v>
      </c>
      <c r="L7" s="84">
        <f>SUM(L11:L13,L21:L22,L25:L25,L27:L27,L19:L19)</f>
        <v>0</v>
      </c>
      <c r="M7" s="84">
        <f t="shared" si="25"/>
        <v>0</v>
      </c>
      <c r="N7" s="84">
        <f t="shared" si="25"/>
        <v>6000000</v>
      </c>
      <c r="O7" s="84"/>
      <c r="P7" s="84">
        <f t="shared" si="25"/>
        <v>4000000</v>
      </c>
      <c r="Q7" s="84"/>
      <c r="R7" s="84">
        <f t="shared" si="25"/>
        <v>10000000</v>
      </c>
      <c r="S7" s="84">
        <f>SUM(S11:S13,S21:S22,S25:S25,S27:S27,S19:S19)</f>
        <v>50000</v>
      </c>
      <c r="T7" s="84">
        <f t="shared" si="25"/>
        <v>0</v>
      </c>
      <c r="U7" s="84">
        <f t="shared" si="25"/>
        <v>6000000</v>
      </c>
      <c r="V7" s="84"/>
      <c r="W7" s="84">
        <f t="shared" si="25"/>
        <v>4000000</v>
      </c>
      <c r="X7" s="84"/>
      <c r="Y7" s="84">
        <f t="shared" si="25"/>
        <v>10050000</v>
      </c>
      <c r="Z7" s="84">
        <f>SUM(Z11:Z13,Z21:Z22,Z25:Z25,Z27:Z27,Z19:Z19)</f>
        <v>0</v>
      </c>
      <c r="AA7" s="84">
        <f t="shared" si="25"/>
        <v>0</v>
      </c>
      <c r="AB7" s="84">
        <f t="shared" si="25"/>
        <v>0</v>
      </c>
      <c r="AC7" s="84"/>
      <c r="AD7" s="84">
        <f t="shared" si="25"/>
        <v>0</v>
      </c>
      <c r="AE7" s="84"/>
      <c r="AF7" s="84">
        <f t="shared" si="25"/>
        <v>0</v>
      </c>
      <c r="AG7" s="84">
        <f>SUM(AG11:AG13,AG21:AG22,AG25:AG25,AG27:AG27,AG19:AG19)</f>
        <v>0</v>
      </c>
      <c r="AH7" s="84">
        <f t="shared" si="25"/>
        <v>0</v>
      </c>
      <c r="AI7" s="84">
        <f t="shared" si="25"/>
        <v>0</v>
      </c>
      <c r="AJ7" s="84"/>
      <c r="AK7" s="84">
        <f t="shared" si="25"/>
        <v>0</v>
      </c>
      <c r="AL7" s="84"/>
      <c r="AM7" s="84">
        <f t="shared" si="25"/>
        <v>0</v>
      </c>
      <c r="AN7" s="84">
        <f>SUM(AN11:AN13,AN21:AN22,AN25:AN25,AN27:AN27,AN19:AN19)</f>
        <v>0</v>
      </c>
      <c r="AO7" s="84">
        <f t="shared" si="25"/>
        <v>0</v>
      </c>
      <c r="AP7" s="84">
        <f t="shared" si="25"/>
        <v>0</v>
      </c>
      <c r="AQ7" s="84"/>
      <c r="AR7" s="84">
        <f t="shared" si="25"/>
        <v>0</v>
      </c>
      <c r="AS7" s="84"/>
      <c r="AT7" s="84">
        <f t="shared" si="25"/>
        <v>0</v>
      </c>
      <c r="AU7" s="84">
        <f>SUM(AU11:AU13,AU21:AU21,AU25:AU25,AU27:AU27,AU19:AU19)</f>
        <v>50000</v>
      </c>
      <c r="AV7" s="72"/>
      <c r="AW7" s="72"/>
      <c r="AX7" s="72"/>
      <c r="AY7" s="72"/>
    </row>
    <row r="8" spans="1:51" s="21" customFormat="1" ht="31.5" customHeight="1" x14ac:dyDescent="0.25">
      <c r="A8" s="339" t="s">
        <v>632</v>
      </c>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0"/>
      <c r="AW8" s="340"/>
      <c r="AX8" s="340"/>
      <c r="AY8" s="340"/>
    </row>
    <row r="9" spans="1:51" ht="93" customHeight="1" x14ac:dyDescent="0.25">
      <c r="A9" s="168" t="s">
        <v>447</v>
      </c>
      <c r="B9" s="46" t="s">
        <v>62</v>
      </c>
      <c r="C9" s="40" t="s">
        <v>100</v>
      </c>
      <c r="D9" s="220"/>
      <c r="E9" s="221"/>
      <c r="F9" s="222"/>
      <c r="G9" s="223"/>
      <c r="H9" s="48"/>
      <c r="I9" s="224"/>
      <c r="J9" s="48"/>
      <c r="K9" s="55">
        <f>E9+F9+G9+I9</f>
        <v>0</v>
      </c>
      <c r="L9" s="174">
        <v>259550</v>
      </c>
      <c r="M9" s="48"/>
      <c r="N9" s="48">
        <v>49000</v>
      </c>
      <c r="O9" s="48"/>
      <c r="P9" s="225">
        <v>0.85</v>
      </c>
      <c r="Q9" s="48" t="s">
        <v>46</v>
      </c>
      <c r="R9" s="55">
        <f>L9+M9+N9+P9</f>
        <v>308550.84999999998</v>
      </c>
      <c r="S9" s="185"/>
      <c r="T9" s="185"/>
      <c r="U9" s="185"/>
      <c r="V9" s="185"/>
      <c r="W9" s="185"/>
      <c r="X9" s="185"/>
      <c r="Y9" s="55">
        <f>S9+T9+U9+W9</f>
        <v>0</v>
      </c>
      <c r="Z9" s="185"/>
      <c r="AA9" s="185"/>
      <c r="AB9" s="185"/>
      <c r="AC9" s="185"/>
      <c r="AD9" s="185"/>
      <c r="AE9" s="185"/>
      <c r="AF9" s="55">
        <f>Z9+AA9+AB9+AD9</f>
        <v>0</v>
      </c>
      <c r="AG9" s="185"/>
      <c r="AH9" s="185"/>
      <c r="AI9" s="185"/>
      <c r="AJ9" s="185"/>
      <c r="AK9" s="185"/>
      <c r="AL9" s="185"/>
      <c r="AM9" s="55">
        <f>AG9+AH9+AI9+AK9</f>
        <v>0</v>
      </c>
      <c r="AN9" s="174"/>
      <c r="AO9" s="48"/>
      <c r="AP9" s="48"/>
      <c r="AQ9" s="48"/>
      <c r="AR9" s="48"/>
      <c r="AS9" s="48"/>
      <c r="AT9" s="55">
        <f>AN9+AO9+AP9+AR9</f>
        <v>0</v>
      </c>
      <c r="AU9" s="49">
        <f>AT9+AM9+AF9+Y9+R9+K9+D9</f>
        <v>308550.84999999998</v>
      </c>
      <c r="AV9" s="226" t="s">
        <v>830</v>
      </c>
      <c r="AW9" s="44">
        <v>2023</v>
      </c>
      <c r="AX9" s="44">
        <v>2023</v>
      </c>
      <c r="AY9" s="34" t="s">
        <v>71</v>
      </c>
    </row>
    <row r="10" spans="1:51" ht="149.25" customHeight="1" thickBot="1" x14ac:dyDescent="0.3">
      <c r="A10" s="137" t="s">
        <v>644</v>
      </c>
      <c r="B10" s="46" t="s">
        <v>126</v>
      </c>
      <c r="C10" s="40" t="s">
        <v>100</v>
      </c>
      <c r="D10" s="48"/>
      <c r="E10" s="227"/>
      <c r="F10" s="48"/>
      <c r="G10" s="228"/>
      <c r="H10" s="48"/>
      <c r="I10" s="48"/>
      <c r="J10" s="48"/>
      <c r="K10" s="55">
        <f>E10+F10+G10+I10</f>
        <v>0</v>
      </c>
      <c r="L10" s="48">
        <v>21000</v>
      </c>
      <c r="M10" s="48"/>
      <c r="N10" s="48">
        <v>49001</v>
      </c>
      <c r="O10" s="48" t="s">
        <v>63</v>
      </c>
      <c r="P10" s="48"/>
      <c r="Q10" s="48"/>
      <c r="R10" s="55">
        <f>L10+M10+N10+P10</f>
        <v>70001</v>
      </c>
      <c r="S10" s="55"/>
      <c r="T10" s="55"/>
      <c r="U10" s="55"/>
      <c r="V10" s="55"/>
      <c r="W10" s="55"/>
      <c r="X10" s="55"/>
      <c r="Y10" s="55">
        <f>S10+T10+U10+W10</f>
        <v>0</v>
      </c>
      <c r="Z10" s="185"/>
      <c r="AA10" s="185"/>
      <c r="AB10" s="185"/>
      <c r="AC10" s="185"/>
      <c r="AD10" s="185"/>
      <c r="AE10" s="185"/>
      <c r="AF10" s="55">
        <f>Z10+AA10+AB10+AD10</f>
        <v>0</v>
      </c>
      <c r="AG10" s="55"/>
      <c r="AH10" s="55"/>
      <c r="AI10" s="55"/>
      <c r="AJ10" s="55"/>
      <c r="AK10" s="55"/>
      <c r="AL10" s="55"/>
      <c r="AM10" s="55">
        <f>AG10+AH10+AI10+AK10</f>
        <v>0</v>
      </c>
      <c r="AN10" s="48">
        <v>160000</v>
      </c>
      <c r="AO10" s="48"/>
      <c r="AP10" s="48"/>
      <c r="AQ10" s="48"/>
      <c r="AR10" s="48"/>
      <c r="AS10" s="48"/>
      <c r="AT10" s="55">
        <f>AN10+AO10+AP10+AR10</f>
        <v>160000</v>
      </c>
      <c r="AU10" s="49">
        <f>AT10+AM10+AF10+Y10+R10+K10+D10</f>
        <v>230001</v>
      </c>
      <c r="AV10" s="177" t="s">
        <v>796</v>
      </c>
      <c r="AW10" s="44">
        <v>2023</v>
      </c>
      <c r="AX10" s="44">
        <v>2023</v>
      </c>
      <c r="AY10" s="34" t="s">
        <v>71</v>
      </c>
    </row>
    <row r="11" spans="1:51" s="21" customFormat="1" ht="45" hidden="1" customHeight="1" thickBot="1" x14ac:dyDescent="0.3">
      <c r="A11" s="32" t="s">
        <v>645</v>
      </c>
      <c r="B11" s="40"/>
      <c r="C11" s="40"/>
      <c r="D11" s="40"/>
      <c r="E11" s="48"/>
      <c r="F11" s="48"/>
      <c r="G11" s="48"/>
      <c r="H11" s="48"/>
      <c r="I11" s="48"/>
      <c r="J11" s="48"/>
      <c r="K11" s="47">
        <f t="shared" ref="K11" si="26">E11+F11+G11+I11</f>
        <v>0</v>
      </c>
      <c r="L11" s="48"/>
      <c r="M11" s="48"/>
      <c r="N11" s="48"/>
      <c r="O11" s="48"/>
      <c r="P11" s="48"/>
      <c r="Q11" s="48"/>
      <c r="R11" s="47">
        <f t="shared" ref="R11" si="27">L11+M11+N11+P11</f>
        <v>0</v>
      </c>
      <c r="S11" s="48"/>
      <c r="T11" s="48"/>
      <c r="U11" s="48"/>
      <c r="V11" s="48"/>
      <c r="W11" s="48"/>
      <c r="X11" s="48"/>
      <c r="Y11" s="47">
        <f t="shared" ref="Y11" si="28">S11+T11+U11+W11</f>
        <v>0</v>
      </c>
      <c r="Z11" s="48"/>
      <c r="AA11" s="48"/>
      <c r="AB11" s="48"/>
      <c r="AC11" s="48"/>
      <c r="AD11" s="48"/>
      <c r="AE11" s="48"/>
      <c r="AF11" s="47">
        <f t="shared" ref="AF11" si="29">Z11+AA11+AB11+AD11</f>
        <v>0</v>
      </c>
      <c r="AG11" s="48"/>
      <c r="AH11" s="48"/>
      <c r="AI11" s="48"/>
      <c r="AJ11" s="48"/>
      <c r="AK11" s="48"/>
      <c r="AL11" s="48"/>
      <c r="AM11" s="47">
        <f t="shared" ref="AM11" si="30">AG11+AH11+AI11+AK11</f>
        <v>0</v>
      </c>
      <c r="AN11" s="48"/>
      <c r="AO11" s="48"/>
      <c r="AP11" s="48"/>
      <c r="AQ11" s="48"/>
      <c r="AR11" s="48"/>
      <c r="AS11" s="48"/>
      <c r="AT11" s="47">
        <f t="shared" ref="AT11" si="31">AN11+AO11+AP11+AR11</f>
        <v>0</v>
      </c>
      <c r="AU11" s="49">
        <f t="shared" ref="AU11" si="32">AT11+AM11+AF11+Y11+R11+K11+D11</f>
        <v>0</v>
      </c>
      <c r="AV11" s="40"/>
      <c r="AW11" s="40"/>
      <c r="AX11" s="44"/>
      <c r="AY11" s="35"/>
    </row>
    <row r="12" spans="1:51" s="21" customFormat="1" ht="31.5" customHeight="1" thickBot="1" x14ac:dyDescent="0.3">
      <c r="A12" s="339" t="s">
        <v>633</v>
      </c>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row>
    <row r="13" spans="1:51" s="21" customFormat="1" ht="45" hidden="1" customHeight="1" thickBot="1" x14ac:dyDescent="0.3">
      <c r="A13" s="32" t="s">
        <v>448</v>
      </c>
      <c r="B13" s="40"/>
      <c r="C13" s="40"/>
      <c r="D13" s="40"/>
      <c r="E13" s="48"/>
      <c r="F13" s="48"/>
      <c r="G13" s="48"/>
      <c r="H13" s="48"/>
      <c r="I13" s="48"/>
      <c r="J13" s="48"/>
      <c r="K13" s="47">
        <f t="shared" ref="K13" si="33">E13+F13+G13+I13</f>
        <v>0</v>
      </c>
      <c r="L13" s="48"/>
      <c r="M13" s="48"/>
      <c r="N13" s="48"/>
      <c r="O13" s="48"/>
      <c r="P13" s="48"/>
      <c r="Q13" s="48"/>
      <c r="R13" s="47">
        <f t="shared" ref="R13" si="34">L13+M13+N13+P13</f>
        <v>0</v>
      </c>
      <c r="S13" s="48"/>
      <c r="T13" s="48"/>
      <c r="U13" s="48"/>
      <c r="V13" s="48"/>
      <c r="W13" s="48"/>
      <c r="X13" s="48"/>
      <c r="Y13" s="47">
        <f t="shared" ref="Y13" si="35">S13+T13+U13+W13</f>
        <v>0</v>
      </c>
      <c r="Z13" s="48"/>
      <c r="AA13" s="48"/>
      <c r="AB13" s="48"/>
      <c r="AC13" s="48"/>
      <c r="AD13" s="48"/>
      <c r="AE13" s="48"/>
      <c r="AF13" s="47">
        <f t="shared" ref="AF13" si="36">Z13+AA13+AB13+AD13</f>
        <v>0</v>
      </c>
      <c r="AG13" s="48"/>
      <c r="AH13" s="48"/>
      <c r="AI13" s="48"/>
      <c r="AJ13" s="48"/>
      <c r="AK13" s="48"/>
      <c r="AL13" s="48"/>
      <c r="AM13" s="47">
        <f t="shared" ref="AM13" si="37">AG13+AH13+AI13+AK13</f>
        <v>0</v>
      </c>
      <c r="AN13" s="48"/>
      <c r="AO13" s="48"/>
      <c r="AP13" s="48"/>
      <c r="AQ13" s="48"/>
      <c r="AR13" s="48"/>
      <c r="AS13" s="48"/>
      <c r="AT13" s="47">
        <f t="shared" ref="AT13" si="38">AN13+AO13+AP13+AR13</f>
        <v>0</v>
      </c>
      <c r="AU13" s="49">
        <f t="shared" ref="AU13" si="39">AT13+AM13+AF13+Y13+R13+K13+D13</f>
        <v>0</v>
      </c>
      <c r="AV13" s="40"/>
      <c r="AW13" s="40"/>
      <c r="AX13" s="44"/>
      <c r="AY13" s="35"/>
    </row>
    <row r="14" spans="1:51" s="21" customFormat="1" ht="31.5" customHeight="1" thickBot="1" x14ac:dyDescent="0.3">
      <c r="A14" s="339" t="s">
        <v>634</v>
      </c>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row>
    <row r="15" spans="1:51" s="21" customFormat="1" ht="45" hidden="1" customHeight="1" thickBot="1" x14ac:dyDescent="0.3">
      <c r="A15" s="32" t="s">
        <v>449</v>
      </c>
      <c r="B15" s="40"/>
      <c r="C15" s="40"/>
      <c r="D15" s="40"/>
      <c r="E15" s="48"/>
      <c r="F15" s="48"/>
      <c r="G15" s="48"/>
      <c r="H15" s="48"/>
      <c r="I15" s="48"/>
      <c r="J15" s="48"/>
      <c r="K15" s="47">
        <f t="shared" ref="K15" si="40">E15+F15+G15+I15</f>
        <v>0</v>
      </c>
      <c r="L15" s="48"/>
      <c r="M15" s="48"/>
      <c r="N15" s="48"/>
      <c r="O15" s="48"/>
      <c r="P15" s="48"/>
      <c r="Q15" s="48"/>
      <c r="R15" s="47">
        <f t="shared" ref="R15" si="41">L15+M15+N15+P15</f>
        <v>0</v>
      </c>
      <c r="S15" s="48"/>
      <c r="T15" s="48"/>
      <c r="U15" s="48"/>
      <c r="V15" s="48"/>
      <c r="W15" s="48"/>
      <c r="X15" s="48"/>
      <c r="Y15" s="47">
        <f t="shared" ref="Y15" si="42">S15+T15+U15+W15</f>
        <v>0</v>
      </c>
      <c r="Z15" s="48"/>
      <c r="AA15" s="48"/>
      <c r="AB15" s="48"/>
      <c r="AC15" s="48"/>
      <c r="AD15" s="48"/>
      <c r="AE15" s="48"/>
      <c r="AF15" s="47">
        <f t="shared" ref="AF15" si="43">Z15+AA15+AB15+AD15</f>
        <v>0</v>
      </c>
      <c r="AG15" s="48"/>
      <c r="AH15" s="48"/>
      <c r="AI15" s="48"/>
      <c r="AJ15" s="48"/>
      <c r="AK15" s="48"/>
      <c r="AL15" s="48"/>
      <c r="AM15" s="47">
        <f t="shared" ref="AM15" si="44">AG15+AH15+AI15+AK15</f>
        <v>0</v>
      </c>
      <c r="AN15" s="48"/>
      <c r="AO15" s="48"/>
      <c r="AP15" s="48"/>
      <c r="AQ15" s="48"/>
      <c r="AR15" s="48"/>
      <c r="AS15" s="48"/>
      <c r="AT15" s="47">
        <f t="shared" ref="AT15" si="45">AN15+AO15+AP15+AR15</f>
        <v>0</v>
      </c>
      <c r="AU15" s="49">
        <f t="shared" ref="AU15" si="46">AT15+AM15+AF15+Y15+R15+K15+D15</f>
        <v>0</v>
      </c>
      <c r="AV15" s="40"/>
      <c r="AW15" s="40"/>
      <c r="AX15" s="44"/>
      <c r="AY15" s="35"/>
    </row>
    <row r="16" spans="1:51" s="21" customFormat="1" ht="31.5" customHeight="1" thickBot="1" x14ac:dyDescent="0.3">
      <c r="A16" s="339" t="s">
        <v>635</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row>
    <row r="17" spans="1:51" s="21" customFormat="1" ht="45" hidden="1" customHeight="1" thickBot="1" x14ac:dyDescent="0.3">
      <c r="A17" s="32" t="s">
        <v>450</v>
      </c>
      <c r="B17" s="40"/>
      <c r="C17" s="40"/>
      <c r="D17" s="40"/>
      <c r="E17" s="48"/>
      <c r="F17" s="48"/>
      <c r="G17" s="48"/>
      <c r="H17" s="48"/>
      <c r="I17" s="48"/>
      <c r="J17" s="48"/>
      <c r="K17" s="47">
        <f t="shared" ref="K17" si="47">E17+F17+G17+I17</f>
        <v>0</v>
      </c>
      <c r="L17" s="48"/>
      <c r="M17" s="48"/>
      <c r="N17" s="48"/>
      <c r="O17" s="48"/>
      <c r="P17" s="48"/>
      <c r="Q17" s="48"/>
      <c r="R17" s="47">
        <f t="shared" ref="R17" si="48">L17+M17+N17+P17</f>
        <v>0</v>
      </c>
      <c r="S17" s="48"/>
      <c r="T17" s="48"/>
      <c r="U17" s="48"/>
      <c r="V17" s="48"/>
      <c r="W17" s="48"/>
      <c r="X17" s="48"/>
      <c r="Y17" s="47">
        <f t="shared" ref="Y17" si="49">S17+T17+U17+W17</f>
        <v>0</v>
      </c>
      <c r="Z17" s="48"/>
      <c r="AA17" s="48"/>
      <c r="AB17" s="48"/>
      <c r="AC17" s="48"/>
      <c r="AD17" s="48"/>
      <c r="AE17" s="48"/>
      <c r="AF17" s="47">
        <f t="shared" ref="AF17" si="50">Z17+AA17+AB17+AD17</f>
        <v>0</v>
      </c>
      <c r="AG17" s="48"/>
      <c r="AH17" s="48"/>
      <c r="AI17" s="48"/>
      <c r="AJ17" s="48"/>
      <c r="AK17" s="48"/>
      <c r="AL17" s="48"/>
      <c r="AM17" s="47">
        <f t="shared" ref="AM17" si="51">AG17+AH17+AI17+AK17</f>
        <v>0</v>
      </c>
      <c r="AN17" s="48"/>
      <c r="AO17" s="48"/>
      <c r="AP17" s="48"/>
      <c r="AQ17" s="48"/>
      <c r="AR17" s="48"/>
      <c r="AS17" s="48"/>
      <c r="AT17" s="47">
        <f t="shared" ref="AT17" si="52">AN17+AO17+AP17+AR17</f>
        <v>0</v>
      </c>
      <c r="AU17" s="49">
        <f t="shared" ref="AU17" si="53">AT17+AM17+AF17+Y17+R17+K17+D17</f>
        <v>0</v>
      </c>
      <c r="AV17" s="40"/>
      <c r="AW17" s="40"/>
      <c r="AX17" s="44"/>
      <c r="AY17" s="35"/>
    </row>
    <row r="18" spans="1:51" s="21" customFormat="1" ht="31.5" customHeight="1" thickBot="1" x14ac:dyDescent="0.3">
      <c r="A18" s="339" t="s">
        <v>636</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row>
    <row r="19" spans="1:51" s="21" customFormat="1" ht="45" hidden="1" customHeight="1" thickBot="1" x14ac:dyDescent="0.3">
      <c r="A19" s="32" t="s">
        <v>451</v>
      </c>
      <c r="B19" s="40"/>
      <c r="C19" s="40"/>
      <c r="D19" s="40"/>
      <c r="E19" s="48"/>
      <c r="F19" s="48"/>
      <c r="G19" s="48"/>
      <c r="H19" s="48"/>
      <c r="I19" s="48"/>
      <c r="J19" s="48"/>
      <c r="K19" s="47">
        <f t="shared" ref="K19" si="54">E19+F19+G19+I19</f>
        <v>0</v>
      </c>
      <c r="L19" s="48"/>
      <c r="M19" s="48"/>
      <c r="N19" s="48"/>
      <c r="O19" s="48"/>
      <c r="P19" s="48"/>
      <c r="Q19" s="48"/>
      <c r="R19" s="47">
        <f t="shared" ref="R19" si="55">L19+M19+N19+P19</f>
        <v>0</v>
      </c>
      <c r="S19" s="48"/>
      <c r="T19" s="48"/>
      <c r="U19" s="48"/>
      <c r="V19" s="48"/>
      <c r="W19" s="48"/>
      <c r="X19" s="48"/>
      <c r="Y19" s="47">
        <f t="shared" ref="Y19" si="56">S19+T19+U19+W19</f>
        <v>0</v>
      </c>
      <c r="Z19" s="48"/>
      <c r="AA19" s="48"/>
      <c r="AB19" s="48"/>
      <c r="AC19" s="48"/>
      <c r="AD19" s="48"/>
      <c r="AE19" s="48"/>
      <c r="AF19" s="47">
        <f t="shared" ref="AF19" si="57">Z19+AA19+AB19+AD19</f>
        <v>0</v>
      </c>
      <c r="AG19" s="48"/>
      <c r="AH19" s="48"/>
      <c r="AI19" s="48"/>
      <c r="AJ19" s="48"/>
      <c r="AK19" s="48"/>
      <c r="AL19" s="48"/>
      <c r="AM19" s="47">
        <f t="shared" ref="AM19" si="58">AG19+AH19+AI19+AK19</f>
        <v>0</v>
      </c>
      <c r="AN19" s="48"/>
      <c r="AO19" s="48"/>
      <c r="AP19" s="48"/>
      <c r="AQ19" s="48"/>
      <c r="AR19" s="48"/>
      <c r="AS19" s="48"/>
      <c r="AT19" s="47">
        <f t="shared" ref="AT19" si="59">AN19+AO19+AP19+AR19</f>
        <v>0</v>
      </c>
      <c r="AU19" s="49">
        <f t="shared" ref="AU19" si="60">AT19+AM19+AF19+Y19+R19+K19+D19</f>
        <v>0</v>
      </c>
      <c r="AV19" s="40"/>
      <c r="AW19" s="40"/>
      <c r="AX19" s="44"/>
      <c r="AY19" s="35"/>
    </row>
    <row r="20" spans="1:51" s="21" customFormat="1" ht="31.5" customHeight="1" x14ac:dyDescent="0.25">
      <c r="A20" s="339" t="s">
        <v>637</v>
      </c>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c r="AT20" s="340"/>
      <c r="AU20" s="340"/>
      <c r="AV20" s="340"/>
      <c r="AW20" s="340"/>
      <c r="AX20" s="340"/>
      <c r="AY20" s="340"/>
    </row>
    <row r="21" spans="1:51" s="21" customFormat="1" ht="45" hidden="1" customHeight="1" thickBot="1" x14ac:dyDescent="0.3">
      <c r="A21" s="32" t="s">
        <v>452</v>
      </c>
      <c r="B21" s="40"/>
      <c r="C21" s="40"/>
      <c r="D21" s="40"/>
      <c r="E21" s="48"/>
      <c r="F21" s="48"/>
      <c r="G21" s="48"/>
      <c r="H21" s="48"/>
      <c r="I21" s="48"/>
      <c r="J21" s="48"/>
      <c r="K21" s="47">
        <f t="shared" ref="K21:K22" si="61">E21+F21+G21+I21</f>
        <v>0</v>
      </c>
      <c r="L21" s="48"/>
      <c r="M21" s="48"/>
      <c r="N21" s="48"/>
      <c r="O21" s="48"/>
      <c r="P21" s="48"/>
      <c r="Q21" s="48"/>
      <c r="R21" s="47">
        <f t="shared" ref="R21" si="62">L21+M21+N21+P21</f>
        <v>0</v>
      </c>
      <c r="S21" s="48"/>
      <c r="T21" s="48"/>
      <c r="U21" s="48"/>
      <c r="V21" s="48"/>
      <c r="W21" s="48"/>
      <c r="X21" s="48"/>
      <c r="Y21" s="47">
        <f t="shared" ref="Y21:Y22" si="63">S21+T21+U21+W21</f>
        <v>0</v>
      </c>
      <c r="Z21" s="48"/>
      <c r="AA21" s="48"/>
      <c r="AB21" s="48"/>
      <c r="AC21" s="48"/>
      <c r="AD21" s="48"/>
      <c r="AE21" s="48"/>
      <c r="AF21" s="47">
        <f t="shared" ref="AF21:AF22" si="64">Z21+AA21+AB21+AD21</f>
        <v>0</v>
      </c>
      <c r="AG21" s="48"/>
      <c r="AH21" s="48"/>
      <c r="AI21" s="48"/>
      <c r="AJ21" s="48"/>
      <c r="AK21" s="48"/>
      <c r="AL21" s="48"/>
      <c r="AM21" s="47">
        <f t="shared" ref="AM21:AM22" si="65">AG21+AH21+AI21+AK21</f>
        <v>0</v>
      </c>
      <c r="AN21" s="48"/>
      <c r="AO21" s="48"/>
      <c r="AP21" s="48"/>
      <c r="AQ21" s="48"/>
      <c r="AR21" s="48"/>
      <c r="AS21" s="48"/>
      <c r="AT21" s="47">
        <f t="shared" ref="AT21:AT22" si="66">AN21+AO21+AP21+AR21</f>
        <v>0</v>
      </c>
      <c r="AU21" s="49">
        <f t="shared" ref="AU21:AU25" si="67">AT21+AM21+AF21+Y21+R21+K21+D21</f>
        <v>0</v>
      </c>
      <c r="AV21" s="40"/>
      <c r="AW21" s="40"/>
      <c r="AX21" s="44"/>
      <c r="AY21" s="35"/>
    </row>
    <row r="22" spans="1:51" ht="298.5" customHeight="1" x14ac:dyDescent="0.25">
      <c r="A22" s="251" t="s">
        <v>452</v>
      </c>
      <c r="B22" s="252" t="s">
        <v>950</v>
      </c>
      <c r="C22" s="253" t="s">
        <v>100</v>
      </c>
      <c r="D22" s="254"/>
      <c r="E22" s="255"/>
      <c r="F22" s="255"/>
      <c r="G22" s="254"/>
      <c r="H22" s="254"/>
      <c r="I22" s="254"/>
      <c r="J22" s="254"/>
      <c r="K22" s="256">
        <f t="shared" si="61"/>
        <v>0</v>
      </c>
      <c r="L22" s="255"/>
      <c r="M22" s="255"/>
      <c r="N22" s="255">
        <v>6000000</v>
      </c>
      <c r="O22" s="253" t="s">
        <v>955</v>
      </c>
      <c r="P22" s="255">
        <v>4000000</v>
      </c>
      <c r="Q22" s="253" t="s">
        <v>951</v>
      </c>
      <c r="R22" s="256">
        <f>L22+M22+N22+P22</f>
        <v>10000000</v>
      </c>
      <c r="S22" s="254"/>
      <c r="T22" s="254"/>
      <c r="U22" s="255">
        <v>6000000</v>
      </c>
      <c r="V22" s="253" t="s">
        <v>955</v>
      </c>
      <c r="W22" s="255">
        <v>4000000</v>
      </c>
      <c r="X22" s="253" t="s">
        <v>951</v>
      </c>
      <c r="Y22" s="256">
        <f t="shared" si="63"/>
        <v>10000000</v>
      </c>
      <c r="Z22" s="254"/>
      <c r="AA22" s="254"/>
      <c r="AB22" s="254"/>
      <c r="AC22" s="254"/>
      <c r="AD22" s="254"/>
      <c r="AE22" s="254"/>
      <c r="AF22" s="256">
        <f t="shared" si="64"/>
        <v>0</v>
      </c>
      <c r="AG22" s="254"/>
      <c r="AH22" s="254"/>
      <c r="AI22" s="254"/>
      <c r="AJ22" s="254"/>
      <c r="AK22" s="254"/>
      <c r="AL22" s="254"/>
      <c r="AM22" s="256">
        <f t="shared" si="65"/>
        <v>0</v>
      </c>
      <c r="AN22" s="254"/>
      <c r="AO22" s="254"/>
      <c r="AP22" s="254"/>
      <c r="AQ22" s="254"/>
      <c r="AR22" s="254"/>
      <c r="AS22" s="254"/>
      <c r="AT22" s="256">
        <f t="shared" si="66"/>
        <v>0</v>
      </c>
      <c r="AU22" s="257">
        <f>AT22+AM22+AF22+Y22+R22+K22</f>
        <v>20000000</v>
      </c>
      <c r="AV22" s="258" t="s">
        <v>956</v>
      </c>
      <c r="AW22" s="254">
        <v>2023</v>
      </c>
      <c r="AX22" s="254">
        <v>2024</v>
      </c>
      <c r="AY22" s="259" t="s">
        <v>952</v>
      </c>
    </row>
    <row r="23" spans="1:51" ht="41.25" customHeight="1" thickBot="1" x14ac:dyDescent="0.3">
      <c r="A23" s="304" t="s">
        <v>957</v>
      </c>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row>
    <row r="24" spans="1:51" s="21" customFormat="1" ht="31.5" customHeight="1" x14ac:dyDescent="0.25">
      <c r="A24" s="339" t="s">
        <v>638</v>
      </c>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c r="AT24" s="340"/>
      <c r="AU24" s="340"/>
      <c r="AV24" s="340"/>
      <c r="AW24" s="340"/>
      <c r="AX24" s="340"/>
      <c r="AY24" s="340"/>
    </row>
    <row r="25" spans="1:51" ht="141" customHeight="1" thickBot="1" x14ac:dyDescent="0.3">
      <c r="A25" s="137" t="s">
        <v>639</v>
      </c>
      <c r="B25" s="40" t="s">
        <v>248</v>
      </c>
      <c r="C25" s="46" t="s">
        <v>100</v>
      </c>
      <c r="D25" s="40"/>
      <c r="E25" s="48"/>
      <c r="F25" s="48"/>
      <c r="G25" s="48"/>
      <c r="H25" s="48"/>
      <c r="I25" s="48"/>
      <c r="J25" s="48"/>
      <c r="K25" s="47">
        <f t="shared" ref="K25" si="68">E25+F25+G25+I25</f>
        <v>0</v>
      </c>
      <c r="L25" s="48"/>
      <c r="M25" s="48"/>
      <c r="N25" s="48"/>
      <c r="O25" s="48"/>
      <c r="P25" s="48"/>
      <c r="Q25" s="48"/>
      <c r="R25" s="47">
        <f t="shared" ref="R25" si="69">L25+M25+N25+P25</f>
        <v>0</v>
      </c>
      <c r="S25" s="54">
        <v>50000</v>
      </c>
      <c r="T25" s="48"/>
      <c r="U25" s="48"/>
      <c r="V25" s="48"/>
      <c r="W25" s="48"/>
      <c r="X25" s="48"/>
      <c r="Y25" s="47">
        <f t="shared" ref="Y25" si="70">S25+T25+U25+W25</f>
        <v>50000</v>
      </c>
      <c r="Z25" s="48"/>
      <c r="AA25" s="48"/>
      <c r="AB25" s="48"/>
      <c r="AC25" s="48"/>
      <c r="AD25" s="48"/>
      <c r="AE25" s="48"/>
      <c r="AF25" s="47">
        <f t="shared" ref="AF25" si="71">Z25+AA25+AB25+AD25</f>
        <v>0</v>
      </c>
      <c r="AG25" s="48"/>
      <c r="AH25" s="48"/>
      <c r="AI25" s="48"/>
      <c r="AJ25" s="48"/>
      <c r="AK25" s="48"/>
      <c r="AL25" s="48"/>
      <c r="AM25" s="47">
        <f t="shared" ref="AM25" si="72">AG25+AH25+AI25+AK25</f>
        <v>0</v>
      </c>
      <c r="AN25" s="48"/>
      <c r="AO25" s="48"/>
      <c r="AP25" s="48"/>
      <c r="AQ25" s="48"/>
      <c r="AR25" s="48"/>
      <c r="AS25" s="48"/>
      <c r="AT25" s="47">
        <f t="shared" ref="AT25" si="73">AN25+AO25+AP25+AR25</f>
        <v>0</v>
      </c>
      <c r="AU25" s="49">
        <f t="shared" si="67"/>
        <v>50000</v>
      </c>
      <c r="AV25" s="50" t="s">
        <v>797</v>
      </c>
      <c r="AW25" s="48">
        <v>2024</v>
      </c>
      <c r="AX25" s="48">
        <v>2024</v>
      </c>
      <c r="AY25" s="33" t="s">
        <v>244</v>
      </c>
    </row>
    <row r="26" spans="1:51" s="21" customFormat="1" ht="31.5" customHeight="1" x14ac:dyDescent="0.25">
      <c r="A26" s="339" t="s">
        <v>640</v>
      </c>
      <c r="B26" s="340"/>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0"/>
      <c r="AR26" s="340"/>
      <c r="AS26" s="340"/>
      <c r="AT26" s="340"/>
      <c r="AU26" s="340"/>
      <c r="AV26" s="340"/>
      <c r="AW26" s="340"/>
      <c r="AX26" s="340"/>
      <c r="AY26" s="340"/>
    </row>
    <row r="27" spans="1:51" s="21" customFormat="1" ht="45" hidden="1" customHeight="1" x14ac:dyDescent="0.25">
      <c r="A27" s="32" t="s">
        <v>641</v>
      </c>
      <c r="B27" s="40"/>
      <c r="C27" s="40"/>
      <c r="D27" s="40"/>
      <c r="E27" s="48"/>
      <c r="F27" s="48"/>
      <c r="G27" s="48"/>
      <c r="H27" s="48"/>
      <c r="I27" s="48"/>
      <c r="J27" s="48"/>
      <c r="K27" s="47">
        <f t="shared" ref="K27" si="74">E27+F27+G27+I27</f>
        <v>0</v>
      </c>
      <c r="L27" s="48"/>
      <c r="M27" s="48"/>
      <c r="N27" s="48"/>
      <c r="O27" s="48"/>
      <c r="P27" s="48"/>
      <c r="Q27" s="48"/>
      <c r="R27" s="47">
        <f t="shared" ref="R27" si="75">L27+M27+N27+P27</f>
        <v>0</v>
      </c>
      <c r="S27" s="48"/>
      <c r="T27" s="48"/>
      <c r="U27" s="48"/>
      <c r="V27" s="48"/>
      <c r="W27" s="48"/>
      <c r="X27" s="48"/>
      <c r="Y27" s="47">
        <f t="shared" ref="Y27" si="76">S27+T27+U27+W27</f>
        <v>0</v>
      </c>
      <c r="Z27" s="48"/>
      <c r="AA27" s="48"/>
      <c r="AB27" s="48"/>
      <c r="AC27" s="48"/>
      <c r="AD27" s="48"/>
      <c r="AE27" s="48"/>
      <c r="AF27" s="47">
        <f t="shared" ref="AF27" si="77">Z27+AA27+AB27+AD27</f>
        <v>0</v>
      </c>
      <c r="AG27" s="48"/>
      <c r="AH27" s="48"/>
      <c r="AI27" s="48"/>
      <c r="AJ27" s="48"/>
      <c r="AK27" s="48"/>
      <c r="AL27" s="48"/>
      <c r="AM27" s="47">
        <f t="shared" ref="AM27" si="78">AG27+AH27+AI27+AK27</f>
        <v>0</v>
      </c>
      <c r="AN27" s="48"/>
      <c r="AO27" s="48"/>
      <c r="AP27" s="48"/>
      <c r="AQ27" s="48"/>
      <c r="AR27" s="48"/>
      <c r="AS27" s="48"/>
      <c r="AT27" s="47">
        <f t="shared" ref="AT27" si="79">AN27+AO27+AP27+AR27</f>
        <v>0</v>
      </c>
      <c r="AU27" s="49">
        <f t="shared" ref="AU27" si="80">AT27+AM27+AF27+Y27+R27+K27+D27</f>
        <v>0</v>
      </c>
      <c r="AV27" s="40"/>
      <c r="AW27" s="40"/>
      <c r="AX27" s="44"/>
      <c r="AY27" s="35"/>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1" customFormat="1" ht="18.75" x14ac:dyDescent="0.25">
      <c r="A33" s="171" t="s">
        <v>667</v>
      </c>
      <c r="B33" s="172" t="s">
        <v>668</v>
      </c>
      <c r="E33" s="13"/>
      <c r="AU33" s="31"/>
      <c r="AV33" s="53"/>
      <c r="AX33" s="13"/>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zoomScale="40" zoomScaleNormal="40" zoomScaleSheetLayoutView="50" zoomScalePageLayoutView="90" workbookViewId="0">
      <selection activeCell="E10" sqref="E10"/>
    </sheetView>
  </sheetViews>
  <sheetFormatPr defaultColWidth="9.140625" defaultRowHeight="18" x14ac:dyDescent="0.25"/>
  <cols>
    <col min="1" max="1" width="14.140625" style="20" customWidth="1"/>
    <col min="2" max="2" width="42.7109375" style="13" customWidth="1"/>
    <col min="3" max="3" width="24.140625" style="12" customWidth="1"/>
    <col min="4" max="4" width="22.42578125" style="12" customWidth="1"/>
    <col min="5" max="46" width="14.7109375" style="12" customWidth="1"/>
    <col min="47" max="47" width="20.7109375" style="12" customWidth="1"/>
    <col min="48" max="48" width="100.5703125"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87" t="s">
        <v>205</v>
      </c>
      <c r="B2" s="287"/>
      <c r="C2" s="287"/>
      <c r="D2" s="287"/>
      <c r="E2" s="287"/>
      <c r="F2" s="287"/>
      <c r="G2" s="287"/>
      <c r="H2" s="287"/>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row>
    <row r="3" spans="1:51" s="13" customFormat="1" ht="56.25" customHeight="1" thickBot="1" x14ac:dyDescent="0.35">
      <c r="A3" s="290" t="s">
        <v>210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row>
    <row r="4" spans="1:51" ht="18" customHeight="1" thickBot="1" x14ac:dyDescent="0.3">
      <c r="A4" s="333" t="s">
        <v>1</v>
      </c>
      <c r="B4" s="333" t="s">
        <v>0</v>
      </c>
      <c r="C4" s="333" t="s">
        <v>25</v>
      </c>
      <c r="D4" s="333" t="s">
        <v>24</v>
      </c>
      <c r="E4" s="330">
        <v>2022</v>
      </c>
      <c r="F4" s="356"/>
      <c r="G4" s="356"/>
      <c r="H4" s="356"/>
      <c r="I4" s="356"/>
      <c r="J4" s="356"/>
      <c r="K4" s="357"/>
      <c r="L4" s="330">
        <v>2023</v>
      </c>
      <c r="M4" s="356"/>
      <c r="N4" s="356"/>
      <c r="O4" s="356"/>
      <c r="P4" s="356"/>
      <c r="Q4" s="356"/>
      <c r="R4" s="357"/>
      <c r="S4" s="330">
        <v>2024</v>
      </c>
      <c r="T4" s="356"/>
      <c r="U4" s="356"/>
      <c r="V4" s="356"/>
      <c r="W4" s="356"/>
      <c r="X4" s="356"/>
      <c r="Y4" s="357"/>
      <c r="Z4" s="330">
        <v>2025</v>
      </c>
      <c r="AA4" s="356"/>
      <c r="AB4" s="356"/>
      <c r="AC4" s="356"/>
      <c r="AD4" s="356"/>
      <c r="AE4" s="356"/>
      <c r="AF4" s="357"/>
      <c r="AG4" s="330">
        <v>2026</v>
      </c>
      <c r="AH4" s="356"/>
      <c r="AI4" s="356"/>
      <c r="AJ4" s="356"/>
      <c r="AK4" s="356"/>
      <c r="AL4" s="356"/>
      <c r="AM4" s="357"/>
      <c r="AN4" s="330">
        <v>2027</v>
      </c>
      <c r="AO4" s="356"/>
      <c r="AP4" s="356"/>
      <c r="AQ4" s="356"/>
      <c r="AR4" s="356"/>
      <c r="AS4" s="356"/>
      <c r="AT4" s="357"/>
      <c r="AU4" s="333" t="s">
        <v>27</v>
      </c>
      <c r="AV4" s="333" t="s">
        <v>4</v>
      </c>
      <c r="AW4" s="353" t="s">
        <v>21</v>
      </c>
      <c r="AX4" s="353" t="s">
        <v>22</v>
      </c>
      <c r="AY4" s="333" t="s">
        <v>5</v>
      </c>
    </row>
    <row r="5" spans="1:51" ht="27" customHeight="1" thickBot="1" x14ac:dyDescent="0.3">
      <c r="A5" s="351"/>
      <c r="B5" s="351"/>
      <c r="C5" s="351"/>
      <c r="D5" s="351"/>
      <c r="E5" s="276" t="s">
        <v>666</v>
      </c>
      <c r="F5" s="276"/>
      <c r="G5" s="276"/>
      <c r="H5" s="276"/>
      <c r="I5" s="276"/>
      <c r="J5" s="276"/>
      <c r="K5" s="277"/>
      <c r="L5" s="276" t="s">
        <v>666</v>
      </c>
      <c r="M5" s="276"/>
      <c r="N5" s="276"/>
      <c r="O5" s="276"/>
      <c r="P5" s="276"/>
      <c r="Q5" s="276"/>
      <c r="R5" s="277"/>
      <c r="S5" s="276" t="s">
        <v>666</v>
      </c>
      <c r="T5" s="276"/>
      <c r="U5" s="276"/>
      <c r="V5" s="276"/>
      <c r="W5" s="276"/>
      <c r="X5" s="276"/>
      <c r="Y5" s="277"/>
      <c r="Z5" s="276" t="s">
        <v>666</v>
      </c>
      <c r="AA5" s="276"/>
      <c r="AB5" s="276"/>
      <c r="AC5" s="276"/>
      <c r="AD5" s="276"/>
      <c r="AE5" s="276"/>
      <c r="AF5" s="277"/>
      <c r="AG5" s="276" t="s">
        <v>666</v>
      </c>
      <c r="AH5" s="276"/>
      <c r="AI5" s="276"/>
      <c r="AJ5" s="276"/>
      <c r="AK5" s="276"/>
      <c r="AL5" s="276"/>
      <c r="AM5" s="277"/>
      <c r="AN5" s="276" t="s">
        <v>666</v>
      </c>
      <c r="AO5" s="276"/>
      <c r="AP5" s="276"/>
      <c r="AQ5" s="276"/>
      <c r="AR5" s="276"/>
      <c r="AS5" s="276"/>
      <c r="AT5" s="277"/>
      <c r="AU5" s="351"/>
      <c r="AV5" s="351"/>
      <c r="AW5" s="354"/>
      <c r="AX5" s="354"/>
      <c r="AY5" s="351"/>
    </row>
    <row r="6" spans="1:51" ht="102.75" customHeight="1" thickBot="1" x14ac:dyDescent="0.3">
      <c r="A6" s="352"/>
      <c r="B6" s="352"/>
      <c r="C6" s="352"/>
      <c r="D6" s="352"/>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52"/>
      <c r="AV6" s="352"/>
      <c r="AW6" s="355"/>
      <c r="AX6" s="355"/>
      <c r="AY6" s="352"/>
    </row>
    <row r="7" spans="1:51" s="9" customFormat="1" ht="18.75" customHeight="1" thickBot="1" x14ac:dyDescent="0.3">
      <c r="A7" s="344"/>
      <c r="B7" s="359"/>
      <c r="C7" s="359"/>
      <c r="D7" s="360"/>
      <c r="E7" s="14">
        <f>E8</f>
        <v>15000</v>
      </c>
      <c r="F7" s="14">
        <f>F8</f>
        <v>0</v>
      </c>
      <c r="G7" s="14">
        <f>G8</f>
        <v>19326</v>
      </c>
      <c r="H7" s="14"/>
      <c r="I7" s="14">
        <f>I8</f>
        <v>0</v>
      </c>
      <c r="J7" s="14"/>
      <c r="K7" s="14">
        <f>K8</f>
        <v>34326</v>
      </c>
      <c r="L7" s="14">
        <f>L8</f>
        <v>0</v>
      </c>
      <c r="M7" s="14">
        <f>M8</f>
        <v>0</v>
      </c>
      <c r="N7" s="14">
        <f>N8</f>
        <v>0</v>
      </c>
      <c r="O7" s="14"/>
      <c r="P7" s="14">
        <f>P8</f>
        <v>0</v>
      </c>
      <c r="Q7" s="14"/>
      <c r="R7" s="14">
        <f>R8</f>
        <v>0</v>
      </c>
      <c r="S7" s="14">
        <f>S8</f>
        <v>0</v>
      </c>
      <c r="T7" s="14">
        <f>T8</f>
        <v>0</v>
      </c>
      <c r="U7" s="14">
        <f>U8</f>
        <v>0</v>
      </c>
      <c r="V7" s="14"/>
      <c r="W7" s="14">
        <f>W8</f>
        <v>0</v>
      </c>
      <c r="X7" s="14"/>
      <c r="Y7" s="14">
        <f>Y8</f>
        <v>0</v>
      </c>
      <c r="Z7" s="14">
        <f>Z8</f>
        <v>250000</v>
      </c>
      <c r="AA7" s="14">
        <f>AA8</f>
        <v>0</v>
      </c>
      <c r="AB7" s="14">
        <f>AB8</f>
        <v>0</v>
      </c>
      <c r="AC7" s="14"/>
      <c r="AD7" s="14">
        <f>AD8</f>
        <v>250000</v>
      </c>
      <c r="AE7" s="14"/>
      <c r="AF7" s="14">
        <f>AF8</f>
        <v>500000</v>
      </c>
      <c r="AG7" s="14">
        <f>AG8</f>
        <v>250000</v>
      </c>
      <c r="AH7" s="14">
        <f>AH8</f>
        <v>0</v>
      </c>
      <c r="AI7" s="14">
        <f>AI8</f>
        <v>0</v>
      </c>
      <c r="AJ7" s="14"/>
      <c r="AK7" s="14">
        <f>AK8</f>
        <v>250000</v>
      </c>
      <c r="AL7" s="14"/>
      <c r="AM7" s="14">
        <f>AM8</f>
        <v>500000</v>
      </c>
      <c r="AN7" s="14">
        <f>AN8</f>
        <v>0</v>
      </c>
      <c r="AO7" s="14">
        <f>AO8</f>
        <v>0</v>
      </c>
      <c r="AP7" s="14">
        <f>AP8</f>
        <v>0</v>
      </c>
      <c r="AQ7" s="14"/>
      <c r="AR7" s="14">
        <f>AR8</f>
        <v>0</v>
      </c>
      <c r="AS7" s="14"/>
      <c r="AT7" s="14">
        <f>AT8</f>
        <v>0</v>
      </c>
      <c r="AU7" s="14">
        <f>AU8</f>
        <v>1034326</v>
      </c>
      <c r="AV7" s="22"/>
      <c r="AW7" s="19"/>
      <c r="AX7" s="14"/>
      <c r="AY7" s="22"/>
    </row>
    <row r="8" spans="1:51" s="31" customFormat="1" ht="61.5" customHeight="1" thickBot="1" x14ac:dyDescent="0.3">
      <c r="A8" s="341" t="s">
        <v>453</v>
      </c>
      <c r="B8" s="342"/>
      <c r="C8" s="342"/>
      <c r="D8" s="342"/>
      <c r="E8" s="72">
        <f>SUM(E10:E10,E12:E12)</f>
        <v>15000</v>
      </c>
      <c r="F8" s="72">
        <f>SUM(F10:F10,F12:F12)</f>
        <v>0</v>
      </c>
      <c r="G8" s="72">
        <f>SUM(G10:G10,G12:G12)</f>
        <v>19326</v>
      </c>
      <c r="H8" s="72"/>
      <c r="I8" s="72">
        <f>SUM(I10:I10,I12:I12)</f>
        <v>0</v>
      </c>
      <c r="J8" s="72"/>
      <c r="K8" s="72">
        <f>SUM(K10:K10,K12:K12)</f>
        <v>34326</v>
      </c>
      <c r="L8" s="72">
        <f>SUM(L10:L10,L12:L12)</f>
        <v>0</v>
      </c>
      <c r="M8" s="72">
        <f>SUM(M10:M10,M12:M12)</f>
        <v>0</v>
      </c>
      <c r="N8" s="72">
        <f>SUM(N10:N10,N12:N12)</f>
        <v>0</v>
      </c>
      <c r="O8" s="72"/>
      <c r="P8" s="72">
        <f>SUM(P10:P10,P12:P12)</f>
        <v>0</v>
      </c>
      <c r="Q8" s="72"/>
      <c r="R8" s="72">
        <f>SUM(R10:R10,R12:R12)</f>
        <v>0</v>
      </c>
      <c r="S8" s="72">
        <f>SUM(S10:S10,S12:S12)</f>
        <v>0</v>
      </c>
      <c r="T8" s="72">
        <f>SUM(T10:T10,T12:T12)</f>
        <v>0</v>
      </c>
      <c r="U8" s="72">
        <f>SUM(U10:U10,U12:U12)</f>
        <v>0</v>
      </c>
      <c r="V8" s="72"/>
      <c r="W8" s="72">
        <f>SUM(W10:W10,W12:W12)</f>
        <v>0</v>
      </c>
      <c r="X8" s="72"/>
      <c r="Y8" s="72">
        <f>SUM(Y10:Y10,Y12:Y12)</f>
        <v>0</v>
      </c>
      <c r="Z8" s="72">
        <f>SUM(Z10:Z10,Z12:Z12)</f>
        <v>250000</v>
      </c>
      <c r="AA8" s="72">
        <f>SUM(AA10:AA10,AA12:AA12)</f>
        <v>0</v>
      </c>
      <c r="AB8" s="72">
        <f>SUM(AB10:AB10,AB12:AB12)</f>
        <v>0</v>
      </c>
      <c r="AC8" s="72"/>
      <c r="AD8" s="72">
        <f>SUM(AD10:AD10,AD12:AD12)</f>
        <v>250000</v>
      </c>
      <c r="AE8" s="72"/>
      <c r="AF8" s="72">
        <f>SUM(AF10:AF10,AF12:AF12)</f>
        <v>500000</v>
      </c>
      <c r="AG8" s="72">
        <f>SUM(AG10:AG10,AG12:AG12)</f>
        <v>250000</v>
      </c>
      <c r="AH8" s="72">
        <f>SUM(AH10:AH10,AH12:AH12)</f>
        <v>0</v>
      </c>
      <c r="AI8" s="72">
        <f>SUM(AI10:AI10,AI12:AI12)</f>
        <v>0</v>
      </c>
      <c r="AJ8" s="72"/>
      <c r="AK8" s="72">
        <f>SUM(AK10:AK10,AK12:AK12)</f>
        <v>250000</v>
      </c>
      <c r="AL8" s="72"/>
      <c r="AM8" s="72">
        <f>SUM(AM10:AM10,AM12:AM12)</f>
        <v>500000</v>
      </c>
      <c r="AN8" s="72">
        <f>SUM(AN10:AN10,AN12:AN12)</f>
        <v>0</v>
      </c>
      <c r="AO8" s="72">
        <f>SUM(AO10:AO10,AO12:AO12)</f>
        <v>0</v>
      </c>
      <c r="AP8" s="72">
        <f>SUM(AP10:AP10,AP12:AP12)</f>
        <v>0</v>
      </c>
      <c r="AQ8" s="72"/>
      <c r="AR8" s="72">
        <f>SUM(AR10:AR10,AR12:AR12)</f>
        <v>0</v>
      </c>
      <c r="AS8" s="72"/>
      <c r="AT8" s="72">
        <f>SUM(AT10:AT10,AT12:AT12)</f>
        <v>0</v>
      </c>
      <c r="AU8" s="72">
        <f>SUM(AU10:AU10,AU12:AU12)</f>
        <v>1034326</v>
      </c>
      <c r="AV8" s="72"/>
      <c r="AW8" s="72"/>
      <c r="AX8" s="72"/>
      <c r="AY8" s="72"/>
    </row>
    <row r="9" spans="1:51" s="21" customFormat="1" ht="31.5" customHeight="1" x14ac:dyDescent="0.25">
      <c r="A9" s="339" t="s">
        <v>642</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row>
    <row r="10" spans="1:51" s="21" customFormat="1" ht="408.75" customHeight="1" thickBot="1" x14ac:dyDescent="0.3">
      <c r="A10" s="32" t="s">
        <v>454</v>
      </c>
      <c r="B10" s="40" t="s">
        <v>528</v>
      </c>
      <c r="C10" s="40" t="s">
        <v>100</v>
      </c>
      <c r="D10" s="40"/>
      <c r="E10" s="48">
        <f>34326-G10</f>
        <v>15000</v>
      </c>
      <c r="F10" s="48"/>
      <c r="G10" s="48">
        <v>19326</v>
      </c>
      <c r="H10" s="48"/>
      <c r="I10" s="48"/>
      <c r="J10" s="48"/>
      <c r="K10" s="47">
        <f t="shared" ref="K10" si="0">E10+F10+G10+I10</f>
        <v>34326</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34326</v>
      </c>
      <c r="AV10" s="51" t="s">
        <v>913</v>
      </c>
      <c r="AW10" s="44">
        <v>2022</v>
      </c>
      <c r="AX10" s="44">
        <v>2022</v>
      </c>
      <c r="AY10" s="34" t="s">
        <v>71</v>
      </c>
    </row>
    <row r="11" spans="1:51" s="21" customFormat="1" ht="31.5" customHeight="1" x14ac:dyDescent="0.25">
      <c r="A11" s="339" t="s">
        <v>643</v>
      </c>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row>
    <row r="12" spans="1:51" s="21" customFormat="1" ht="118.5" customHeight="1" x14ac:dyDescent="0.25">
      <c r="A12" s="32" t="s">
        <v>455</v>
      </c>
      <c r="B12" s="40" t="s">
        <v>654</v>
      </c>
      <c r="C12" s="40" t="s">
        <v>100</v>
      </c>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v>250000</v>
      </c>
      <c r="AA12" s="48"/>
      <c r="AB12" s="48"/>
      <c r="AC12" s="48"/>
      <c r="AD12" s="48">
        <v>250000</v>
      </c>
      <c r="AE12" s="48"/>
      <c r="AF12" s="47">
        <f t="shared" ref="AF12" si="10">Z12+AA12+AB12+AD12</f>
        <v>500000</v>
      </c>
      <c r="AG12" s="48">
        <v>250000</v>
      </c>
      <c r="AH12" s="48"/>
      <c r="AI12" s="48"/>
      <c r="AJ12" s="48"/>
      <c r="AK12" s="48">
        <v>250000</v>
      </c>
      <c r="AL12" s="48"/>
      <c r="AM12" s="47">
        <f t="shared" ref="AM12" si="11">AG12+AH12+AI12+AK12</f>
        <v>500000</v>
      </c>
      <c r="AN12" s="48"/>
      <c r="AO12" s="48"/>
      <c r="AP12" s="48"/>
      <c r="AQ12" s="48"/>
      <c r="AR12" s="48"/>
      <c r="AS12" s="48"/>
      <c r="AT12" s="47">
        <f t="shared" ref="AT12" si="12">AN12+AO12+AP12+AR12</f>
        <v>0</v>
      </c>
      <c r="AU12" s="49">
        <f t="shared" ref="AU12" si="13">AT12+AM12+AF12+Y12+R12+K12+D12</f>
        <v>1000000</v>
      </c>
      <c r="AV12" s="51" t="s">
        <v>798</v>
      </c>
      <c r="AW12" s="40">
        <v>2025</v>
      </c>
      <c r="AX12" s="44">
        <v>2026</v>
      </c>
      <c r="AY12" s="34" t="s">
        <v>655</v>
      </c>
    </row>
    <row r="19" spans="1:50" s="21" customFormat="1" ht="18.75" x14ac:dyDescent="0.25">
      <c r="A19" s="171" t="s">
        <v>667</v>
      </c>
      <c r="B19" s="172" t="s">
        <v>668</v>
      </c>
      <c r="E19" s="13"/>
      <c r="AU19" s="31"/>
      <c r="AV19" s="53"/>
      <c r="AX19" s="13"/>
    </row>
  </sheetData>
  <customSheetViews>
    <customSheetView guid="{3A8CB22C-810C-4E50-A760-7DCAD2CF78DF}" scale="73">
      <selection activeCell="AA21" sqref="AA21"/>
      <pageMargins left="0.7" right="0.7" top="0.75" bottom="0.75" header="0.3" footer="0.3"/>
    </customSheetView>
  </customSheetViews>
  <mergeCells count="27">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V41" sqref="AV41"/>
    </sheetView>
  </sheetViews>
  <sheetFormatPr defaultColWidth="9.140625" defaultRowHeight="18" x14ac:dyDescent="0.25"/>
  <cols>
    <col min="1" max="1" width="14.140625" style="20" customWidth="1"/>
    <col min="2" max="2" width="27.42578125" style="13" customWidth="1"/>
    <col min="3" max="3" width="24.140625" style="12" customWidth="1"/>
    <col min="4" max="4" width="22.42578125" style="12" customWidth="1"/>
    <col min="5" max="34" width="14.7109375" style="12" customWidth="1"/>
    <col min="35" max="35" width="18.140625" style="12" customWidth="1"/>
    <col min="36" max="40" width="14.7109375" style="12" customWidth="1"/>
    <col min="41" max="41" width="17.42578125" style="12" customWidth="1"/>
    <col min="42" max="46" width="14.7109375" style="12" customWidth="1"/>
    <col min="47" max="47" width="20.7109375" style="12" customWidth="1"/>
    <col min="48" max="48" width="48" style="13" customWidth="1"/>
    <col min="49" max="49" width="14.5703125" style="12" customWidth="1"/>
    <col min="50" max="50" width="16.140625" style="12" customWidth="1"/>
    <col min="51" max="51" width="25.28515625" style="13" customWidth="1"/>
    <col min="52" max="16384" width="9.140625" style="12"/>
  </cols>
  <sheetData>
    <row r="1" spans="1:51" x14ac:dyDescent="0.25">
      <c r="AN1" s="20"/>
      <c r="AQ1" s="20"/>
      <c r="AR1" s="20"/>
      <c r="AS1" s="20"/>
    </row>
    <row r="2" spans="1:51" ht="45" customHeight="1" x14ac:dyDescent="0.25">
      <c r="A2" s="287" t="s">
        <v>205</v>
      </c>
      <c r="B2" s="287"/>
      <c r="C2" s="287"/>
      <c r="D2" s="287"/>
      <c r="E2" s="287"/>
      <c r="F2" s="287"/>
      <c r="G2" s="287"/>
      <c r="H2" s="287"/>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row>
    <row r="3" spans="1:51" s="13" customFormat="1" ht="56.25" customHeight="1" thickBot="1" x14ac:dyDescent="0.35">
      <c r="A3" s="290" t="s">
        <v>211</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row>
    <row r="4" spans="1:51" ht="18" customHeight="1" thickBot="1" x14ac:dyDescent="0.3">
      <c r="A4" s="333" t="s">
        <v>1</v>
      </c>
      <c r="B4" s="333" t="s">
        <v>0</v>
      </c>
      <c r="C4" s="333" t="s">
        <v>25</v>
      </c>
      <c r="D4" s="333" t="s">
        <v>24</v>
      </c>
      <c r="E4" s="330">
        <v>2022</v>
      </c>
      <c r="F4" s="356"/>
      <c r="G4" s="356"/>
      <c r="H4" s="356"/>
      <c r="I4" s="356"/>
      <c r="J4" s="356"/>
      <c r="K4" s="357"/>
      <c r="L4" s="330">
        <v>2023</v>
      </c>
      <c r="M4" s="356"/>
      <c r="N4" s="356"/>
      <c r="O4" s="356"/>
      <c r="P4" s="356"/>
      <c r="Q4" s="356"/>
      <c r="R4" s="357"/>
      <c r="S4" s="330">
        <v>2024</v>
      </c>
      <c r="T4" s="356"/>
      <c r="U4" s="356"/>
      <c r="V4" s="356"/>
      <c r="W4" s="356"/>
      <c r="X4" s="356"/>
      <c r="Y4" s="357"/>
      <c r="Z4" s="330">
        <v>2025</v>
      </c>
      <c r="AA4" s="356"/>
      <c r="AB4" s="356"/>
      <c r="AC4" s="356"/>
      <c r="AD4" s="356"/>
      <c r="AE4" s="356"/>
      <c r="AF4" s="357"/>
      <c r="AG4" s="330">
        <v>2026</v>
      </c>
      <c r="AH4" s="356"/>
      <c r="AI4" s="356"/>
      <c r="AJ4" s="356"/>
      <c r="AK4" s="356"/>
      <c r="AL4" s="356"/>
      <c r="AM4" s="357"/>
      <c r="AN4" s="330">
        <v>2027</v>
      </c>
      <c r="AO4" s="356"/>
      <c r="AP4" s="356"/>
      <c r="AQ4" s="356"/>
      <c r="AR4" s="356"/>
      <c r="AS4" s="356"/>
      <c r="AT4" s="357"/>
      <c r="AU4" s="333" t="s">
        <v>27</v>
      </c>
      <c r="AV4" s="333" t="s">
        <v>4</v>
      </c>
      <c r="AW4" s="353" t="s">
        <v>21</v>
      </c>
      <c r="AX4" s="353" t="s">
        <v>22</v>
      </c>
      <c r="AY4" s="333" t="s">
        <v>5</v>
      </c>
    </row>
    <row r="5" spans="1:51" ht="27" customHeight="1" thickBot="1" x14ac:dyDescent="0.3">
      <c r="A5" s="351"/>
      <c r="B5" s="351"/>
      <c r="C5" s="351"/>
      <c r="D5" s="351"/>
      <c r="E5" s="276" t="s">
        <v>666</v>
      </c>
      <c r="F5" s="276"/>
      <c r="G5" s="276"/>
      <c r="H5" s="276"/>
      <c r="I5" s="276"/>
      <c r="J5" s="276"/>
      <c r="K5" s="277"/>
      <c r="L5" s="276" t="s">
        <v>666</v>
      </c>
      <c r="M5" s="276"/>
      <c r="N5" s="276"/>
      <c r="O5" s="276"/>
      <c r="P5" s="276"/>
      <c r="Q5" s="276"/>
      <c r="R5" s="277"/>
      <c r="S5" s="276" t="s">
        <v>666</v>
      </c>
      <c r="T5" s="276"/>
      <c r="U5" s="276"/>
      <c r="V5" s="276"/>
      <c r="W5" s="276"/>
      <c r="X5" s="276"/>
      <c r="Y5" s="277"/>
      <c r="Z5" s="276" t="s">
        <v>666</v>
      </c>
      <c r="AA5" s="276"/>
      <c r="AB5" s="276"/>
      <c r="AC5" s="276"/>
      <c r="AD5" s="276"/>
      <c r="AE5" s="276"/>
      <c r="AF5" s="277"/>
      <c r="AG5" s="276" t="s">
        <v>666</v>
      </c>
      <c r="AH5" s="276"/>
      <c r="AI5" s="276"/>
      <c r="AJ5" s="276"/>
      <c r="AK5" s="276"/>
      <c r="AL5" s="276"/>
      <c r="AM5" s="277"/>
      <c r="AN5" s="276" t="s">
        <v>666</v>
      </c>
      <c r="AO5" s="276"/>
      <c r="AP5" s="276"/>
      <c r="AQ5" s="276"/>
      <c r="AR5" s="276"/>
      <c r="AS5" s="276"/>
      <c r="AT5" s="277"/>
      <c r="AU5" s="351"/>
      <c r="AV5" s="351"/>
      <c r="AW5" s="354"/>
      <c r="AX5" s="354"/>
      <c r="AY5" s="351"/>
    </row>
    <row r="6" spans="1:51" ht="102.75" customHeight="1" thickBot="1" x14ac:dyDescent="0.3">
      <c r="A6" s="352"/>
      <c r="B6" s="352"/>
      <c r="C6" s="352"/>
      <c r="D6" s="352"/>
      <c r="E6" s="18" t="s">
        <v>2</v>
      </c>
      <c r="F6" s="18" t="s">
        <v>3</v>
      </c>
      <c r="G6" s="18" t="s">
        <v>16</v>
      </c>
      <c r="H6" s="18" t="s">
        <v>127</v>
      </c>
      <c r="I6" s="18" t="s">
        <v>18</v>
      </c>
      <c r="J6" s="18" t="s">
        <v>19</v>
      </c>
      <c r="K6" s="18" t="s">
        <v>20</v>
      </c>
      <c r="L6" s="18" t="s">
        <v>2</v>
      </c>
      <c r="M6" s="18" t="s">
        <v>3</v>
      </c>
      <c r="N6" s="18" t="s">
        <v>16</v>
      </c>
      <c r="O6" s="18" t="s">
        <v>17</v>
      </c>
      <c r="P6" s="18" t="s">
        <v>18</v>
      </c>
      <c r="Q6" s="18" t="s">
        <v>19</v>
      </c>
      <c r="R6" s="18" t="s">
        <v>20</v>
      </c>
      <c r="S6" s="18" t="s">
        <v>2</v>
      </c>
      <c r="T6" s="18" t="s">
        <v>3</v>
      </c>
      <c r="U6" s="18" t="s">
        <v>16</v>
      </c>
      <c r="V6" s="18" t="s">
        <v>17</v>
      </c>
      <c r="W6" s="18" t="s">
        <v>18</v>
      </c>
      <c r="X6" s="18" t="s">
        <v>19</v>
      </c>
      <c r="Y6" s="18" t="s">
        <v>20</v>
      </c>
      <c r="Z6" s="18" t="s">
        <v>2</v>
      </c>
      <c r="AA6" s="18" t="s">
        <v>3</v>
      </c>
      <c r="AB6" s="18" t="s">
        <v>16</v>
      </c>
      <c r="AC6" s="18" t="s">
        <v>17</v>
      </c>
      <c r="AD6" s="18" t="s">
        <v>18</v>
      </c>
      <c r="AE6" s="18" t="s">
        <v>19</v>
      </c>
      <c r="AF6" s="18" t="s">
        <v>20</v>
      </c>
      <c r="AG6" s="18" t="s">
        <v>2</v>
      </c>
      <c r="AH6" s="18" t="s">
        <v>3</v>
      </c>
      <c r="AI6" s="18" t="s">
        <v>16</v>
      </c>
      <c r="AJ6" s="18" t="s">
        <v>17</v>
      </c>
      <c r="AK6" s="18" t="s">
        <v>18</v>
      </c>
      <c r="AL6" s="18" t="s">
        <v>19</v>
      </c>
      <c r="AM6" s="18" t="s">
        <v>20</v>
      </c>
      <c r="AN6" s="18" t="s">
        <v>2</v>
      </c>
      <c r="AO6" s="18" t="s">
        <v>3</v>
      </c>
      <c r="AP6" s="18" t="s">
        <v>16</v>
      </c>
      <c r="AQ6" s="18" t="s">
        <v>17</v>
      </c>
      <c r="AR6" s="18" t="s">
        <v>18</v>
      </c>
      <c r="AS6" s="18" t="s">
        <v>19</v>
      </c>
      <c r="AT6" s="18" t="s">
        <v>20</v>
      </c>
      <c r="AU6" s="352"/>
      <c r="AV6" s="352"/>
      <c r="AW6" s="355"/>
      <c r="AX6" s="355"/>
      <c r="AY6" s="352"/>
    </row>
    <row r="7" spans="1:51" s="9" customFormat="1" ht="18.75" customHeight="1" thickBot="1" x14ac:dyDescent="0.3">
      <c r="A7" s="344"/>
      <c r="B7" s="359"/>
      <c r="C7" s="359"/>
      <c r="D7" s="360"/>
      <c r="E7" s="14">
        <f>SUM(E8,E17,E24,E30,E39)</f>
        <v>506519</v>
      </c>
      <c r="F7" s="14">
        <f>SUM(F8,F17,F24,F30,F39)</f>
        <v>0</v>
      </c>
      <c r="G7" s="14">
        <f>SUM(G8,G17,G24,G30,G39)</f>
        <v>0</v>
      </c>
      <c r="H7" s="14"/>
      <c r="I7" s="14">
        <f>SUM(I8,I17,I24,I30,I39)</f>
        <v>0</v>
      </c>
      <c r="J7" s="14"/>
      <c r="K7" s="14">
        <f>SUM(K8,K17,K24,K30,K39)</f>
        <v>506519</v>
      </c>
      <c r="L7" s="14">
        <f>SUM(L8,L17,L24,L30,L39)</f>
        <v>1179306</v>
      </c>
      <c r="M7" s="14">
        <f>SUM(M8,M17,M24,M30,M39)</f>
        <v>0</v>
      </c>
      <c r="N7" s="14">
        <f>SUM(N8,N17,N24,N30,N39)</f>
        <v>0</v>
      </c>
      <c r="O7" s="14"/>
      <c r="P7" s="14">
        <f>SUM(P8,P17,P24,P30,P39)</f>
        <v>0</v>
      </c>
      <c r="Q7" s="14"/>
      <c r="R7" s="14">
        <f>SUM(R8,R17,R24,R30,R39)</f>
        <v>1179306</v>
      </c>
      <c r="S7" s="14">
        <f>SUM(S8,S17,S24,S30,S39)</f>
        <v>805700</v>
      </c>
      <c r="T7" s="14">
        <f>SUM(T8,T17,T24,T30,T39)</f>
        <v>0</v>
      </c>
      <c r="U7" s="14">
        <f>SUM(U8,U17,U24,U30,U39)</f>
        <v>0</v>
      </c>
      <c r="V7" s="14"/>
      <c r="W7" s="14">
        <f>SUM(W8,W17,W24,W30,W39)</f>
        <v>0</v>
      </c>
      <c r="X7" s="14"/>
      <c r="Y7" s="14">
        <f>SUM(Y8,Y17,Y24,Y30,Y39)</f>
        <v>805700</v>
      </c>
      <c r="Z7" s="14">
        <f>SUM(Z8,Z17,Z24,Z30,Z39)</f>
        <v>805700</v>
      </c>
      <c r="AA7" s="14">
        <f>SUM(AA8,AA17,AA24,AA30,AA39)</f>
        <v>0</v>
      </c>
      <c r="AB7" s="14">
        <f>SUM(AB8,AB17,AB24,AB30,AB39)</f>
        <v>0</v>
      </c>
      <c r="AC7" s="14"/>
      <c r="AD7" s="14">
        <f>SUM(AD8,AD17,AD24,AD30,AD39)</f>
        <v>0</v>
      </c>
      <c r="AE7" s="14"/>
      <c r="AF7" s="14">
        <f>SUM(AF8,AF17,AF24,AF30,AF39)</f>
        <v>805700</v>
      </c>
      <c r="AG7" s="14">
        <f>SUM(AG8,AG17,AG24,AG30,AG39)</f>
        <v>0</v>
      </c>
      <c r="AH7" s="14">
        <f>SUM(AH8,AH17,AH24,AH30,AH39)</f>
        <v>0</v>
      </c>
      <c r="AI7" s="14">
        <f>SUM(AI8,AI17,AI24,AI30,AI39)</f>
        <v>0</v>
      </c>
      <c r="AJ7" s="14"/>
      <c r="AK7" s="14">
        <f>SUM(AK8,AK17,AK24,AK30,AK39)</f>
        <v>0</v>
      </c>
      <c r="AL7" s="14"/>
      <c r="AM7" s="14">
        <f>SUM(AM8,AM17,AM24,AM30,AM39)</f>
        <v>0</v>
      </c>
      <c r="AN7" s="14">
        <f>SUM(AN8,AN17,AN24,AN30,AN39)</f>
        <v>140000</v>
      </c>
      <c r="AO7" s="14">
        <f>SUM(AO8,AO17,AO24,AO30,AO39)</f>
        <v>0</v>
      </c>
      <c r="AP7" s="14">
        <f>SUM(AP8,AP17,AP24,AP30,AP39)</f>
        <v>0</v>
      </c>
      <c r="AQ7" s="14"/>
      <c r="AR7" s="14">
        <f>SUM(AR8,AR17,AR24,AR30,AR39)</f>
        <v>0</v>
      </c>
      <c r="AS7" s="14"/>
      <c r="AT7" s="14">
        <f>SUM(AT8,AT17,AT24,AT30,AT39)</f>
        <v>140000</v>
      </c>
      <c r="AU7" s="14">
        <f>SUM(AU8,AU17,AU24,AU30,AU39)</f>
        <v>3437225</v>
      </c>
      <c r="AV7" s="22"/>
      <c r="AW7" s="19"/>
      <c r="AX7" s="14"/>
      <c r="AY7" s="22"/>
    </row>
    <row r="8" spans="1:51" s="31" customFormat="1" ht="27.75" customHeight="1" thickBot="1" x14ac:dyDescent="0.3">
      <c r="A8" s="341" t="s">
        <v>456</v>
      </c>
      <c r="B8" s="342"/>
      <c r="C8" s="342"/>
      <c r="D8" s="342"/>
      <c r="E8" s="72">
        <f>SUM(E10:E10,E12,E14:E14,E16)</f>
        <v>366519</v>
      </c>
      <c r="F8" s="72">
        <f>SUM(F10:F10,F12,F14:F14,F16)</f>
        <v>0</v>
      </c>
      <c r="G8" s="72">
        <f>SUM(G10:G10,G12,G14:G14,G16)</f>
        <v>0</v>
      </c>
      <c r="H8" s="72"/>
      <c r="I8" s="72">
        <f>SUM(I10:I10,I12,I14:I14,I16)</f>
        <v>0</v>
      </c>
      <c r="J8" s="72"/>
      <c r="K8" s="72">
        <f>SUM(K10:K10,K12,K14:K14,K16)</f>
        <v>366519</v>
      </c>
      <c r="L8" s="72">
        <f>SUM(L10:L10,L12,L14:L14,L16)</f>
        <v>373606</v>
      </c>
      <c r="M8" s="72">
        <f>SUM(M10:M10,M12,M14:M14,M16)</f>
        <v>0</v>
      </c>
      <c r="N8" s="72">
        <f>SUM(N10:N10,N12,N14:N14,N16)</f>
        <v>0</v>
      </c>
      <c r="O8" s="72"/>
      <c r="P8" s="72">
        <f>SUM(P10:P10,P12,P14:P14,P16)</f>
        <v>0</v>
      </c>
      <c r="Q8" s="72"/>
      <c r="R8" s="72">
        <f>SUM(R10:R10,R12,R14:R14,R16)</f>
        <v>373606</v>
      </c>
      <c r="S8" s="72">
        <f>SUM(S10:S10,S12,S14:S14,S16)</f>
        <v>0</v>
      </c>
      <c r="T8" s="72">
        <f>SUM(T10:T10,T12,T14:T14,T16)</f>
        <v>0</v>
      </c>
      <c r="U8" s="72">
        <f>SUM(U10:U10,U12,U14:U14,U16)</f>
        <v>0</v>
      </c>
      <c r="V8" s="72"/>
      <c r="W8" s="72">
        <f>SUM(W10:W10,W12,W14:W14,W16)</f>
        <v>0</v>
      </c>
      <c r="X8" s="72"/>
      <c r="Y8" s="72">
        <f>SUM(Y10:Y10,Y12,Y14:Y14,Y16)</f>
        <v>0</v>
      </c>
      <c r="Z8" s="72">
        <f>SUM(Z10:Z10,Z12,Z14:Z14,Z16)</f>
        <v>0</v>
      </c>
      <c r="AA8" s="72">
        <f>SUM(AA10:AA10,AA12,AA14:AA14,AA16)</f>
        <v>0</v>
      </c>
      <c r="AB8" s="72">
        <f>SUM(AB10:AB10,AB12,AB14:AB14,AB16)</f>
        <v>0</v>
      </c>
      <c r="AC8" s="72"/>
      <c r="AD8" s="72">
        <f>SUM(AD10:AD10,AD12,AD14:AD14,AD16)</f>
        <v>0</v>
      </c>
      <c r="AE8" s="72"/>
      <c r="AF8" s="72">
        <f>SUM(AF10:AF10,AF12,AF14:AF14,AF16)</f>
        <v>0</v>
      </c>
      <c r="AG8" s="72">
        <f>SUM(AG10:AG10,AG12,AG14:AG14,AG16)</f>
        <v>0</v>
      </c>
      <c r="AH8" s="72">
        <f>SUM(AH10:AH10,AH12,AH14:AH14,AH16)</f>
        <v>0</v>
      </c>
      <c r="AI8" s="72">
        <f>SUM(AI10:AI10,AI12,AI14:AI14,AI16)</f>
        <v>0</v>
      </c>
      <c r="AJ8" s="72"/>
      <c r="AK8" s="72">
        <f>SUM(AK10:AK10,AK12,AK14:AK14,AK16)</f>
        <v>0</v>
      </c>
      <c r="AL8" s="72"/>
      <c r="AM8" s="72">
        <f>SUM(AM10:AM10,AM12,AM14:AM14,AM16)</f>
        <v>0</v>
      </c>
      <c r="AN8" s="72">
        <f>SUM(AN10:AN10,AN12,AN14:AN14,AN16)</f>
        <v>0</v>
      </c>
      <c r="AO8" s="72">
        <f>SUM(AO10:AO10,AO12,AO14:AO14,AO16)</f>
        <v>0</v>
      </c>
      <c r="AP8" s="72">
        <f>SUM(AP10:AP10,AP12,AP14:AP14,AP16)</f>
        <v>0</v>
      </c>
      <c r="AQ8" s="72"/>
      <c r="AR8" s="72">
        <f>SUM(AR10:AR10,AR12,AR14:AR14,AR16)</f>
        <v>0</v>
      </c>
      <c r="AS8" s="72"/>
      <c r="AT8" s="72">
        <f>SUM(AT10:AT10,AT12,AT14:AT14,AT16)</f>
        <v>0</v>
      </c>
      <c r="AU8" s="72">
        <f>SUM(AU10:AU10,AU12,AU14:AU14,AU16)</f>
        <v>740125</v>
      </c>
      <c r="AV8" s="72"/>
      <c r="AW8" s="72"/>
      <c r="AX8" s="72"/>
      <c r="AY8" s="72"/>
    </row>
    <row r="9" spans="1:51" s="21" customFormat="1" ht="31.5" customHeight="1" thickBot="1" x14ac:dyDescent="0.3">
      <c r="A9" s="339" t="s">
        <v>457</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row>
    <row r="10" spans="1:51" s="21" customFormat="1" ht="45" hidden="1" customHeight="1" thickBot="1" x14ac:dyDescent="0.3">
      <c r="A10" s="32" t="s">
        <v>458</v>
      </c>
      <c r="B10" s="40"/>
      <c r="C10" s="40"/>
      <c r="D10" s="40"/>
      <c r="E10" s="48"/>
      <c r="F10" s="48"/>
      <c r="G10" s="48"/>
      <c r="H10" s="48"/>
      <c r="I10" s="48"/>
      <c r="J10" s="48"/>
      <c r="K10" s="47">
        <f t="shared" ref="K10" si="0">E10+F10+G10+I10</f>
        <v>0</v>
      </c>
      <c r="L10" s="48"/>
      <c r="M10" s="48"/>
      <c r="N10" s="48"/>
      <c r="O10" s="48"/>
      <c r="P10" s="48"/>
      <c r="Q10" s="48"/>
      <c r="R10" s="47">
        <f t="shared" ref="R10" si="1">L10+M10+N10+P10</f>
        <v>0</v>
      </c>
      <c r="S10" s="48"/>
      <c r="T10" s="48"/>
      <c r="U10" s="48"/>
      <c r="V10" s="48"/>
      <c r="W10" s="48"/>
      <c r="X10" s="48"/>
      <c r="Y10" s="47">
        <f t="shared" ref="Y10" si="2">S10+T10+U10+W10</f>
        <v>0</v>
      </c>
      <c r="Z10" s="48"/>
      <c r="AA10" s="48"/>
      <c r="AB10" s="48"/>
      <c r="AC10" s="48"/>
      <c r="AD10" s="48"/>
      <c r="AE10" s="48"/>
      <c r="AF10" s="47">
        <f t="shared" ref="AF10" si="3">Z10+AA10+AB10+AD10</f>
        <v>0</v>
      </c>
      <c r="AG10" s="48"/>
      <c r="AH10" s="48"/>
      <c r="AI10" s="48"/>
      <c r="AJ10" s="48"/>
      <c r="AK10" s="48"/>
      <c r="AL10" s="48"/>
      <c r="AM10" s="47">
        <f t="shared" ref="AM10" si="4">AG10+AH10+AI10+AK10</f>
        <v>0</v>
      </c>
      <c r="AN10" s="48"/>
      <c r="AO10" s="48"/>
      <c r="AP10" s="48"/>
      <c r="AQ10" s="48"/>
      <c r="AR10" s="48"/>
      <c r="AS10" s="48"/>
      <c r="AT10" s="47">
        <f t="shared" ref="AT10" si="5">AN10+AO10+AP10+AR10</f>
        <v>0</v>
      </c>
      <c r="AU10" s="49">
        <f t="shared" ref="AU10" si="6">AT10+AM10+AF10+Y10+R10+K10+D10</f>
        <v>0</v>
      </c>
      <c r="AV10" s="40"/>
      <c r="AW10" s="40"/>
      <c r="AX10" s="44"/>
      <c r="AY10" s="35"/>
    </row>
    <row r="11" spans="1:51" s="21" customFormat="1" ht="31.5" customHeight="1" thickBot="1" x14ac:dyDescent="0.3">
      <c r="A11" s="339" t="s">
        <v>646</v>
      </c>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row>
    <row r="12" spans="1:51" s="21" customFormat="1" ht="45" hidden="1" customHeight="1" thickBot="1" x14ac:dyDescent="0.3">
      <c r="A12" s="32" t="s">
        <v>459</v>
      </c>
      <c r="B12" s="40"/>
      <c r="C12" s="40"/>
      <c r="D12" s="40"/>
      <c r="E12" s="48"/>
      <c r="F12" s="48"/>
      <c r="G12" s="48"/>
      <c r="H12" s="48"/>
      <c r="I12" s="48"/>
      <c r="J12" s="48"/>
      <c r="K12" s="47">
        <f t="shared" ref="K12" si="7">E12+F12+G12+I12</f>
        <v>0</v>
      </c>
      <c r="L12" s="48"/>
      <c r="M12" s="48"/>
      <c r="N12" s="48"/>
      <c r="O12" s="48"/>
      <c r="P12" s="48"/>
      <c r="Q12" s="48"/>
      <c r="R12" s="47">
        <f t="shared" ref="R12" si="8">L12+M12+N12+P12</f>
        <v>0</v>
      </c>
      <c r="S12" s="48"/>
      <c r="T12" s="48"/>
      <c r="U12" s="48"/>
      <c r="V12" s="48"/>
      <c r="W12" s="48"/>
      <c r="X12" s="48"/>
      <c r="Y12" s="47">
        <f t="shared" ref="Y12" si="9">S12+T12+U12+W12</f>
        <v>0</v>
      </c>
      <c r="Z12" s="48"/>
      <c r="AA12" s="48"/>
      <c r="AB12" s="48"/>
      <c r="AC12" s="48"/>
      <c r="AD12" s="48"/>
      <c r="AE12" s="48"/>
      <c r="AF12" s="47">
        <f t="shared" ref="AF12" si="10">Z12+AA12+AB12+AD12</f>
        <v>0</v>
      </c>
      <c r="AG12" s="48"/>
      <c r="AH12" s="48"/>
      <c r="AI12" s="48"/>
      <c r="AJ12" s="48"/>
      <c r="AK12" s="48"/>
      <c r="AL12" s="48"/>
      <c r="AM12" s="47">
        <f t="shared" ref="AM12" si="11">AG12+AH12+AI12+AK12</f>
        <v>0</v>
      </c>
      <c r="AN12" s="48"/>
      <c r="AO12" s="48"/>
      <c r="AP12" s="48"/>
      <c r="AQ12" s="48"/>
      <c r="AR12" s="48"/>
      <c r="AS12" s="48"/>
      <c r="AT12" s="47">
        <f t="shared" ref="AT12" si="12">AN12+AO12+AP12+AR12</f>
        <v>0</v>
      </c>
      <c r="AU12" s="49">
        <f t="shared" ref="AU12" si="13">AT12+AM12+AF12+Y12+R12+K12+D12</f>
        <v>0</v>
      </c>
      <c r="AV12" s="40"/>
      <c r="AW12" s="40"/>
      <c r="AX12" s="44"/>
      <c r="AY12" s="35"/>
    </row>
    <row r="13" spans="1:51" s="21" customFormat="1" ht="31.5" customHeight="1" x14ac:dyDescent="0.25">
      <c r="A13" s="361" t="s">
        <v>460</v>
      </c>
      <c r="B13" s="362"/>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3"/>
    </row>
    <row r="14" spans="1:51" ht="247.5" customHeight="1" thickBot="1" x14ac:dyDescent="0.3">
      <c r="A14" s="135" t="s">
        <v>461</v>
      </c>
      <c r="B14" s="56" t="s">
        <v>165</v>
      </c>
      <c r="C14" s="58" t="s">
        <v>124</v>
      </c>
      <c r="D14" s="58"/>
      <c r="E14" s="58">
        <v>366519</v>
      </c>
      <c r="F14" s="58"/>
      <c r="G14" s="58"/>
      <c r="H14" s="58"/>
      <c r="I14" s="58"/>
      <c r="J14" s="58"/>
      <c r="K14" s="57">
        <f>E14+F14+G14+I14</f>
        <v>366519</v>
      </c>
      <c r="L14" s="116">
        <v>373606</v>
      </c>
      <c r="M14" s="58"/>
      <c r="N14" s="58"/>
      <c r="O14" s="58"/>
      <c r="P14" s="58"/>
      <c r="Q14" s="58"/>
      <c r="R14" s="57">
        <f>L14+M14+N14+P14</f>
        <v>373606</v>
      </c>
      <c r="S14" s="116"/>
      <c r="T14" s="116"/>
      <c r="U14" s="116"/>
      <c r="V14" s="116"/>
      <c r="W14" s="116"/>
      <c r="X14" s="116"/>
      <c r="Y14" s="57">
        <f>S14+T14+U14+W14</f>
        <v>0</v>
      </c>
      <c r="Z14" s="116"/>
      <c r="AA14" s="116"/>
      <c r="AB14" s="116"/>
      <c r="AC14" s="116"/>
      <c r="AD14" s="116"/>
      <c r="AE14" s="116"/>
      <c r="AF14" s="57">
        <f>Z14+AA14+AB14+AD14</f>
        <v>0</v>
      </c>
      <c r="AG14" s="116"/>
      <c r="AH14" s="116"/>
      <c r="AI14" s="116"/>
      <c r="AJ14" s="116"/>
      <c r="AK14" s="116"/>
      <c r="AL14" s="116"/>
      <c r="AM14" s="57">
        <f>AG14+AH14+AI14+AK14</f>
        <v>0</v>
      </c>
      <c r="AN14" s="167"/>
      <c r="AO14" s="58"/>
      <c r="AP14" s="58"/>
      <c r="AQ14" s="62"/>
      <c r="AR14" s="62"/>
      <c r="AS14" s="145"/>
      <c r="AT14" s="57">
        <f>AN14+AO14+AP14+AR14</f>
        <v>0</v>
      </c>
      <c r="AU14" s="49">
        <f t="shared" ref="AU14" si="14">AT14+AM14+AF14+Y14+R14+K14+D14</f>
        <v>740125</v>
      </c>
      <c r="AV14" s="97" t="s">
        <v>799</v>
      </c>
      <c r="AW14" s="58">
        <v>2022</v>
      </c>
      <c r="AX14" s="58">
        <v>2022</v>
      </c>
      <c r="AY14" s="56" t="s">
        <v>856</v>
      </c>
    </row>
    <row r="15" spans="1:51" s="21" customFormat="1" ht="31.5" customHeight="1" thickBot="1" x14ac:dyDescent="0.3">
      <c r="A15" s="339" t="s">
        <v>462</v>
      </c>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row>
    <row r="16" spans="1:51" s="21" customFormat="1" ht="45" hidden="1" customHeight="1" thickBot="1" x14ac:dyDescent="0.3">
      <c r="A16" s="32" t="s">
        <v>463</v>
      </c>
      <c r="B16" s="40"/>
      <c r="C16" s="40"/>
      <c r="D16" s="40"/>
      <c r="E16" s="48"/>
      <c r="F16" s="48"/>
      <c r="G16" s="48"/>
      <c r="H16" s="48"/>
      <c r="I16" s="48"/>
      <c r="J16" s="48"/>
      <c r="K16" s="47">
        <f t="shared" ref="K16" si="15">E16+F16+G16+I16</f>
        <v>0</v>
      </c>
      <c r="L16" s="48"/>
      <c r="M16" s="48"/>
      <c r="N16" s="48"/>
      <c r="O16" s="48"/>
      <c r="P16" s="48"/>
      <c r="Q16" s="48"/>
      <c r="R16" s="47">
        <f t="shared" ref="R16" si="16">L16+M16+N16+P16</f>
        <v>0</v>
      </c>
      <c r="S16" s="48"/>
      <c r="T16" s="48"/>
      <c r="U16" s="48"/>
      <c r="V16" s="48"/>
      <c r="W16" s="48"/>
      <c r="X16" s="48"/>
      <c r="Y16" s="47">
        <f t="shared" ref="Y16" si="17">S16+T16+U16+W16</f>
        <v>0</v>
      </c>
      <c r="Z16" s="48"/>
      <c r="AA16" s="48"/>
      <c r="AB16" s="48"/>
      <c r="AC16" s="48"/>
      <c r="AD16" s="48"/>
      <c r="AE16" s="48"/>
      <c r="AF16" s="47">
        <f t="shared" ref="AF16" si="18">Z16+AA16+AB16+AD16</f>
        <v>0</v>
      </c>
      <c r="AG16" s="48"/>
      <c r="AH16" s="48"/>
      <c r="AI16" s="48"/>
      <c r="AJ16" s="48"/>
      <c r="AK16" s="48"/>
      <c r="AL16" s="48"/>
      <c r="AM16" s="47">
        <f t="shared" ref="AM16" si="19">AG16+AH16+AI16+AK16</f>
        <v>0</v>
      </c>
      <c r="AN16" s="48"/>
      <c r="AO16" s="48"/>
      <c r="AP16" s="48"/>
      <c r="AQ16" s="48"/>
      <c r="AR16" s="48"/>
      <c r="AS16" s="48"/>
      <c r="AT16" s="47">
        <f t="shared" ref="AT16" si="20">AN16+AO16+AP16+AR16</f>
        <v>0</v>
      </c>
      <c r="AU16" s="49">
        <f t="shared" ref="AU16" si="21">AT16+AM16+AF16+Y16+R16+K16+D16</f>
        <v>0</v>
      </c>
      <c r="AV16" s="40"/>
      <c r="AW16" s="40"/>
      <c r="AX16" s="44"/>
      <c r="AY16" s="35"/>
    </row>
    <row r="17" spans="1:51" s="31" customFormat="1" ht="27.75" customHeight="1" thickBot="1" x14ac:dyDescent="0.3">
      <c r="A17" s="341" t="s">
        <v>464</v>
      </c>
      <c r="B17" s="342"/>
      <c r="C17" s="342"/>
      <c r="D17" s="342"/>
      <c r="E17" s="72">
        <f>SUM(E19,E21,E23)</f>
        <v>0</v>
      </c>
      <c r="F17" s="72">
        <f t="shared" ref="F17:AU17" si="22">SUM(F19,F21,F23)</f>
        <v>0</v>
      </c>
      <c r="G17" s="72">
        <f t="shared" si="22"/>
        <v>0</v>
      </c>
      <c r="H17" s="72"/>
      <c r="I17" s="72">
        <f t="shared" si="22"/>
        <v>0</v>
      </c>
      <c r="J17" s="72"/>
      <c r="K17" s="72">
        <f t="shared" si="22"/>
        <v>0</v>
      </c>
      <c r="L17" s="72">
        <f>SUM(L19,L21,L23)</f>
        <v>0</v>
      </c>
      <c r="M17" s="72">
        <f t="shared" si="22"/>
        <v>0</v>
      </c>
      <c r="N17" s="72">
        <f t="shared" si="22"/>
        <v>0</v>
      </c>
      <c r="O17" s="72"/>
      <c r="P17" s="72">
        <f t="shared" si="22"/>
        <v>0</v>
      </c>
      <c r="Q17" s="72"/>
      <c r="R17" s="72">
        <f t="shared" ref="R17" si="23">SUM(R19,R21,R23)</f>
        <v>0</v>
      </c>
      <c r="S17" s="72">
        <f>SUM(S19,S21,S23)</f>
        <v>0</v>
      </c>
      <c r="T17" s="72">
        <f t="shared" si="22"/>
        <v>0</v>
      </c>
      <c r="U17" s="72">
        <f t="shared" si="22"/>
        <v>0</v>
      </c>
      <c r="V17" s="72"/>
      <c r="W17" s="72">
        <f t="shared" si="22"/>
        <v>0</v>
      </c>
      <c r="X17" s="72"/>
      <c r="Y17" s="72">
        <f t="shared" ref="Y17" si="24">SUM(Y19,Y21,Y23)</f>
        <v>0</v>
      </c>
      <c r="Z17" s="72">
        <f>SUM(Z19,Z21,Z23)</f>
        <v>0</v>
      </c>
      <c r="AA17" s="72">
        <f t="shared" si="22"/>
        <v>0</v>
      </c>
      <c r="AB17" s="72">
        <f t="shared" si="22"/>
        <v>0</v>
      </c>
      <c r="AC17" s="72"/>
      <c r="AD17" s="72">
        <f t="shared" si="22"/>
        <v>0</v>
      </c>
      <c r="AE17" s="72"/>
      <c r="AF17" s="72">
        <f t="shared" ref="AF17" si="25">SUM(AF19,AF21,AF23)</f>
        <v>0</v>
      </c>
      <c r="AG17" s="72">
        <f>SUM(AG19,AG21,AG23)</f>
        <v>0</v>
      </c>
      <c r="AH17" s="72">
        <f t="shared" si="22"/>
        <v>0</v>
      </c>
      <c r="AI17" s="72">
        <f t="shared" si="22"/>
        <v>0</v>
      </c>
      <c r="AJ17" s="72"/>
      <c r="AK17" s="72">
        <f t="shared" si="22"/>
        <v>0</v>
      </c>
      <c r="AL17" s="72"/>
      <c r="AM17" s="72">
        <f t="shared" ref="AM17" si="26">SUM(AM19,AM21,AM23)</f>
        <v>0</v>
      </c>
      <c r="AN17" s="72">
        <f>SUM(AN19,AN21,AN23)</f>
        <v>0</v>
      </c>
      <c r="AO17" s="72">
        <f t="shared" si="22"/>
        <v>0</v>
      </c>
      <c r="AP17" s="72">
        <f t="shared" si="22"/>
        <v>0</v>
      </c>
      <c r="AQ17" s="72"/>
      <c r="AR17" s="72">
        <f t="shared" si="22"/>
        <v>0</v>
      </c>
      <c r="AS17" s="72"/>
      <c r="AT17" s="72">
        <f t="shared" ref="AT17" si="27">SUM(AT19,AT21,AT23)</f>
        <v>0</v>
      </c>
      <c r="AU17" s="72">
        <f t="shared" si="22"/>
        <v>0</v>
      </c>
      <c r="AV17" s="72"/>
      <c r="AW17" s="72"/>
      <c r="AX17" s="72"/>
      <c r="AY17" s="72"/>
    </row>
    <row r="18" spans="1:51" s="21" customFormat="1" ht="31.5" customHeight="1" thickBot="1" x14ac:dyDescent="0.3">
      <c r="A18" s="339" t="s">
        <v>465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row>
    <row r="19" spans="1:51" s="21" customFormat="1" ht="45" hidden="1" customHeight="1" thickBot="1" x14ac:dyDescent="0.3">
      <c r="A19" s="32" t="s">
        <v>466</v>
      </c>
      <c r="B19" s="40"/>
      <c r="C19" s="40"/>
      <c r="D19" s="40"/>
      <c r="E19" s="48"/>
      <c r="F19" s="48"/>
      <c r="G19" s="48"/>
      <c r="H19" s="48"/>
      <c r="I19" s="48"/>
      <c r="J19" s="48"/>
      <c r="K19" s="47">
        <f t="shared" ref="K19" si="28">E19+F19+G19+I19</f>
        <v>0</v>
      </c>
      <c r="L19" s="48"/>
      <c r="M19" s="48"/>
      <c r="N19" s="48"/>
      <c r="O19" s="48"/>
      <c r="P19" s="48"/>
      <c r="Q19" s="48"/>
      <c r="R19" s="47">
        <f t="shared" ref="R19" si="29">L19+M19+N19+P19</f>
        <v>0</v>
      </c>
      <c r="S19" s="48"/>
      <c r="T19" s="48"/>
      <c r="U19" s="48"/>
      <c r="V19" s="48"/>
      <c r="W19" s="48"/>
      <c r="X19" s="48"/>
      <c r="Y19" s="47">
        <f t="shared" ref="Y19" si="30">S19+T19+U19+W19</f>
        <v>0</v>
      </c>
      <c r="Z19" s="48"/>
      <c r="AA19" s="48"/>
      <c r="AB19" s="48"/>
      <c r="AC19" s="48"/>
      <c r="AD19" s="48"/>
      <c r="AE19" s="48"/>
      <c r="AF19" s="47">
        <f t="shared" ref="AF19" si="31">Z19+AA19+AB19+AD19</f>
        <v>0</v>
      </c>
      <c r="AG19" s="48"/>
      <c r="AH19" s="48"/>
      <c r="AI19" s="48"/>
      <c r="AJ19" s="48"/>
      <c r="AK19" s="48"/>
      <c r="AL19" s="48"/>
      <c r="AM19" s="47">
        <f t="shared" ref="AM19" si="32">AG19+AH19+AI19+AK19</f>
        <v>0</v>
      </c>
      <c r="AN19" s="48"/>
      <c r="AO19" s="48"/>
      <c r="AP19" s="48"/>
      <c r="AQ19" s="48"/>
      <c r="AR19" s="48"/>
      <c r="AS19" s="48"/>
      <c r="AT19" s="47">
        <f t="shared" ref="AT19" si="33">AN19+AO19+AP19+AR19</f>
        <v>0</v>
      </c>
      <c r="AU19" s="49">
        <f t="shared" ref="AU19" si="34">AT19+AM19+AF19+Y19+R19+K19+D19</f>
        <v>0</v>
      </c>
      <c r="AV19" s="40"/>
      <c r="AW19" s="40"/>
      <c r="AX19" s="44"/>
      <c r="AY19" s="35"/>
    </row>
    <row r="20" spans="1:51" s="21" customFormat="1" ht="31.5" customHeight="1" thickBot="1" x14ac:dyDescent="0.3">
      <c r="A20" s="339" t="s">
        <v>467</v>
      </c>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340"/>
      <c r="AQ20" s="340"/>
      <c r="AR20" s="340"/>
      <c r="AS20" s="340"/>
      <c r="AT20" s="340"/>
      <c r="AU20" s="340"/>
      <c r="AV20" s="340"/>
      <c r="AW20" s="340"/>
      <c r="AX20" s="340"/>
      <c r="AY20" s="340"/>
    </row>
    <row r="21" spans="1:51" s="21" customFormat="1" ht="45" hidden="1" customHeight="1" thickBot="1" x14ac:dyDescent="0.3">
      <c r="A21" s="32" t="s">
        <v>468</v>
      </c>
      <c r="B21" s="40"/>
      <c r="C21" s="40"/>
      <c r="D21" s="40"/>
      <c r="E21" s="48"/>
      <c r="F21" s="48"/>
      <c r="G21" s="48"/>
      <c r="H21" s="48"/>
      <c r="I21" s="48"/>
      <c r="J21" s="48"/>
      <c r="K21" s="47">
        <f t="shared" ref="K21" si="35">E21+F21+G21+I21</f>
        <v>0</v>
      </c>
      <c r="L21" s="48"/>
      <c r="M21" s="48"/>
      <c r="N21" s="48"/>
      <c r="O21" s="48"/>
      <c r="P21" s="48"/>
      <c r="Q21" s="48"/>
      <c r="R21" s="47">
        <f t="shared" ref="R21" si="36">L21+M21+N21+P21</f>
        <v>0</v>
      </c>
      <c r="S21" s="48"/>
      <c r="T21" s="48"/>
      <c r="U21" s="48"/>
      <c r="V21" s="48"/>
      <c r="W21" s="48"/>
      <c r="X21" s="48"/>
      <c r="Y21" s="47">
        <f t="shared" ref="Y21" si="37">S21+T21+U21+W21</f>
        <v>0</v>
      </c>
      <c r="Z21" s="48"/>
      <c r="AA21" s="48"/>
      <c r="AB21" s="48"/>
      <c r="AC21" s="48"/>
      <c r="AD21" s="48"/>
      <c r="AE21" s="48"/>
      <c r="AF21" s="47">
        <f t="shared" ref="AF21" si="38">Z21+AA21+AB21+AD21</f>
        <v>0</v>
      </c>
      <c r="AG21" s="48"/>
      <c r="AH21" s="48"/>
      <c r="AI21" s="48"/>
      <c r="AJ21" s="48"/>
      <c r="AK21" s="48"/>
      <c r="AL21" s="48"/>
      <c r="AM21" s="47">
        <f t="shared" ref="AM21" si="39">AG21+AH21+AI21+AK21</f>
        <v>0</v>
      </c>
      <c r="AN21" s="48"/>
      <c r="AO21" s="48"/>
      <c r="AP21" s="48"/>
      <c r="AQ21" s="48"/>
      <c r="AR21" s="48"/>
      <c r="AS21" s="48"/>
      <c r="AT21" s="47">
        <f t="shared" ref="AT21" si="40">AN21+AO21+AP21+AR21</f>
        <v>0</v>
      </c>
      <c r="AU21" s="49">
        <f t="shared" ref="AU21" si="41">AT21+AM21+AF21+Y21+R21+K21+D21</f>
        <v>0</v>
      </c>
      <c r="AV21" s="40"/>
      <c r="AW21" s="40"/>
      <c r="AX21" s="44"/>
      <c r="AY21" s="35"/>
    </row>
    <row r="22" spans="1:51" s="21" customFormat="1" ht="31.5" customHeight="1" thickBot="1" x14ac:dyDescent="0.3">
      <c r="A22" s="339" t="s">
        <v>469</v>
      </c>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row>
    <row r="23" spans="1:51" s="21" customFormat="1" ht="45" hidden="1" customHeight="1" thickBot="1" x14ac:dyDescent="0.3">
      <c r="A23" s="32" t="s">
        <v>470</v>
      </c>
      <c r="B23" s="40"/>
      <c r="C23" s="40"/>
      <c r="D23" s="40"/>
      <c r="E23" s="48"/>
      <c r="F23" s="48"/>
      <c r="G23" s="48"/>
      <c r="H23" s="48"/>
      <c r="I23" s="48"/>
      <c r="J23" s="48"/>
      <c r="K23" s="47">
        <f t="shared" ref="K23" si="42">E23+F23+G23+I23</f>
        <v>0</v>
      </c>
      <c r="L23" s="48"/>
      <c r="M23" s="48"/>
      <c r="N23" s="48"/>
      <c r="O23" s="48"/>
      <c r="P23" s="48"/>
      <c r="Q23" s="48"/>
      <c r="R23" s="47">
        <f t="shared" ref="R23" si="43">L23+M23+N23+P23</f>
        <v>0</v>
      </c>
      <c r="S23" s="48"/>
      <c r="T23" s="48"/>
      <c r="U23" s="48"/>
      <c r="V23" s="48"/>
      <c r="W23" s="48"/>
      <c r="X23" s="48"/>
      <c r="Y23" s="47">
        <f t="shared" ref="Y23" si="44">S23+T23+U23+W23</f>
        <v>0</v>
      </c>
      <c r="Z23" s="48"/>
      <c r="AA23" s="48"/>
      <c r="AB23" s="48"/>
      <c r="AC23" s="48"/>
      <c r="AD23" s="48"/>
      <c r="AE23" s="48"/>
      <c r="AF23" s="47">
        <f t="shared" ref="AF23" si="45">Z23+AA23+AB23+AD23</f>
        <v>0</v>
      </c>
      <c r="AG23" s="48"/>
      <c r="AH23" s="48"/>
      <c r="AI23" s="48"/>
      <c r="AJ23" s="48"/>
      <c r="AK23" s="48"/>
      <c r="AL23" s="48"/>
      <c r="AM23" s="47">
        <f t="shared" ref="AM23" si="46">AG23+AH23+AI23+AK23</f>
        <v>0</v>
      </c>
      <c r="AN23" s="48"/>
      <c r="AO23" s="48"/>
      <c r="AP23" s="48"/>
      <c r="AQ23" s="48"/>
      <c r="AR23" s="48"/>
      <c r="AS23" s="48"/>
      <c r="AT23" s="47">
        <f t="shared" ref="AT23" si="47">AN23+AO23+AP23+AR23</f>
        <v>0</v>
      </c>
      <c r="AU23" s="49">
        <f t="shared" ref="AU23" si="48">AT23+AM23+AF23+Y23+R23+K23+D23</f>
        <v>0</v>
      </c>
      <c r="AV23" s="40"/>
      <c r="AW23" s="40"/>
      <c r="AX23" s="44"/>
      <c r="AY23" s="35"/>
    </row>
    <row r="24" spans="1:51" s="31" customFormat="1" ht="27.75" customHeight="1" thickBot="1" x14ac:dyDescent="0.3">
      <c r="A24" s="341" t="s">
        <v>471</v>
      </c>
      <c r="B24" s="342"/>
      <c r="C24" s="342"/>
      <c r="D24" s="342"/>
      <c r="E24" s="72">
        <f>SUM(E26:E27,E29,)</f>
        <v>140000</v>
      </c>
      <c r="F24" s="72">
        <f>SUM(F26:F27,F29,)</f>
        <v>0</v>
      </c>
      <c r="G24" s="72">
        <f>SUM(G26:G27,G29,)</f>
        <v>0</v>
      </c>
      <c r="H24" s="72"/>
      <c r="I24" s="72">
        <f>SUM(I26:I27,I29,)</f>
        <v>0</v>
      </c>
      <c r="J24" s="72"/>
      <c r="K24" s="72">
        <f>SUM(K26:K27,K29,)</f>
        <v>140000</v>
      </c>
      <c r="L24" s="72">
        <f>SUM(L26:L27,L29,)</f>
        <v>140000</v>
      </c>
      <c r="M24" s="72">
        <f>SUM(M26:M27,M29,)</f>
        <v>0</v>
      </c>
      <c r="N24" s="72">
        <f>SUM(N26:N27,N29,)</f>
        <v>0</v>
      </c>
      <c r="O24" s="72"/>
      <c r="P24" s="72">
        <f>SUM(P26:P27,P29,)</f>
        <v>0</v>
      </c>
      <c r="Q24" s="72"/>
      <c r="R24" s="72">
        <f>SUM(R26:R27,R29,)</f>
        <v>140000</v>
      </c>
      <c r="S24" s="72">
        <f>SUM(S26:S27,S29,)</f>
        <v>140000</v>
      </c>
      <c r="T24" s="72">
        <f>SUM(T26:T27,T29,)</f>
        <v>0</v>
      </c>
      <c r="U24" s="72">
        <f>SUM(U26:U27,U29,)</f>
        <v>0</v>
      </c>
      <c r="V24" s="72"/>
      <c r="W24" s="72">
        <f>SUM(W26:W27,W29,)</f>
        <v>0</v>
      </c>
      <c r="X24" s="72"/>
      <c r="Y24" s="72">
        <f>SUM(Y26:Y27,Y29,)</f>
        <v>140000</v>
      </c>
      <c r="Z24" s="72">
        <f>SUM(Z26:Z27,Z29,)</f>
        <v>140000</v>
      </c>
      <c r="AA24" s="72">
        <f>SUM(AA26:AA27,AA29,)</f>
        <v>0</v>
      </c>
      <c r="AB24" s="72">
        <f>SUM(AB26:AB27,AB29,)</f>
        <v>0</v>
      </c>
      <c r="AC24" s="72"/>
      <c r="AD24" s="72">
        <f>SUM(AD26:AD27,AD29,)</f>
        <v>0</v>
      </c>
      <c r="AE24" s="72"/>
      <c r="AF24" s="72">
        <f>SUM(AF26:AF27,AF29,)</f>
        <v>140000</v>
      </c>
      <c r="AG24" s="72">
        <f>SUM(AG26:AG27,AG29,)</f>
        <v>0</v>
      </c>
      <c r="AH24" s="72">
        <f>SUM(AH26:AH27,AH29,)</f>
        <v>0</v>
      </c>
      <c r="AI24" s="72">
        <f>SUM(AI26:AI27,AI29,)</f>
        <v>0</v>
      </c>
      <c r="AJ24" s="72"/>
      <c r="AK24" s="72">
        <f>SUM(AK26:AK27,AK29,)</f>
        <v>0</v>
      </c>
      <c r="AL24" s="72"/>
      <c r="AM24" s="72">
        <f>SUM(AM26:AM27,AM29,)</f>
        <v>0</v>
      </c>
      <c r="AN24" s="72">
        <f>SUM(AN26:AN27,AN29,)</f>
        <v>140000</v>
      </c>
      <c r="AO24" s="72">
        <f>SUM(AO26:AO27,AO29,)</f>
        <v>0</v>
      </c>
      <c r="AP24" s="72">
        <f>SUM(AP26:AP27,AP29,)</f>
        <v>0</v>
      </c>
      <c r="AQ24" s="72"/>
      <c r="AR24" s="72">
        <f>SUM(AR26:AR27,AR29,)</f>
        <v>0</v>
      </c>
      <c r="AS24" s="72"/>
      <c r="AT24" s="72">
        <f>SUM(AT26:AT27,AT29,)</f>
        <v>140000</v>
      </c>
      <c r="AU24" s="72">
        <f>SUM(AU26:AU27,AU29,)</f>
        <v>700000</v>
      </c>
      <c r="AV24" s="72"/>
      <c r="AW24" s="72"/>
      <c r="AX24" s="72"/>
      <c r="AY24" s="72"/>
    </row>
    <row r="25" spans="1:51" s="21" customFormat="1" ht="41.25" customHeight="1" x14ac:dyDescent="0.25">
      <c r="A25" s="339" t="s">
        <v>647</v>
      </c>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0"/>
      <c r="AS25" s="340"/>
      <c r="AT25" s="340"/>
      <c r="AU25" s="340"/>
      <c r="AV25" s="340"/>
      <c r="AW25" s="340"/>
      <c r="AX25" s="340"/>
      <c r="AY25" s="340"/>
    </row>
    <row r="26" spans="1:51" s="1" customFormat="1" ht="194.25" customHeight="1" x14ac:dyDescent="0.25">
      <c r="A26" s="168" t="s">
        <v>472</v>
      </c>
      <c r="B26" s="59" t="s">
        <v>503</v>
      </c>
      <c r="C26" s="59" t="s">
        <v>100</v>
      </c>
      <c r="D26" s="58"/>
      <c r="E26" s="58">
        <v>70000</v>
      </c>
      <c r="F26" s="58"/>
      <c r="G26" s="58"/>
      <c r="H26" s="58"/>
      <c r="I26" s="58"/>
      <c r="J26" s="58"/>
      <c r="K26" s="57">
        <f>E26+F26+G26+I26</f>
        <v>70000</v>
      </c>
      <c r="L26" s="58">
        <v>70000</v>
      </c>
      <c r="M26" s="58"/>
      <c r="N26" s="58"/>
      <c r="O26" s="58"/>
      <c r="P26" s="58"/>
      <c r="Q26" s="58"/>
      <c r="R26" s="57">
        <f>L26+M26+N26+P26</f>
        <v>70000</v>
      </c>
      <c r="S26" s="116">
        <v>70000</v>
      </c>
      <c r="T26" s="116"/>
      <c r="U26" s="116"/>
      <c r="V26" s="116"/>
      <c r="W26" s="116"/>
      <c r="X26" s="116"/>
      <c r="Y26" s="57">
        <f>S26+T26+U26+W26</f>
        <v>70000</v>
      </c>
      <c r="Z26" s="116">
        <v>70000</v>
      </c>
      <c r="AA26" s="116"/>
      <c r="AB26" s="116"/>
      <c r="AC26" s="116"/>
      <c r="AD26" s="116"/>
      <c r="AE26" s="116"/>
      <c r="AF26" s="57">
        <f>Z26+AA26+AB26+AD26</f>
        <v>70000</v>
      </c>
      <c r="AG26" s="116"/>
      <c r="AH26" s="116"/>
      <c r="AI26" s="116"/>
      <c r="AJ26" s="116"/>
      <c r="AK26" s="116"/>
      <c r="AL26" s="116"/>
      <c r="AM26" s="57">
        <f>AG26+AH26+AI26+AK26</f>
        <v>0</v>
      </c>
      <c r="AN26" s="58">
        <v>70000</v>
      </c>
      <c r="AO26" s="58"/>
      <c r="AP26" s="58"/>
      <c r="AQ26" s="58"/>
      <c r="AR26" s="58"/>
      <c r="AS26" s="58"/>
      <c r="AT26" s="57">
        <f>AN26+AO26+AP26+AR26</f>
        <v>70000</v>
      </c>
      <c r="AU26" s="49">
        <f t="shared" ref="AU26" si="49">AT26+AM26+AF26+Y26+R26+K26+D26</f>
        <v>350000</v>
      </c>
      <c r="AV26" s="97" t="s">
        <v>915</v>
      </c>
      <c r="AW26" s="114" t="s">
        <v>29</v>
      </c>
      <c r="AX26" s="114" t="s">
        <v>125</v>
      </c>
      <c r="AY26" s="169" t="s">
        <v>71</v>
      </c>
    </row>
    <row r="27" spans="1:51" s="1" customFormat="1" ht="193.5" customHeight="1" thickBot="1" x14ac:dyDescent="0.3">
      <c r="A27" s="168" t="s">
        <v>504</v>
      </c>
      <c r="B27" s="59" t="s">
        <v>502</v>
      </c>
      <c r="C27" s="59" t="s">
        <v>100</v>
      </c>
      <c r="D27" s="58"/>
      <c r="E27" s="58">
        <v>70000</v>
      </c>
      <c r="F27" s="58"/>
      <c r="G27" s="58"/>
      <c r="H27" s="58"/>
      <c r="I27" s="58"/>
      <c r="J27" s="58"/>
      <c r="K27" s="57">
        <f>E27+F27+G27+I27</f>
        <v>70000</v>
      </c>
      <c r="L27" s="58">
        <v>70000</v>
      </c>
      <c r="M27" s="58"/>
      <c r="N27" s="58"/>
      <c r="O27" s="58"/>
      <c r="P27" s="58"/>
      <c r="Q27" s="58"/>
      <c r="R27" s="57">
        <f>L27+M27+N27+P27</f>
        <v>70000</v>
      </c>
      <c r="S27" s="116">
        <v>70000</v>
      </c>
      <c r="T27" s="116"/>
      <c r="U27" s="116"/>
      <c r="V27" s="116"/>
      <c r="W27" s="116"/>
      <c r="X27" s="116"/>
      <c r="Y27" s="57">
        <f>S27+T27+U27+W27</f>
        <v>70000</v>
      </c>
      <c r="Z27" s="116">
        <v>70000</v>
      </c>
      <c r="AA27" s="116"/>
      <c r="AB27" s="116"/>
      <c r="AC27" s="116"/>
      <c r="AD27" s="116"/>
      <c r="AE27" s="116"/>
      <c r="AF27" s="57">
        <f>Z27+AA27+AB27+AD27</f>
        <v>70000</v>
      </c>
      <c r="AG27" s="116"/>
      <c r="AH27" s="116"/>
      <c r="AI27" s="116"/>
      <c r="AJ27" s="116"/>
      <c r="AK27" s="116"/>
      <c r="AL27" s="116"/>
      <c r="AM27" s="57">
        <f>AG27+AH27+AI27+AK27</f>
        <v>0</v>
      </c>
      <c r="AN27" s="58">
        <v>70000</v>
      </c>
      <c r="AO27" s="58"/>
      <c r="AP27" s="58"/>
      <c r="AQ27" s="58"/>
      <c r="AR27" s="58"/>
      <c r="AS27" s="58"/>
      <c r="AT27" s="57">
        <f>AN27+AO27+AP27+AR27</f>
        <v>70000</v>
      </c>
      <c r="AU27" s="49">
        <f t="shared" ref="AU27" si="50">AT27+AM27+AF27+Y27+R27+K27+D27</f>
        <v>350000</v>
      </c>
      <c r="AV27" s="97" t="s">
        <v>915</v>
      </c>
      <c r="AW27" s="114" t="s">
        <v>29</v>
      </c>
      <c r="AX27" s="114" t="s">
        <v>125</v>
      </c>
      <c r="AY27" s="169" t="s">
        <v>71</v>
      </c>
    </row>
    <row r="28" spans="1:51" s="21" customFormat="1" ht="31.5" customHeight="1" thickBot="1" x14ac:dyDescent="0.3">
      <c r="A28" s="339" t="s">
        <v>648</v>
      </c>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340"/>
      <c r="AP28" s="340"/>
      <c r="AQ28" s="340"/>
      <c r="AR28" s="340"/>
      <c r="AS28" s="340"/>
      <c r="AT28" s="340"/>
      <c r="AU28" s="340"/>
      <c r="AV28" s="340"/>
      <c r="AW28" s="340"/>
      <c r="AX28" s="340"/>
      <c r="AY28" s="340"/>
    </row>
    <row r="29" spans="1:51" s="21" customFormat="1" ht="45" hidden="1" customHeight="1" thickBot="1" x14ac:dyDescent="0.3">
      <c r="A29" s="32" t="s">
        <v>473</v>
      </c>
      <c r="B29" s="40"/>
      <c r="C29" s="40"/>
      <c r="D29" s="40"/>
      <c r="E29" s="48"/>
      <c r="F29" s="48"/>
      <c r="G29" s="48"/>
      <c r="H29" s="48"/>
      <c r="I29" s="48"/>
      <c r="J29" s="48"/>
      <c r="K29" s="47">
        <f t="shared" ref="K29" si="51">E29+F29+G29+I29</f>
        <v>0</v>
      </c>
      <c r="L29" s="48"/>
      <c r="M29" s="48"/>
      <c r="N29" s="48"/>
      <c r="O29" s="48"/>
      <c r="P29" s="48"/>
      <c r="Q29" s="48"/>
      <c r="R29" s="47">
        <f t="shared" ref="R29" si="52">L29+M29+N29+P29</f>
        <v>0</v>
      </c>
      <c r="S29" s="48"/>
      <c r="T29" s="48"/>
      <c r="U29" s="48"/>
      <c r="V29" s="48"/>
      <c r="W29" s="48"/>
      <c r="X29" s="48"/>
      <c r="Y29" s="47">
        <f t="shared" ref="Y29" si="53">S29+T29+U29+W29</f>
        <v>0</v>
      </c>
      <c r="Z29" s="48"/>
      <c r="AA29" s="48"/>
      <c r="AB29" s="48"/>
      <c r="AC29" s="48"/>
      <c r="AD29" s="48"/>
      <c r="AE29" s="48"/>
      <c r="AF29" s="47">
        <f t="shared" ref="AF29" si="54">Z29+AA29+AB29+AD29</f>
        <v>0</v>
      </c>
      <c r="AG29" s="48"/>
      <c r="AH29" s="48"/>
      <c r="AI29" s="48"/>
      <c r="AJ29" s="48"/>
      <c r="AK29" s="48"/>
      <c r="AL29" s="48"/>
      <c r="AM29" s="47">
        <f t="shared" ref="AM29" si="55">AG29+AH29+AI29+AK29</f>
        <v>0</v>
      </c>
      <c r="AN29" s="48"/>
      <c r="AO29" s="48"/>
      <c r="AP29" s="48"/>
      <c r="AQ29" s="48"/>
      <c r="AR29" s="48"/>
      <c r="AS29" s="48"/>
      <c r="AT29" s="47">
        <f t="shared" ref="AT29" si="56">AN29+AO29+AP29+AR29</f>
        <v>0</v>
      </c>
      <c r="AU29" s="49">
        <f t="shared" ref="AU29" si="57">AT29+AM29+AF29+Y29+R29+K29+D29</f>
        <v>0</v>
      </c>
      <c r="AV29" s="40"/>
      <c r="AW29" s="40"/>
      <c r="AX29" s="44"/>
      <c r="AY29" s="35"/>
    </row>
    <row r="30" spans="1:51" s="31" customFormat="1" ht="27.75" customHeight="1" thickBot="1" x14ac:dyDescent="0.3">
      <c r="A30" s="341" t="s">
        <v>474</v>
      </c>
      <c r="B30" s="342"/>
      <c r="C30" s="342"/>
      <c r="D30" s="342"/>
      <c r="E30" s="72">
        <f>SUM(E32,E34,E36)</f>
        <v>0</v>
      </c>
      <c r="F30" s="72">
        <f t="shared" ref="F30:AU30" si="58">SUM(F32,F34,F36)</f>
        <v>0</v>
      </c>
      <c r="G30" s="72">
        <f t="shared" si="58"/>
        <v>0</v>
      </c>
      <c r="H30" s="72"/>
      <c r="I30" s="72">
        <f t="shared" si="58"/>
        <v>0</v>
      </c>
      <c r="J30" s="72"/>
      <c r="K30" s="72">
        <f t="shared" si="58"/>
        <v>0</v>
      </c>
      <c r="L30" s="72">
        <f>SUM(L32,L34,L36)</f>
        <v>0</v>
      </c>
      <c r="M30" s="72">
        <f t="shared" si="58"/>
        <v>0</v>
      </c>
      <c r="N30" s="72">
        <f t="shared" si="58"/>
        <v>0</v>
      </c>
      <c r="O30" s="72"/>
      <c r="P30" s="72">
        <f t="shared" si="58"/>
        <v>0</v>
      </c>
      <c r="Q30" s="72"/>
      <c r="R30" s="72">
        <f t="shared" ref="R30" si="59">SUM(R32,R34,R36)</f>
        <v>0</v>
      </c>
      <c r="S30" s="72">
        <f>SUM(S32,S34,S36)</f>
        <v>0</v>
      </c>
      <c r="T30" s="72">
        <f t="shared" si="58"/>
        <v>0</v>
      </c>
      <c r="U30" s="72">
        <f t="shared" si="58"/>
        <v>0</v>
      </c>
      <c r="V30" s="72"/>
      <c r="W30" s="72">
        <f t="shared" si="58"/>
        <v>0</v>
      </c>
      <c r="X30" s="72"/>
      <c r="Y30" s="72">
        <f t="shared" ref="Y30" si="60">SUM(Y32,Y34,Y36)</f>
        <v>0</v>
      </c>
      <c r="Z30" s="72">
        <f>SUM(Z32,Z34,Z36)</f>
        <v>0</v>
      </c>
      <c r="AA30" s="72">
        <f t="shared" si="58"/>
        <v>0</v>
      </c>
      <c r="AB30" s="72">
        <f t="shared" si="58"/>
        <v>0</v>
      </c>
      <c r="AC30" s="72"/>
      <c r="AD30" s="72">
        <f t="shared" si="58"/>
        <v>0</v>
      </c>
      <c r="AE30" s="72"/>
      <c r="AF30" s="72">
        <f t="shared" ref="AF30" si="61">SUM(AF32,AF34,AF36)</f>
        <v>0</v>
      </c>
      <c r="AG30" s="72">
        <f>SUM(AG32,AG34,AG36)</f>
        <v>0</v>
      </c>
      <c r="AH30" s="72">
        <f t="shared" si="58"/>
        <v>0</v>
      </c>
      <c r="AI30" s="72">
        <f t="shared" si="58"/>
        <v>0</v>
      </c>
      <c r="AJ30" s="72"/>
      <c r="AK30" s="72">
        <f t="shared" si="58"/>
        <v>0</v>
      </c>
      <c r="AL30" s="72"/>
      <c r="AM30" s="72">
        <f t="shared" ref="AM30" si="62">SUM(AM32,AM34,AM36)</f>
        <v>0</v>
      </c>
      <c r="AN30" s="72">
        <f>SUM(AN32,AN34,AN36)</f>
        <v>0</v>
      </c>
      <c r="AO30" s="72">
        <f t="shared" si="58"/>
        <v>0</v>
      </c>
      <c r="AP30" s="72">
        <f t="shared" si="58"/>
        <v>0</v>
      </c>
      <c r="AQ30" s="72"/>
      <c r="AR30" s="72">
        <f t="shared" si="58"/>
        <v>0</v>
      </c>
      <c r="AS30" s="72"/>
      <c r="AT30" s="72">
        <f t="shared" ref="AT30" si="63">SUM(AT32,AT34,AT36)</f>
        <v>0</v>
      </c>
      <c r="AU30" s="72">
        <f t="shared" si="58"/>
        <v>0</v>
      </c>
      <c r="AV30" s="72"/>
      <c r="AW30" s="72"/>
      <c r="AX30" s="72"/>
      <c r="AY30" s="72"/>
    </row>
    <row r="31" spans="1:51" s="21" customFormat="1" ht="31.5" customHeight="1" thickBot="1" x14ac:dyDescent="0.3">
      <c r="A31" s="339" t="s">
        <v>475</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row>
    <row r="32" spans="1:51" s="21" customFormat="1" ht="45" hidden="1" customHeight="1" thickBot="1" x14ac:dyDescent="0.3">
      <c r="A32" s="32" t="s">
        <v>476</v>
      </c>
      <c r="B32" s="40"/>
      <c r="C32" s="40"/>
      <c r="D32" s="40"/>
      <c r="E32" s="48"/>
      <c r="F32" s="48"/>
      <c r="G32" s="48"/>
      <c r="H32" s="48"/>
      <c r="I32" s="48"/>
      <c r="J32" s="48"/>
      <c r="K32" s="47">
        <f t="shared" ref="K32" si="64">E32+F32+G32+I32</f>
        <v>0</v>
      </c>
      <c r="L32" s="48"/>
      <c r="M32" s="48"/>
      <c r="N32" s="48"/>
      <c r="O32" s="48"/>
      <c r="P32" s="48"/>
      <c r="Q32" s="48"/>
      <c r="R32" s="47">
        <f t="shared" ref="R32" si="65">L32+M32+N32+P32</f>
        <v>0</v>
      </c>
      <c r="S32" s="48"/>
      <c r="T32" s="48"/>
      <c r="U32" s="48"/>
      <c r="V32" s="48"/>
      <c r="W32" s="48"/>
      <c r="X32" s="48"/>
      <c r="Y32" s="47">
        <f t="shared" ref="Y32" si="66">S32+T32+U32+W32</f>
        <v>0</v>
      </c>
      <c r="Z32" s="48"/>
      <c r="AA32" s="48"/>
      <c r="AB32" s="48"/>
      <c r="AC32" s="48"/>
      <c r="AD32" s="48"/>
      <c r="AE32" s="48"/>
      <c r="AF32" s="47">
        <f t="shared" ref="AF32" si="67">Z32+AA32+AB32+AD32</f>
        <v>0</v>
      </c>
      <c r="AG32" s="48"/>
      <c r="AH32" s="48"/>
      <c r="AI32" s="48"/>
      <c r="AJ32" s="48"/>
      <c r="AK32" s="48"/>
      <c r="AL32" s="48"/>
      <c r="AM32" s="47">
        <f t="shared" ref="AM32" si="68">AG32+AH32+AI32+AK32</f>
        <v>0</v>
      </c>
      <c r="AN32" s="48"/>
      <c r="AO32" s="48"/>
      <c r="AP32" s="48"/>
      <c r="AQ32" s="48"/>
      <c r="AR32" s="48"/>
      <c r="AS32" s="48"/>
      <c r="AT32" s="47">
        <f t="shared" ref="AT32" si="69">AN32+AO32+AP32+AR32</f>
        <v>0</v>
      </c>
      <c r="AU32" s="49">
        <f t="shared" ref="AU32" si="70">AT32+AM32+AF32+Y32+R32+K32+D32</f>
        <v>0</v>
      </c>
      <c r="AV32" s="40"/>
      <c r="AW32" s="40"/>
      <c r="AX32" s="44"/>
      <c r="AY32" s="35"/>
    </row>
    <row r="33" spans="1:51" s="21" customFormat="1" ht="31.5" customHeight="1" thickBot="1" x14ac:dyDescent="0.3">
      <c r="A33" s="339" t="s">
        <v>477</v>
      </c>
      <c r="B33" s="340"/>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row>
    <row r="34" spans="1:51" s="21" customFormat="1" ht="45" hidden="1" customHeight="1" thickBot="1" x14ac:dyDescent="0.3">
      <c r="A34" s="32" t="s">
        <v>478</v>
      </c>
      <c r="B34" s="40"/>
      <c r="C34" s="40"/>
      <c r="D34" s="40"/>
      <c r="E34" s="48"/>
      <c r="F34" s="48"/>
      <c r="G34" s="48"/>
      <c r="H34" s="48"/>
      <c r="I34" s="48"/>
      <c r="J34" s="48"/>
      <c r="K34" s="47">
        <f t="shared" ref="K34" si="71">E34+F34+G34+I34</f>
        <v>0</v>
      </c>
      <c r="L34" s="48"/>
      <c r="M34" s="48"/>
      <c r="N34" s="48"/>
      <c r="O34" s="48"/>
      <c r="P34" s="48"/>
      <c r="Q34" s="48"/>
      <c r="R34" s="47">
        <f t="shared" ref="R34" si="72">L34+M34+N34+P34</f>
        <v>0</v>
      </c>
      <c r="S34" s="48"/>
      <c r="T34" s="48"/>
      <c r="U34" s="48"/>
      <c r="V34" s="48"/>
      <c r="W34" s="48"/>
      <c r="X34" s="48"/>
      <c r="Y34" s="47">
        <f t="shared" ref="Y34" si="73">S34+T34+U34+W34</f>
        <v>0</v>
      </c>
      <c r="Z34" s="48"/>
      <c r="AA34" s="48"/>
      <c r="AB34" s="48"/>
      <c r="AC34" s="48"/>
      <c r="AD34" s="48"/>
      <c r="AE34" s="48"/>
      <c r="AF34" s="47">
        <f t="shared" ref="AF34" si="74">Z34+AA34+AB34+AD34</f>
        <v>0</v>
      </c>
      <c r="AG34" s="48"/>
      <c r="AH34" s="48"/>
      <c r="AI34" s="48"/>
      <c r="AJ34" s="48"/>
      <c r="AK34" s="48"/>
      <c r="AL34" s="48"/>
      <c r="AM34" s="47">
        <f t="shared" ref="AM34" si="75">AG34+AH34+AI34+AK34</f>
        <v>0</v>
      </c>
      <c r="AN34" s="48"/>
      <c r="AO34" s="48"/>
      <c r="AP34" s="48"/>
      <c r="AQ34" s="48"/>
      <c r="AR34" s="48"/>
      <c r="AS34" s="48"/>
      <c r="AT34" s="47">
        <f t="shared" ref="AT34" si="76">AN34+AO34+AP34+AR34</f>
        <v>0</v>
      </c>
      <c r="AU34" s="49">
        <f t="shared" ref="AU34" si="77">AT34+AM34+AF34+Y34+R34+K34+D34</f>
        <v>0</v>
      </c>
      <c r="AV34" s="40"/>
      <c r="AW34" s="40"/>
      <c r="AX34" s="44"/>
      <c r="AY34" s="35"/>
    </row>
    <row r="35" spans="1:51" s="21" customFormat="1" ht="31.5" customHeight="1" thickBot="1" x14ac:dyDescent="0.3">
      <c r="A35" s="339" t="s">
        <v>479</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row>
    <row r="36" spans="1:51" s="21" customFormat="1" ht="45" hidden="1" customHeight="1" thickBot="1" x14ac:dyDescent="0.3">
      <c r="A36" s="32" t="s">
        <v>480</v>
      </c>
      <c r="B36" s="40"/>
      <c r="C36" s="40"/>
      <c r="D36" s="40"/>
      <c r="E36" s="48"/>
      <c r="F36" s="48"/>
      <c r="G36" s="48"/>
      <c r="H36" s="48"/>
      <c r="I36" s="48"/>
      <c r="J36" s="48"/>
      <c r="K36" s="47">
        <f t="shared" ref="K36" si="78">E36+F36+G36+I36</f>
        <v>0</v>
      </c>
      <c r="L36" s="48"/>
      <c r="M36" s="48"/>
      <c r="N36" s="48"/>
      <c r="O36" s="48"/>
      <c r="P36" s="48"/>
      <c r="Q36" s="48"/>
      <c r="R36" s="47">
        <f t="shared" ref="R36" si="79">L36+M36+N36+P36</f>
        <v>0</v>
      </c>
      <c r="S36" s="48"/>
      <c r="T36" s="48"/>
      <c r="U36" s="48"/>
      <c r="V36" s="48"/>
      <c r="W36" s="48"/>
      <c r="X36" s="48"/>
      <c r="Y36" s="47">
        <f t="shared" ref="Y36" si="80">S36+T36+U36+W36</f>
        <v>0</v>
      </c>
      <c r="Z36" s="48"/>
      <c r="AA36" s="48"/>
      <c r="AB36" s="48"/>
      <c r="AC36" s="48"/>
      <c r="AD36" s="48"/>
      <c r="AE36" s="48"/>
      <c r="AF36" s="47">
        <f t="shared" ref="AF36" si="81">Z36+AA36+AB36+AD36</f>
        <v>0</v>
      </c>
      <c r="AG36" s="48"/>
      <c r="AH36" s="48"/>
      <c r="AI36" s="48"/>
      <c r="AJ36" s="48"/>
      <c r="AK36" s="48"/>
      <c r="AL36" s="48"/>
      <c r="AM36" s="47">
        <f t="shared" ref="AM36" si="82">AG36+AH36+AI36+AK36</f>
        <v>0</v>
      </c>
      <c r="AN36" s="48"/>
      <c r="AO36" s="48"/>
      <c r="AP36" s="48"/>
      <c r="AQ36" s="48"/>
      <c r="AR36" s="48"/>
      <c r="AS36" s="48"/>
      <c r="AT36" s="47">
        <f t="shared" ref="AT36" si="83">AN36+AO36+AP36+AR36</f>
        <v>0</v>
      </c>
      <c r="AU36" s="49">
        <f t="shared" ref="AU36" si="84">AT36+AM36+AF36+Y36+R36+K36+D36</f>
        <v>0</v>
      </c>
      <c r="AV36" s="40"/>
      <c r="AW36" s="40"/>
      <c r="AX36" s="44"/>
      <c r="AY36" s="35"/>
    </row>
    <row r="37" spans="1:51" s="21" customFormat="1" ht="31.5" customHeight="1" thickBot="1" x14ac:dyDescent="0.3">
      <c r="A37" s="339" t="s">
        <v>649</v>
      </c>
      <c r="B37" s="340"/>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row>
    <row r="38" spans="1:51" s="21" customFormat="1" ht="45" hidden="1" customHeight="1" thickBot="1" x14ac:dyDescent="0.3">
      <c r="A38" s="32" t="s">
        <v>650</v>
      </c>
      <c r="B38" s="40"/>
      <c r="C38" s="40"/>
      <c r="D38" s="40"/>
      <c r="E38" s="48"/>
      <c r="F38" s="48"/>
      <c r="G38" s="48"/>
      <c r="H38" s="48"/>
      <c r="I38" s="48"/>
      <c r="J38" s="48"/>
      <c r="K38" s="47">
        <f t="shared" ref="K38" si="85">E38+F38+G38+I38</f>
        <v>0</v>
      </c>
      <c r="L38" s="48"/>
      <c r="M38" s="48"/>
      <c r="N38" s="48"/>
      <c r="O38" s="48"/>
      <c r="P38" s="48"/>
      <c r="Q38" s="48"/>
      <c r="R38" s="47">
        <f t="shared" ref="R38" si="86">L38+M38+N38+P38</f>
        <v>0</v>
      </c>
      <c r="S38" s="48"/>
      <c r="T38" s="48"/>
      <c r="U38" s="48"/>
      <c r="V38" s="48"/>
      <c r="W38" s="48"/>
      <c r="X38" s="48"/>
      <c r="Y38" s="47">
        <f t="shared" ref="Y38" si="87">S38+T38+U38+W38</f>
        <v>0</v>
      </c>
      <c r="Z38" s="48"/>
      <c r="AA38" s="48"/>
      <c r="AB38" s="48"/>
      <c r="AC38" s="48"/>
      <c r="AD38" s="48"/>
      <c r="AE38" s="48"/>
      <c r="AF38" s="47">
        <f t="shared" ref="AF38" si="88">Z38+AA38+AB38+AD38</f>
        <v>0</v>
      </c>
      <c r="AG38" s="48"/>
      <c r="AH38" s="48"/>
      <c r="AI38" s="48"/>
      <c r="AJ38" s="48"/>
      <c r="AK38" s="48"/>
      <c r="AL38" s="48"/>
      <c r="AM38" s="47">
        <f t="shared" ref="AM38" si="89">AG38+AH38+AI38+AK38</f>
        <v>0</v>
      </c>
      <c r="AN38" s="48"/>
      <c r="AO38" s="48"/>
      <c r="AP38" s="48"/>
      <c r="AQ38" s="48"/>
      <c r="AR38" s="48"/>
      <c r="AS38" s="48"/>
      <c r="AT38" s="47">
        <f t="shared" ref="AT38" si="90">AN38+AO38+AP38+AR38</f>
        <v>0</v>
      </c>
      <c r="AU38" s="49">
        <f t="shared" ref="AU38" si="91">AT38+AM38+AF38+Y38+R38+K38+D38</f>
        <v>0</v>
      </c>
      <c r="AV38" s="40"/>
      <c r="AW38" s="40"/>
      <c r="AX38" s="44"/>
      <c r="AY38" s="35"/>
    </row>
    <row r="39" spans="1:51" s="31" customFormat="1" ht="27.75" customHeight="1" thickBot="1" x14ac:dyDescent="0.3">
      <c r="A39" s="341" t="s">
        <v>481</v>
      </c>
      <c r="B39" s="342"/>
      <c r="C39" s="342"/>
      <c r="D39" s="342"/>
      <c r="E39" s="72">
        <f>SUM(E42:E43)</f>
        <v>0</v>
      </c>
      <c r="F39" s="72">
        <f t="shared" ref="F39:AU39" si="92">SUM(F42:F43)</f>
        <v>0</v>
      </c>
      <c r="G39" s="72">
        <f t="shared" si="92"/>
        <v>0</v>
      </c>
      <c r="H39" s="72"/>
      <c r="I39" s="72">
        <f t="shared" si="92"/>
        <v>0</v>
      </c>
      <c r="J39" s="72"/>
      <c r="K39" s="72">
        <f t="shared" si="92"/>
        <v>0</v>
      </c>
      <c r="L39" s="72">
        <f>SUM(L42:L43)</f>
        <v>665700</v>
      </c>
      <c r="M39" s="72">
        <f t="shared" si="92"/>
        <v>0</v>
      </c>
      <c r="N39" s="72">
        <f t="shared" si="92"/>
        <v>0</v>
      </c>
      <c r="O39" s="72"/>
      <c r="P39" s="72">
        <f t="shared" si="92"/>
        <v>0</v>
      </c>
      <c r="Q39" s="72"/>
      <c r="R39" s="72">
        <f t="shared" ref="R39" si="93">SUM(R42:R43)</f>
        <v>665700</v>
      </c>
      <c r="S39" s="72">
        <f>SUM(S42:S43)</f>
        <v>665700</v>
      </c>
      <c r="T39" s="72">
        <f t="shared" si="92"/>
        <v>0</v>
      </c>
      <c r="U39" s="72">
        <f t="shared" si="92"/>
        <v>0</v>
      </c>
      <c r="V39" s="72"/>
      <c r="W39" s="72">
        <f t="shared" si="92"/>
        <v>0</v>
      </c>
      <c r="X39" s="72"/>
      <c r="Y39" s="72">
        <f t="shared" ref="Y39" si="94">SUM(Y42:Y43)</f>
        <v>665700</v>
      </c>
      <c r="Z39" s="72">
        <f>SUM(Z42:Z43)</f>
        <v>665700</v>
      </c>
      <c r="AA39" s="72">
        <f t="shared" si="92"/>
        <v>0</v>
      </c>
      <c r="AB39" s="72">
        <f t="shared" si="92"/>
        <v>0</v>
      </c>
      <c r="AC39" s="72"/>
      <c r="AD39" s="72">
        <f t="shared" si="92"/>
        <v>0</v>
      </c>
      <c r="AE39" s="72"/>
      <c r="AF39" s="72">
        <f t="shared" ref="AF39" si="95">SUM(AF42:AF43)</f>
        <v>665700</v>
      </c>
      <c r="AG39" s="72">
        <f>SUM(AG42:AG43)</f>
        <v>0</v>
      </c>
      <c r="AH39" s="72">
        <f t="shared" si="92"/>
        <v>0</v>
      </c>
      <c r="AI39" s="72">
        <f t="shared" si="92"/>
        <v>0</v>
      </c>
      <c r="AJ39" s="72"/>
      <c r="AK39" s="72">
        <f t="shared" si="92"/>
        <v>0</v>
      </c>
      <c r="AL39" s="72"/>
      <c r="AM39" s="72">
        <f t="shared" ref="AM39" si="96">SUM(AM42:AM43)</f>
        <v>0</v>
      </c>
      <c r="AN39" s="72">
        <f>SUM(AN42:AN43)</f>
        <v>0</v>
      </c>
      <c r="AO39" s="72">
        <f t="shared" si="92"/>
        <v>0</v>
      </c>
      <c r="AP39" s="72">
        <f t="shared" si="92"/>
        <v>0</v>
      </c>
      <c r="AQ39" s="72"/>
      <c r="AR39" s="72">
        <f t="shared" si="92"/>
        <v>0</v>
      </c>
      <c r="AS39" s="72"/>
      <c r="AT39" s="72">
        <f t="shared" ref="AT39" si="97">SUM(AT42:AT43)</f>
        <v>0</v>
      </c>
      <c r="AU39" s="72">
        <f t="shared" si="92"/>
        <v>1997100</v>
      </c>
      <c r="AV39" s="72"/>
      <c r="AW39" s="72"/>
      <c r="AX39" s="72"/>
      <c r="AY39" s="72"/>
    </row>
    <row r="40" spans="1:51" s="21" customFormat="1" ht="31.5" customHeight="1" x14ac:dyDescent="0.25">
      <c r="A40" s="339" t="s">
        <v>482</v>
      </c>
      <c r="B40" s="340"/>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row>
    <row r="41" spans="1:51" s="21" customFormat="1" ht="238.5" customHeight="1" x14ac:dyDescent="0.25">
      <c r="A41" s="32" t="s">
        <v>483</v>
      </c>
      <c r="B41" s="40" t="s">
        <v>656</v>
      </c>
      <c r="C41" s="59" t="s">
        <v>100</v>
      </c>
      <c r="D41" s="40"/>
      <c r="E41" s="48"/>
      <c r="F41" s="48"/>
      <c r="G41" s="48"/>
      <c r="H41" s="48"/>
      <c r="I41" s="48"/>
      <c r="J41" s="48"/>
      <c r="K41" s="47">
        <f t="shared" ref="K41" si="98">E41+F41+G41+I41</f>
        <v>0</v>
      </c>
      <c r="L41" s="48"/>
      <c r="M41" s="48"/>
      <c r="N41" s="48"/>
      <c r="O41" s="48"/>
      <c r="P41" s="48"/>
      <c r="Q41" s="48"/>
      <c r="R41" s="47">
        <f t="shared" ref="R41:R42" si="99">L41+M41+N41+P41</f>
        <v>0</v>
      </c>
      <c r="S41" s="48"/>
      <c r="T41" s="48"/>
      <c r="U41" s="48"/>
      <c r="V41" s="48"/>
      <c r="W41" s="48"/>
      <c r="X41" s="48"/>
      <c r="Y41" s="47">
        <f t="shared" ref="Y41:Y42" si="100">S41+T41+U41+W41</f>
        <v>0</v>
      </c>
      <c r="Z41" s="48"/>
      <c r="AA41" s="48"/>
      <c r="AB41" s="48"/>
      <c r="AC41" s="48"/>
      <c r="AD41" s="48"/>
      <c r="AE41" s="48"/>
      <c r="AF41" s="47">
        <f t="shared" ref="AF41:AF42" si="101">Z41+AA41+AB41+AD41</f>
        <v>0</v>
      </c>
      <c r="AG41" s="48"/>
      <c r="AH41" s="48"/>
      <c r="AI41" s="48"/>
      <c r="AJ41" s="48"/>
      <c r="AK41" s="48"/>
      <c r="AL41" s="48"/>
      <c r="AM41" s="47">
        <f t="shared" ref="AM41:AM42" si="102">AG41+AH41+AI41+AK41</f>
        <v>0</v>
      </c>
      <c r="AN41" s="48"/>
      <c r="AO41" s="48"/>
      <c r="AP41" s="48"/>
      <c r="AQ41" s="48"/>
      <c r="AR41" s="48"/>
      <c r="AS41" s="48"/>
      <c r="AT41" s="47">
        <f t="shared" ref="AT41:AT42" si="103">AN41+AO41+AP41+AR41</f>
        <v>0</v>
      </c>
      <c r="AU41" s="49">
        <f t="shared" ref="AU41" si="104">AT41+AM41+AF41+Y41+R41+K41+D41</f>
        <v>0</v>
      </c>
      <c r="AV41" s="51" t="s">
        <v>831</v>
      </c>
      <c r="AW41" s="40">
        <v>2023</v>
      </c>
      <c r="AX41" s="44">
        <v>2024</v>
      </c>
      <c r="AY41" s="35" t="s">
        <v>653</v>
      </c>
    </row>
    <row r="42" spans="1:51" s="21" customFormat="1" ht="124.5" customHeight="1" thickBot="1" x14ac:dyDescent="0.3">
      <c r="A42" s="32" t="s">
        <v>664</v>
      </c>
      <c r="B42" s="40" t="s">
        <v>665</v>
      </c>
      <c r="C42" s="59" t="s">
        <v>100</v>
      </c>
      <c r="D42" s="40"/>
      <c r="E42" s="48"/>
      <c r="F42" s="48"/>
      <c r="G42" s="48"/>
      <c r="H42" s="48"/>
      <c r="I42" s="48"/>
      <c r="J42" s="48"/>
      <c r="K42" s="47">
        <f t="shared" ref="K42" si="105">E42+F42+G42+I42</f>
        <v>0</v>
      </c>
      <c r="L42" s="48">
        <v>665700</v>
      </c>
      <c r="M42" s="48"/>
      <c r="N42" s="48"/>
      <c r="O42" s="48"/>
      <c r="P42" s="48"/>
      <c r="Q42" s="48"/>
      <c r="R42" s="47">
        <f t="shared" si="99"/>
        <v>665700</v>
      </c>
      <c r="S42" s="48">
        <v>665700</v>
      </c>
      <c r="T42" s="48"/>
      <c r="U42" s="48"/>
      <c r="V42" s="48"/>
      <c r="W42" s="48"/>
      <c r="X42" s="48"/>
      <c r="Y42" s="47">
        <f t="shared" si="100"/>
        <v>665700</v>
      </c>
      <c r="Z42" s="48">
        <v>665700</v>
      </c>
      <c r="AA42" s="48"/>
      <c r="AB42" s="48"/>
      <c r="AC42" s="48"/>
      <c r="AD42" s="48"/>
      <c r="AE42" s="48"/>
      <c r="AF42" s="47">
        <f t="shared" si="101"/>
        <v>665700</v>
      </c>
      <c r="AG42" s="48"/>
      <c r="AH42" s="48"/>
      <c r="AI42" s="48"/>
      <c r="AJ42" s="48"/>
      <c r="AK42" s="48"/>
      <c r="AL42" s="48"/>
      <c r="AM42" s="47">
        <f t="shared" si="102"/>
        <v>0</v>
      </c>
      <c r="AN42" s="48"/>
      <c r="AO42" s="48"/>
      <c r="AP42" s="48"/>
      <c r="AQ42" s="48"/>
      <c r="AR42" s="48"/>
      <c r="AS42" s="48"/>
      <c r="AT42" s="47">
        <f t="shared" si="103"/>
        <v>0</v>
      </c>
      <c r="AU42" s="49">
        <f t="shared" ref="AU42" si="106">AT42+AM42+AF42+Y42+R42+K42+D42</f>
        <v>1997100</v>
      </c>
      <c r="AV42" s="51" t="s">
        <v>800</v>
      </c>
      <c r="AW42" s="40">
        <v>2023</v>
      </c>
      <c r="AX42" s="44">
        <v>2024</v>
      </c>
      <c r="AY42" s="35" t="s">
        <v>653</v>
      </c>
    </row>
    <row r="43" spans="1:51" s="21" customFormat="1" ht="31.5" customHeight="1" x14ac:dyDescent="0.25">
      <c r="A43" s="339" t="s">
        <v>652</v>
      </c>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row>
    <row r="44" spans="1:51" s="21" customFormat="1" ht="45" hidden="1" customHeight="1" x14ac:dyDescent="0.25">
      <c r="A44" s="32" t="s">
        <v>651</v>
      </c>
      <c r="B44" s="40"/>
      <c r="C44" s="40"/>
      <c r="D44" s="40"/>
      <c r="E44" s="48"/>
      <c r="F44" s="48"/>
      <c r="G44" s="48"/>
      <c r="H44" s="48"/>
      <c r="I44" s="48"/>
      <c r="J44" s="48"/>
      <c r="K44" s="47">
        <f t="shared" ref="K44" si="107">E44+F44+G44+I44</f>
        <v>0</v>
      </c>
      <c r="L44" s="48"/>
      <c r="M44" s="48"/>
      <c r="N44" s="48"/>
      <c r="O44" s="48"/>
      <c r="P44" s="48"/>
      <c r="Q44" s="48"/>
      <c r="R44" s="47">
        <f t="shared" ref="R44" si="108">L44+M44+N44+P44</f>
        <v>0</v>
      </c>
      <c r="S44" s="48"/>
      <c r="T44" s="48"/>
      <c r="U44" s="48"/>
      <c r="V44" s="48"/>
      <c r="W44" s="48"/>
      <c r="X44" s="48"/>
      <c r="Y44" s="47">
        <f t="shared" ref="Y44" si="109">S44+T44+U44+W44</f>
        <v>0</v>
      </c>
      <c r="Z44" s="48"/>
      <c r="AA44" s="48"/>
      <c r="AB44" s="48"/>
      <c r="AC44" s="48"/>
      <c r="AD44" s="48"/>
      <c r="AE44" s="48"/>
      <c r="AF44" s="47">
        <f t="shared" ref="AF44" si="110">Z44+AA44+AB44+AD44</f>
        <v>0</v>
      </c>
      <c r="AG44" s="48"/>
      <c r="AH44" s="48"/>
      <c r="AI44" s="48"/>
      <c r="AJ44" s="48"/>
      <c r="AK44" s="48"/>
      <c r="AL44" s="48"/>
      <c r="AM44" s="47">
        <f t="shared" ref="AM44" si="111">AG44+AH44+AI44+AK44</f>
        <v>0</v>
      </c>
      <c r="AN44" s="48"/>
      <c r="AO44" s="48"/>
      <c r="AP44" s="48"/>
      <c r="AQ44" s="48"/>
      <c r="AR44" s="48"/>
      <c r="AS44" s="48"/>
      <c r="AT44" s="47">
        <f t="shared" ref="AT44" si="112">AN44+AO44+AP44+AR44</f>
        <v>0</v>
      </c>
      <c r="AU44" s="49">
        <f t="shared" ref="AU44" si="113">AT44+AM44+AF44+Y44+R44+K44+D44</f>
        <v>0</v>
      </c>
      <c r="AV44" s="40"/>
      <c r="AW44" s="40"/>
      <c r="AX44" s="44"/>
      <c r="AY44" s="35"/>
    </row>
    <row r="45" spans="1:51" x14ac:dyDescent="0.25">
      <c r="K45" s="10"/>
      <c r="R45" s="10"/>
      <c r="S45" s="9"/>
      <c r="T45" s="9"/>
      <c r="U45" s="9"/>
      <c r="V45" s="9"/>
      <c r="W45" s="9"/>
      <c r="X45" s="9"/>
      <c r="Y45" s="10"/>
      <c r="Z45" s="9"/>
      <c r="AA45" s="9"/>
      <c r="AB45" s="9"/>
      <c r="AC45" s="9"/>
      <c r="AD45" s="9"/>
      <c r="AE45" s="9"/>
      <c r="AF45" s="10"/>
      <c r="AG45" s="9"/>
      <c r="AH45" s="9"/>
      <c r="AI45" s="9"/>
      <c r="AJ45" s="9"/>
      <c r="AK45" s="9"/>
      <c r="AL45" s="9"/>
      <c r="AM45" s="10"/>
      <c r="AN45" s="11"/>
      <c r="AQ45" s="38"/>
      <c r="AR45" s="38"/>
      <c r="AS45" s="39"/>
      <c r="AT45" s="10"/>
      <c r="AU45" s="11"/>
    </row>
    <row r="46" spans="1:51" x14ac:dyDescent="0.25">
      <c r="K46" s="10"/>
      <c r="R46" s="10"/>
      <c r="S46" s="9"/>
      <c r="T46" s="9"/>
      <c r="U46" s="9"/>
      <c r="V46" s="9"/>
      <c r="W46" s="9"/>
      <c r="X46" s="9"/>
      <c r="Y46" s="10"/>
      <c r="Z46" s="9"/>
      <c r="AA46" s="9"/>
      <c r="AB46" s="9"/>
      <c r="AC46" s="9"/>
      <c r="AD46" s="9"/>
      <c r="AE46" s="9"/>
      <c r="AF46" s="10"/>
      <c r="AG46" s="9"/>
      <c r="AH46" s="9"/>
      <c r="AI46" s="9"/>
      <c r="AJ46" s="9"/>
      <c r="AK46" s="9"/>
      <c r="AL46" s="9"/>
      <c r="AM46" s="10"/>
      <c r="AN46" s="11"/>
      <c r="AS46" s="39"/>
      <c r="AT46" s="10"/>
      <c r="AU46" s="11"/>
    </row>
    <row r="47" spans="1:51" x14ac:dyDescent="0.25">
      <c r="K47" s="10"/>
      <c r="R47" s="10"/>
      <c r="S47" s="9"/>
      <c r="T47" s="9"/>
      <c r="U47" s="9"/>
      <c r="V47" s="9"/>
      <c r="W47" s="9"/>
      <c r="X47" s="9"/>
      <c r="Y47" s="10"/>
      <c r="Z47" s="9"/>
      <c r="AA47" s="9"/>
      <c r="AB47" s="9"/>
      <c r="AC47" s="9"/>
      <c r="AD47" s="9"/>
      <c r="AE47" s="9"/>
      <c r="AF47" s="10"/>
      <c r="AG47" s="9"/>
      <c r="AH47" s="9"/>
      <c r="AI47" s="9"/>
      <c r="AJ47" s="9"/>
      <c r="AK47" s="9"/>
      <c r="AL47" s="9"/>
      <c r="AM47" s="10"/>
      <c r="AN47" s="11"/>
      <c r="AQ47" s="36"/>
      <c r="AR47" s="36"/>
      <c r="AS47" s="37"/>
      <c r="AT47" s="10"/>
      <c r="AU47" s="11"/>
    </row>
    <row r="48" spans="1:51" x14ac:dyDescent="0.25">
      <c r="K48" s="10"/>
      <c r="R48" s="10"/>
      <c r="S48" s="9"/>
      <c r="T48" s="9"/>
      <c r="U48" s="9"/>
      <c r="V48" s="9"/>
      <c r="W48" s="9"/>
      <c r="X48" s="9"/>
      <c r="Y48" s="10"/>
      <c r="Z48" s="9"/>
      <c r="AA48" s="9"/>
      <c r="AB48" s="9"/>
      <c r="AC48" s="9"/>
      <c r="AD48" s="9"/>
      <c r="AE48" s="9"/>
      <c r="AF48" s="10"/>
      <c r="AG48" s="9"/>
      <c r="AH48" s="9"/>
      <c r="AI48" s="9"/>
      <c r="AJ48" s="9"/>
      <c r="AK48" s="9"/>
      <c r="AL48" s="9"/>
      <c r="AM48" s="10"/>
      <c r="AN48" s="11"/>
      <c r="AQ48" s="38"/>
      <c r="AR48" s="38"/>
      <c r="AS48" s="39"/>
      <c r="AT48" s="10"/>
      <c r="AU48" s="11"/>
    </row>
    <row r="49" spans="1:50" x14ac:dyDescent="0.25">
      <c r="K49" s="10"/>
      <c r="R49" s="10"/>
      <c r="S49" s="9"/>
      <c r="T49" s="9"/>
      <c r="U49" s="9"/>
      <c r="V49" s="9"/>
      <c r="W49" s="9"/>
      <c r="X49" s="9"/>
      <c r="Y49" s="10"/>
      <c r="Z49" s="9"/>
      <c r="AA49" s="9"/>
      <c r="AB49" s="9"/>
      <c r="AC49" s="9"/>
      <c r="AD49" s="9"/>
      <c r="AE49" s="9"/>
      <c r="AF49" s="10"/>
      <c r="AG49" s="9"/>
      <c r="AH49" s="9"/>
      <c r="AI49" s="9"/>
      <c r="AJ49" s="9"/>
      <c r="AK49" s="9"/>
      <c r="AL49" s="9"/>
      <c r="AM49" s="10"/>
      <c r="AN49" s="11"/>
      <c r="AS49" s="39"/>
      <c r="AT49" s="10"/>
      <c r="AU49" s="11"/>
    </row>
    <row r="50" spans="1:50" s="21" customFormat="1" ht="18.75" x14ac:dyDescent="0.25">
      <c r="A50" s="171" t="s">
        <v>667</v>
      </c>
      <c r="B50" s="172" t="s">
        <v>668</v>
      </c>
      <c r="E50" s="13"/>
      <c r="AU50" s="31"/>
      <c r="AV50" s="53"/>
      <c r="AX50" s="13"/>
    </row>
    <row r="51" spans="1:50" x14ac:dyDescent="0.25">
      <c r="K51" s="10"/>
      <c r="R51" s="10"/>
      <c r="S51" s="9"/>
      <c r="T51" s="9"/>
      <c r="U51" s="9"/>
      <c r="V51" s="9"/>
      <c r="W51" s="9"/>
      <c r="X51" s="9"/>
      <c r="Y51" s="10"/>
      <c r="Z51" s="9"/>
      <c r="AA51" s="9"/>
      <c r="AB51" s="9"/>
      <c r="AC51" s="9"/>
      <c r="AD51" s="9"/>
      <c r="AE51" s="9"/>
      <c r="AF51" s="10"/>
      <c r="AG51" s="9"/>
      <c r="AH51" s="9"/>
      <c r="AI51" s="9"/>
      <c r="AJ51" s="9"/>
      <c r="AK51" s="9"/>
      <c r="AL51" s="9"/>
      <c r="AM51" s="10"/>
      <c r="AN51" s="11"/>
      <c r="AQ51" s="38"/>
      <c r="AR51" s="38"/>
      <c r="AS51" s="39"/>
      <c r="AT51" s="10"/>
      <c r="AU51" s="11"/>
    </row>
    <row r="52" spans="1:50" x14ac:dyDescent="0.25">
      <c r="K52" s="10"/>
      <c r="R52" s="10"/>
      <c r="S52" s="9"/>
      <c r="T52" s="9"/>
      <c r="U52" s="9"/>
      <c r="V52" s="9"/>
      <c r="W52" s="9"/>
      <c r="X52" s="9"/>
      <c r="Y52" s="10"/>
      <c r="Z52" s="9"/>
      <c r="AA52" s="9"/>
      <c r="AB52" s="9"/>
      <c r="AC52" s="9"/>
      <c r="AD52" s="9"/>
      <c r="AE52" s="9"/>
      <c r="AF52" s="10"/>
      <c r="AG52" s="9"/>
      <c r="AH52" s="9"/>
      <c r="AI52" s="9"/>
      <c r="AJ52" s="9"/>
      <c r="AK52" s="9"/>
      <c r="AL52" s="9"/>
      <c r="AM52" s="10"/>
      <c r="AN52" s="11"/>
      <c r="AQ52" s="38"/>
      <c r="AR52" s="38"/>
      <c r="AS52" s="39"/>
      <c r="AT52" s="10"/>
      <c r="AU52" s="11"/>
    </row>
    <row r="53" spans="1:50" x14ac:dyDescent="0.25">
      <c r="K53" s="10"/>
      <c r="R53" s="10"/>
      <c r="S53" s="9"/>
      <c r="T53" s="9"/>
      <c r="U53" s="9"/>
      <c r="V53" s="9"/>
      <c r="W53" s="9"/>
      <c r="X53" s="9"/>
      <c r="Y53" s="10"/>
      <c r="Z53" s="9"/>
      <c r="AA53" s="9"/>
      <c r="AB53" s="9"/>
      <c r="AC53" s="9"/>
      <c r="AD53" s="9"/>
      <c r="AE53" s="9"/>
      <c r="AF53" s="10"/>
      <c r="AG53" s="9"/>
      <c r="AH53" s="9"/>
      <c r="AI53" s="9"/>
      <c r="AJ53" s="9"/>
      <c r="AK53" s="9"/>
      <c r="AL53" s="9"/>
      <c r="AM53" s="10"/>
      <c r="AN53" s="11"/>
      <c r="AQ53" s="38"/>
      <c r="AR53" s="38"/>
      <c r="AS53" s="39"/>
      <c r="AT53" s="10"/>
      <c r="AU53" s="11"/>
    </row>
    <row r="54" spans="1:50" x14ac:dyDescent="0.25">
      <c r="K54" s="10"/>
      <c r="R54" s="10"/>
      <c r="S54" s="9"/>
      <c r="T54" s="9"/>
      <c r="U54" s="9"/>
      <c r="V54" s="9"/>
      <c r="W54" s="9"/>
      <c r="X54" s="9"/>
      <c r="Y54" s="10"/>
      <c r="Z54" s="9"/>
      <c r="AA54" s="9"/>
      <c r="AB54" s="9"/>
      <c r="AC54" s="9"/>
      <c r="AD54" s="9"/>
      <c r="AE54" s="9"/>
      <c r="AF54" s="10"/>
      <c r="AG54" s="9"/>
      <c r="AH54" s="9"/>
      <c r="AI54" s="9"/>
      <c r="AJ54" s="9"/>
      <c r="AK54" s="9"/>
      <c r="AL54" s="9"/>
      <c r="AM54" s="10"/>
      <c r="AN54" s="11"/>
      <c r="AT54" s="10"/>
      <c r="AU54" s="11"/>
    </row>
    <row r="55" spans="1:50" x14ac:dyDescent="0.25">
      <c r="K55" s="10"/>
      <c r="R55" s="10"/>
      <c r="S55" s="9"/>
      <c r="T55" s="9"/>
      <c r="U55" s="9"/>
      <c r="V55" s="9"/>
      <c r="W55" s="9"/>
      <c r="X55" s="9"/>
      <c r="Y55" s="10"/>
      <c r="Z55" s="9"/>
      <c r="AA55" s="9"/>
      <c r="AB55" s="9"/>
      <c r="AC55" s="9"/>
      <c r="AD55" s="9"/>
      <c r="AE55" s="9"/>
      <c r="AF55" s="10"/>
      <c r="AG55" s="9"/>
      <c r="AH55" s="9"/>
      <c r="AI55" s="9"/>
      <c r="AJ55" s="9"/>
      <c r="AK55" s="9"/>
      <c r="AL55" s="9"/>
      <c r="AM55" s="10"/>
      <c r="AN55" s="11"/>
      <c r="AT55" s="10"/>
      <c r="AU55" s="11"/>
    </row>
    <row r="56" spans="1:50" x14ac:dyDescent="0.25">
      <c r="K56" s="10"/>
      <c r="R56" s="10"/>
      <c r="S56" s="9"/>
      <c r="T56" s="9"/>
      <c r="U56" s="9"/>
      <c r="V56" s="9"/>
      <c r="W56" s="9"/>
      <c r="X56" s="9"/>
      <c r="Y56" s="10"/>
      <c r="Z56" s="9"/>
      <c r="AA56" s="9"/>
      <c r="AB56" s="9"/>
      <c r="AC56" s="9"/>
      <c r="AD56" s="9"/>
      <c r="AE56" s="9"/>
      <c r="AF56" s="10"/>
      <c r="AG56" s="9"/>
      <c r="AH56" s="9"/>
      <c r="AI56" s="9"/>
      <c r="AJ56" s="9"/>
      <c r="AK56" s="9"/>
      <c r="AL56" s="9"/>
      <c r="AM56" s="10"/>
      <c r="AN56" s="11"/>
      <c r="AT56" s="10"/>
      <c r="AU56" s="11"/>
    </row>
    <row r="57" spans="1:50" x14ac:dyDescent="0.25">
      <c r="K57" s="10"/>
      <c r="R57" s="10"/>
      <c r="S57" s="9"/>
      <c r="T57" s="9"/>
      <c r="U57" s="9"/>
      <c r="V57" s="9"/>
      <c r="W57" s="9"/>
      <c r="X57" s="9"/>
      <c r="Y57" s="10"/>
      <c r="Z57" s="9"/>
      <c r="AA57" s="9"/>
      <c r="AB57" s="9"/>
      <c r="AC57" s="9"/>
      <c r="AD57" s="9"/>
      <c r="AE57" s="9"/>
      <c r="AF57" s="10"/>
      <c r="AG57" s="9"/>
      <c r="AH57" s="9"/>
      <c r="AI57" s="9"/>
      <c r="AJ57" s="9"/>
      <c r="AK57" s="9"/>
      <c r="AL57" s="9"/>
      <c r="AM57" s="10"/>
      <c r="AN57" s="11"/>
      <c r="AT57" s="10"/>
      <c r="AU57" s="11"/>
    </row>
    <row r="58" spans="1:50" x14ac:dyDescent="0.25">
      <c r="K58" s="10"/>
      <c r="R58" s="10"/>
      <c r="S58" s="9"/>
      <c r="T58" s="9"/>
      <c r="U58" s="9"/>
      <c r="V58" s="9"/>
      <c r="W58" s="9"/>
      <c r="X58" s="9"/>
      <c r="Y58" s="10"/>
      <c r="Z58" s="9"/>
      <c r="AA58" s="9"/>
      <c r="AB58" s="9"/>
      <c r="AC58" s="9"/>
      <c r="AD58" s="9"/>
      <c r="AE58" s="9"/>
      <c r="AF58" s="10"/>
      <c r="AG58" s="9"/>
      <c r="AH58" s="9"/>
      <c r="AI58" s="9"/>
      <c r="AJ58" s="9"/>
      <c r="AK58" s="9"/>
      <c r="AL58" s="9"/>
      <c r="AM58" s="10"/>
      <c r="AN58" s="11"/>
      <c r="AT58" s="10"/>
      <c r="AU58" s="11"/>
    </row>
    <row r="59" spans="1:50" x14ac:dyDescent="0.25">
      <c r="K59" s="10"/>
      <c r="R59" s="10"/>
      <c r="S59" s="9"/>
      <c r="T59" s="9"/>
      <c r="U59" s="9"/>
      <c r="V59" s="9"/>
      <c r="W59" s="9"/>
      <c r="X59" s="9"/>
      <c r="Y59" s="10"/>
      <c r="Z59" s="9"/>
      <c r="AA59" s="9"/>
      <c r="AB59" s="9"/>
      <c r="AC59" s="9"/>
      <c r="AD59" s="9"/>
      <c r="AE59" s="9"/>
      <c r="AF59" s="10"/>
      <c r="AG59" s="9"/>
      <c r="AH59" s="9"/>
      <c r="AI59" s="9"/>
      <c r="AJ59" s="9"/>
      <c r="AK59" s="9"/>
      <c r="AL59" s="9"/>
      <c r="AM59" s="10"/>
      <c r="AN59" s="11"/>
      <c r="AT59" s="10"/>
      <c r="AU59" s="11"/>
    </row>
    <row r="60" spans="1:50" x14ac:dyDescent="0.25">
      <c r="K60" s="10"/>
      <c r="R60" s="10"/>
      <c r="S60" s="9"/>
      <c r="T60" s="9"/>
      <c r="U60" s="9"/>
      <c r="V60" s="9"/>
      <c r="W60" s="9"/>
      <c r="X60" s="9"/>
      <c r="Y60" s="10"/>
      <c r="Z60" s="9"/>
      <c r="AA60" s="9"/>
      <c r="AB60" s="9"/>
      <c r="AC60" s="9"/>
      <c r="AD60" s="9"/>
      <c r="AE60" s="9"/>
      <c r="AF60" s="10"/>
      <c r="AG60" s="9"/>
      <c r="AH60" s="9"/>
      <c r="AI60" s="9"/>
      <c r="AJ60" s="9"/>
      <c r="AK60" s="9"/>
      <c r="AL60" s="9"/>
      <c r="AM60" s="10"/>
      <c r="AN60" s="11"/>
      <c r="AT60" s="10"/>
      <c r="AU60" s="11"/>
    </row>
    <row r="61" spans="1:50" x14ac:dyDescent="0.25">
      <c r="K61" s="10"/>
      <c r="R61" s="10"/>
      <c r="S61" s="9"/>
      <c r="T61" s="9"/>
      <c r="U61" s="9"/>
      <c r="V61" s="9"/>
      <c r="W61" s="9"/>
      <c r="X61" s="9"/>
      <c r="Y61" s="10"/>
      <c r="Z61" s="9"/>
      <c r="AA61" s="9"/>
      <c r="AB61" s="9"/>
      <c r="AC61" s="9"/>
      <c r="AD61" s="9"/>
      <c r="AE61" s="9"/>
      <c r="AF61" s="10"/>
      <c r="AG61" s="9"/>
      <c r="AH61" s="9"/>
      <c r="AI61" s="9"/>
      <c r="AJ61" s="9"/>
      <c r="AK61" s="9"/>
      <c r="AL61" s="9"/>
      <c r="AM61" s="10"/>
      <c r="AN61" s="11"/>
      <c r="AT61" s="10"/>
      <c r="AU61" s="11"/>
    </row>
    <row r="62" spans="1:50" x14ac:dyDescent="0.25">
      <c r="K62" s="10"/>
      <c r="R62" s="10"/>
      <c r="S62" s="9"/>
      <c r="T62" s="9"/>
      <c r="U62" s="9"/>
      <c r="V62" s="9"/>
      <c r="W62" s="9"/>
      <c r="X62" s="9"/>
      <c r="Y62" s="10"/>
      <c r="Z62" s="9"/>
      <c r="AA62" s="9"/>
      <c r="AB62" s="9"/>
      <c r="AC62" s="9"/>
      <c r="AD62" s="9"/>
      <c r="AE62" s="9"/>
      <c r="AF62" s="10"/>
      <c r="AG62" s="9"/>
      <c r="AH62" s="9"/>
      <c r="AI62" s="9"/>
      <c r="AJ62" s="9"/>
      <c r="AK62" s="9"/>
      <c r="AL62" s="9"/>
      <c r="AM62" s="10"/>
      <c r="AN62" s="11"/>
      <c r="AT62" s="10"/>
      <c r="AU62" s="11"/>
    </row>
    <row r="63" spans="1:50" x14ac:dyDescent="0.25">
      <c r="K63" s="10"/>
      <c r="R63" s="10"/>
      <c r="S63" s="9"/>
      <c r="T63" s="9"/>
      <c r="U63" s="9"/>
      <c r="V63" s="9"/>
      <c r="W63" s="9"/>
      <c r="X63" s="9"/>
      <c r="Y63" s="10"/>
      <c r="Z63" s="9"/>
      <c r="AA63" s="9"/>
      <c r="AB63" s="9"/>
      <c r="AC63" s="9"/>
      <c r="AD63" s="9"/>
      <c r="AE63" s="9"/>
      <c r="AF63" s="10"/>
      <c r="AG63" s="9"/>
      <c r="AH63" s="9"/>
      <c r="AI63" s="9"/>
      <c r="AJ63" s="9"/>
      <c r="AK63" s="9"/>
      <c r="AL63" s="9"/>
      <c r="AM63" s="10"/>
      <c r="AN63" s="11"/>
      <c r="AT63" s="10"/>
      <c r="AU63" s="11"/>
    </row>
    <row r="64" spans="1:50" x14ac:dyDescent="0.25">
      <c r="K64" s="10"/>
      <c r="R64" s="10"/>
      <c r="S64" s="9"/>
      <c r="T64" s="9"/>
      <c r="U64" s="9"/>
      <c r="V64" s="9"/>
      <c r="W64" s="9"/>
      <c r="X64" s="9"/>
      <c r="Y64" s="10"/>
      <c r="Z64" s="9"/>
      <c r="AA64" s="9"/>
      <c r="AB64" s="9"/>
      <c r="AC64" s="9"/>
      <c r="AD64" s="9"/>
      <c r="AE64" s="9"/>
      <c r="AF64" s="10"/>
      <c r="AG64" s="9"/>
      <c r="AH64" s="9"/>
      <c r="AI64" s="9"/>
      <c r="AJ64" s="9"/>
      <c r="AK64" s="9"/>
      <c r="AL64" s="9"/>
      <c r="AM64" s="10"/>
      <c r="AN64" s="11"/>
      <c r="AT64" s="10"/>
      <c r="AU64" s="11"/>
    </row>
    <row r="65" spans="11:47" x14ac:dyDescent="0.25">
      <c r="K65" s="10"/>
      <c r="R65" s="10"/>
      <c r="S65" s="9"/>
      <c r="T65" s="9"/>
      <c r="U65" s="9"/>
      <c r="V65" s="9"/>
      <c r="W65" s="9"/>
      <c r="X65" s="9"/>
      <c r="Y65" s="10"/>
      <c r="Z65" s="9"/>
      <c r="AA65" s="9"/>
      <c r="AB65" s="9"/>
      <c r="AC65" s="9"/>
      <c r="AD65" s="9"/>
      <c r="AE65" s="9"/>
      <c r="AF65" s="10"/>
      <c r="AG65" s="9"/>
      <c r="AH65" s="9"/>
      <c r="AI65" s="9"/>
      <c r="AJ65" s="9"/>
      <c r="AK65" s="9"/>
      <c r="AL65" s="9"/>
      <c r="AM65" s="10"/>
      <c r="AN65" s="11"/>
      <c r="AT65" s="10"/>
      <c r="AU65" s="11"/>
    </row>
    <row r="66" spans="11:47" x14ac:dyDescent="0.25">
      <c r="K66" s="10"/>
      <c r="R66" s="10"/>
      <c r="S66" s="9"/>
      <c r="T66" s="9"/>
      <c r="U66" s="9"/>
      <c r="V66" s="9"/>
      <c r="W66" s="9"/>
      <c r="X66" s="9"/>
      <c r="Y66" s="10"/>
      <c r="Z66" s="9"/>
      <c r="AA66" s="9"/>
      <c r="AB66" s="9"/>
      <c r="AC66" s="9"/>
      <c r="AD66" s="9"/>
      <c r="AE66" s="9"/>
      <c r="AF66" s="10"/>
      <c r="AG66" s="9"/>
      <c r="AH66" s="9"/>
      <c r="AI66" s="9"/>
      <c r="AJ66" s="9"/>
      <c r="AK66" s="9"/>
      <c r="AL66" s="9"/>
      <c r="AM66" s="10"/>
      <c r="AN66" s="11"/>
      <c r="AT66" s="10"/>
      <c r="AU66" s="11"/>
    </row>
    <row r="67" spans="11:47" x14ac:dyDescent="0.25">
      <c r="K67" s="10"/>
      <c r="R67" s="10"/>
      <c r="S67" s="9"/>
      <c r="T67" s="9"/>
      <c r="U67" s="9"/>
      <c r="V67" s="9"/>
      <c r="W67" s="9"/>
      <c r="X67" s="9"/>
      <c r="Y67" s="10"/>
      <c r="Z67" s="9"/>
      <c r="AA67" s="9"/>
      <c r="AB67" s="9"/>
      <c r="AC67" s="9"/>
      <c r="AD67" s="9"/>
      <c r="AE67" s="9"/>
      <c r="AF67" s="10"/>
      <c r="AG67" s="9"/>
      <c r="AH67" s="9"/>
      <c r="AI67" s="9"/>
      <c r="AJ67" s="9"/>
      <c r="AK67" s="9"/>
      <c r="AL67" s="9"/>
      <c r="AM67" s="10"/>
      <c r="AN67" s="11"/>
      <c r="AT67" s="10"/>
      <c r="AU67" s="11"/>
    </row>
    <row r="68" spans="11:47" x14ac:dyDescent="0.25">
      <c r="K68" s="10"/>
      <c r="R68" s="10"/>
      <c r="S68" s="9"/>
      <c r="T68" s="9"/>
      <c r="U68" s="9"/>
      <c r="V68" s="9"/>
      <c r="W68" s="9"/>
      <c r="X68" s="9"/>
      <c r="Y68" s="10"/>
      <c r="Z68" s="9"/>
      <c r="AA68" s="9"/>
      <c r="AB68" s="9"/>
      <c r="AC68" s="9"/>
      <c r="AD68" s="9"/>
      <c r="AE68" s="9"/>
      <c r="AF68" s="10"/>
      <c r="AG68" s="9"/>
      <c r="AH68" s="9"/>
      <c r="AI68" s="9"/>
      <c r="AJ68" s="9"/>
      <c r="AK68" s="9"/>
      <c r="AL68" s="9"/>
      <c r="AM68" s="10"/>
      <c r="AN68" s="11"/>
      <c r="AT68" s="10"/>
      <c r="AU68" s="11"/>
    </row>
    <row r="69" spans="11:47" x14ac:dyDescent="0.25">
      <c r="K69" s="10"/>
      <c r="R69" s="10"/>
      <c r="S69" s="9"/>
      <c r="T69" s="9"/>
      <c r="U69" s="9"/>
      <c r="V69" s="9"/>
      <c r="W69" s="9"/>
      <c r="X69" s="9"/>
      <c r="Y69" s="10"/>
      <c r="Z69" s="9"/>
      <c r="AA69" s="9"/>
      <c r="AB69" s="9"/>
      <c r="AC69" s="9"/>
      <c r="AD69" s="9"/>
      <c r="AE69" s="9"/>
      <c r="AF69" s="10"/>
      <c r="AG69" s="9"/>
      <c r="AH69" s="9"/>
      <c r="AI69" s="9"/>
      <c r="AJ69" s="9"/>
      <c r="AK69" s="9"/>
      <c r="AL69" s="9"/>
      <c r="AM69" s="10"/>
      <c r="AN69" s="11"/>
      <c r="AT69" s="10"/>
      <c r="AU69" s="11"/>
    </row>
    <row r="70" spans="11:47" x14ac:dyDescent="0.25">
      <c r="K70" s="10"/>
      <c r="R70" s="10"/>
      <c r="S70" s="9"/>
      <c r="T70" s="9"/>
      <c r="U70" s="9"/>
      <c r="V70" s="9"/>
      <c r="W70" s="9"/>
      <c r="X70" s="9"/>
      <c r="Y70" s="10"/>
      <c r="Z70" s="9"/>
      <c r="AA70" s="9"/>
      <c r="AB70" s="9"/>
      <c r="AC70" s="9"/>
      <c r="AD70" s="9"/>
      <c r="AE70" s="9"/>
      <c r="AF70" s="10"/>
      <c r="AG70" s="9"/>
      <c r="AH70" s="9"/>
      <c r="AI70" s="9"/>
      <c r="AJ70" s="9"/>
      <c r="AK70" s="9"/>
      <c r="AL70" s="9"/>
      <c r="AM70" s="10"/>
      <c r="AN70" s="11"/>
      <c r="AT70" s="10"/>
      <c r="AU70" s="11"/>
    </row>
    <row r="71" spans="11:47" x14ac:dyDescent="0.25">
      <c r="K71" s="10"/>
      <c r="R71" s="10"/>
      <c r="S71" s="9"/>
      <c r="T71" s="9"/>
      <c r="U71" s="9"/>
      <c r="V71" s="9"/>
      <c r="W71" s="9"/>
      <c r="X71" s="9"/>
      <c r="Y71" s="10"/>
      <c r="Z71" s="9"/>
      <c r="AA71" s="9"/>
      <c r="AB71" s="9"/>
      <c r="AC71" s="9"/>
      <c r="AD71" s="9"/>
      <c r="AE71" s="9"/>
      <c r="AF71" s="10"/>
      <c r="AG71" s="9"/>
      <c r="AH71" s="9"/>
      <c r="AI71" s="9"/>
      <c r="AJ71" s="9"/>
      <c r="AK71" s="9"/>
      <c r="AL71" s="9"/>
      <c r="AM71" s="10"/>
      <c r="AN71" s="11"/>
      <c r="AT71" s="10"/>
      <c r="AU71" s="11"/>
    </row>
    <row r="72" spans="11:47" x14ac:dyDescent="0.25">
      <c r="K72" s="10"/>
      <c r="R72" s="10"/>
      <c r="S72" s="9"/>
      <c r="T72" s="9"/>
      <c r="U72" s="9"/>
      <c r="V72" s="9"/>
      <c r="W72" s="9"/>
      <c r="X72" s="9"/>
      <c r="Y72" s="10"/>
      <c r="Z72" s="9"/>
      <c r="AA72" s="9"/>
      <c r="AB72" s="9"/>
      <c r="AC72" s="9"/>
      <c r="AD72" s="9"/>
      <c r="AE72" s="9"/>
      <c r="AF72" s="10"/>
      <c r="AG72" s="9"/>
      <c r="AH72" s="9"/>
      <c r="AI72" s="9"/>
      <c r="AJ72" s="9"/>
      <c r="AK72" s="9"/>
      <c r="AL72" s="9"/>
      <c r="AM72" s="10"/>
      <c r="AN72" s="11"/>
      <c r="AS72" s="9"/>
      <c r="AT72" s="10"/>
      <c r="AU72" s="11"/>
    </row>
    <row r="73" spans="11:47" x14ac:dyDescent="0.25">
      <c r="K73" s="10"/>
      <c r="R73" s="10"/>
      <c r="S73" s="9"/>
      <c r="T73" s="9"/>
      <c r="U73" s="9"/>
      <c r="V73" s="9"/>
      <c r="W73" s="9"/>
      <c r="X73" s="9"/>
      <c r="Y73" s="10"/>
      <c r="Z73" s="9"/>
      <c r="AA73" s="9"/>
      <c r="AB73" s="9"/>
      <c r="AC73" s="9"/>
      <c r="AD73" s="9"/>
      <c r="AE73" s="9"/>
      <c r="AF73" s="10"/>
      <c r="AG73" s="9"/>
      <c r="AH73" s="9"/>
      <c r="AI73" s="9"/>
      <c r="AJ73" s="9"/>
      <c r="AK73" s="9"/>
      <c r="AL73" s="9"/>
      <c r="AM73" s="10"/>
      <c r="AN73" s="11"/>
      <c r="AT73" s="10"/>
      <c r="AU73" s="11"/>
    </row>
    <row r="74" spans="11:47" x14ac:dyDescent="0.25">
      <c r="K74" s="10"/>
      <c r="R74" s="10"/>
      <c r="S74" s="9"/>
      <c r="T74" s="9"/>
      <c r="U74" s="9"/>
      <c r="V74" s="9"/>
      <c r="W74" s="9"/>
      <c r="X74" s="9"/>
      <c r="Y74" s="10"/>
      <c r="Z74" s="9"/>
      <c r="AA74" s="9"/>
      <c r="AB74" s="9"/>
      <c r="AC74" s="9"/>
      <c r="AD74" s="9"/>
      <c r="AE74" s="9"/>
      <c r="AF74" s="10"/>
      <c r="AG74" s="9"/>
      <c r="AH74" s="9"/>
      <c r="AI74" s="9"/>
      <c r="AJ74" s="9"/>
      <c r="AK74" s="9"/>
      <c r="AL74" s="9"/>
      <c r="AM74" s="10"/>
      <c r="AN74" s="11"/>
      <c r="AT74" s="10"/>
      <c r="AU74" s="11"/>
    </row>
    <row r="75" spans="11:47" x14ac:dyDescent="0.25">
      <c r="K75" s="10"/>
      <c r="R75" s="10"/>
      <c r="S75" s="9"/>
      <c r="T75" s="9"/>
      <c r="U75" s="9"/>
      <c r="V75" s="9"/>
      <c r="W75" s="9"/>
      <c r="X75" s="9"/>
      <c r="Y75" s="10"/>
      <c r="Z75" s="9"/>
      <c r="AA75" s="9"/>
      <c r="AB75" s="9"/>
      <c r="AC75" s="9"/>
      <c r="AD75" s="9"/>
      <c r="AE75" s="9"/>
      <c r="AF75" s="10"/>
      <c r="AG75" s="9"/>
      <c r="AH75" s="9"/>
      <c r="AI75" s="9"/>
      <c r="AJ75" s="9"/>
      <c r="AK75" s="9"/>
      <c r="AL75" s="9"/>
      <c r="AM75" s="10"/>
      <c r="AN75" s="11"/>
      <c r="AT75" s="10"/>
      <c r="AU75" s="11"/>
    </row>
    <row r="76" spans="11:47" x14ac:dyDescent="0.25">
      <c r="K76" s="10"/>
      <c r="R76" s="10"/>
      <c r="S76" s="9"/>
      <c r="T76" s="9"/>
      <c r="U76" s="9"/>
      <c r="V76" s="9"/>
      <c r="W76" s="9"/>
      <c r="X76" s="9"/>
      <c r="Y76" s="10"/>
      <c r="Z76" s="9"/>
      <c r="AA76" s="9"/>
      <c r="AB76" s="9"/>
      <c r="AC76" s="9"/>
      <c r="AD76" s="9"/>
      <c r="AE76" s="9"/>
      <c r="AF76" s="10"/>
      <c r="AG76" s="9"/>
      <c r="AH76" s="9"/>
      <c r="AI76" s="9"/>
      <c r="AJ76" s="9"/>
      <c r="AK76" s="9"/>
      <c r="AL76" s="9"/>
      <c r="AM76" s="10"/>
      <c r="AN76" s="11"/>
      <c r="AT76" s="10"/>
      <c r="AU76" s="11"/>
    </row>
    <row r="77" spans="11:47" x14ac:dyDescent="0.25">
      <c r="K77" s="10"/>
      <c r="R77" s="10"/>
      <c r="S77" s="9"/>
      <c r="T77" s="9"/>
      <c r="U77" s="9"/>
      <c r="V77" s="9"/>
      <c r="W77" s="9"/>
      <c r="X77" s="9"/>
      <c r="Y77" s="10"/>
      <c r="Z77" s="9"/>
      <c r="AA77" s="9"/>
      <c r="AB77" s="9"/>
      <c r="AC77" s="9"/>
      <c r="AD77" s="9"/>
      <c r="AE77" s="9"/>
      <c r="AF77" s="10"/>
      <c r="AG77" s="9"/>
      <c r="AH77" s="9"/>
      <c r="AI77" s="9"/>
      <c r="AJ77" s="9"/>
      <c r="AK77" s="9"/>
      <c r="AL77" s="9"/>
      <c r="AM77" s="10"/>
      <c r="AN77" s="11"/>
      <c r="AT77" s="10"/>
      <c r="AU77" s="11"/>
    </row>
    <row r="78" spans="11:47" x14ac:dyDescent="0.25">
      <c r="K78" s="10"/>
      <c r="R78" s="10"/>
      <c r="S78" s="9"/>
      <c r="T78" s="9"/>
      <c r="U78" s="9"/>
      <c r="V78" s="9"/>
      <c r="W78" s="9"/>
      <c r="X78" s="9"/>
      <c r="Y78" s="10"/>
      <c r="Z78" s="9"/>
      <c r="AA78" s="9"/>
      <c r="AB78" s="9"/>
      <c r="AC78" s="9"/>
      <c r="AD78" s="9"/>
      <c r="AE78" s="9"/>
      <c r="AF78" s="10"/>
      <c r="AG78" s="9"/>
      <c r="AH78" s="9"/>
      <c r="AI78" s="9"/>
      <c r="AJ78" s="9"/>
      <c r="AK78" s="9"/>
      <c r="AL78" s="9"/>
      <c r="AM78" s="10"/>
      <c r="AN78" s="11"/>
      <c r="AT78" s="10"/>
      <c r="AU78" s="11"/>
    </row>
    <row r="79" spans="11:47" x14ac:dyDescent="0.25">
      <c r="K79" s="10"/>
      <c r="R79" s="10"/>
      <c r="S79" s="9"/>
      <c r="T79" s="9"/>
      <c r="U79" s="9"/>
      <c r="V79" s="9"/>
      <c r="W79" s="9"/>
      <c r="X79" s="9"/>
      <c r="Y79" s="10"/>
      <c r="Z79" s="9"/>
      <c r="AA79" s="9"/>
      <c r="AB79" s="9"/>
      <c r="AC79" s="9"/>
      <c r="AD79" s="9"/>
      <c r="AE79" s="9"/>
      <c r="AF79" s="10"/>
      <c r="AG79" s="9"/>
      <c r="AH79" s="9"/>
      <c r="AI79" s="9"/>
      <c r="AJ79" s="9"/>
      <c r="AK79" s="9"/>
      <c r="AL79" s="9"/>
      <c r="AM79" s="10"/>
      <c r="AN79" s="11"/>
      <c r="AT79" s="10"/>
      <c r="AU79" s="11"/>
    </row>
    <row r="80" spans="11:47" x14ac:dyDescent="0.25">
      <c r="K80" s="10"/>
      <c r="R80" s="10"/>
      <c r="S80" s="9"/>
      <c r="T80" s="9"/>
      <c r="U80" s="9"/>
      <c r="V80" s="9"/>
      <c r="W80" s="9"/>
      <c r="X80" s="9"/>
      <c r="Y80" s="10"/>
      <c r="Z80" s="9"/>
      <c r="AA80" s="9"/>
      <c r="AB80" s="9"/>
      <c r="AC80" s="9"/>
      <c r="AD80" s="9"/>
      <c r="AE80" s="9"/>
      <c r="AF80" s="10"/>
      <c r="AG80" s="9"/>
      <c r="AH80" s="9"/>
      <c r="AI80" s="9"/>
      <c r="AJ80" s="9"/>
      <c r="AK80" s="9"/>
      <c r="AL80" s="9"/>
      <c r="AM80" s="10"/>
      <c r="AN80" s="11"/>
      <c r="AT80" s="10"/>
      <c r="AU80" s="11"/>
    </row>
    <row r="81" spans="11:47" x14ac:dyDescent="0.25">
      <c r="K81" s="10"/>
      <c r="R81" s="10"/>
      <c r="S81" s="9"/>
      <c r="T81" s="9"/>
      <c r="U81" s="9"/>
      <c r="V81" s="9"/>
      <c r="W81" s="9"/>
      <c r="X81" s="9"/>
      <c r="Y81" s="10"/>
      <c r="Z81" s="9"/>
      <c r="AA81" s="9"/>
      <c r="AB81" s="9"/>
      <c r="AC81" s="9"/>
      <c r="AD81" s="9"/>
      <c r="AE81" s="9"/>
      <c r="AF81" s="10"/>
      <c r="AG81" s="9"/>
      <c r="AH81" s="9"/>
      <c r="AI81" s="9"/>
      <c r="AJ81" s="9"/>
      <c r="AK81" s="9"/>
      <c r="AL81" s="9"/>
      <c r="AM81" s="10"/>
      <c r="AN81" s="11"/>
      <c r="AT81" s="10"/>
      <c r="AU81" s="11"/>
    </row>
    <row r="82" spans="11:47" x14ac:dyDescent="0.25">
      <c r="K82" s="10"/>
      <c r="R82" s="10"/>
      <c r="S82" s="9"/>
      <c r="T82" s="9"/>
      <c r="U82" s="9"/>
      <c r="V82" s="9"/>
      <c r="W82" s="9"/>
      <c r="X82" s="9"/>
      <c r="Y82" s="10"/>
      <c r="Z82" s="9"/>
      <c r="AA82" s="9"/>
      <c r="AB82" s="9"/>
      <c r="AC82" s="9"/>
      <c r="AD82" s="9"/>
      <c r="AE82" s="9"/>
      <c r="AF82" s="10"/>
      <c r="AG82" s="9"/>
      <c r="AH82" s="9"/>
      <c r="AI82" s="9"/>
      <c r="AJ82" s="9"/>
      <c r="AK82" s="9"/>
      <c r="AL82" s="9"/>
      <c r="AM82" s="10"/>
      <c r="AN82" s="11"/>
      <c r="AT82" s="10"/>
      <c r="AU82" s="11"/>
    </row>
    <row r="83" spans="11:47" x14ac:dyDescent="0.25">
      <c r="K83" s="10"/>
      <c r="R83" s="10"/>
      <c r="S83" s="9"/>
      <c r="T83" s="9"/>
      <c r="U83" s="9"/>
      <c r="V83" s="9"/>
      <c r="W83" s="9"/>
      <c r="X83" s="9"/>
      <c r="Y83" s="10"/>
      <c r="Z83" s="9"/>
      <c r="AA83" s="9"/>
      <c r="AB83" s="9"/>
      <c r="AC83" s="9"/>
      <c r="AD83" s="9"/>
      <c r="AE83" s="9"/>
      <c r="AF83" s="10"/>
      <c r="AG83" s="9"/>
      <c r="AH83" s="9"/>
      <c r="AI83" s="9"/>
      <c r="AJ83" s="9"/>
      <c r="AK83" s="9"/>
      <c r="AL83" s="9"/>
      <c r="AM83" s="10"/>
      <c r="AN83" s="11"/>
      <c r="AT83" s="10"/>
      <c r="AU83" s="11"/>
    </row>
    <row r="84" spans="11:47" x14ac:dyDescent="0.25">
      <c r="K84" s="10"/>
      <c r="R84" s="10"/>
      <c r="S84" s="9"/>
      <c r="T84" s="9"/>
      <c r="U84" s="9"/>
      <c r="V84" s="9"/>
      <c r="W84" s="9"/>
      <c r="X84" s="9"/>
      <c r="Y84" s="10"/>
      <c r="Z84" s="9"/>
      <c r="AA84" s="9"/>
      <c r="AB84" s="9"/>
      <c r="AC84" s="9"/>
      <c r="AD84" s="9"/>
      <c r="AE84" s="9"/>
      <c r="AF84" s="10"/>
      <c r="AG84" s="9"/>
      <c r="AH84" s="9"/>
      <c r="AI84" s="9"/>
      <c r="AJ84" s="9"/>
      <c r="AK84" s="9"/>
      <c r="AL84" s="9"/>
      <c r="AM84" s="10"/>
      <c r="AN84" s="11"/>
      <c r="AT84" s="10"/>
      <c r="AU84" s="11"/>
    </row>
    <row r="85" spans="11:47" x14ac:dyDescent="0.25">
      <c r="K85" s="10"/>
      <c r="R85" s="10"/>
      <c r="S85" s="9"/>
      <c r="T85" s="9"/>
      <c r="U85" s="9"/>
      <c r="V85" s="9"/>
      <c r="W85" s="9"/>
      <c r="X85" s="9"/>
      <c r="Y85" s="10"/>
      <c r="Z85" s="9"/>
      <c r="AA85" s="9"/>
      <c r="AB85" s="9"/>
      <c r="AC85" s="9"/>
      <c r="AD85" s="9"/>
      <c r="AE85" s="9"/>
      <c r="AF85" s="10"/>
      <c r="AG85" s="9"/>
      <c r="AH85" s="9"/>
      <c r="AI85" s="9"/>
      <c r="AJ85" s="9"/>
      <c r="AK85" s="9"/>
      <c r="AL85" s="9"/>
      <c r="AM85" s="10"/>
      <c r="AN85" s="11"/>
      <c r="AT85" s="10"/>
      <c r="AU85" s="11"/>
    </row>
    <row r="86" spans="11:47" x14ac:dyDescent="0.25">
      <c r="K86" s="10"/>
      <c r="R86" s="10"/>
      <c r="S86" s="9"/>
      <c r="T86" s="9"/>
      <c r="U86" s="9"/>
      <c r="V86" s="9"/>
      <c r="W86" s="9"/>
      <c r="X86" s="9"/>
      <c r="Y86" s="10"/>
      <c r="Z86" s="9"/>
      <c r="AA86" s="9"/>
      <c r="AB86" s="9"/>
      <c r="AC86" s="9"/>
      <c r="AD86" s="9"/>
      <c r="AE86" s="9"/>
      <c r="AF86" s="10"/>
      <c r="AG86" s="9"/>
      <c r="AH86" s="9"/>
      <c r="AI86" s="9"/>
      <c r="AJ86" s="9"/>
      <c r="AK86" s="9"/>
      <c r="AL86" s="9"/>
      <c r="AM86" s="10"/>
      <c r="AN86" s="11"/>
      <c r="AT86" s="10"/>
      <c r="AU86" s="11"/>
    </row>
    <row r="87" spans="11:47" x14ac:dyDescent="0.25">
      <c r="K87" s="10"/>
      <c r="R87" s="10"/>
      <c r="S87" s="9"/>
      <c r="T87" s="9"/>
      <c r="U87" s="9"/>
      <c r="V87" s="9"/>
      <c r="W87" s="9"/>
      <c r="X87" s="9"/>
      <c r="Y87" s="10"/>
      <c r="Z87" s="9"/>
      <c r="AA87" s="9"/>
      <c r="AB87" s="9"/>
      <c r="AC87" s="9"/>
      <c r="AD87" s="9"/>
      <c r="AE87" s="9"/>
      <c r="AF87" s="10"/>
      <c r="AG87" s="9"/>
      <c r="AH87" s="9"/>
      <c r="AI87" s="9"/>
      <c r="AJ87" s="9"/>
      <c r="AK87" s="9"/>
      <c r="AL87" s="9"/>
      <c r="AM87" s="10"/>
      <c r="AN87" s="11"/>
      <c r="AT87" s="10"/>
      <c r="AU87" s="11"/>
    </row>
    <row r="88" spans="11:47" x14ac:dyDescent="0.25">
      <c r="K88" s="10"/>
      <c r="R88" s="10"/>
      <c r="S88" s="9"/>
      <c r="T88" s="9"/>
      <c r="U88" s="9"/>
      <c r="V88" s="9"/>
      <c r="W88" s="9"/>
      <c r="X88" s="9"/>
      <c r="Y88" s="10"/>
      <c r="Z88" s="9"/>
      <c r="AA88" s="9"/>
      <c r="AB88" s="9"/>
      <c r="AC88" s="9"/>
      <c r="AD88" s="9"/>
      <c r="AE88" s="9"/>
      <c r="AF88" s="10"/>
      <c r="AG88" s="9"/>
      <c r="AH88" s="9"/>
      <c r="AI88" s="9"/>
      <c r="AJ88" s="9"/>
      <c r="AK88" s="9"/>
      <c r="AL88" s="9"/>
      <c r="AM88" s="10"/>
      <c r="AN88" s="11"/>
      <c r="AT88" s="10"/>
      <c r="AU88" s="11"/>
    </row>
    <row r="89" spans="11:47" x14ac:dyDescent="0.25">
      <c r="K89" s="10"/>
      <c r="R89" s="10"/>
      <c r="S89" s="9"/>
      <c r="T89" s="9"/>
      <c r="U89" s="9"/>
      <c r="V89" s="9"/>
      <c r="W89" s="9"/>
      <c r="X89" s="9"/>
      <c r="Y89" s="10"/>
      <c r="Z89" s="9"/>
      <c r="AA89" s="9"/>
      <c r="AB89" s="9"/>
      <c r="AC89" s="9"/>
      <c r="AD89" s="9"/>
      <c r="AE89" s="9"/>
      <c r="AF89" s="10"/>
      <c r="AG89" s="9"/>
      <c r="AH89" s="9"/>
      <c r="AI89" s="9"/>
      <c r="AJ89" s="9"/>
      <c r="AK89" s="9"/>
      <c r="AL89" s="9"/>
      <c r="AM89" s="10"/>
      <c r="AN89" s="11"/>
      <c r="AT89" s="10"/>
      <c r="AU89" s="11"/>
    </row>
    <row r="90" spans="11:47" x14ac:dyDescent="0.25">
      <c r="K90" s="10"/>
      <c r="R90" s="10"/>
      <c r="S90" s="9"/>
      <c r="T90" s="9"/>
      <c r="U90" s="9"/>
      <c r="V90" s="9"/>
      <c r="W90" s="9"/>
      <c r="X90" s="9"/>
      <c r="Y90" s="10"/>
      <c r="Z90" s="9"/>
      <c r="AA90" s="9"/>
      <c r="AB90" s="9"/>
      <c r="AC90" s="9"/>
      <c r="AD90" s="9"/>
      <c r="AE90" s="9"/>
      <c r="AF90" s="10"/>
      <c r="AG90" s="9"/>
      <c r="AH90" s="9"/>
      <c r="AI90" s="9"/>
      <c r="AJ90" s="9"/>
      <c r="AK90" s="9"/>
      <c r="AL90" s="9"/>
      <c r="AM90" s="10"/>
      <c r="AN90" s="11"/>
      <c r="AT90" s="10"/>
      <c r="AU90" s="11"/>
    </row>
    <row r="91" spans="11:47" x14ac:dyDescent="0.25">
      <c r="K91" s="10"/>
      <c r="R91" s="10"/>
      <c r="S91" s="9"/>
      <c r="T91" s="9"/>
      <c r="U91" s="9"/>
      <c r="V91" s="9"/>
      <c r="W91" s="9"/>
      <c r="X91" s="9"/>
      <c r="Y91" s="10"/>
      <c r="Z91" s="9"/>
      <c r="AA91" s="9"/>
      <c r="AB91" s="9"/>
      <c r="AC91" s="9"/>
      <c r="AD91" s="9"/>
      <c r="AE91" s="9"/>
      <c r="AF91" s="10"/>
      <c r="AG91" s="9"/>
      <c r="AH91" s="9"/>
      <c r="AI91" s="9"/>
      <c r="AJ91" s="9"/>
      <c r="AK91" s="9"/>
      <c r="AL91" s="9"/>
      <c r="AM91" s="10"/>
      <c r="AN91" s="11"/>
      <c r="AT91" s="10"/>
      <c r="AU91" s="11"/>
    </row>
    <row r="92" spans="11:47" x14ac:dyDescent="0.25">
      <c r="K92" s="10"/>
      <c r="R92" s="10"/>
      <c r="S92" s="9"/>
      <c r="T92" s="9"/>
      <c r="U92" s="9"/>
      <c r="V92" s="9"/>
      <c r="W92" s="9"/>
      <c r="X92" s="9"/>
      <c r="Y92" s="10"/>
      <c r="Z92" s="9"/>
      <c r="AA92" s="9"/>
      <c r="AB92" s="9"/>
      <c r="AC92" s="9"/>
      <c r="AD92" s="9"/>
      <c r="AE92" s="9"/>
      <c r="AF92" s="10"/>
      <c r="AG92" s="9"/>
      <c r="AH92" s="9"/>
      <c r="AI92" s="9"/>
      <c r="AJ92" s="9"/>
      <c r="AK92" s="9"/>
      <c r="AL92" s="9"/>
      <c r="AM92" s="10"/>
      <c r="AN92" s="11"/>
      <c r="AT92" s="10"/>
      <c r="AU92" s="11"/>
    </row>
    <row r="93" spans="11:47" x14ac:dyDescent="0.25">
      <c r="K93" s="10"/>
      <c r="R93" s="10"/>
      <c r="S93" s="9"/>
      <c r="T93" s="9"/>
      <c r="U93" s="9"/>
      <c r="V93" s="9"/>
      <c r="W93" s="9"/>
      <c r="X93" s="9"/>
      <c r="Y93" s="10"/>
      <c r="Z93" s="9"/>
      <c r="AA93" s="9"/>
      <c r="AB93" s="9"/>
      <c r="AC93" s="9"/>
      <c r="AD93" s="9"/>
      <c r="AE93" s="9"/>
      <c r="AF93" s="10"/>
      <c r="AG93" s="9"/>
      <c r="AH93" s="9"/>
      <c r="AI93" s="9"/>
      <c r="AJ93" s="9"/>
      <c r="AK93" s="9"/>
      <c r="AL93" s="9"/>
      <c r="AM93" s="10"/>
      <c r="AN93" s="11"/>
      <c r="AT93" s="10"/>
      <c r="AU93" s="11"/>
    </row>
    <row r="94" spans="11:47" x14ac:dyDescent="0.25">
      <c r="K94" s="10"/>
      <c r="R94" s="10"/>
      <c r="S94" s="9"/>
      <c r="T94" s="9"/>
      <c r="U94" s="9"/>
      <c r="V94" s="9"/>
      <c r="W94" s="9"/>
      <c r="X94" s="9"/>
      <c r="Y94" s="10"/>
      <c r="Z94" s="9"/>
      <c r="AA94" s="9"/>
      <c r="AB94" s="9"/>
      <c r="AC94" s="9"/>
      <c r="AD94" s="9"/>
      <c r="AE94" s="9"/>
      <c r="AF94" s="10"/>
      <c r="AG94" s="9"/>
      <c r="AH94" s="9"/>
      <c r="AI94" s="9"/>
      <c r="AJ94" s="9"/>
      <c r="AK94" s="9"/>
      <c r="AL94" s="9"/>
      <c r="AM94" s="10"/>
      <c r="AN94" s="11"/>
      <c r="AT94" s="10"/>
      <c r="AU94" s="11"/>
    </row>
    <row r="95" spans="11:47" x14ac:dyDescent="0.25">
      <c r="K95" s="10"/>
      <c r="R95" s="10"/>
      <c r="S95" s="9"/>
      <c r="T95" s="9"/>
      <c r="U95" s="9"/>
      <c r="V95" s="9"/>
      <c r="W95" s="9"/>
      <c r="X95" s="9"/>
      <c r="Y95" s="10"/>
      <c r="Z95" s="9"/>
      <c r="AA95" s="9"/>
      <c r="AB95" s="9"/>
      <c r="AC95" s="9"/>
      <c r="AD95" s="9"/>
      <c r="AE95" s="9"/>
      <c r="AF95" s="10"/>
      <c r="AG95" s="9"/>
      <c r="AH95" s="9"/>
      <c r="AI95" s="9"/>
      <c r="AJ95" s="9"/>
      <c r="AK95" s="9"/>
      <c r="AL95" s="9"/>
      <c r="AM95" s="10"/>
      <c r="AN95" s="11"/>
      <c r="AT95" s="10"/>
      <c r="AU95" s="11"/>
    </row>
    <row r="96" spans="11:47" x14ac:dyDescent="0.25">
      <c r="K96" s="10"/>
      <c r="R96" s="10"/>
      <c r="S96" s="9"/>
      <c r="T96" s="9"/>
      <c r="U96" s="9"/>
      <c r="V96" s="9"/>
      <c r="W96" s="9"/>
      <c r="X96" s="9"/>
      <c r="Y96" s="10"/>
      <c r="Z96" s="9"/>
      <c r="AA96" s="9"/>
      <c r="AB96" s="9"/>
      <c r="AC96" s="9"/>
      <c r="AD96" s="9"/>
      <c r="AE96" s="9"/>
      <c r="AF96" s="10"/>
      <c r="AG96" s="9"/>
      <c r="AH96" s="9"/>
      <c r="AI96" s="9"/>
      <c r="AJ96" s="9"/>
      <c r="AK96" s="9"/>
      <c r="AL96" s="9"/>
      <c r="AM96" s="10"/>
      <c r="AN96" s="11"/>
      <c r="AT96" s="10"/>
      <c r="AU96" s="11"/>
    </row>
    <row r="97" spans="11:47" x14ac:dyDescent="0.25">
      <c r="K97" s="10"/>
      <c r="R97" s="10"/>
      <c r="S97" s="9"/>
      <c r="T97" s="9"/>
      <c r="U97" s="9"/>
      <c r="V97" s="9"/>
      <c r="W97" s="9"/>
      <c r="X97" s="9"/>
      <c r="Y97" s="10"/>
      <c r="Z97" s="9"/>
      <c r="AA97" s="9"/>
      <c r="AB97" s="9"/>
      <c r="AC97" s="9"/>
      <c r="AD97" s="9"/>
      <c r="AE97" s="9"/>
      <c r="AF97" s="10"/>
      <c r="AG97" s="9"/>
      <c r="AH97" s="9"/>
      <c r="AI97" s="9"/>
      <c r="AJ97" s="9"/>
      <c r="AK97" s="9"/>
      <c r="AL97" s="9"/>
      <c r="AM97" s="10"/>
      <c r="AN97" s="11"/>
      <c r="AT97" s="10"/>
      <c r="AU97" s="11"/>
    </row>
    <row r="98" spans="11:47" x14ac:dyDescent="0.25">
      <c r="K98" s="10"/>
      <c r="R98" s="10"/>
      <c r="S98" s="9"/>
      <c r="T98" s="9"/>
      <c r="U98" s="9"/>
      <c r="V98" s="9"/>
      <c r="W98" s="9"/>
      <c r="X98" s="9"/>
      <c r="Y98" s="10"/>
      <c r="Z98" s="9"/>
      <c r="AA98" s="9"/>
      <c r="AB98" s="9"/>
      <c r="AC98" s="9"/>
      <c r="AD98" s="9"/>
      <c r="AE98" s="9"/>
      <c r="AF98" s="10"/>
      <c r="AG98" s="9"/>
      <c r="AH98" s="9"/>
      <c r="AI98" s="9"/>
      <c r="AJ98" s="9"/>
      <c r="AK98" s="9"/>
      <c r="AL98" s="9"/>
      <c r="AM98" s="10"/>
      <c r="AN98" s="11"/>
      <c r="AT98" s="10"/>
      <c r="AU98" s="11"/>
    </row>
    <row r="99" spans="11:47" x14ac:dyDescent="0.25">
      <c r="K99" s="10"/>
      <c r="R99" s="10"/>
      <c r="S99" s="9"/>
      <c r="T99" s="9"/>
      <c r="U99" s="9"/>
      <c r="V99" s="9"/>
      <c r="W99" s="9"/>
      <c r="X99" s="9"/>
      <c r="Y99" s="10"/>
      <c r="Z99" s="9"/>
      <c r="AA99" s="9"/>
      <c r="AB99" s="9"/>
      <c r="AC99" s="9"/>
      <c r="AD99" s="9"/>
      <c r="AE99" s="9"/>
      <c r="AF99" s="10"/>
      <c r="AG99" s="9"/>
      <c r="AH99" s="9"/>
      <c r="AI99" s="9"/>
      <c r="AJ99" s="9"/>
      <c r="AK99" s="9"/>
      <c r="AL99" s="9"/>
      <c r="AM99" s="10"/>
      <c r="AN99" s="11"/>
      <c r="AT99" s="10"/>
      <c r="AU99" s="11"/>
    </row>
    <row r="100" spans="11:47" x14ac:dyDescent="0.25">
      <c r="K100" s="10"/>
      <c r="R100" s="10"/>
      <c r="S100" s="9"/>
      <c r="T100" s="9"/>
      <c r="U100" s="9"/>
      <c r="V100" s="9"/>
      <c r="W100" s="9"/>
      <c r="X100" s="9"/>
      <c r="Y100" s="10"/>
      <c r="Z100" s="9"/>
      <c r="AA100" s="9"/>
      <c r="AB100" s="9"/>
      <c r="AC100" s="9"/>
      <c r="AD100" s="9"/>
      <c r="AE100" s="9"/>
      <c r="AF100" s="10"/>
      <c r="AG100" s="9"/>
      <c r="AH100" s="9"/>
      <c r="AI100" s="9"/>
      <c r="AJ100" s="9"/>
      <c r="AK100" s="9"/>
      <c r="AL100" s="9"/>
      <c r="AM100" s="10"/>
      <c r="AN100" s="11"/>
      <c r="AT100" s="10"/>
      <c r="AU100" s="11"/>
    </row>
    <row r="101" spans="11:47" x14ac:dyDescent="0.25">
      <c r="K101" s="10"/>
      <c r="R101" s="10"/>
      <c r="S101" s="9"/>
      <c r="T101" s="9"/>
      <c r="U101" s="9"/>
      <c r="V101" s="9"/>
      <c r="W101" s="9"/>
      <c r="X101" s="9"/>
      <c r="Y101" s="10"/>
      <c r="Z101" s="9"/>
      <c r="AA101" s="9"/>
      <c r="AB101" s="9"/>
      <c r="AC101" s="9"/>
      <c r="AD101" s="9"/>
      <c r="AE101" s="9"/>
      <c r="AF101" s="10"/>
      <c r="AG101" s="9"/>
      <c r="AH101" s="9"/>
      <c r="AI101" s="9"/>
      <c r="AJ101" s="9"/>
      <c r="AK101" s="9"/>
      <c r="AL101" s="9"/>
      <c r="AM101" s="10"/>
      <c r="AN101" s="11"/>
      <c r="AT101" s="10"/>
      <c r="AU101" s="11"/>
    </row>
    <row r="102" spans="11:47" x14ac:dyDescent="0.25">
      <c r="K102" s="10"/>
      <c r="R102" s="10"/>
      <c r="S102" s="9"/>
      <c r="T102" s="9"/>
      <c r="U102" s="9"/>
      <c r="V102" s="9"/>
      <c r="W102" s="9"/>
      <c r="X102" s="9"/>
      <c r="Y102" s="10"/>
      <c r="Z102" s="9"/>
      <c r="AA102" s="9"/>
      <c r="AB102" s="9"/>
      <c r="AC102" s="9"/>
      <c r="AD102" s="9"/>
      <c r="AE102" s="9"/>
      <c r="AF102" s="10"/>
      <c r="AG102" s="9"/>
      <c r="AH102" s="9"/>
      <c r="AI102" s="9"/>
      <c r="AJ102" s="9"/>
      <c r="AK102" s="9"/>
      <c r="AL102" s="9"/>
      <c r="AM102" s="10"/>
      <c r="AN102" s="11"/>
      <c r="AT102" s="10"/>
      <c r="AU102" s="11"/>
    </row>
    <row r="103" spans="11:47" x14ac:dyDescent="0.25">
      <c r="K103" s="10"/>
      <c r="R103" s="10"/>
      <c r="S103" s="9"/>
      <c r="T103" s="9"/>
      <c r="U103" s="9"/>
      <c r="V103" s="9"/>
      <c r="W103" s="9"/>
      <c r="X103" s="9"/>
      <c r="Y103" s="10"/>
      <c r="Z103" s="9"/>
      <c r="AA103" s="9"/>
      <c r="AB103" s="9"/>
      <c r="AC103" s="9"/>
      <c r="AD103" s="9"/>
      <c r="AE103" s="9"/>
      <c r="AF103" s="10"/>
      <c r="AG103" s="9"/>
      <c r="AH103" s="9"/>
      <c r="AI103" s="9"/>
      <c r="AJ103" s="9"/>
      <c r="AK103" s="9"/>
      <c r="AL103" s="9"/>
      <c r="AM103" s="10"/>
      <c r="AN103" s="11"/>
      <c r="AT103" s="10"/>
      <c r="AU103" s="11"/>
    </row>
    <row r="104" spans="11:47" x14ac:dyDescent="0.25">
      <c r="K104" s="10"/>
      <c r="R104" s="10"/>
      <c r="S104" s="9"/>
      <c r="T104" s="9"/>
      <c r="U104" s="9"/>
      <c r="V104" s="9"/>
      <c r="W104" s="9"/>
      <c r="X104" s="9"/>
      <c r="Y104" s="10"/>
      <c r="Z104" s="9"/>
      <c r="AA104" s="9"/>
      <c r="AB104" s="9"/>
      <c r="AC104" s="9"/>
      <c r="AD104" s="9"/>
      <c r="AE104" s="9"/>
      <c r="AF104" s="10"/>
      <c r="AG104" s="9"/>
      <c r="AH104" s="9"/>
      <c r="AI104" s="9"/>
      <c r="AJ104" s="9"/>
      <c r="AK104" s="9"/>
      <c r="AL104" s="9"/>
      <c r="AM104" s="10"/>
      <c r="AN104" s="11"/>
      <c r="AT104" s="10"/>
      <c r="AU104" s="11"/>
    </row>
    <row r="105" spans="11:47" x14ac:dyDescent="0.25">
      <c r="K105" s="10"/>
      <c r="R105" s="10"/>
      <c r="S105" s="9"/>
      <c r="T105" s="9"/>
      <c r="U105" s="9"/>
      <c r="V105" s="9"/>
      <c r="W105" s="9"/>
      <c r="X105" s="9"/>
      <c r="Y105" s="10"/>
      <c r="Z105" s="9"/>
      <c r="AA105" s="9"/>
      <c r="AB105" s="9"/>
      <c r="AC105" s="9"/>
      <c r="AD105" s="9"/>
      <c r="AE105" s="9"/>
      <c r="AF105" s="10"/>
      <c r="AG105" s="9"/>
      <c r="AH105" s="9"/>
      <c r="AI105" s="9"/>
      <c r="AJ105" s="9"/>
      <c r="AK105" s="9"/>
      <c r="AL105" s="9"/>
      <c r="AM105" s="10"/>
      <c r="AN105" s="11"/>
      <c r="AT105" s="10"/>
      <c r="AU105" s="11"/>
    </row>
    <row r="106" spans="11:47" x14ac:dyDescent="0.25">
      <c r="K106" s="10"/>
      <c r="R106" s="10"/>
      <c r="S106" s="9"/>
      <c r="T106" s="9"/>
      <c r="U106" s="9"/>
      <c r="V106" s="9"/>
      <c r="W106" s="9"/>
      <c r="X106" s="9"/>
      <c r="Y106" s="10"/>
      <c r="Z106" s="9"/>
      <c r="AA106" s="9"/>
      <c r="AB106" s="9"/>
      <c r="AC106" s="9"/>
      <c r="AD106" s="9"/>
      <c r="AE106" s="9"/>
      <c r="AF106" s="10"/>
      <c r="AG106" s="9"/>
      <c r="AH106" s="9"/>
      <c r="AI106" s="9"/>
      <c r="AJ106" s="9"/>
      <c r="AK106" s="9"/>
      <c r="AL106" s="9"/>
      <c r="AM106" s="10"/>
      <c r="AN106" s="11"/>
      <c r="AT106" s="10"/>
      <c r="AU106" s="11"/>
    </row>
    <row r="107" spans="11:47" x14ac:dyDescent="0.25">
      <c r="K107" s="10"/>
      <c r="R107" s="10"/>
      <c r="S107" s="9"/>
      <c r="T107" s="9"/>
      <c r="U107" s="9"/>
      <c r="V107" s="9"/>
      <c r="W107" s="9"/>
      <c r="X107" s="9"/>
      <c r="Y107" s="10"/>
      <c r="Z107" s="9"/>
      <c r="AA107" s="9"/>
      <c r="AB107" s="9"/>
      <c r="AC107" s="9"/>
      <c r="AD107" s="9"/>
      <c r="AE107" s="9"/>
      <c r="AF107" s="10"/>
      <c r="AG107" s="9"/>
      <c r="AH107" s="9"/>
      <c r="AI107" s="9"/>
      <c r="AJ107" s="9"/>
      <c r="AK107" s="9"/>
      <c r="AL107" s="9"/>
      <c r="AM107" s="10"/>
      <c r="AN107" s="11"/>
      <c r="AT107" s="10"/>
      <c r="AU107" s="11"/>
    </row>
    <row r="108" spans="11:47" x14ac:dyDescent="0.25">
      <c r="K108" s="10"/>
      <c r="R108" s="10"/>
      <c r="S108" s="9"/>
      <c r="T108" s="9"/>
      <c r="U108" s="9"/>
      <c r="V108" s="9"/>
      <c r="W108" s="9"/>
      <c r="X108" s="9"/>
      <c r="Y108" s="10"/>
      <c r="Z108" s="9"/>
      <c r="AA108" s="9"/>
      <c r="AB108" s="9"/>
      <c r="AC108" s="9"/>
      <c r="AD108" s="9"/>
      <c r="AE108" s="9"/>
      <c r="AF108" s="10"/>
      <c r="AG108" s="9"/>
      <c r="AH108" s="9"/>
      <c r="AI108" s="9"/>
      <c r="AJ108" s="9"/>
      <c r="AK108" s="9"/>
      <c r="AL108" s="9"/>
      <c r="AM108" s="10"/>
      <c r="AN108" s="11"/>
      <c r="AT108" s="10"/>
      <c r="AU108" s="11"/>
    </row>
    <row r="109" spans="11:47" x14ac:dyDescent="0.25">
      <c r="K109" s="10"/>
      <c r="R109" s="10"/>
      <c r="S109" s="9"/>
      <c r="T109" s="9"/>
      <c r="U109" s="9"/>
      <c r="V109" s="9"/>
      <c r="W109" s="9"/>
      <c r="X109" s="9"/>
      <c r="Y109" s="10"/>
      <c r="Z109" s="9"/>
      <c r="AA109" s="9"/>
      <c r="AB109" s="9"/>
      <c r="AC109" s="9"/>
      <c r="AD109" s="9"/>
      <c r="AE109" s="9"/>
      <c r="AF109" s="10"/>
      <c r="AG109" s="9"/>
      <c r="AH109" s="9"/>
      <c r="AI109" s="9"/>
      <c r="AJ109" s="9"/>
      <c r="AK109" s="9"/>
      <c r="AL109" s="9"/>
      <c r="AM109" s="10"/>
      <c r="AN109" s="11"/>
      <c r="AT109" s="10"/>
      <c r="AU109" s="11"/>
    </row>
    <row r="110" spans="11:47" x14ac:dyDescent="0.25">
      <c r="K110" s="10"/>
      <c r="R110" s="10"/>
      <c r="S110" s="9"/>
      <c r="T110" s="9"/>
      <c r="U110" s="9"/>
      <c r="V110" s="9"/>
      <c r="W110" s="9"/>
      <c r="X110" s="9"/>
      <c r="Y110" s="10"/>
      <c r="Z110" s="9"/>
      <c r="AA110" s="9"/>
      <c r="AB110" s="9"/>
      <c r="AC110" s="9"/>
      <c r="AD110" s="9"/>
      <c r="AE110" s="9"/>
      <c r="AF110" s="10"/>
      <c r="AG110" s="9"/>
      <c r="AH110" s="9"/>
      <c r="AI110" s="9"/>
      <c r="AJ110" s="9"/>
      <c r="AK110" s="9"/>
      <c r="AL110" s="9"/>
      <c r="AM110" s="10"/>
      <c r="AN110" s="11"/>
      <c r="AT110" s="10"/>
      <c r="AU110" s="11"/>
    </row>
    <row r="111" spans="11:47" x14ac:dyDescent="0.25">
      <c r="K111" s="10"/>
      <c r="R111" s="10"/>
      <c r="S111" s="9"/>
      <c r="T111" s="9"/>
      <c r="U111" s="9"/>
      <c r="V111" s="9"/>
      <c r="W111" s="9"/>
      <c r="X111" s="9"/>
      <c r="Y111" s="10"/>
      <c r="Z111" s="9"/>
      <c r="AA111" s="9"/>
      <c r="AB111" s="9"/>
      <c r="AC111" s="9"/>
      <c r="AD111" s="9"/>
      <c r="AE111" s="9"/>
      <c r="AF111" s="10"/>
      <c r="AG111" s="9"/>
      <c r="AH111" s="9"/>
      <c r="AI111" s="9"/>
      <c r="AJ111" s="9"/>
      <c r="AK111" s="9"/>
      <c r="AL111" s="9"/>
      <c r="AM111" s="10"/>
      <c r="AN111" s="11"/>
      <c r="AT111" s="10"/>
      <c r="AU111" s="11"/>
    </row>
    <row r="112" spans="11:47" x14ac:dyDescent="0.25">
      <c r="K112" s="10"/>
      <c r="R112" s="10"/>
      <c r="S112" s="9"/>
      <c r="T112" s="9"/>
      <c r="U112" s="9"/>
      <c r="V112" s="9"/>
      <c r="W112" s="9"/>
      <c r="X112" s="9"/>
      <c r="Y112" s="10"/>
      <c r="Z112" s="9"/>
      <c r="AA112" s="9"/>
      <c r="AB112" s="9"/>
      <c r="AC112" s="9"/>
      <c r="AD112" s="9"/>
      <c r="AE112" s="9"/>
      <c r="AF112" s="10"/>
      <c r="AG112" s="9"/>
      <c r="AH112" s="9"/>
      <c r="AI112" s="9"/>
      <c r="AJ112" s="9"/>
      <c r="AK112" s="9"/>
      <c r="AL112" s="9"/>
      <c r="AM112" s="10"/>
      <c r="AN112" s="11"/>
      <c r="AT112" s="10"/>
      <c r="AU112" s="11"/>
    </row>
    <row r="113" spans="11:47" x14ac:dyDescent="0.25">
      <c r="K113" s="10"/>
      <c r="R113" s="10"/>
      <c r="S113" s="9"/>
      <c r="T113" s="9"/>
      <c r="U113" s="9"/>
      <c r="V113" s="9"/>
      <c r="W113" s="9"/>
      <c r="X113" s="9"/>
      <c r="Y113" s="10"/>
      <c r="Z113" s="9"/>
      <c r="AA113" s="9"/>
      <c r="AB113" s="9"/>
      <c r="AC113" s="9"/>
      <c r="AD113" s="9"/>
      <c r="AE113" s="9"/>
      <c r="AF113" s="10"/>
      <c r="AG113" s="9"/>
      <c r="AH113" s="9"/>
      <c r="AI113" s="9"/>
      <c r="AJ113" s="9"/>
      <c r="AK113" s="9"/>
      <c r="AL113" s="9"/>
      <c r="AM113" s="10"/>
      <c r="AN113" s="11"/>
      <c r="AT113" s="10"/>
      <c r="AU113" s="11"/>
    </row>
    <row r="114" spans="11:47" x14ac:dyDescent="0.25">
      <c r="K114" s="10"/>
      <c r="R114" s="10"/>
      <c r="S114" s="9"/>
      <c r="T114" s="9"/>
      <c r="U114" s="9"/>
      <c r="V114" s="9"/>
      <c r="W114" s="9"/>
      <c r="X114" s="9"/>
      <c r="Y114" s="10"/>
      <c r="Z114" s="9"/>
      <c r="AA114" s="9"/>
      <c r="AB114" s="9"/>
      <c r="AC114" s="9"/>
      <c r="AD114" s="9"/>
      <c r="AE114" s="9"/>
      <c r="AF114" s="10"/>
      <c r="AG114" s="9"/>
      <c r="AH114" s="9"/>
      <c r="AI114" s="9"/>
      <c r="AJ114" s="9"/>
      <c r="AK114" s="9"/>
      <c r="AL114" s="9"/>
      <c r="AM114" s="10"/>
      <c r="AN114" s="11"/>
      <c r="AT114" s="10"/>
      <c r="AU114" s="11"/>
    </row>
    <row r="115" spans="11:47" x14ac:dyDescent="0.25">
      <c r="K115" s="10"/>
      <c r="R115" s="10"/>
      <c r="S115" s="9"/>
      <c r="T115" s="9"/>
      <c r="U115" s="9"/>
      <c r="V115" s="9"/>
      <c r="W115" s="9"/>
      <c r="X115" s="9"/>
      <c r="Y115" s="10"/>
      <c r="Z115" s="9"/>
      <c r="AA115" s="9"/>
      <c r="AB115" s="9"/>
      <c r="AC115" s="9"/>
      <c r="AD115" s="9"/>
      <c r="AE115" s="9"/>
      <c r="AF115" s="10"/>
      <c r="AG115" s="9"/>
      <c r="AH115" s="9"/>
      <c r="AI115" s="9"/>
      <c r="AJ115" s="9"/>
      <c r="AK115" s="9"/>
      <c r="AL115" s="9"/>
      <c r="AM115" s="10"/>
      <c r="AN115" s="11"/>
      <c r="AT115" s="10"/>
      <c r="AU115" s="11"/>
    </row>
    <row r="116" spans="11:47" x14ac:dyDescent="0.25">
      <c r="K116" s="10"/>
      <c r="R116" s="10"/>
      <c r="S116" s="9"/>
      <c r="T116" s="9"/>
      <c r="U116" s="9"/>
      <c r="V116" s="9"/>
      <c r="W116" s="9"/>
      <c r="X116" s="9"/>
      <c r="Y116" s="10"/>
      <c r="Z116" s="9"/>
      <c r="AA116" s="9"/>
      <c r="AB116" s="9"/>
      <c r="AC116" s="9"/>
      <c r="AD116" s="9"/>
      <c r="AE116" s="9"/>
      <c r="AF116" s="10"/>
      <c r="AG116" s="9"/>
      <c r="AH116" s="9"/>
      <c r="AI116" s="9"/>
      <c r="AJ116" s="9"/>
      <c r="AK116" s="9"/>
      <c r="AL116" s="9"/>
      <c r="AM116" s="10"/>
      <c r="AN116" s="11"/>
      <c r="AT116" s="10"/>
      <c r="AU116" s="11"/>
    </row>
    <row r="117" spans="11:47" x14ac:dyDescent="0.25">
      <c r="K117" s="10"/>
      <c r="R117" s="10"/>
      <c r="S117" s="9"/>
      <c r="T117" s="9"/>
      <c r="U117" s="9"/>
      <c r="V117" s="9"/>
      <c r="W117" s="9"/>
      <c r="X117" s="9"/>
      <c r="Y117" s="10"/>
      <c r="Z117" s="9"/>
      <c r="AA117" s="9"/>
      <c r="AB117" s="9"/>
      <c r="AC117" s="9"/>
      <c r="AD117" s="9"/>
      <c r="AE117" s="9"/>
      <c r="AF117" s="10"/>
      <c r="AG117" s="9"/>
      <c r="AH117" s="9"/>
      <c r="AI117" s="9"/>
      <c r="AJ117" s="9"/>
      <c r="AK117" s="9"/>
      <c r="AL117" s="9"/>
      <c r="AM117" s="10"/>
      <c r="AN117" s="11"/>
      <c r="AT117" s="10"/>
      <c r="AU117" s="11"/>
    </row>
    <row r="118" spans="11:47" x14ac:dyDescent="0.25">
      <c r="K118" s="10"/>
      <c r="R118" s="10"/>
      <c r="S118" s="9"/>
      <c r="T118" s="9"/>
      <c r="U118" s="9"/>
      <c r="V118" s="9"/>
      <c r="W118" s="9"/>
      <c r="X118" s="9"/>
      <c r="Y118" s="10"/>
      <c r="Z118" s="9"/>
      <c r="AA118" s="9"/>
      <c r="AB118" s="9"/>
      <c r="AC118" s="9"/>
      <c r="AD118" s="9"/>
      <c r="AE118" s="9"/>
      <c r="AF118" s="10"/>
      <c r="AG118" s="9"/>
      <c r="AH118" s="9"/>
      <c r="AI118" s="9"/>
      <c r="AJ118" s="9"/>
      <c r="AK118" s="9"/>
      <c r="AL118" s="9"/>
      <c r="AM118" s="10"/>
      <c r="AN118" s="11"/>
      <c r="AT118" s="10"/>
      <c r="AU118" s="11"/>
    </row>
    <row r="119" spans="11:47" x14ac:dyDescent="0.25">
      <c r="K119" s="10"/>
      <c r="R119" s="10"/>
      <c r="S119" s="9"/>
      <c r="T119" s="9"/>
      <c r="U119" s="9"/>
      <c r="V119" s="9"/>
      <c r="W119" s="9"/>
      <c r="X119" s="9"/>
      <c r="Y119" s="10"/>
      <c r="Z119" s="9"/>
      <c r="AA119" s="9"/>
      <c r="AB119" s="9"/>
      <c r="AC119" s="9"/>
      <c r="AD119" s="9"/>
      <c r="AE119" s="9"/>
      <c r="AF119" s="10"/>
      <c r="AG119" s="9"/>
      <c r="AH119" s="9"/>
      <c r="AI119" s="9"/>
      <c r="AJ119" s="9"/>
      <c r="AK119" s="9"/>
      <c r="AL119" s="9"/>
      <c r="AM119" s="10"/>
      <c r="AN119" s="11"/>
      <c r="AT119" s="10"/>
      <c r="AU119" s="11"/>
    </row>
    <row r="120" spans="11:47" x14ac:dyDescent="0.25">
      <c r="K120" s="10"/>
      <c r="R120" s="10"/>
      <c r="S120" s="9"/>
      <c r="T120" s="9"/>
      <c r="U120" s="9"/>
      <c r="V120" s="9"/>
      <c r="W120" s="9"/>
      <c r="X120" s="9"/>
      <c r="Y120" s="10"/>
      <c r="Z120" s="9"/>
      <c r="AA120" s="9"/>
      <c r="AB120" s="9"/>
      <c r="AC120" s="9"/>
      <c r="AD120" s="9"/>
      <c r="AE120" s="9"/>
      <c r="AF120" s="10"/>
      <c r="AG120" s="9"/>
      <c r="AH120" s="9"/>
      <c r="AI120" s="9"/>
      <c r="AJ120" s="9"/>
      <c r="AK120" s="9"/>
      <c r="AL120" s="9"/>
      <c r="AM120" s="10"/>
      <c r="AN120" s="11"/>
      <c r="AT120" s="10"/>
      <c r="AU120" s="11"/>
    </row>
    <row r="121" spans="11:47" x14ac:dyDescent="0.25">
      <c r="K121" s="10"/>
      <c r="R121" s="10"/>
      <c r="S121" s="9"/>
      <c r="T121" s="9"/>
      <c r="U121" s="9"/>
      <c r="V121" s="9"/>
      <c r="W121" s="9"/>
      <c r="X121" s="9"/>
      <c r="Y121" s="10"/>
      <c r="Z121" s="9"/>
      <c r="AA121" s="9"/>
      <c r="AB121" s="9"/>
      <c r="AC121" s="9"/>
      <c r="AD121" s="9"/>
      <c r="AE121" s="9"/>
      <c r="AF121" s="10"/>
      <c r="AG121" s="9"/>
      <c r="AH121" s="9"/>
      <c r="AI121" s="9"/>
      <c r="AJ121" s="9"/>
      <c r="AK121" s="9"/>
      <c r="AL121" s="9"/>
      <c r="AM121" s="10"/>
      <c r="AN121" s="11"/>
      <c r="AT121" s="10"/>
      <c r="AU121" s="11"/>
    </row>
    <row r="122" spans="11:47" x14ac:dyDescent="0.25">
      <c r="K122" s="10"/>
      <c r="R122" s="10"/>
      <c r="S122" s="9"/>
      <c r="T122" s="9"/>
      <c r="U122" s="9"/>
      <c r="V122" s="9"/>
      <c r="W122" s="9"/>
      <c r="X122" s="9"/>
      <c r="Y122" s="10"/>
      <c r="Z122" s="9"/>
      <c r="AA122" s="9"/>
      <c r="AB122" s="9"/>
      <c r="AC122" s="9"/>
      <c r="AD122" s="9"/>
      <c r="AE122" s="9"/>
      <c r="AF122" s="10"/>
      <c r="AG122" s="9"/>
      <c r="AH122" s="9"/>
      <c r="AI122" s="9"/>
      <c r="AJ122" s="9"/>
      <c r="AK122" s="9"/>
      <c r="AL122" s="9"/>
      <c r="AM122" s="10"/>
      <c r="AN122" s="11"/>
      <c r="AT122" s="10"/>
      <c r="AU122" s="11"/>
    </row>
    <row r="123" spans="11:47" x14ac:dyDescent="0.25">
      <c r="K123" s="10"/>
      <c r="R123" s="10"/>
      <c r="S123" s="9"/>
      <c r="T123" s="9"/>
      <c r="U123" s="9"/>
      <c r="V123" s="9"/>
      <c r="W123" s="9"/>
      <c r="X123" s="9"/>
      <c r="Y123" s="10"/>
      <c r="Z123" s="9"/>
      <c r="AA123" s="9"/>
      <c r="AB123" s="9"/>
      <c r="AC123" s="9"/>
      <c r="AD123" s="9"/>
      <c r="AE123" s="9"/>
      <c r="AF123" s="10"/>
      <c r="AG123" s="9"/>
      <c r="AH123" s="9"/>
      <c r="AI123" s="9"/>
      <c r="AJ123" s="9"/>
      <c r="AK123" s="9"/>
      <c r="AL123" s="9"/>
      <c r="AM123" s="10"/>
      <c r="AN123" s="11"/>
      <c r="AT123" s="10"/>
      <c r="AU123" s="11"/>
    </row>
    <row r="124" spans="11:47" x14ac:dyDescent="0.25">
      <c r="K124" s="10"/>
      <c r="R124" s="10"/>
      <c r="S124" s="9"/>
      <c r="T124" s="9"/>
      <c r="U124" s="9"/>
      <c r="V124" s="9"/>
      <c r="W124" s="9"/>
      <c r="X124" s="9"/>
      <c r="Y124" s="10"/>
      <c r="Z124" s="9"/>
      <c r="AA124" s="9"/>
      <c r="AB124" s="9"/>
      <c r="AC124" s="9"/>
      <c r="AD124" s="9"/>
      <c r="AE124" s="9"/>
      <c r="AF124" s="10"/>
      <c r="AG124" s="9"/>
      <c r="AH124" s="9"/>
      <c r="AI124" s="9"/>
      <c r="AJ124" s="9"/>
      <c r="AK124" s="9"/>
      <c r="AL124" s="9"/>
      <c r="AM124" s="10"/>
      <c r="AN124" s="11"/>
      <c r="AT124" s="10"/>
      <c r="AU124" s="11"/>
    </row>
    <row r="125" spans="11:47" x14ac:dyDescent="0.25">
      <c r="K125" s="10"/>
      <c r="R125" s="10"/>
      <c r="S125" s="9"/>
      <c r="T125" s="9"/>
      <c r="U125" s="9"/>
      <c r="V125" s="9"/>
      <c r="W125" s="9"/>
      <c r="X125" s="9"/>
      <c r="Y125" s="10"/>
      <c r="Z125" s="9"/>
      <c r="AA125" s="9"/>
      <c r="AB125" s="9"/>
      <c r="AC125" s="9"/>
      <c r="AD125" s="9"/>
      <c r="AE125" s="9"/>
      <c r="AF125" s="10"/>
      <c r="AG125" s="9"/>
      <c r="AH125" s="9"/>
      <c r="AI125" s="9"/>
      <c r="AJ125" s="9"/>
      <c r="AK125" s="9"/>
      <c r="AL125" s="9"/>
      <c r="AM125" s="10"/>
      <c r="AN125" s="11"/>
      <c r="AT125" s="10"/>
      <c r="AU125" s="11"/>
    </row>
    <row r="126" spans="11:47" x14ac:dyDescent="0.25">
      <c r="K126" s="10"/>
      <c r="R126" s="10"/>
      <c r="S126" s="9"/>
      <c r="T126" s="9"/>
      <c r="U126" s="9"/>
      <c r="V126" s="9"/>
      <c r="W126" s="9"/>
      <c r="X126" s="9"/>
      <c r="Y126" s="10"/>
      <c r="Z126" s="9"/>
      <c r="AA126" s="9"/>
      <c r="AB126" s="9"/>
      <c r="AC126" s="9"/>
      <c r="AD126" s="9"/>
      <c r="AE126" s="9"/>
      <c r="AF126" s="10"/>
      <c r="AG126" s="9"/>
      <c r="AH126" s="9"/>
      <c r="AI126" s="9"/>
      <c r="AJ126" s="9"/>
      <c r="AK126" s="9"/>
      <c r="AL126" s="9"/>
      <c r="AM126" s="10"/>
      <c r="AN126" s="11"/>
      <c r="AT126" s="10"/>
      <c r="AU126" s="11"/>
    </row>
    <row r="127" spans="11:47" x14ac:dyDescent="0.25">
      <c r="K127" s="10"/>
      <c r="R127" s="10"/>
      <c r="S127" s="9"/>
      <c r="T127" s="9"/>
      <c r="U127" s="9"/>
      <c r="V127" s="9"/>
      <c r="W127" s="9"/>
      <c r="X127" s="9"/>
      <c r="Y127" s="10"/>
      <c r="Z127" s="9"/>
      <c r="AA127" s="9"/>
      <c r="AB127" s="9"/>
      <c r="AC127" s="9"/>
      <c r="AD127" s="9"/>
      <c r="AE127" s="9"/>
      <c r="AF127" s="10"/>
      <c r="AG127" s="9"/>
      <c r="AH127" s="9"/>
      <c r="AI127" s="9"/>
      <c r="AJ127" s="9"/>
      <c r="AK127" s="9"/>
      <c r="AL127" s="9"/>
      <c r="AM127" s="10"/>
      <c r="AN127" s="11"/>
      <c r="AT127" s="10"/>
      <c r="AU127" s="11"/>
    </row>
    <row r="128" spans="11:47" x14ac:dyDescent="0.25">
      <c r="K128" s="10"/>
      <c r="R128" s="10"/>
      <c r="S128" s="9"/>
      <c r="T128" s="9"/>
      <c r="U128" s="9"/>
      <c r="V128" s="9"/>
      <c r="W128" s="9"/>
      <c r="X128" s="9"/>
      <c r="Y128" s="10"/>
      <c r="Z128" s="9"/>
      <c r="AA128" s="9"/>
      <c r="AB128" s="9"/>
      <c r="AC128" s="9"/>
      <c r="AD128" s="9"/>
      <c r="AE128" s="9"/>
      <c r="AF128" s="10"/>
      <c r="AG128" s="9"/>
      <c r="AH128" s="9"/>
      <c r="AI128" s="9"/>
      <c r="AJ128" s="9"/>
      <c r="AK128" s="9"/>
      <c r="AL128" s="9"/>
      <c r="AM128" s="10"/>
      <c r="AN128" s="11"/>
      <c r="AT128" s="10"/>
      <c r="AU128" s="11"/>
    </row>
    <row r="129" spans="11:47" x14ac:dyDescent="0.25">
      <c r="K129" s="10"/>
      <c r="R129" s="10"/>
      <c r="S129" s="9"/>
      <c r="T129" s="9"/>
      <c r="U129" s="9"/>
      <c r="V129" s="9"/>
      <c r="W129" s="9"/>
      <c r="X129" s="9"/>
      <c r="Y129" s="10"/>
      <c r="Z129" s="9"/>
      <c r="AA129" s="9"/>
      <c r="AB129" s="9"/>
      <c r="AC129" s="9"/>
      <c r="AD129" s="9"/>
      <c r="AE129" s="9"/>
      <c r="AF129" s="10"/>
      <c r="AG129" s="9"/>
      <c r="AH129" s="9"/>
      <c r="AI129" s="9"/>
      <c r="AJ129" s="9"/>
      <c r="AK129" s="9"/>
      <c r="AL129" s="9"/>
      <c r="AM129" s="10"/>
      <c r="AN129" s="11"/>
      <c r="AT129" s="10"/>
      <c r="AU129" s="11"/>
    </row>
    <row r="130" spans="11:47" x14ac:dyDescent="0.25">
      <c r="K130" s="10"/>
      <c r="R130" s="10"/>
      <c r="S130" s="9"/>
      <c r="T130" s="9"/>
      <c r="U130" s="9"/>
      <c r="V130" s="9"/>
      <c r="W130" s="9"/>
      <c r="X130" s="9"/>
      <c r="Y130" s="10"/>
      <c r="Z130" s="9"/>
      <c r="AA130" s="9"/>
      <c r="AB130" s="9"/>
      <c r="AC130" s="9"/>
      <c r="AD130" s="9"/>
      <c r="AE130" s="9"/>
      <c r="AF130" s="10"/>
      <c r="AG130" s="9"/>
      <c r="AH130" s="9"/>
      <c r="AI130" s="9"/>
      <c r="AJ130" s="9"/>
      <c r="AK130" s="9"/>
      <c r="AL130" s="9"/>
      <c r="AM130" s="10"/>
      <c r="AN130" s="11"/>
      <c r="AT130" s="10"/>
      <c r="AU130" s="11"/>
    </row>
    <row r="131" spans="11:47" x14ac:dyDescent="0.25">
      <c r="K131" s="10"/>
      <c r="R131" s="10"/>
      <c r="S131" s="9"/>
      <c r="T131" s="9"/>
      <c r="U131" s="9"/>
      <c r="V131" s="9"/>
      <c r="W131" s="9"/>
      <c r="X131" s="9"/>
      <c r="Y131" s="10"/>
      <c r="Z131" s="9"/>
      <c r="AA131" s="9"/>
      <c r="AB131" s="9"/>
      <c r="AC131" s="9"/>
      <c r="AD131" s="9"/>
      <c r="AE131" s="9"/>
      <c r="AF131" s="10"/>
      <c r="AG131" s="9"/>
      <c r="AH131" s="9"/>
      <c r="AI131" s="9"/>
      <c r="AJ131" s="9"/>
      <c r="AK131" s="9"/>
      <c r="AL131" s="9"/>
      <c r="AM131" s="10"/>
      <c r="AN131" s="11"/>
      <c r="AT131" s="10"/>
      <c r="AU131" s="11"/>
    </row>
    <row r="132" spans="11:47" x14ac:dyDescent="0.25">
      <c r="K132" s="10"/>
      <c r="R132" s="10"/>
      <c r="S132" s="9"/>
      <c r="T132" s="9"/>
      <c r="U132" s="9"/>
      <c r="V132" s="9"/>
      <c r="W132" s="9"/>
      <c r="X132" s="9"/>
      <c r="Y132" s="10"/>
      <c r="Z132" s="9"/>
      <c r="AA132" s="9"/>
      <c r="AB132" s="9"/>
      <c r="AC132" s="9"/>
      <c r="AD132" s="9"/>
      <c r="AE132" s="9"/>
      <c r="AF132" s="10"/>
      <c r="AG132" s="9"/>
      <c r="AH132" s="9"/>
      <c r="AI132" s="9"/>
      <c r="AJ132" s="9"/>
      <c r="AK132" s="9"/>
      <c r="AL132" s="9"/>
      <c r="AM132" s="10"/>
      <c r="AN132" s="11"/>
      <c r="AT132" s="10"/>
      <c r="AU132" s="11"/>
    </row>
    <row r="133" spans="11:47" x14ac:dyDescent="0.25">
      <c r="K133" s="10"/>
      <c r="R133" s="10"/>
      <c r="S133" s="9"/>
      <c r="T133" s="9"/>
      <c r="U133" s="9"/>
      <c r="V133" s="9"/>
      <c r="W133" s="9"/>
      <c r="X133" s="9"/>
      <c r="Y133" s="10"/>
      <c r="Z133" s="9"/>
      <c r="AA133" s="9"/>
      <c r="AB133" s="9"/>
      <c r="AC133" s="9"/>
      <c r="AD133" s="9"/>
      <c r="AE133" s="9"/>
      <c r="AF133" s="10"/>
      <c r="AG133" s="9"/>
      <c r="AH133" s="9"/>
      <c r="AI133" s="9"/>
      <c r="AJ133" s="9"/>
      <c r="AK133" s="9"/>
      <c r="AL133" s="9"/>
      <c r="AM133" s="10"/>
      <c r="AN133" s="11"/>
      <c r="AT133" s="10"/>
      <c r="AU133" s="11"/>
    </row>
    <row r="134" spans="11:47" x14ac:dyDescent="0.25">
      <c r="K134" s="10"/>
      <c r="R134" s="10"/>
      <c r="S134" s="9"/>
      <c r="T134" s="9"/>
      <c r="U134" s="9"/>
      <c r="V134" s="9"/>
      <c r="W134" s="9"/>
      <c r="X134" s="9"/>
      <c r="Y134" s="10"/>
      <c r="Z134" s="9"/>
      <c r="AA134" s="9"/>
      <c r="AB134" s="9"/>
      <c r="AC134" s="9"/>
      <c r="AD134" s="9"/>
      <c r="AE134" s="9"/>
      <c r="AF134" s="10"/>
      <c r="AG134" s="9"/>
      <c r="AH134" s="9"/>
      <c r="AI134" s="9"/>
      <c r="AJ134" s="9"/>
      <c r="AK134" s="9"/>
      <c r="AL134" s="9"/>
      <c r="AM134" s="10"/>
      <c r="AN134" s="11"/>
      <c r="AT134" s="10"/>
      <c r="AU134" s="11"/>
    </row>
    <row r="135" spans="11:47" x14ac:dyDescent="0.25">
      <c r="K135" s="10"/>
      <c r="R135" s="10"/>
      <c r="S135" s="9"/>
      <c r="T135" s="9"/>
      <c r="U135" s="9"/>
      <c r="V135" s="9"/>
      <c r="W135" s="9"/>
      <c r="X135" s="9"/>
      <c r="Y135" s="10"/>
      <c r="Z135" s="9"/>
      <c r="AA135" s="9"/>
      <c r="AB135" s="9"/>
      <c r="AC135" s="9"/>
      <c r="AD135" s="9"/>
      <c r="AE135" s="9"/>
      <c r="AF135" s="10"/>
      <c r="AG135" s="9"/>
      <c r="AH135" s="9"/>
      <c r="AI135" s="9"/>
      <c r="AJ135" s="9"/>
      <c r="AK135" s="9"/>
      <c r="AL135" s="9"/>
      <c r="AM135" s="10"/>
      <c r="AN135" s="11"/>
      <c r="AT135" s="10"/>
      <c r="AU135" s="11"/>
    </row>
    <row r="136" spans="11:47" x14ac:dyDescent="0.25">
      <c r="K136" s="10"/>
      <c r="R136" s="10"/>
      <c r="S136" s="9"/>
      <c r="T136" s="9"/>
      <c r="U136" s="9"/>
      <c r="V136" s="9"/>
      <c r="W136" s="9"/>
      <c r="X136" s="9"/>
      <c r="Y136" s="10"/>
      <c r="Z136" s="9"/>
      <c r="AA136" s="9"/>
      <c r="AB136" s="9"/>
      <c r="AC136" s="9"/>
      <c r="AD136" s="9"/>
      <c r="AE136" s="9"/>
      <c r="AF136" s="10"/>
      <c r="AG136" s="9"/>
      <c r="AH136" s="9"/>
      <c r="AI136" s="9"/>
      <c r="AJ136" s="9"/>
      <c r="AK136" s="9"/>
      <c r="AL136" s="9"/>
      <c r="AM136" s="10"/>
      <c r="AN136" s="11"/>
      <c r="AT136" s="10"/>
      <c r="AU136" s="11"/>
    </row>
    <row r="137" spans="11:47" x14ac:dyDescent="0.25">
      <c r="K137" s="10"/>
      <c r="R137" s="10"/>
      <c r="S137" s="9"/>
      <c r="T137" s="9"/>
      <c r="U137" s="9"/>
      <c r="V137" s="9"/>
      <c r="W137" s="9"/>
      <c r="X137" s="9"/>
      <c r="Y137" s="10"/>
      <c r="Z137" s="9"/>
      <c r="AA137" s="9"/>
      <c r="AB137" s="9"/>
      <c r="AC137" s="9"/>
      <c r="AD137" s="9"/>
      <c r="AE137" s="9"/>
      <c r="AF137" s="10"/>
      <c r="AG137" s="9"/>
      <c r="AH137" s="9"/>
      <c r="AI137" s="9"/>
      <c r="AJ137" s="9"/>
      <c r="AK137" s="9"/>
      <c r="AL137" s="9"/>
      <c r="AM137" s="10"/>
      <c r="AN137" s="11"/>
      <c r="AT137" s="10"/>
      <c r="AU137" s="11"/>
    </row>
    <row r="138" spans="11:47" x14ac:dyDescent="0.25">
      <c r="K138" s="10"/>
      <c r="R138" s="10"/>
      <c r="S138" s="9"/>
      <c r="T138" s="9"/>
      <c r="U138" s="9"/>
      <c r="V138" s="9"/>
      <c r="W138" s="9"/>
      <c r="X138" s="9"/>
      <c r="Y138" s="10"/>
      <c r="Z138" s="9"/>
      <c r="AA138" s="9"/>
      <c r="AB138" s="9"/>
      <c r="AC138" s="9"/>
      <c r="AD138" s="9"/>
      <c r="AE138" s="9"/>
      <c r="AF138" s="10"/>
      <c r="AG138" s="9"/>
      <c r="AH138" s="9"/>
      <c r="AI138" s="9"/>
      <c r="AJ138" s="9"/>
      <c r="AK138" s="9"/>
      <c r="AL138" s="9"/>
      <c r="AM138" s="10"/>
      <c r="AN138" s="11"/>
      <c r="AT138" s="10"/>
      <c r="AU138" s="11"/>
    </row>
    <row r="139" spans="11:47" x14ac:dyDescent="0.25">
      <c r="K139" s="10"/>
      <c r="R139" s="10"/>
      <c r="S139" s="9"/>
      <c r="T139" s="9"/>
      <c r="U139" s="9"/>
      <c r="V139" s="9"/>
      <c r="W139" s="9"/>
      <c r="X139" s="9"/>
      <c r="Y139" s="10"/>
      <c r="Z139" s="9"/>
      <c r="AA139" s="9"/>
      <c r="AB139" s="9"/>
      <c r="AC139" s="9"/>
      <c r="AD139" s="9"/>
      <c r="AE139" s="9"/>
      <c r="AF139" s="10"/>
      <c r="AG139" s="9"/>
      <c r="AH139" s="9"/>
      <c r="AI139" s="9"/>
      <c r="AJ139" s="9"/>
      <c r="AK139" s="9"/>
      <c r="AL139" s="9"/>
      <c r="AM139" s="10"/>
      <c r="AN139" s="11"/>
      <c r="AT139" s="10"/>
      <c r="AU139" s="11"/>
    </row>
    <row r="140" spans="11:47" x14ac:dyDescent="0.25">
      <c r="K140" s="10"/>
      <c r="R140" s="10"/>
      <c r="S140" s="9"/>
      <c r="T140" s="9"/>
      <c r="U140" s="9"/>
      <c r="V140" s="9"/>
      <c r="W140" s="9"/>
      <c r="X140" s="9"/>
      <c r="Y140" s="10"/>
      <c r="Z140" s="9"/>
      <c r="AA140" s="9"/>
      <c r="AB140" s="9"/>
      <c r="AC140" s="9"/>
      <c r="AD140" s="9"/>
      <c r="AE140" s="9"/>
      <c r="AF140" s="10"/>
      <c r="AG140" s="9"/>
      <c r="AH140" s="9"/>
      <c r="AI140" s="9"/>
      <c r="AJ140" s="9"/>
      <c r="AK140" s="9"/>
      <c r="AL140" s="9"/>
      <c r="AM140" s="10"/>
      <c r="AN140" s="11"/>
      <c r="AT140" s="10"/>
      <c r="AU140" s="11"/>
    </row>
    <row r="141" spans="11:47" x14ac:dyDescent="0.25">
      <c r="K141" s="10"/>
      <c r="R141" s="10"/>
      <c r="S141" s="9"/>
      <c r="T141" s="9"/>
      <c r="U141" s="9"/>
      <c r="V141" s="9"/>
      <c r="W141" s="9"/>
      <c r="X141" s="9"/>
      <c r="Y141" s="10"/>
      <c r="Z141" s="9"/>
      <c r="AA141" s="9"/>
      <c r="AB141" s="9"/>
      <c r="AC141" s="9"/>
      <c r="AD141" s="9"/>
      <c r="AE141" s="9"/>
      <c r="AF141" s="10"/>
      <c r="AG141" s="9"/>
      <c r="AH141" s="9"/>
      <c r="AI141" s="9"/>
      <c r="AJ141" s="9"/>
      <c r="AK141" s="9"/>
      <c r="AL141" s="9"/>
      <c r="AM141" s="10"/>
      <c r="AN141" s="11"/>
      <c r="AT141" s="10"/>
      <c r="AU141" s="11"/>
    </row>
    <row r="142" spans="11:47" x14ac:dyDescent="0.25">
      <c r="K142" s="10"/>
      <c r="R142" s="10"/>
      <c r="S142" s="9"/>
      <c r="T142" s="9"/>
      <c r="U142" s="9"/>
      <c r="V142" s="9"/>
      <c r="W142" s="9"/>
      <c r="X142" s="9"/>
      <c r="Y142" s="10"/>
      <c r="Z142" s="9"/>
      <c r="AA142" s="9"/>
      <c r="AB142" s="9"/>
      <c r="AC142" s="9"/>
      <c r="AD142" s="9"/>
      <c r="AE142" s="9"/>
      <c r="AF142" s="10"/>
      <c r="AG142" s="9"/>
      <c r="AH142" s="9"/>
      <c r="AI142" s="9"/>
      <c r="AJ142" s="9"/>
      <c r="AK142" s="9"/>
      <c r="AL142" s="9"/>
      <c r="AM142" s="10"/>
      <c r="AN142" s="11"/>
      <c r="AT142" s="10"/>
      <c r="AU142" s="11"/>
    </row>
    <row r="143" spans="11:47" x14ac:dyDescent="0.25">
      <c r="K143" s="10"/>
      <c r="R143" s="10"/>
      <c r="S143" s="9"/>
      <c r="T143" s="9"/>
      <c r="U143" s="9"/>
      <c r="V143" s="9"/>
      <c r="W143" s="9"/>
      <c r="X143" s="9"/>
      <c r="Y143" s="10"/>
      <c r="Z143" s="9"/>
      <c r="AA143" s="9"/>
      <c r="AB143" s="9"/>
      <c r="AC143" s="9"/>
      <c r="AD143" s="9"/>
      <c r="AE143" s="9"/>
      <c r="AF143" s="10"/>
      <c r="AG143" s="9"/>
      <c r="AH143" s="9"/>
      <c r="AI143" s="9"/>
      <c r="AJ143" s="9"/>
      <c r="AK143" s="9"/>
      <c r="AL143" s="9"/>
      <c r="AM143" s="10"/>
      <c r="AN143" s="11"/>
      <c r="AT143" s="10"/>
      <c r="AU143" s="11"/>
    </row>
    <row r="144" spans="11:47" x14ac:dyDescent="0.25">
      <c r="K144" s="10"/>
      <c r="R144" s="10"/>
      <c r="S144" s="9"/>
      <c r="T144" s="9"/>
      <c r="U144" s="9"/>
      <c r="V144" s="9"/>
      <c r="W144" s="9"/>
      <c r="X144" s="9"/>
      <c r="Y144" s="10"/>
      <c r="Z144" s="9"/>
      <c r="AA144" s="9"/>
      <c r="AB144" s="9"/>
      <c r="AC144" s="9"/>
      <c r="AD144" s="9"/>
      <c r="AE144" s="9"/>
      <c r="AF144" s="10"/>
      <c r="AG144" s="9"/>
      <c r="AH144" s="9"/>
      <c r="AI144" s="9"/>
      <c r="AJ144" s="9"/>
      <c r="AK144" s="9"/>
      <c r="AL144" s="9"/>
      <c r="AM144" s="10"/>
      <c r="AN144" s="11"/>
      <c r="AT144" s="10"/>
      <c r="AU144" s="11"/>
    </row>
    <row r="145" spans="11:47" x14ac:dyDescent="0.25">
      <c r="K145" s="10"/>
      <c r="R145" s="10"/>
      <c r="S145" s="9"/>
      <c r="T145" s="9"/>
      <c r="U145" s="9"/>
      <c r="V145" s="9"/>
      <c r="W145" s="9"/>
      <c r="X145" s="9"/>
      <c r="Y145" s="10"/>
      <c r="Z145" s="9"/>
      <c r="AA145" s="9"/>
      <c r="AB145" s="9"/>
      <c r="AC145" s="9"/>
      <c r="AD145" s="9"/>
      <c r="AE145" s="9"/>
      <c r="AF145" s="10"/>
      <c r="AG145" s="9"/>
      <c r="AH145" s="9"/>
      <c r="AI145" s="9"/>
      <c r="AJ145" s="9"/>
      <c r="AK145" s="9"/>
      <c r="AL145" s="9"/>
      <c r="AM145" s="10"/>
      <c r="AN145" s="11"/>
      <c r="AT145" s="10"/>
      <c r="AU145" s="11"/>
    </row>
    <row r="146" spans="11:47" x14ac:dyDescent="0.25">
      <c r="K146" s="10"/>
      <c r="R146" s="10"/>
      <c r="S146" s="9"/>
      <c r="T146" s="9"/>
      <c r="U146" s="9"/>
      <c r="V146" s="9"/>
      <c r="W146" s="9"/>
      <c r="X146" s="9"/>
      <c r="Y146" s="10"/>
      <c r="Z146" s="9"/>
      <c r="AA146" s="9"/>
      <c r="AB146" s="9"/>
      <c r="AC146" s="9"/>
      <c r="AD146" s="9"/>
      <c r="AE146" s="9"/>
      <c r="AF146" s="10"/>
      <c r="AG146" s="9"/>
      <c r="AH146" s="9"/>
      <c r="AI146" s="9"/>
      <c r="AJ146" s="9"/>
      <c r="AK146" s="9"/>
      <c r="AL146" s="9"/>
      <c r="AM146" s="10"/>
      <c r="AN146" s="11"/>
      <c r="AT146" s="10"/>
      <c r="AU146" s="11"/>
    </row>
    <row r="147" spans="11:47" x14ac:dyDescent="0.25">
      <c r="K147" s="10"/>
      <c r="R147" s="10"/>
      <c r="S147" s="9"/>
      <c r="T147" s="9"/>
      <c r="U147" s="9"/>
      <c r="V147" s="9"/>
      <c r="W147" s="9"/>
      <c r="X147" s="9"/>
      <c r="Y147" s="10"/>
      <c r="Z147" s="9"/>
      <c r="AA147" s="9"/>
      <c r="AB147" s="9"/>
      <c r="AC147" s="9"/>
      <c r="AD147" s="9"/>
      <c r="AE147" s="9"/>
      <c r="AF147" s="10"/>
      <c r="AG147" s="9"/>
      <c r="AH147" s="9"/>
      <c r="AI147" s="9"/>
      <c r="AJ147" s="9"/>
      <c r="AK147" s="9"/>
      <c r="AL147" s="9"/>
      <c r="AM147" s="10"/>
      <c r="AN147" s="11"/>
      <c r="AT147" s="10"/>
      <c r="AU147" s="11"/>
    </row>
    <row r="148" spans="11:47" x14ac:dyDescent="0.25">
      <c r="K148" s="10"/>
      <c r="R148" s="10"/>
      <c r="S148" s="9"/>
      <c r="T148" s="9"/>
      <c r="U148" s="9"/>
      <c r="V148" s="9"/>
      <c r="W148" s="9"/>
      <c r="X148" s="9"/>
      <c r="Y148" s="10"/>
      <c r="Z148" s="9"/>
      <c r="AA148" s="9"/>
      <c r="AB148" s="9"/>
      <c r="AC148" s="9"/>
      <c r="AD148" s="9"/>
      <c r="AE148" s="9"/>
      <c r="AF148" s="10"/>
      <c r="AG148" s="9"/>
      <c r="AH148" s="9"/>
      <c r="AI148" s="9"/>
      <c r="AJ148" s="9"/>
      <c r="AK148" s="9"/>
      <c r="AL148" s="9"/>
      <c r="AM148" s="10"/>
      <c r="AN148" s="11"/>
      <c r="AT148" s="10"/>
      <c r="AU148" s="11"/>
    </row>
    <row r="149" spans="11:47" x14ac:dyDescent="0.25">
      <c r="K149" s="10"/>
      <c r="R149" s="10"/>
      <c r="S149" s="9"/>
      <c r="T149" s="9"/>
      <c r="U149" s="9"/>
      <c r="V149" s="9"/>
      <c r="W149" s="9"/>
      <c r="X149" s="9"/>
      <c r="Y149" s="10"/>
      <c r="Z149" s="9"/>
      <c r="AA149" s="9"/>
      <c r="AB149" s="9"/>
      <c r="AC149" s="9"/>
      <c r="AD149" s="9"/>
      <c r="AE149" s="9"/>
      <c r="AF149" s="10"/>
      <c r="AG149" s="9"/>
      <c r="AH149" s="9"/>
      <c r="AI149" s="9"/>
      <c r="AJ149" s="9"/>
      <c r="AK149" s="9"/>
      <c r="AL149" s="9"/>
      <c r="AM149" s="10"/>
      <c r="AN149" s="11"/>
      <c r="AT149" s="10"/>
      <c r="AU149" s="11"/>
    </row>
    <row r="150" spans="11:47" x14ac:dyDescent="0.25">
      <c r="K150" s="10"/>
      <c r="R150" s="10"/>
      <c r="S150" s="9"/>
      <c r="T150" s="9"/>
      <c r="U150" s="9"/>
      <c r="V150" s="9"/>
      <c r="W150" s="9"/>
      <c r="X150" s="9"/>
      <c r="Y150" s="10"/>
      <c r="Z150" s="9"/>
      <c r="AA150" s="9"/>
      <c r="AB150" s="9"/>
      <c r="AC150" s="9"/>
      <c r="AD150" s="9"/>
      <c r="AE150" s="9"/>
      <c r="AF150" s="10"/>
      <c r="AG150" s="9"/>
      <c r="AH150" s="9"/>
      <c r="AI150" s="9"/>
      <c r="AJ150" s="9"/>
      <c r="AK150" s="9"/>
      <c r="AL150" s="9"/>
      <c r="AM150" s="10"/>
      <c r="AN150" s="11"/>
      <c r="AT150" s="10"/>
      <c r="AU150" s="11"/>
    </row>
    <row r="151" spans="11:47" x14ac:dyDescent="0.25">
      <c r="K151" s="10"/>
      <c r="R151" s="10"/>
      <c r="S151" s="9"/>
      <c r="T151" s="9"/>
      <c r="U151" s="9"/>
      <c r="V151" s="9"/>
      <c r="W151" s="9"/>
      <c r="X151" s="9"/>
      <c r="Y151" s="10"/>
      <c r="Z151" s="9"/>
      <c r="AA151" s="9"/>
      <c r="AB151" s="9"/>
      <c r="AC151" s="9"/>
      <c r="AD151" s="9"/>
      <c r="AE151" s="9"/>
      <c r="AF151" s="10"/>
      <c r="AG151" s="9"/>
      <c r="AH151" s="9"/>
      <c r="AI151" s="9"/>
      <c r="AJ151" s="9"/>
      <c r="AK151" s="9"/>
      <c r="AL151" s="9"/>
      <c r="AM151" s="10"/>
      <c r="AN151" s="11"/>
      <c r="AT151" s="10"/>
      <c r="AU151" s="11"/>
    </row>
    <row r="152" spans="11:47" x14ac:dyDescent="0.25">
      <c r="K152" s="10"/>
      <c r="R152" s="10"/>
      <c r="S152" s="9"/>
      <c r="T152" s="9"/>
      <c r="U152" s="9"/>
      <c r="V152" s="9"/>
      <c r="W152" s="9"/>
      <c r="X152" s="9"/>
      <c r="Y152" s="10"/>
      <c r="Z152" s="9"/>
      <c r="AA152" s="9"/>
      <c r="AB152" s="9"/>
      <c r="AC152" s="9"/>
      <c r="AD152" s="9"/>
      <c r="AE152" s="9"/>
      <c r="AF152" s="10"/>
      <c r="AG152" s="9"/>
      <c r="AH152" s="9"/>
      <c r="AI152" s="9"/>
      <c r="AJ152" s="9"/>
      <c r="AK152" s="9"/>
      <c r="AL152" s="9"/>
      <c r="AM152" s="10"/>
      <c r="AN152" s="11"/>
      <c r="AT152" s="10"/>
      <c r="AU152" s="11"/>
    </row>
    <row r="153" spans="11:47" x14ac:dyDescent="0.25">
      <c r="K153" s="10"/>
      <c r="R153" s="10"/>
      <c r="S153" s="9"/>
      <c r="T153" s="9"/>
      <c r="U153" s="9"/>
      <c r="V153" s="9"/>
      <c r="W153" s="9"/>
      <c r="X153" s="9"/>
      <c r="Y153" s="10"/>
      <c r="Z153" s="9"/>
      <c r="AA153" s="9"/>
      <c r="AB153" s="9"/>
      <c r="AC153" s="9"/>
      <c r="AD153" s="9"/>
      <c r="AE153" s="9"/>
      <c r="AF153" s="10"/>
      <c r="AG153" s="9"/>
      <c r="AH153" s="9"/>
      <c r="AI153" s="9"/>
      <c r="AJ153" s="9"/>
      <c r="AK153" s="9"/>
      <c r="AL153" s="9"/>
      <c r="AM153" s="10"/>
      <c r="AN153" s="11"/>
      <c r="AT153" s="10"/>
      <c r="AU153" s="11"/>
    </row>
    <row r="154" spans="11:47" x14ac:dyDescent="0.25">
      <c r="K154" s="10"/>
      <c r="R154" s="10"/>
      <c r="S154" s="9"/>
      <c r="T154" s="9"/>
      <c r="U154" s="9"/>
      <c r="V154" s="9"/>
      <c r="W154" s="9"/>
      <c r="X154" s="9"/>
      <c r="Y154" s="10"/>
      <c r="Z154" s="9"/>
      <c r="AA154" s="9"/>
      <c r="AB154" s="9"/>
      <c r="AC154" s="9"/>
      <c r="AD154" s="9"/>
      <c r="AE154" s="9"/>
      <c r="AF154" s="10"/>
      <c r="AG154" s="9"/>
      <c r="AH154" s="9"/>
      <c r="AI154" s="9"/>
      <c r="AJ154" s="9"/>
      <c r="AK154" s="9"/>
      <c r="AL154" s="9"/>
      <c r="AM154" s="10"/>
      <c r="AN154" s="11"/>
      <c r="AT154" s="10"/>
      <c r="AU154" s="11"/>
    </row>
    <row r="155" spans="11:47" x14ac:dyDescent="0.25">
      <c r="K155" s="10"/>
      <c r="R155" s="10"/>
      <c r="S155" s="9"/>
      <c r="T155" s="9"/>
      <c r="U155" s="9"/>
      <c r="V155" s="9"/>
      <c r="W155" s="9"/>
      <c r="X155" s="9"/>
      <c r="Y155" s="10"/>
      <c r="Z155" s="9"/>
      <c r="AA155" s="9"/>
      <c r="AB155" s="9"/>
      <c r="AC155" s="9"/>
      <c r="AD155" s="9"/>
      <c r="AE155" s="9"/>
      <c r="AF155" s="10"/>
      <c r="AG155" s="9"/>
      <c r="AH155" s="9"/>
      <c r="AI155" s="9"/>
      <c r="AJ155" s="9"/>
      <c r="AK155" s="9"/>
      <c r="AL155" s="9"/>
      <c r="AM155" s="10"/>
      <c r="AN155" s="11"/>
      <c r="AT155" s="10"/>
      <c r="AU155" s="11"/>
    </row>
    <row r="156" spans="11:47" x14ac:dyDescent="0.25">
      <c r="K156" s="10"/>
      <c r="R156" s="10"/>
      <c r="S156" s="9"/>
      <c r="T156" s="9"/>
      <c r="U156" s="9"/>
      <c r="V156" s="9"/>
      <c r="W156" s="9"/>
      <c r="X156" s="9"/>
      <c r="Y156" s="10"/>
      <c r="Z156" s="9"/>
      <c r="AA156" s="9"/>
      <c r="AB156" s="9"/>
      <c r="AC156" s="9"/>
      <c r="AD156" s="9"/>
      <c r="AE156" s="9"/>
      <c r="AF156" s="10"/>
      <c r="AG156" s="9"/>
      <c r="AH156" s="9"/>
      <c r="AI156" s="9"/>
      <c r="AJ156" s="9"/>
      <c r="AK156" s="9"/>
      <c r="AL156" s="9"/>
      <c r="AM156" s="10"/>
      <c r="AN156" s="11"/>
      <c r="AT156" s="10"/>
      <c r="AU156" s="11"/>
    </row>
    <row r="157" spans="11:47" x14ac:dyDescent="0.25">
      <c r="K157" s="10"/>
      <c r="R157" s="10"/>
      <c r="S157" s="9"/>
      <c r="T157" s="9"/>
      <c r="U157" s="9"/>
      <c r="V157" s="9"/>
      <c r="W157" s="9"/>
      <c r="X157" s="9"/>
      <c r="Y157" s="10"/>
      <c r="Z157" s="9"/>
      <c r="AA157" s="9"/>
      <c r="AB157" s="9"/>
      <c r="AC157" s="9"/>
      <c r="AD157" s="9"/>
      <c r="AE157" s="9"/>
      <c r="AF157" s="10"/>
      <c r="AG157" s="9"/>
      <c r="AH157" s="9"/>
      <c r="AI157" s="9"/>
      <c r="AJ157" s="9"/>
      <c r="AK157" s="9"/>
      <c r="AL157" s="9"/>
      <c r="AM157" s="10"/>
      <c r="AN157" s="11"/>
      <c r="AT157" s="10"/>
      <c r="AU157" s="11"/>
    </row>
    <row r="158" spans="11:47" x14ac:dyDescent="0.25">
      <c r="K158" s="10"/>
      <c r="R158" s="10"/>
      <c r="S158" s="9"/>
      <c r="T158" s="9"/>
      <c r="U158" s="9"/>
      <c r="V158" s="9"/>
      <c r="W158" s="9"/>
      <c r="X158" s="9"/>
      <c r="Y158" s="10"/>
      <c r="Z158" s="9"/>
      <c r="AA158" s="9"/>
      <c r="AB158" s="9"/>
      <c r="AC158" s="9"/>
      <c r="AD158" s="9"/>
      <c r="AE158" s="9"/>
      <c r="AF158" s="10"/>
      <c r="AG158" s="9"/>
      <c r="AH158" s="9"/>
      <c r="AI158" s="9"/>
      <c r="AJ158" s="9"/>
      <c r="AK158" s="9"/>
      <c r="AL158" s="9"/>
      <c r="AM158" s="10"/>
      <c r="AN158" s="11"/>
      <c r="AT158" s="10"/>
      <c r="AU158" s="11"/>
    </row>
    <row r="159" spans="11:47" x14ac:dyDescent="0.25">
      <c r="K159" s="10"/>
      <c r="R159" s="10"/>
      <c r="S159" s="9"/>
      <c r="T159" s="9"/>
      <c r="U159" s="9"/>
      <c r="V159" s="9"/>
      <c r="W159" s="9"/>
      <c r="X159" s="9"/>
      <c r="Y159" s="10"/>
      <c r="Z159" s="9"/>
      <c r="AA159" s="9"/>
      <c r="AB159" s="9"/>
      <c r="AC159" s="9"/>
      <c r="AD159" s="9"/>
      <c r="AE159" s="9"/>
      <c r="AF159" s="10"/>
      <c r="AG159" s="9"/>
      <c r="AH159" s="9"/>
      <c r="AI159" s="9"/>
      <c r="AJ159" s="9"/>
      <c r="AK159" s="9"/>
      <c r="AL159" s="9"/>
      <c r="AM159" s="10"/>
      <c r="AN159" s="11"/>
      <c r="AT159" s="10"/>
      <c r="AU159" s="11"/>
    </row>
    <row r="160" spans="11:47" x14ac:dyDescent="0.25">
      <c r="K160" s="10"/>
      <c r="R160" s="10"/>
      <c r="S160" s="9"/>
      <c r="T160" s="9"/>
      <c r="U160" s="9"/>
      <c r="V160" s="9"/>
      <c r="W160" s="9"/>
      <c r="X160" s="9"/>
      <c r="Y160" s="10"/>
      <c r="Z160" s="9"/>
      <c r="AA160" s="9"/>
      <c r="AB160" s="9"/>
      <c r="AC160" s="9"/>
      <c r="AD160" s="9"/>
      <c r="AE160" s="9"/>
      <c r="AF160" s="10"/>
      <c r="AG160" s="9"/>
      <c r="AH160" s="9"/>
      <c r="AI160" s="9"/>
      <c r="AJ160" s="9"/>
      <c r="AK160" s="9"/>
      <c r="AL160" s="9"/>
      <c r="AM160" s="10"/>
      <c r="AN160" s="11"/>
      <c r="AT160" s="10"/>
      <c r="AU160" s="11"/>
    </row>
    <row r="161" spans="11:47" x14ac:dyDescent="0.25">
      <c r="K161" s="10"/>
      <c r="R161" s="10"/>
      <c r="S161" s="9"/>
      <c r="T161" s="9"/>
      <c r="U161" s="9"/>
      <c r="V161" s="9"/>
      <c r="W161" s="9"/>
      <c r="X161" s="9"/>
      <c r="Y161" s="10"/>
      <c r="Z161" s="9"/>
      <c r="AA161" s="9"/>
      <c r="AB161" s="9"/>
      <c r="AC161" s="9"/>
      <c r="AD161" s="9"/>
      <c r="AE161" s="9"/>
      <c r="AF161" s="10"/>
      <c r="AG161" s="9"/>
      <c r="AH161" s="9"/>
      <c r="AI161" s="9"/>
      <c r="AJ161" s="9"/>
      <c r="AK161" s="9"/>
      <c r="AL161" s="9"/>
      <c r="AM161" s="10"/>
      <c r="AN161" s="11"/>
      <c r="AT161" s="10"/>
      <c r="AU161" s="11"/>
    </row>
    <row r="162" spans="11:47" x14ac:dyDescent="0.25">
      <c r="K162" s="10"/>
      <c r="R162" s="10"/>
      <c r="S162" s="9"/>
      <c r="T162" s="9"/>
      <c r="U162" s="9"/>
      <c r="V162" s="9"/>
      <c r="W162" s="9"/>
      <c r="X162" s="9"/>
      <c r="Y162" s="10"/>
      <c r="Z162" s="9"/>
      <c r="AA162" s="9"/>
      <c r="AB162" s="9"/>
      <c r="AC162" s="9"/>
      <c r="AD162" s="9"/>
      <c r="AE162" s="9"/>
      <c r="AF162" s="10"/>
      <c r="AG162" s="9"/>
      <c r="AH162" s="9"/>
      <c r="AI162" s="9"/>
      <c r="AJ162" s="9"/>
      <c r="AK162" s="9"/>
      <c r="AL162" s="9"/>
      <c r="AM162" s="10"/>
      <c r="AN162" s="11"/>
      <c r="AT162" s="10"/>
      <c r="AU162" s="11"/>
    </row>
    <row r="163" spans="11:47" x14ac:dyDescent="0.25">
      <c r="K163" s="10"/>
      <c r="R163" s="10"/>
      <c r="S163" s="9"/>
      <c r="T163" s="9"/>
      <c r="U163" s="9"/>
      <c r="V163" s="9"/>
      <c r="W163" s="9"/>
      <c r="X163" s="9"/>
      <c r="Y163" s="10"/>
      <c r="Z163" s="9"/>
      <c r="AA163" s="9"/>
      <c r="AB163" s="9"/>
      <c r="AC163" s="9"/>
      <c r="AD163" s="9"/>
      <c r="AE163" s="9"/>
      <c r="AF163" s="10"/>
      <c r="AG163" s="9"/>
      <c r="AH163" s="9"/>
      <c r="AI163" s="9"/>
      <c r="AJ163" s="9"/>
      <c r="AK163" s="9"/>
      <c r="AL163" s="9"/>
      <c r="AM163" s="10"/>
      <c r="AN163" s="11"/>
      <c r="AT163" s="10"/>
      <c r="AU163" s="11"/>
    </row>
    <row r="164" spans="11:47" x14ac:dyDescent="0.25">
      <c r="K164" s="10"/>
      <c r="R164" s="10"/>
      <c r="S164" s="9"/>
      <c r="T164" s="9"/>
      <c r="U164" s="9"/>
      <c r="V164" s="9"/>
      <c r="W164" s="9"/>
      <c r="X164" s="9"/>
      <c r="Y164" s="10"/>
      <c r="Z164" s="9"/>
      <c r="AA164" s="9"/>
      <c r="AB164" s="9"/>
      <c r="AC164" s="9"/>
      <c r="AD164" s="9"/>
      <c r="AE164" s="9"/>
      <c r="AF164" s="10"/>
      <c r="AG164" s="9"/>
      <c r="AH164" s="9"/>
      <c r="AI164" s="9"/>
      <c r="AJ164" s="9"/>
      <c r="AK164" s="9"/>
      <c r="AL164" s="9"/>
      <c r="AM164" s="10"/>
      <c r="AN164" s="11"/>
      <c r="AT164" s="10"/>
      <c r="AU164" s="11"/>
    </row>
    <row r="165" spans="11:47" x14ac:dyDescent="0.25">
      <c r="K165" s="10"/>
      <c r="R165" s="10"/>
      <c r="S165" s="9"/>
      <c r="T165" s="9"/>
      <c r="U165" s="9"/>
      <c r="V165" s="9"/>
      <c r="W165" s="9"/>
      <c r="X165" s="9"/>
      <c r="Y165" s="10"/>
      <c r="Z165" s="9"/>
      <c r="AA165" s="9"/>
      <c r="AB165" s="9"/>
      <c r="AC165" s="9"/>
      <c r="AD165" s="9"/>
      <c r="AE165" s="9"/>
      <c r="AF165" s="10"/>
      <c r="AG165" s="9"/>
      <c r="AH165" s="9"/>
      <c r="AI165" s="9"/>
      <c r="AJ165" s="9"/>
      <c r="AK165" s="9"/>
      <c r="AL165" s="9"/>
      <c r="AM165" s="10"/>
      <c r="AN165" s="11"/>
      <c r="AT165" s="10"/>
      <c r="AU165" s="11"/>
    </row>
    <row r="166" spans="11:47" x14ac:dyDescent="0.25">
      <c r="K166" s="10"/>
      <c r="R166" s="10"/>
      <c r="S166" s="9"/>
      <c r="T166" s="9"/>
      <c r="U166" s="9"/>
      <c r="V166" s="9"/>
      <c r="W166" s="9"/>
      <c r="X166" s="9"/>
      <c r="Y166" s="10"/>
      <c r="Z166" s="9"/>
      <c r="AA166" s="9"/>
      <c r="AB166" s="9"/>
      <c r="AC166" s="9"/>
      <c r="AD166" s="9"/>
      <c r="AE166" s="9"/>
      <c r="AF166" s="10"/>
      <c r="AG166" s="9"/>
      <c r="AH166" s="9"/>
      <c r="AI166" s="9"/>
      <c r="AJ166" s="9"/>
      <c r="AK166" s="9"/>
      <c r="AL166" s="9"/>
      <c r="AM166" s="10"/>
      <c r="AN166" s="11"/>
      <c r="AT166" s="10"/>
      <c r="AU166" s="11"/>
    </row>
    <row r="167" spans="11:47" x14ac:dyDescent="0.25">
      <c r="K167" s="10"/>
      <c r="R167" s="10"/>
      <c r="S167" s="9"/>
      <c r="T167" s="9"/>
      <c r="U167" s="9"/>
      <c r="V167" s="9"/>
      <c r="W167" s="9"/>
      <c r="X167" s="9"/>
      <c r="Y167" s="10"/>
      <c r="Z167" s="9"/>
      <c r="AA167" s="9"/>
      <c r="AB167" s="9"/>
      <c r="AC167" s="9"/>
      <c r="AD167" s="9"/>
      <c r="AE167" s="9"/>
      <c r="AF167" s="10"/>
      <c r="AG167" s="9"/>
      <c r="AH167" s="9"/>
      <c r="AI167" s="9"/>
      <c r="AJ167" s="9"/>
      <c r="AK167" s="9"/>
      <c r="AL167" s="9"/>
      <c r="AM167" s="10"/>
      <c r="AN167" s="11"/>
      <c r="AT167" s="10"/>
      <c r="AU167" s="11"/>
    </row>
    <row r="168" spans="11:47" x14ac:dyDescent="0.25">
      <c r="K168" s="10"/>
      <c r="R168" s="10"/>
      <c r="S168" s="9"/>
      <c r="T168" s="9"/>
      <c r="U168" s="9"/>
      <c r="V168" s="9"/>
      <c r="W168" s="9"/>
      <c r="X168" s="9"/>
      <c r="Y168" s="10"/>
      <c r="Z168" s="9"/>
      <c r="AA168" s="9"/>
      <c r="AB168" s="9"/>
      <c r="AC168" s="9"/>
      <c r="AD168" s="9"/>
      <c r="AE168" s="9"/>
      <c r="AF168" s="10"/>
      <c r="AG168" s="9"/>
      <c r="AH168" s="9"/>
      <c r="AI168" s="9"/>
      <c r="AJ168" s="9"/>
      <c r="AK168" s="9"/>
      <c r="AL168" s="9"/>
      <c r="AM168" s="10"/>
      <c r="AN168" s="11"/>
      <c r="AT168" s="10"/>
      <c r="AU168" s="11"/>
    </row>
    <row r="169" spans="11:47" x14ac:dyDescent="0.25">
      <c r="K169" s="10"/>
      <c r="R169" s="10"/>
      <c r="S169" s="9"/>
      <c r="T169" s="9"/>
      <c r="U169" s="9"/>
      <c r="V169" s="9"/>
      <c r="W169" s="9"/>
      <c r="X169" s="9"/>
      <c r="Y169" s="10"/>
      <c r="Z169" s="9"/>
      <c r="AA169" s="9"/>
      <c r="AB169" s="9"/>
      <c r="AC169" s="9"/>
      <c r="AD169" s="9"/>
      <c r="AE169" s="9"/>
      <c r="AF169" s="10"/>
      <c r="AG169" s="9"/>
      <c r="AH169" s="9"/>
      <c r="AI169" s="9"/>
      <c r="AJ169" s="9"/>
      <c r="AK169" s="9"/>
      <c r="AL169" s="9"/>
      <c r="AM169" s="10"/>
      <c r="AN169" s="11"/>
      <c r="AT169" s="10"/>
      <c r="AU169" s="11"/>
    </row>
    <row r="170" spans="11:47" x14ac:dyDescent="0.25">
      <c r="K170" s="10"/>
      <c r="R170" s="10"/>
      <c r="S170" s="9"/>
      <c r="T170" s="9"/>
      <c r="U170" s="9"/>
      <c r="V170" s="9"/>
      <c r="W170" s="9"/>
      <c r="X170" s="9"/>
      <c r="Y170" s="10"/>
      <c r="Z170" s="9"/>
      <c r="AA170" s="9"/>
      <c r="AB170" s="9"/>
      <c r="AC170" s="9"/>
      <c r="AD170" s="9"/>
      <c r="AE170" s="9"/>
      <c r="AF170" s="10"/>
      <c r="AG170" s="9"/>
      <c r="AH170" s="9"/>
      <c r="AI170" s="9"/>
      <c r="AJ170" s="9"/>
      <c r="AK170" s="9"/>
      <c r="AL170" s="9"/>
      <c r="AM170" s="10"/>
      <c r="AN170" s="11"/>
      <c r="AT170" s="10"/>
      <c r="AU170" s="11"/>
    </row>
    <row r="171" spans="11:47" x14ac:dyDescent="0.25">
      <c r="K171" s="10"/>
      <c r="R171" s="10"/>
      <c r="S171" s="9"/>
      <c r="T171" s="9"/>
      <c r="U171" s="9"/>
      <c r="V171" s="9"/>
      <c r="W171" s="9"/>
      <c r="X171" s="9"/>
      <c r="Y171" s="10"/>
      <c r="Z171" s="9"/>
      <c r="AA171" s="9"/>
      <c r="AB171" s="9"/>
      <c r="AC171" s="9"/>
      <c r="AD171" s="9"/>
      <c r="AE171" s="9"/>
      <c r="AF171" s="10"/>
      <c r="AG171" s="9"/>
      <c r="AH171" s="9"/>
      <c r="AI171" s="9"/>
      <c r="AJ171" s="9"/>
      <c r="AK171" s="9"/>
      <c r="AL171" s="9"/>
      <c r="AM171" s="10"/>
      <c r="AN171" s="11"/>
      <c r="AT171" s="10"/>
      <c r="AU171" s="11"/>
    </row>
    <row r="172" spans="11:47" x14ac:dyDescent="0.25">
      <c r="K172" s="10"/>
      <c r="R172" s="10"/>
      <c r="S172" s="9"/>
      <c r="T172" s="9"/>
      <c r="U172" s="9"/>
      <c r="V172" s="9"/>
      <c r="W172" s="9"/>
      <c r="X172" s="9"/>
      <c r="Y172" s="10"/>
      <c r="Z172" s="9"/>
      <c r="AA172" s="9"/>
      <c r="AB172" s="9"/>
      <c r="AC172" s="9"/>
      <c r="AD172" s="9"/>
      <c r="AE172" s="9"/>
      <c r="AF172" s="10"/>
      <c r="AG172" s="9"/>
      <c r="AH172" s="9"/>
      <c r="AI172" s="9"/>
      <c r="AJ172" s="9"/>
      <c r="AK172" s="9"/>
      <c r="AL172" s="9"/>
      <c r="AM172" s="10"/>
      <c r="AN172" s="11"/>
      <c r="AT172" s="10"/>
      <c r="AU172" s="11"/>
    </row>
    <row r="173" spans="11:47" x14ac:dyDescent="0.25">
      <c r="K173" s="10"/>
      <c r="R173" s="10"/>
      <c r="S173" s="9"/>
      <c r="T173" s="9"/>
      <c r="U173" s="9"/>
      <c r="V173" s="9"/>
      <c r="W173" s="9"/>
      <c r="X173" s="9"/>
      <c r="Y173" s="10"/>
      <c r="Z173" s="9"/>
      <c r="AA173" s="9"/>
      <c r="AB173" s="9"/>
      <c r="AC173" s="9"/>
      <c r="AD173" s="9"/>
      <c r="AE173" s="9"/>
      <c r="AF173" s="10"/>
      <c r="AG173" s="9"/>
      <c r="AH173" s="9"/>
      <c r="AI173" s="9"/>
      <c r="AJ173" s="9"/>
      <c r="AK173" s="9"/>
      <c r="AL173" s="9"/>
      <c r="AM173" s="10"/>
      <c r="AN173" s="11"/>
      <c r="AT173" s="10"/>
      <c r="AU173" s="11"/>
    </row>
    <row r="174" spans="11:47" x14ac:dyDescent="0.25">
      <c r="K174" s="10"/>
      <c r="R174" s="10"/>
      <c r="S174" s="9"/>
      <c r="T174" s="9"/>
      <c r="U174" s="9"/>
      <c r="V174" s="9"/>
      <c r="W174" s="9"/>
      <c r="X174" s="9"/>
      <c r="Y174" s="10"/>
      <c r="Z174" s="9"/>
      <c r="AA174" s="9"/>
      <c r="AB174" s="9"/>
      <c r="AC174" s="9"/>
      <c r="AD174" s="9"/>
      <c r="AE174" s="9"/>
      <c r="AF174" s="10"/>
      <c r="AG174" s="9"/>
      <c r="AH174" s="9"/>
      <c r="AI174" s="9"/>
      <c r="AJ174" s="9"/>
      <c r="AK174" s="9"/>
      <c r="AL174" s="9"/>
      <c r="AM174" s="10"/>
      <c r="AN174" s="11"/>
      <c r="AT174" s="10"/>
      <c r="AU174" s="11"/>
    </row>
    <row r="175" spans="11:47" x14ac:dyDescent="0.25">
      <c r="K175" s="10"/>
      <c r="R175" s="10"/>
      <c r="S175" s="9"/>
      <c r="T175" s="9"/>
      <c r="U175" s="9"/>
      <c r="V175" s="9"/>
      <c r="W175" s="9"/>
      <c r="X175" s="9"/>
      <c r="Y175" s="10"/>
      <c r="Z175" s="9"/>
      <c r="AA175" s="9"/>
      <c r="AB175" s="9"/>
      <c r="AC175" s="9"/>
      <c r="AD175" s="9"/>
      <c r="AE175" s="9"/>
      <c r="AF175" s="10"/>
      <c r="AG175" s="9"/>
      <c r="AH175" s="9"/>
      <c r="AI175" s="9"/>
      <c r="AJ175" s="9"/>
      <c r="AK175" s="9"/>
      <c r="AL175" s="9"/>
      <c r="AM175" s="10"/>
      <c r="AN175" s="11"/>
      <c r="AT175" s="10"/>
      <c r="AU175" s="11"/>
    </row>
    <row r="176" spans="11:47" x14ac:dyDescent="0.25">
      <c r="K176" s="10"/>
      <c r="R176" s="10"/>
      <c r="S176" s="9"/>
      <c r="T176" s="9"/>
      <c r="U176" s="9"/>
      <c r="V176" s="9"/>
      <c r="W176" s="9"/>
      <c r="X176" s="9"/>
      <c r="Y176" s="10"/>
      <c r="Z176" s="9"/>
      <c r="AA176" s="9"/>
      <c r="AB176" s="9"/>
      <c r="AC176" s="9"/>
      <c r="AD176" s="9"/>
      <c r="AE176" s="9"/>
      <c r="AF176" s="10"/>
      <c r="AG176" s="9"/>
      <c r="AH176" s="9"/>
      <c r="AI176" s="9"/>
      <c r="AJ176" s="9"/>
      <c r="AK176" s="9"/>
      <c r="AL176" s="9"/>
      <c r="AM176" s="10"/>
      <c r="AN176" s="11"/>
      <c r="AT176" s="10"/>
      <c r="AU176" s="11"/>
    </row>
    <row r="177" spans="11:47" x14ac:dyDescent="0.25">
      <c r="K177" s="10"/>
      <c r="R177" s="10"/>
      <c r="S177" s="9"/>
      <c r="T177" s="9"/>
      <c r="U177" s="9"/>
      <c r="V177" s="9"/>
      <c r="W177" s="9"/>
      <c r="X177" s="9"/>
      <c r="Y177" s="10"/>
      <c r="Z177" s="9"/>
      <c r="AA177" s="9"/>
      <c r="AB177" s="9"/>
      <c r="AC177" s="9"/>
      <c r="AD177" s="9"/>
      <c r="AE177" s="9"/>
      <c r="AF177" s="10"/>
      <c r="AG177" s="9"/>
      <c r="AH177" s="9"/>
      <c r="AI177" s="9"/>
      <c r="AJ177" s="9"/>
      <c r="AK177" s="9"/>
      <c r="AL177" s="9"/>
      <c r="AM177" s="10"/>
      <c r="AN177" s="11"/>
      <c r="AT177" s="10"/>
      <c r="AU177" s="11"/>
    </row>
    <row r="178" spans="11:47" x14ac:dyDescent="0.25">
      <c r="K178" s="10"/>
      <c r="R178" s="10"/>
      <c r="S178" s="9"/>
      <c r="T178" s="9"/>
      <c r="U178" s="9"/>
      <c r="V178" s="9"/>
      <c r="W178" s="9"/>
      <c r="X178" s="9"/>
      <c r="Y178" s="10"/>
      <c r="Z178" s="9"/>
      <c r="AA178" s="9"/>
      <c r="AB178" s="9"/>
      <c r="AC178" s="9"/>
      <c r="AD178" s="9"/>
      <c r="AE178" s="9"/>
      <c r="AF178" s="10"/>
      <c r="AG178" s="9"/>
      <c r="AH178" s="9"/>
      <c r="AI178" s="9"/>
      <c r="AJ178" s="9"/>
      <c r="AK178" s="9"/>
      <c r="AL178" s="9"/>
      <c r="AM178" s="10"/>
      <c r="AN178" s="11"/>
      <c r="AT178" s="10"/>
      <c r="AU178" s="11"/>
    </row>
    <row r="179" spans="11:47" x14ac:dyDescent="0.25">
      <c r="K179" s="10"/>
      <c r="R179" s="10"/>
      <c r="S179" s="9"/>
      <c r="T179" s="9"/>
      <c r="U179" s="9"/>
      <c r="V179" s="9"/>
      <c r="W179" s="9"/>
      <c r="X179" s="9"/>
      <c r="Y179" s="10"/>
      <c r="Z179" s="9"/>
      <c r="AA179" s="9"/>
      <c r="AB179" s="9"/>
      <c r="AC179" s="9"/>
      <c r="AD179" s="9"/>
      <c r="AE179" s="9"/>
      <c r="AF179" s="10"/>
      <c r="AG179" s="9"/>
      <c r="AH179" s="9"/>
      <c r="AI179" s="9"/>
      <c r="AJ179" s="9"/>
      <c r="AK179" s="9"/>
      <c r="AL179" s="9"/>
      <c r="AM179" s="10"/>
      <c r="AN179" s="11"/>
      <c r="AT179" s="10"/>
      <c r="AU179" s="11"/>
    </row>
    <row r="180" spans="11:47" x14ac:dyDescent="0.25">
      <c r="K180" s="10"/>
      <c r="R180" s="10"/>
      <c r="S180" s="9"/>
      <c r="T180" s="9"/>
      <c r="U180" s="9"/>
      <c r="V180" s="9"/>
      <c r="W180" s="9"/>
      <c r="X180" s="9"/>
      <c r="Y180" s="10"/>
      <c r="Z180" s="9"/>
      <c r="AA180" s="9"/>
      <c r="AB180" s="9"/>
      <c r="AC180" s="9"/>
      <c r="AD180" s="9"/>
      <c r="AE180" s="9"/>
      <c r="AF180" s="10"/>
      <c r="AG180" s="9"/>
      <c r="AH180" s="9"/>
      <c r="AI180" s="9"/>
      <c r="AJ180" s="9"/>
      <c r="AK180" s="9"/>
      <c r="AL180" s="9"/>
      <c r="AM180" s="10"/>
      <c r="AN180" s="11"/>
      <c r="AT180" s="10"/>
      <c r="AU180" s="11"/>
    </row>
    <row r="181" spans="11:47" x14ac:dyDescent="0.25">
      <c r="K181" s="10"/>
      <c r="R181" s="10"/>
      <c r="S181" s="9"/>
      <c r="T181" s="9"/>
      <c r="U181" s="9"/>
      <c r="V181" s="9"/>
      <c r="W181" s="9"/>
      <c r="X181" s="9"/>
      <c r="Y181" s="10"/>
      <c r="Z181" s="9"/>
      <c r="AA181" s="9"/>
      <c r="AB181" s="9"/>
      <c r="AC181" s="9"/>
      <c r="AD181" s="9"/>
      <c r="AE181" s="9"/>
      <c r="AF181" s="10"/>
      <c r="AG181" s="9"/>
      <c r="AH181" s="9"/>
      <c r="AI181" s="9"/>
      <c r="AJ181" s="9"/>
      <c r="AK181" s="9"/>
      <c r="AL181" s="9"/>
      <c r="AM181" s="10"/>
      <c r="AN181" s="11"/>
      <c r="AT181" s="10"/>
      <c r="AU181" s="11"/>
    </row>
    <row r="182" spans="11:47" x14ac:dyDescent="0.25">
      <c r="K182" s="10"/>
      <c r="R182" s="10"/>
      <c r="S182" s="9"/>
      <c r="T182" s="9"/>
      <c r="U182" s="9"/>
      <c r="V182" s="9"/>
      <c r="W182" s="9"/>
      <c r="X182" s="9"/>
      <c r="Y182" s="10"/>
      <c r="Z182" s="9"/>
      <c r="AA182" s="9"/>
      <c r="AB182" s="9"/>
      <c r="AC182" s="9"/>
      <c r="AD182" s="9"/>
      <c r="AE182" s="9"/>
      <c r="AF182" s="10"/>
      <c r="AG182" s="9"/>
      <c r="AH182" s="9"/>
      <c r="AI182" s="9"/>
      <c r="AJ182" s="9"/>
      <c r="AK182" s="9"/>
      <c r="AL182" s="9"/>
      <c r="AM182" s="10"/>
      <c r="AN182" s="11"/>
      <c r="AT182" s="10"/>
      <c r="AU182" s="11"/>
    </row>
    <row r="183" spans="11:47" x14ac:dyDescent="0.25">
      <c r="K183" s="10"/>
      <c r="R183" s="10"/>
      <c r="S183" s="9"/>
      <c r="T183" s="9"/>
      <c r="U183" s="9"/>
      <c r="V183" s="9"/>
      <c r="W183" s="9"/>
      <c r="X183" s="9"/>
      <c r="Y183" s="10"/>
      <c r="Z183" s="9"/>
      <c r="AA183" s="9"/>
      <c r="AB183" s="9"/>
      <c r="AC183" s="9"/>
      <c r="AD183" s="9"/>
      <c r="AE183" s="9"/>
      <c r="AF183" s="10"/>
      <c r="AG183" s="9"/>
      <c r="AH183" s="9"/>
      <c r="AI183" s="9"/>
      <c r="AJ183" s="9"/>
      <c r="AK183" s="9"/>
      <c r="AL183" s="9"/>
      <c r="AM183" s="10"/>
      <c r="AN183" s="11"/>
      <c r="AT183" s="10"/>
      <c r="AU183" s="11"/>
    </row>
    <row r="184" spans="11:47" x14ac:dyDescent="0.25">
      <c r="K184" s="10"/>
      <c r="R184" s="10"/>
      <c r="S184" s="9"/>
      <c r="T184" s="9"/>
      <c r="U184" s="9"/>
      <c r="V184" s="9"/>
      <c r="W184" s="9"/>
      <c r="X184" s="9"/>
      <c r="Y184" s="10"/>
      <c r="Z184" s="9"/>
      <c r="AA184" s="9"/>
      <c r="AB184" s="9"/>
      <c r="AC184" s="9"/>
      <c r="AD184" s="9"/>
      <c r="AE184" s="9"/>
      <c r="AF184" s="10"/>
      <c r="AG184" s="9"/>
      <c r="AH184" s="9"/>
      <c r="AI184" s="9"/>
      <c r="AJ184" s="9"/>
      <c r="AK184" s="9"/>
      <c r="AL184" s="9"/>
      <c r="AM184" s="10"/>
      <c r="AN184" s="11"/>
      <c r="AT184" s="10"/>
      <c r="AU184" s="11"/>
    </row>
    <row r="185" spans="11:47" x14ac:dyDescent="0.25">
      <c r="K185" s="10"/>
      <c r="R185" s="10"/>
      <c r="S185" s="9"/>
      <c r="T185" s="9"/>
      <c r="U185" s="9"/>
      <c r="V185" s="9"/>
      <c r="W185" s="9"/>
      <c r="X185" s="9"/>
      <c r="Y185" s="10"/>
      <c r="Z185" s="9"/>
      <c r="AA185" s="9"/>
      <c r="AB185" s="9"/>
      <c r="AC185" s="9"/>
      <c r="AD185" s="9"/>
      <c r="AE185" s="9"/>
      <c r="AF185" s="10"/>
      <c r="AG185" s="9"/>
      <c r="AH185" s="9"/>
      <c r="AI185" s="9"/>
      <c r="AJ185" s="9"/>
      <c r="AK185" s="9"/>
      <c r="AL185" s="9"/>
      <c r="AM185" s="10"/>
      <c r="AN185" s="11"/>
      <c r="AT185" s="10"/>
      <c r="AU185" s="11"/>
    </row>
    <row r="186" spans="11:47" x14ac:dyDescent="0.25">
      <c r="K186" s="10"/>
      <c r="R186" s="10"/>
      <c r="S186" s="9"/>
      <c r="T186" s="9"/>
      <c r="U186" s="9"/>
      <c r="V186" s="9"/>
      <c r="W186" s="9"/>
      <c r="X186" s="9"/>
      <c r="Y186" s="10"/>
      <c r="Z186" s="9"/>
      <c r="AA186" s="9"/>
      <c r="AB186" s="9"/>
      <c r="AC186" s="9"/>
      <c r="AD186" s="9"/>
      <c r="AE186" s="9"/>
      <c r="AF186" s="10"/>
      <c r="AG186" s="9"/>
      <c r="AH186" s="9"/>
      <c r="AI186" s="9"/>
      <c r="AJ186" s="9"/>
      <c r="AK186" s="9"/>
      <c r="AL186" s="9"/>
      <c r="AM186" s="10"/>
      <c r="AN186" s="11"/>
      <c r="AT186" s="10"/>
      <c r="AU186" s="11"/>
    </row>
    <row r="187" spans="11:47" x14ac:dyDescent="0.25">
      <c r="K187" s="10"/>
      <c r="R187" s="10"/>
      <c r="S187" s="9"/>
      <c r="T187" s="9"/>
      <c r="U187" s="9"/>
      <c r="V187" s="9"/>
      <c r="W187" s="9"/>
      <c r="X187" s="9"/>
      <c r="Y187" s="10"/>
      <c r="Z187" s="9"/>
      <c r="AA187" s="9"/>
      <c r="AB187" s="9"/>
      <c r="AC187" s="9"/>
      <c r="AD187" s="9"/>
      <c r="AE187" s="9"/>
      <c r="AF187" s="10"/>
      <c r="AG187" s="9"/>
      <c r="AH187" s="9"/>
      <c r="AI187" s="9"/>
      <c r="AJ187" s="9"/>
      <c r="AK187" s="9"/>
      <c r="AL187" s="9"/>
      <c r="AM187" s="10"/>
      <c r="AN187" s="11"/>
      <c r="AT187" s="10"/>
      <c r="AU187" s="11"/>
    </row>
    <row r="188" spans="11:47" x14ac:dyDescent="0.25">
      <c r="K188" s="10"/>
      <c r="R188" s="10"/>
      <c r="S188" s="9"/>
      <c r="T188" s="9"/>
      <c r="U188" s="9"/>
      <c r="V188" s="9"/>
      <c r="W188" s="9"/>
      <c r="X188" s="9"/>
      <c r="Y188" s="10"/>
      <c r="Z188" s="9"/>
      <c r="AA188" s="9"/>
      <c r="AB188" s="9"/>
      <c r="AC188" s="9"/>
      <c r="AD188" s="9"/>
      <c r="AE188" s="9"/>
      <c r="AF188" s="10"/>
      <c r="AG188" s="9"/>
      <c r="AH188" s="9"/>
      <c r="AI188" s="9"/>
      <c r="AJ188" s="9"/>
      <c r="AK188" s="9"/>
      <c r="AL188" s="9"/>
      <c r="AM188" s="10"/>
      <c r="AN188" s="11"/>
      <c r="AT188" s="10"/>
      <c r="AU188" s="11"/>
    </row>
    <row r="189" spans="11:47" x14ac:dyDescent="0.25">
      <c r="K189" s="10"/>
      <c r="R189" s="10"/>
      <c r="S189" s="9"/>
      <c r="T189" s="9"/>
      <c r="U189" s="9"/>
      <c r="V189" s="9"/>
      <c r="W189" s="9"/>
      <c r="X189" s="9"/>
      <c r="Y189" s="10"/>
      <c r="Z189" s="9"/>
      <c r="AA189" s="9"/>
      <c r="AB189" s="9"/>
      <c r="AC189" s="9"/>
      <c r="AD189" s="9"/>
      <c r="AE189" s="9"/>
      <c r="AF189" s="10"/>
      <c r="AG189" s="9"/>
      <c r="AH189" s="9"/>
      <c r="AI189" s="9"/>
      <c r="AJ189" s="9"/>
      <c r="AK189" s="9"/>
      <c r="AL189" s="9"/>
      <c r="AM189" s="10"/>
      <c r="AN189" s="11"/>
      <c r="AT189" s="10"/>
      <c r="AU189" s="11"/>
    </row>
    <row r="190" spans="11:47" x14ac:dyDescent="0.25">
      <c r="K190" s="10"/>
      <c r="R190" s="10"/>
      <c r="S190" s="9"/>
      <c r="T190" s="9"/>
      <c r="U190" s="9"/>
      <c r="V190" s="9"/>
      <c r="W190" s="9"/>
      <c r="X190" s="9"/>
      <c r="Y190" s="10"/>
      <c r="Z190" s="9"/>
      <c r="AA190" s="9"/>
      <c r="AB190" s="9"/>
      <c r="AC190" s="9"/>
      <c r="AD190" s="9"/>
      <c r="AE190" s="9"/>
      <c r="AF190" s="10"/>
      <c r="AG190" s="9"/>
      <c r="AH190" s="9"/>
      <c r="AI190" s="9"/>
      <c r="AJ190" s="9"/>
      <c r="AK190" s="9"/>
      <c r="AL190" s="9"/>
      <c r="AM190" s="10"/>
      <c r="AN190" s="11"/>
      <c r="AT190" s="10"/>
      <c r="AU190" s="11"/>
    </row>
    <row r="191" spans="11:47" x14ac:dyDescent="0.25">
      <c r="K191" s="10"/>
      <c r="R191" s="10"/>
      <c r="S191" s="9"/>
      <c r="T191" s="9"/>
      <c r="U191" s="9"/>
      <c r="V191" s="9"/>
      <c r="W191" s="9"/>
      <c r="X191" s="9"/>
      <c r="Y191" s="10"/>
      <c r="Z191" s="9"/>
      <c r="AA191" s="9"/>
      <c r="AB191" s="9"/>
      <c r="AC191" s="9"/>
      <c r="AD191" s="9"/>
      <c r="AE191" s="9"/>
      <c r="AF191" s="10"/>
      <c r="AG191" s="9"/>
      <c r="AH191" s="9"/>
      <c r="AI191" s="9"/>
      <c r="AJ191" s="9"/>
      <c r="AK191" s="9"/>
      <c r="AL191" s="9"/>
      <c r="AM191" s="10"/>
      <c r="AN191" s="11"/>
      <c r="AT191" s="10"/>
      <c r="AU191" s="11"/>
    </row>
    <row r="192" spans="11:47" x14ac:dyDescent="0.25">
      <c r="K192" s="10"/>
      <c r="R192" s="10"/>
      <c r="S192" s="9"/>
      <c r="T192" s="9"/>
      <c r="U192" s="9"/>
      <c r="V192" s="9"/>
      <c r="W192" s="9"/>
      <c r="X192" s="9"/>
      <c r="Y192" s="10"/>
      <c r="Z192" s="9"/>
      <c r="AA192" s="9"/>
      <c r="AB192" s="9"/>
      <c r="AC192" s="9"/>
      <c r="AD192" s="9"/>
      <c r="AE192" s="9"/>
      <c r="AF192" s="10"/>
      <c r="AG192" s="9"/>
      <c r="AH192" s="9"/>
      <c r="AI192" s="9"/>
      <c r="AJ192" s="9"/>
      <c r="AK192" s="9"/>
      <c r="AL192" s="9"/>
      <c r="AM192" s="10"/>
      <c r="AN192" s="11"/>
      <c r="AT192" s="10"/>
      <c r="AU192" s="11"/>
    </row>
    <row r="193" spans="11:47" x14ac:dyDescent="0.25">
      <c r="K193" s="10"/>
      <c r="R193" s="10"/>
      <c r="S193" s="9"/>
      <c r="T193" s="9"/>
      <c r="U193" s="9"/>
      <c r="V193" s="9"/>
      <c r="W193" s="9"/>
      <c r="X193" s="9"/>
      <c r="Y193" s="10"/>
      <c r="Z193" s="9"/>
      <c r="AA193" s="9"/>
      <c r="AB193" s="9"/>
      <c r="AC193" s="9"/>
      <c r="AD193" s="9"/>
      <c r="AE193" s="9"/>
      <c r="AF193" s="10"/>
      <c r="AG193" s="9"/>
      <c r="AH193" s="9"/>
      <c r="AI193" s="9"/>
      <c r="AJ193" s="9"/>
      <c r="AK193" s="9"/>
      <c r="AL193" s="9"/>
      <c r="AM193" s="10"/>
      <c r="AN193" s="11"/>
      <c r="AT193" s="10"/>
      <c r="AU193" s="11"/>
    </row>
    <row r="194" spans="11:47" x14ac:dyDescent="0.25">
      <c r="K194" s="10"/>
      <c r="R194" s="10"/>
      <c r="S194" s="9"/>
      <c r="T194" s="9"/>
      <c r="U194" s="9"/>
      <c r="V194" s="9"/>
      <c r="W194" s="9"/>
      <c r="X194" s="9"/>
      <c r="Y194" s="10"/>
      <c r="Z194" s="9"/>
      <c r="AA194" s="9"/>
      <c r="AB194" s="9"/>
      <c r="AC194" s="9"/>
      <c r="AD194" s="9"/>
      <c r="AE194" s="9"/>
      <c r="AF194" s="10"/>
      <c r="AG194" s="9"/>
      <c r="AH194" s="9"/>
      <c r="AI194" s="9"/>
      <c r="AJ194" s="9"/>
      <c r="AK194" s="9"/>
      <c r="AL194" s="9"/>
      <c r="AM194" s="10"/>
      <c r="AN194" s="11"/>
      <c r="AT194" s="10"/>
      <c r="AU194" s="11"/>
    </row>
    <row r="195" spans="11:47" x14ac:dyDescent="0.25">
      <c r="K195" s="10"/>
      <c r="R195" s="10"/>
      <c r="S195" s="9"/>
      <c r="T195" s="9"/>
      <c r="U195" s="9"/>
      <c r="V195" s="9"/>
      <c r="W195" s="9"/>
      <c r="X195" s="9"/>
      <c r="Y195" s="10"/>
      <c r="Z195" s="9"/>
      <c r="AA195" s="9"/>
      <c r="AB195" s="9"/>
      <c r="AC195" s="9"/>
      <c r="AD195" s="9"/>
      <c r="AE195" s="9"/>
      <c r="AF195" s="10"/>
      <c r="AG195" s="9"/>
      <c r="AH195" s="9"/>
      <c r="AI195" s="9"/>
      <c r="AJ195" s="9"/>
      <c r="AK195" s="9"/>
      <c r="AL195" s="9"/>
      <c r="AM195" s="10"/>
      <c r="AN195" s="11"/>
      <c r="AT195" s="10"/>
      <c r="AU195" s="11"/>
    </row>
    <row r="196" spans="11:47" x14ac:dyDescent="0.25">
      <c r="K196" s="10"/>
      <c r="R196" s="10"/>
      <c r="S196" s="9"/>
      <c r="T196" s="9"/>
      <c r="U196" s="9"/>
      <c r="V196" s="9"/>
      <c r="W196" s="9"/>
      <c r="X196" s="9"/>
      <c r="Y196" s="10"/>
      <c r="Z196" s="9"/>
      <c r="AA196" s="9"/>
      <c r="AB196" s="9"/>
      <c r="AC196" s="9"/>
      <c r="AD196" s="9"/>
      <c r="AE196" s="9"/>
      <c r="AF196" s="10"/>
      <c r="AG196" s="9"/>
      <c r="AH196" s="9"/>
      <c r="AI196" s="9"/>
      <c r="AJ196" s="9"/>
      <c r="AK196" s="9"/>
      <c r="AL196" s="9"/>
      <c r="AM196" s="10"/>
      <c r="AN196" s="11"/>
      <c r="AT196" s="10"/>
      <c r="AU196" s="11"/>
    </row>
    <row r="197" spans="11:47" x14ac:dyDescent="0.25">
      <c r="K197" s="10"/>
      <c r="R197" s="10"/>
      <c r="S197" s="9"/>
      <c r="T197" s="9"/>
      <c r="U197" s="9"/>
      <c r="V197" s="9"/>
      <c r="W197" s="9"/>
      <c r="X197" s="9"/>
      <c r="Y197" s="10"/>
      <c r="Z197" s="9"/>
      <c r="AA197" s="9"/>
      <c r="AB197" s="9"/>
      <c r="AC197" s="9"/>
      <c r="AD197" s="9"/>
      <c r="AE197" s="9"/>
      <c r="AF197" s="10"/>
      <c r="AG197" s="9"/>
      <c r="AH197" s="9"/>
      <c r="AI197" s="9"/>
      <c r="AJ197" s="9"/>
      <c r="AK197" s="9"/>
      <c r="AL197" s="9"/>
      <c r="AM197" s="10"/>
      <c r="AN197" s="11"/>
      <c r="AT197" s="10"/>
      <c r="AU197" s="11"/>
    </row>
    <row r="198" spans="11:47" x14ac:dyDescent="0.25">
      <c r="K198" s="10"/>
      <c r="R198" s="10"/>
      <c r="S198" s="9"/>
      <c r="T198" s="9"/>
      <c r="U198" s="9"/>
      <c r="V198" s="9"/>
      <c r="W198" s="9"/>
      <c r="X198" s="9"/>
      <c r="Y198" s="10"/>
      <c r="Z198" s="9"/>
      <c r="AA198" s="9"/>
      <c r="AB198" s="9"/>
      <c r="AC198" s="9"/>
      <c r="AD198" s="9"/>
      <c r="AE198" s="9"/>
      <c r="AF198" s="10"/>
      <c r="AG198" s="9"/>
      <c r="AH198" s="9"/>
      <c r="AI198" s="9"/>
      <c r="AJ198" s="9"/>
      <c r="AK198" s="9"/>
      <c r="AL198" s="9"/>
      <c r="AM198" s="10"/>
      <c r="AN198" s="11"/>
      <c r="AT198" s="10"/>
      <c r="AU198" s="11"/>
    </row>
    <row r="199" spans="11:47" x14ac:dyDescent="0.25">
      <c r="K199" s="10"/>
      <c r="R199" s="10"/>
      <c r="S199" s="9"/>
      <c r="T199" s="9"/>
      <c r="U199" s="9"/>
      <c r="V199" s="9"/>
      <c r="W199" s="9"/>
      <c r="X199" s="9"/>
      <c r="Y199" s="10"/>
      <c r="Z199" s="9"/>
      <c r="AA199" s="9"/>
      <c r="AB199" s="9"/>
      <c r="AC199" s="9"/>
      <c r="AD199" s="9"/>
      <c r="AE199" s="9"/>
      <c r="AF199" s="10"/>
      <c r="AG199" s="9"/>
      <c r="AH199" s="9"/>
      <c r="AI199" s="9"/>
      <c r="AJ199" s="9"/>
      <c r="AK199" s="9"/>
      <c r="AL199" s="9"/>
      <c r="AM199" s="10"/>
      <c r="AN199" s="11"/>
      <c r="AT199" s="10"/>
      <c r="AU199" s="11"/>
    </row>
    <row r="200" spans="11:47" x14ac:dyDescent="0.25">
      <c r="K200" s="10"/>
      <c r="R200" s="10"/>
      <c r="S200" s="9"/>
      <c r="T200" s="9"/>
      <c r="U200" s="9"/>
      <c r="V200" s="9"/>
      <c r="W200" s="9"/>
      <c r="X200" s="9"/>
      <c r="Y200" s="10"/>
      <c r="Z200" s="9"/>
      <c r="AA200" s="9"/>
      <c r="AB200" s="9"/>
      <c r="AC200" s="9"/>
      <c r="AD200" s="9"/>
      <c r="AE200" s="9"/>
      <c r="AF200" s="10"/>
      <c r="AG200" s="9"/>
      <c r="AH200" s="9"/>
      <c r="AI200" s="9"/>
      <c r="AJ200" s="9"/>
      <c r="AK200" s="9"/>
      <c r="AL200" s="9"/>
      <c r="AM200" s="10"/>
      <c r="AN200" s="11"/>
      <c r="AT200" s="10"/>
      <c r="AU200" s="11"/>
    </row>
    <row r="201" spans="11:47" x14ac:dyDescent="0.25">
      <c r="K201" s="10"/>
      <c r="R201" s="10"/>
      <c r="S201" s="9"/>
      <c r="T201" s="9"/>
      <c r="U201" s="9"/>
      <c r="V201" s="9"/>
      <c r="W201" s="9"/>
      <c r="X201" s="9"/>
      <c r="Y201" s="10"/>
      <c r="Z201" s="9"/>
      <c r="AA201" s="9"/>
      <c r="AB201" s="9"/>
      <c r="AC201" s="9"/>
      <c r="AD201" s="9"/>
      <c r="AE201" s="9"/>
      <c r="AF201" s="10"/>
      <c r="AG201" s="9"/>
      <c r="AH201" s="9"/>
      <c r="AI201" s="9"/>
      <c r="AJ201" s="9"/>
      <c r="AK201" s="9"/>
      <c r="AL201" s="9"/>
      <c r="AM201" s="10"/>
      <c r="AN201" s="11"/>
      <c r="AT201" s="10"/>
      <c r="AU201" s="11"/>
    </row>
    <row r="202" spans="11:47" x14ac:dyDescent="0.25">
      <c r="K202" s="10"/>
      <c r="R202" s="10"/>
      <c r="S202" s="9"/>
      <c r="T202" s="9"/>
      <c r="U202" s="9"/>
      <c r="V202" s="9"/>
      <c r="W202" s="9"/>
      <c r="X202" s="9"/>
      <c r="Y202" s="10"/>
      <c r="Z202" s="9"/>
      <c r="AA202" s="9"/>
      <c r="AB202" s="9"/>
      <c r="AC202" s="9"/>
      <c r="AD202" s="9"/>
      <c r="AE202" s="9"/>
      <c r="AF202" s="10"/>
      <c r="AG202" s="9"/>
      <c r="AH202" s="9"/>
      <c r="AI202" s="9"/>
      <c r="AJ202" s="9"/>
      <c r="AK202" s="9"/>
      <c r="AL202" s="9"/>
      <c r="AM202" s="10"/>
      <c r="AN202" s="11"/>
      <c r="AT202" s="10"/>
      <c r="AU202" s="11"/>
    </row>
    <row r="203" spans="11:47" x14ac:dyDescent="0.25">
      <c r="K203" s="10"/>
      <c r="R203" s="10"/>
      <c r="S203" s="9"/>
      <c r="T203" s="9"/>
      <c r="U203" s="9"/>
      <c r="V203" s="9"/>
      <c r="W203" s="9"/>
      <c r="X203" s="9"/>
      <c r="Y203" s="10"/>
      <c r="Z203" s="9"/>
      <c r="AA203" s="9"/>
      <c r="AB203" s="9"/>
      <c r="AC203" s="9"/>
      <c r="AD203" s="9"/>
      <c r="AE203" s="9"/>
      <c r="AF203" s="10"/>
      <c r="AG203" s="9"/>
      <c r="AH203" s="9"/>
      <c r="AI203" s="9"/>
      <c r="AJ203" s="9"/>
      <c r="AK203" s="9"/>
      <c r="AL203" s="9"/>
      <c r="AM203" s="10"/>
      <c r="AN203" s="11"/>
      <c r="AT203" s="10"/>
      <c r="AU203" s="11"/>
    </row>
    <row r="204" spans="11:47" x14ac:dyDescent="0.25">
      <c r="K204" s="10"/>
      <c r="R204" s="10"/>
      <c r="S204" s="9"/>
      <c r="T204" s="9"/>
      <c r="U204" s="9"/>
      <c r="V204" s="9"/>
      <c r="W204" s="9"/>
      <c r="X204" s="9"/>
      <c r="Y204" s="10"/>
      <c r="Z204" s="9"/>
      <c r="AA204" s="9"/>
      <c r="AB204" s="9"/>
      <c r="AC204" s="9"/>
      <c r="AD204" s="9"/>
      <c r="AE204" s="9"/>
      <c r="AF204" s="10"/>
      <c r="AG204" s="9"/>
      <c r="AH204" s="9"/>
      <c r="AI204" s="9"/>
      <c r="AJ204" s="9"/>
      <c r="AK204" s="9"/>
      <c r="AL204" s="9"/>
      <c r="AM204" s="10"/>
      <c r="AN204" s="11"/>
      <c r="AT204" s="10"/>
      <c r="AU204" s="11"/>
    </row>
    <row r="205" spans="11:47" x14ac:dyDescent="0.25">
      <c r="K205" s="10"/>
      <c r="R205" s="10"/>
      <c r="S205" s="9"/>
      <c r="T205" s="9"/>
      <c r="U205" s="9"/>
      <c r="V205" s="9"/>
      <c r="W205" s="9"/>
      <c r="X205" s="9"/>
      <c r="Y205" s="10"/>
      <c r="Z205" s="9"/>
      <c r="AA205" s="9"/>
      <c r="AB205" s="9"/>
      <c r="AC205" s="9"/>
      <c r="AD205" s="9"/>
      <c r="AE205" s="9"/>
      <c r="AF205" s="10"/>
      <c r="AG205" s="9"/>
      <c r="AH205" s="9"/>
      <c r="AI205" s="9"/>
      <c r="AJ205" s="9"/>
      <c r="AK205" s="9"/>
      <c r="AL205" s="9"/>
      <c r="AM205" s="10"/>
      <c r="AN205" s="11"/>
      <c r="AT205" s="10"/>
      <c r="AU205" s="11"/>
    </row>
    <row r="206" spans="11:47" x14ac:dyDescent="0.25">
      <c r="K206" s="10"/>
      <c r="R206" s="10"/>
      <c r="S206" s="9"/>
      <c r="T206" s="9"/>
      <c r="U206" s="9"/>
      <c r="V206" s="9"/>
      <c r="W206" s="9"/>
      <c r="X206" s="9"/>
      <c r="Y206" s="10"/>
      <c r="Z206" s="9"/>
      <c r="AA206" s="9"/>
      <c r="AB206" s="9"/>
      <c r="AC206" s="9"/>
      <c r="AD206" s="9"/>
      <c r="AE206" s="9"/>
      <c r="AF206" s="10"/>
      <c r="AG206" s="9"/>
      <c r="AH206" s="9"/>
      <c r="AI206" s="9"/>
      <c r="AJ206" s="9"/>
      <c r="AK206" s="9"/>
      <c r="AL206" s="9"/>
      <c r="AM206" s="10"/>
      <c r="AN206" s="11"/>
      <c r="AT206" s="10"/>
      <c r="AU206" s="11"/>
    </row>
    <row r="207" spans="11:47" x14ac:dyDescent="0.25">
      <c r="K207" s="10"/>
      <c r="R207" s="10"/>
      <c r="S207" s="9"/>
      <c r="T207" s="9"/>
      <c r="U207" s="9"/>
      <c r="V207" s="9"/>
      <c r="W207" s="9"/>
      <c r="X207" s="9"/>
      <c r="Y207" s="10"/>
      <c r="Z207" s="9"/>
      <c r="AA207" s="9"/>
      <c r="AB207" s="9"/>
      <c r="AC207" s="9"/>
      <c r="AD207" s="9"/>
      <c r="AE207" s="9"/>
      <c r="AF207" s="10"/>
      <c r="AG207" s="9"/>
      <c r="AH207" s="9"/>
      <c r="AI207" s="9"/>
      <c r="AJ207" s="9"/>
      <c r="AK207" s="9"/>
      <c r="AL207" s="9"/>
      <c r="AM207" s="10"/>
      <c r="AN207" s="11"/>
      <c r="AT207" s="10"/>
      <c r="AU207" s="11"/>
    </row>
    <row r="208" spans="11:47" x14ac:dyDescent="0.25">
      <c r="K208" s="10"/>
      <c r="R208" s="10"/>
      <c r="S208" s="9"/>
      <c r="T208" s="9"/>
      <c r="U208" s="9"/>
      <c r="V208" s="9"/>
      <c r="W208" s="9"/>
      <c r="X208" s="9"/>
      <c r="Y208" s="10"/>
      <c r="Z208" s="9"/>
      <c r="AA208" s="9"/>
      <c r="AB208" s="9"/>
      <c r="AC208" s="9"/>
      <c r="AD208" s="9"/>
      <c r="AE208" s="9"/>
      <c r="AF208" s="10"/>
      <c r="AG208" s="9"/>
      <c r="AH208" s="9"/>
      <c r="AI208" s="9"/>
      <c r="AJ208" s="9"/>
      <c r="AK208" s="9"/>
      <c r="AL208" s="9"/>
      <c r="AM208" s="10"/>
      <c r="AN208" s="11"/>
      <c r="AT208" s="10"/>
      <c r="AU208" s="11"/>
    </row>
    <row r="209" spans="11:47" x14ac:dyDescent="0.25">
      <c r="K209" s="10"/>
      <c r="R209" s="10"/>
      <c r="S209" s="9"/>
      <c r="T209" s="9"/>
      <c r="U209" s="9"/>
      <c r="V209" s="9"/>
      <c r="W209" s="9"/>
      <c r="X209" s="9"/>
      <c r="Y209" s="10"/>
      <c r="Z209" s="9"/>
      <c r="AA209" s="9"/>
      <c r="AB209" s="9"/>
      <c r="AC209" s="9"/>
      <c r="AD209" s="9"/>
      <c r="AE209" s="9"/>
      <c r="AF209" s="10"/>
      <c r="AG209" s="9"/>
      <c r="AH209" s="9"/>
      <c r="AI209" s="9"/>
      <c r="AJ209" s="9"/>
      <c r="AK209" s="9"/>
      <c r="AL209" s="9"/>
      <c r="AM209" s="10"/>
      <c r="AN209" s="11"/>
      <c r="AT209" s="10"/>
      <c r="AU209" s="11"/>
    </row>
    <row r="210" spans="11:47" x14ac:dyDescent="0.25">
      <c r="K210" s="10"/>
      <c r="R210" s="10"/>
      <c r="S210" s="9"/>
      <c r="T210" s="9"/>
      <c r="U210" s="9"/>
      <c r="V210" s="9"/>
      <c r="W210" s="9"/>
      <c r="X210" s="9"/>
      <c r="Y210" s="10"/>
      <c r="Z210" s="9"/>
      <c r="AA210" s="9"/>
      <c r="AB210" s="9"/>
      <c r="AC210" s="9"/>
      <c r="AD210" s="9"/>
      <c r="AE210" s="9"/>
      <c r="AF210" s="10"/>
      <c r="AG210" s="9"/>
      <c r="AH210" s="9"/>
      <c r="AI210" s="9"/>
      <c r="AJ210" s="9"/>
      <c r="AK210" s="9"/>
      <c r="AL210" s="9"/>
      <c r="AM210" s="10"/>
      <c r="AN210" s="11"/>
      <c r="AT210" s="10"/>
      <c r="AU210" s="11"/>
    </row>
    <row r="211" spans="11:47" x14ac:dyDescent="0.25">
      <c r="K211" s="10"/>
      <c r="R211" s="10"/>
      <c r="S211" s="9"/>
      <c r="T211" s="9"/>
      <c r="U211" s="9"/>
      <c r="V211" s="9"/>
      <c r="W211" s="9"/>
      <c r="X211" s="9"/>
      <c r="Y211" s="10"/>
      <c r="Z211" s="9"/>
      <c r="AA211" s="9"/>
      <c r="AB211" s="9"/>
      <c r="AC211" s="9"/>
      <c r="AD211" s="9"/>
      <c r="AE211" s="9"/>
      <c r="AF211" s="10"/>
      <c r="AG211" s="9"/>
      <c r="AH211" s="9"/>
      <c r="AI211" s="9"/>
      <c r="AJ211" s="9"/>
      <c r="AK211" s="9"/>
      <c r="AL211" s="9"/>
      <c r="AM211" s="10"/>
      <c r="AN211" s="11"/>
      <c r="AT211" s="10"/>
      <c r="AU211" s="11"/>
    </row>
    <row r="212" spans="11:47" x14ac:dyDescent="0.25">
      <c r="K212" s="10"/>
      <c r="R212" s="10"/>
      <c r="S212" s="9"/>
      <c r="T212" s="9"/>
      <c r="U212" s="9"/>
      <c r="V212" s="9"/>
      <c r="W212" s="9"/>
      <c r="X212" s="9"/>
      <c r="Y212" s="10"/>
      <c r="Z212" s="9"/>
      <c r="AA212" s="9"/>
      <c r="AB212" s="9"/>
      <c r="AC212" s="9"/>
      <c r="AD212" s="9"/>
      <c r="AE212" s="9"/>
      <c r="AF212" s="10"/>
      <c r="AG212" s="9"/>
      <c r="AH212" s="9"/>
      <c r="AI212" s="9"/>
      <c r="AJ212" s="9"/>
      <c r="AK212" s="9"/>
      <c r="AL212" s="9"/>
      <c r="AM212" s="10"/>
      <c r="AN212" s="11"/>
      <c r="AT212" s="10"/>
      <c r="AU212" s="11"/>
    </row>
    <row r="213" spans="11:47" x14ac:dyDescent="0.25">
      <c r="K213" s="10"/>
      <c r="R213" s="10"/>
      <c r="S213" s="9"/>
      <c r="T213" s="9"/>
      <c r="U213" s="9"/>
      <c r="V213" s="9"/>
      <c r="W213" s="9"/>
      <c r="X213" s="9"/>
      <c r="Y213" s="10"/>
      <c r="Z213" s="9"/>
      <c r="AA213" s="9"/>
      <c r="AB213" s="9"/>
      <c r="AC213" s="9"/>
      <c r="AD213" s="9"/>
      <c r="AE213" s="9"/>
      <c r="AF213" s="10"/>
      <c r="AG213" s="9"/>
      <c r="AH213" s="9"/>
      <c r="AI213" s="9"/>
      <c r="AJ213" s="9"/>
      <c r="AK213" s="9"/>
      <c r="AL213" s="9"/>
      <c r="AM213" s="10"/>
      <c r="AN213" s="11"/>
      <c r="AT213" s="10"/>
      <c r="AU213" s="11"/>
    </row>
    <row r="214" spans="11:47" x14ac:dyDescent="0.25">
      <c r="K214" s="10"/>
      <c r="R214" s="10"/>
      <c r="S214" s="9"/>
      <c r="T214" s="9"/>
      <c r="U214" s="9"/>
      <c r="V214" s="9"/>
      <c r="W214" s="9"/>
      <c r="X214" s="9"/>
      <c r="Y214" s="10"/>
      <c r="Z214" s="9"/>
      <c r="AA214" s="9"/>
      <c r="AB214" s="9"/>
      <c r="AC214" s="9"/>
      <c r="AD214" s="9"/>
      <c r="AE214" s="9"/>
      <c r="AF214" s="10"/>
      <c r="AG214" s="9"/>
      <c r="AH214" s="9"/>
      <c r="AI214" s="9"/>
      <c r="AJ214" s="9"/>
      <c r="AK214" s="9"/>
      <c r="AL214" s="9"/>
      <c r="AM214" s="10"/>
      <c r="AN214" s="11"/>
      <c r="AT214" s="10"/>
      <c r="AU214" s="11"/>
    </row>
    <row r="215" spans="11:47" x14ac:dyDescent="0.25">
      <c r="K215" s="10"/>
      <c r="R215" s="10"/>
      <c r="S215" s="9"/>
      <c r="T215" s="9"/>
      <c r="U215" s="9"/>
      <c r="V215" s="9"/>
      <c r="W215" s="9"/>
      <c r="X215" s="9"/>
      <c r="Y215" s="10"/>
      <c r="Z215" s="9"/>
      <c r="AA215" s="9"/>
      <c r="AB215" s="9"/>
      <c r="AC215" s="9"/>
      <c r="AD215" s="9"/>
      <c r="AE215" s="9"/>
      <c r="AF215" s="10"/>
      <c r="AG215" s="9"/>
      <c r="AH215" s="9"/>
      <c r="AI215" s="9"/>
      <c r="AJ215" s="9"/>
      <c r="AK215" s="9"/>
      <c r="AL215" s="9"/>
      <c r="AM215" s="10"/>
      <c r="AN215" s="11"/>
      <c r="AT215" s="10"/>
      <c r="AU215" s="11"/>
    </row>
    <row r="216" spans="11:47" x14ac:dyDescent="0.25">
      <c r="K216" s="10"/>
      <c r="R216" s="10"/>
      <c r="S216" s="9"/>
      <c r="T216" s="9"/>
      <c r="U216" s="9"/>
      <c r="V216" s="9"/>
      <c r="W216" s="9"/>
      <c r="X216" s="9"/>
      <c r="Y216" s="10"/>
      <c r="Z216" s="9"/>
      <c r="AA216" s="9"/>
      <c r="AB216" s="9"/>
      <c r="AC216" s="9"/>
      <c r="AD216" s="9"/>
      <c r="AE216" s="9"/>
      <c r="AF216" s="10"/>
      <c r="AG216" s="9"/>
      <c r="AH216" s="9"/>
      <c r="AI216" s="9"/>
      <c r="AJ216" s="9"/>
      <c r="AK216" s="9"/>
      <c r="AL216" s="9"/>
      <c r="AM216" s="10"/>
      <c r="AN216" s="11"/>
      <c r="AT216" s="10"/>
      <c r="AU216" s="11"/>
    </row>
    <row r="217" spans="11:47" x14ac:dyDescent="0.25">
      <c r="K217" s="10"/>
      <c r="R217" s="10"/>
      <c r="S217" s="9"/>
      <c r="T217" s="9"/>
      <c r="U217" s="9"/>
      <c r="V217" s="9"/>
      <c r="W217" s="9"/>
      <c r="X217" s="9"/>
      <c r="Y217" s="10"/>
      <c r="Z217" s="9"/>
      <c r="AA217" s="9"/>
      <c r="AB217" s="9"/>
      <c r="AC217" s="9"/>
      <c r="AD217" s="9"/>
      <c r="AE217" s="9"/>
      <c r="AF217" s="10"/>
      <c r="AG217" s="9"/>
      <c r="AH217" s="9"/>
      <c r="AI217" s="9"/>
      <c r="AJ217" s="9"/>
      <c r="AK217" s="9"/>
      <c r="AL217" s="9"/>
      <c r="AM217" s="10"/>
      <c r="AN217" s="11"/>
      <c r="AT217" s="10"/>
      <c r="AU217" s="11"/>
    </row>
    <row r="218" spans="11:47" x14ac:dyDescent="0.25">
      <c r="K218" s="10"/>
      <c r="R218" s="10"/>
      <c r="S218" s="9"/>
      <c r="T218" s="9"/>
      <c r="U218" s="9"/>
      <c r="V218" s="9"/>
      <c r="W218" s="9"/>
      <c r="X218" s="9"/>
      <c r="Y218" s="10"/>
      <c r="Z218" s="9"/>
      <c r="AA218" s="9"/>
      <c r="AB218" s="9"/>
      <c r="AC218" s="9"/>
      <c r="AD218" s="9"/>
      <c r="AE218" s="9"/>
      <c r="AF218" s="10"/>
      <c r="AG218" s="9"/>
      <c r="AH218" s="9"/>
      <c r="AI218" s="9"/>
      <c r="AJ218" s="9"/>
      <c r="AK218" s="9"/>
      <c r="AL218" s="9"/>
      <c r="AM218" s="10"/>
      <c r="AN218" s="11"/>
      <c r="AT218" s="10"/>
      <c r="AU218" s="11"/>
    </row>
    <row r="219" spans="11:47" x14ac:dyDescent="0.25">
      <c r="K219" s="10"/>
      <c r="R219" s="10"/>
      <c r="S219" s="9"/>
      <c r="T219" s="9"/>
      <c r="U219" s="9"/>
      <c r="V219" s="9"/>
      <c r="W219" s="9"/>
      <c r="X219" s="9"/>
      <c r="Y219" s="10"/>
      <c r="Z219" s="9"/>
      <c r="AA219" s="9"/>
      <c r="AB219" s="9"/>
      <c r="AC219" s="9"/>
      <c r="AD219" s="9"/>
      <c r="AE219" s="9"/>
      <c r="AF219" s="10"/>
      <c r="AG219" s="9"/>
      <c r="AH219" s="9"/>
      <c r="AI219" s="9"/>
      <c r="AJ219" s="9"/>
      <c r="AK219" s="9"/>
      <c r="AL219" s="9"/>
      <c r="AM219" s="10"/>
      <c r="AN219" s="11"/>
      <c r="AT219" s="10"/>
      <c r="AU219" s="11"/>
    </row>
    <row r="220" spans="11:47" x14ac:dyDescent="0.25">
      <c r="K220" s="10"/>
      <c r="R220" s="10"/>
      <c r="S220" s="9"/>
      <c r="T220" s="9"/>
      <c r="U220" s="9"/>
      <c r="V220" s="9"/>
      <c r="W220" s="9"/>
      <c r="X220" s="9"/>
      <c r="Y220" s="10"/>
      <c r="Z220" s="9"/>
      <c r="AA220" s="9"/>
      <c r="AB220" s="9"/>
      <c r="AC220" s="9"/>
      <c r="AD220" s="9"/>
      <c r="AE220" s="9"/>
      <c r="AF220" s="10"/>
      <c r="AG220" s="9"/>
      <c r="AH220" s="9"/>
      <c r="AI220" s="9"/>
      <c r="AJ220" s="9"/>
      <c r="AK220" s="9"/>
      <c r="AL220" s="9"/>
      <c r="AM220" s="10"/>
      <c r="AN220" s="11"/>
      <c r="AT220" s="10"/>
      <c r="AU220" s="11"/>
    </row>
    <row r="221" spans="11:47" x14ac:dyDescent="0.25">
      <c r="K221" s="10"/>
      <c r="R221" s="10"/>
      <c r="S221" s="9"/>
      <c r="T221" s="9"/>
      <c r="U221" s="9"/>
      <c r="V221" s="9"/>
      <c r="W221" s="9"/>
      <c r="X221" s="9"/>
      <c r="Y221" s="10"/>
      <c r="Z221" s="9"/>
      <c r="AA221" s="9"/>
      <c r="AB221" s="9"/>
      <c r="AC221" s="9"/>
      <c r="AD221" s="9"/>
      <c r="AE221" s="9"/>
      <c r="AF221" s="10"/>
      <c r="AG221" s="9"/>
      <c r="AH221" s="9"/>
      <c r="AI221" s="9"/>
      <c r="AJ221" s="9"/>
      <c r="AK221" s="9"/>
      <c r="AL221" s="9"/>
      <c r="AM221" s="10"/>
      <c r="AN221" s="11"/>
      <c r="AT221" s="10"/>
      <c r="AU221" s="11"/>
    </row>
    <row r="222" spans="11:47" x14ac:dyDescent="0.25">
      <c r="K222" s="10"/>
      <c r="R222" s="10"/>
      <c r="S222" s="9"/>
      <c r="T222" s="9"/>
      <c r="U222" s="9"/>
      <c r="V222" s="9"/>
      <c r="W222" s="9"/>
      <c r="X222" s="9"/>
      <c r="Y222" s="10"/>
      <c r="Z222" s="9"/>
      <c r="AA222" s="9"/>
      <c r="AB222" s="9"/>
      <c r="AC222" s="9"/>
      <c r="AD222" s="9"/>
      <c r="AE222" s="9"/>
      <c r="AF222" s="10"/>
      <c r="AG222" s="9"/>
      <c r="AH222" s="9"/>
      <c r="AI222" s="9"/>
      <c r="AJ222" s="9"/>
      <c r="AK222" s="9"/>
      <c r="AL222" s="9"/>
      <c r="AM222" s="10"/>
      <c r="AN222" s="11"/>
      <c r="AT222" s="10"/>
      <c r="AU222" s="11"/>
    </row>
    <row r="223" spans="11:47" x14ac:dyDescent="0.25">
      <c r="K223" s="10"/>
      <c r="R223" s="10"/>
      <c r="S223" s="9"/>
      <c r="T223" s="9"/>
      <c r="U223" s="9"/>
      <c r="V223" s="9"/>
      <c r="W223" s="9"/>
      <c r="X223" s="9"/>
      <c r="Y223" s="10"/>
      <c r="Z223" s="9"/>
      <c r="AA223" s="9"/>
      <c r="AB223" s="9"/>
      <c r="AC223" s="9"/>
      <c r="AD223" s="9"/>
      <c r="AE223" s="9"/>
      <c r="AF223" s="10"/>
      <c r="AG223" s="9"/>
      <c r="AH223" s="9"/>
      <c r="AI223" s="9"/>
      <c r="AJ223" s="9"/>
      <c r="AK223" s="9"/>
      <c r="AL223" s="9"/>
      <c r="AM223" s="10"/>
      <c r="AN223" s="11"/>
      <c r="AT223" s="10"/>
      <c r="AU223" s="11"/>
    </row>
    <row r="224" spans="11:47" x14ac:dyDescent="0.25">
      <c r="K224" s="10"/>
      <c r="R224" s="10"/>
      <c r="S224" s="9"/>
      <c r="T224" s="9"/>
      <c r="U224" s="9"/>
      <c r="V224" s="9"/>
      <c r="W224" s="9"/>
      <c r="X224" s="9"/>
      <c r="Y224" s="10"/>
      <c r="Z224" s="9"/>
      <c r="AA224" s="9"/>
      <c r="AB224" s="9"/>
      <c r="AC224" s="9"/>
      <c r="AD224" s="9"/>
      <c r="AE224" s="9"/>
      <c r="AF224" s="10"/>
      <c r="AG224" s="9"/>
      <c r="AH224" s="9"/>
      <c r="AI224" s="9"/>
      <c r="AJ224" s="9"/>
      <c r="AK224" s="9"/>
      <c r="AL224" s="9"/>
      <c r="AM224" s="10"/>
      <c r="AN224" s="11"/>
      <c r="AT224" s="10"/>
      <c r="AU224" s="11"/>
    </row>
    <row r="225" spans="11:47" x14ac:dyDescent="0.25">
      <c r="K225" s="10"/>
      <c r="R225" s="10"/>
      <c r="S225" s="9"/>
      <c r="T225" s="9"/>
      <c r="U225" s="9"/>
      <c r="V225" s="9"/>
      <c r="W225" s="9"/>
      <c r="X225" s="9"/>
      <c r="Y225" s="10"/>
      <c r="Z225" s="9"/>
      <c r="AA225" s="9"/>
      <c r="AB225" s="9"/>
      <c r="AC225" s="9"/>
      <c r="AD225" s="9"/>
      <c r="AE225" s="9"/>
      <c r="AF225" s="10"/>
      <c r="AG225" s="9"/>
      <c r="AH225" s="9"/>
      <c r="AI225" s="9"/>
      <c r="AJ225" s="9"/>
      <c r="AK225" s="9"/>
      <c r="AL225" s="9"/>
      <c r="AM225" s="10"/>
      <c r="AN225" s="11"/>
      <c r="AT225" s="10"/>
      <c r="AU225" s="11"/>
    </row>
    <row r="226" spans="11:47" x14ac:dyDescent="0.25">
      <c r="K226" s="10"/>
      <c r="R226" s="10"/>
      <c r="S226" s="9"/>
      <c r="T226" s="9"/>
      <c r="U226" s="9"/>
      <c r="V226" s="9"/>
      <c r="W226" s="9"/>
      <c r="X226" s="9"/>
      <c r="Y226" s="10"/>
      <c r="Z226" s="9"/>
      <c r="AA226" s="9"/>
      <c r="AB226" s="9"/>
      <c r="AC226" s="9"/>
      <c r="AD226" s="9"/>
      <c r="AE226" s="9"/>
      <c r="AF226" s="10"/>
      <c r="AG226" s="9"/>
      <c r="AH226" s="9"/>
      <c r="AI226" s="9"/>
      <c r="AJ226" s="9"/>
      <c r="AK226" s="9"/>
      <c r="AL226" s="9"/>
      <c r="AM226" s="10"/>
      <c r="AN226" s="11"/>
      <c r="AT226" s="10"/>
      <c r="AU226" s="11"/>
    </row>
    <row r="227" spans="11:47" x14ac:dyDescent="0.25">
      <c r="K227" s="10"/>
      <c r="R227" s="10"/>
      <c r="S227" s="9"/>
      <c r="T227" s="9"/>
      <c r="U227" s="9"/>
      <c r="V227" s="9"/>
      <c r="W227" s="9"/>
      <c r="X227" s="9"/>
      <c r="Y227" s="10"/>
      <c r="Z227" s="9"/>
      <c r="AA227" s="9"/>
      <c r="AB227" s="9"/>
      <c r="AC227" s="9"/>
      <c r="AD227" s="9"/>
      <c r="AE227" s="9"/>
      <c r="AF227" s="10"/>
      <c r="AG227" s="9"/>
      <c r="AH227" s="9"/>
      <c r="AI227" s="9"/>
      <c r="AJ227" s="9"/>
      <c r="AK227" s="9"/>
      <c r="AL227" s="9"/>
      <c r="AM227" s="10"/>
      <c r="AN227" s="11"/>
      <c r="AT227" s="10"/>
      <c r="AU227" s="11"/>
    </row>
    <row r="228" spans="11:47" x14ac:dyDescent="0.25">
      <c r="K228" s="10"/>
      <c r="R228" s="10"/>
      <c r="S228" s="9"/>
      <c r="T228" s="9"/>
      <c r="U228" s="9"/>
      <c r="V228" s="9"/>
      <c r="W228" s="9"/>
      <c r="X228" s="9"/>
      <c r="Y228" s="10"/>
      <c r="Z228" s="9"/>
      <c r="AA228" s="9"/>
      <c r="AB228" s="9"/>
      <c r="AC228" s="9"/>
      <c r="AD228" s="9"/>
      <c r="AE228" s="9"/>
      <c r="AF228" s="10"/>
      <c r="AG228" s="9"/>
      <c r="AH228" s="9"/>
      <c r="AI228" s="9"/>
      <c r="AJ228" s="9"/>
      <c r="AK228" s="9"/>
      <c r="AL228" s="9"/>
      <c r="AM228" s="10"/>
      <c r="AN228" s="11"/>
      <c r="AT228" s="10"/>
      <c r="AU228" s="11"/>
    </row>
    <row r="229" spans="11:47" x14ac:dyDescent="0.25">
      <c r="K229" s="10"/>
      <c r="R229" s="10"/>
      <c r="S229" s="9"/>
      <c r="T229" s="9"/>
      <c r="U229" s="9"/>
      <c r="V229" s="9"/>
      <c r="W229" s="9"/>
      <c r="X229" s="9"/>
      <c r="Y229" s="10"/>
      <c r="Z229" s="9"/>
      <c r="AA229" s="9"/>
      <c r="AB229" s="9"/>
      <c r="AC229" s="9"/>
      <c r="AD229" s="9"/>
      <c r="AE229" s="9"/>
      <c r="AF229" s="10"/>
      <c r="AG229" s="9"/>
      <c r="AH229" s="9"/>
      <c r="AI229" s="9"/>
      <c r="AJ229" s="9"/>
      <c r="AK229" s="9"/>
      <c r="AL229" s="9"/>
      <c r="AM229" s="10"/>
      <c r="AN229" s="11"/>
      <c r="AT229" s="10"/>
      <c r="AU229" s="11"/>
    </row>
    <row r="230" spans="11:47" x14ac:dyDescent="0.25">
      <c r="K230" s="10"/>
      <c r="R230" s="10"/>
      <c r="S230" s="9"/>
      <c r="T230" s="9"/>
      <c r="U230" s="9"/>
      <c r="V230" s="9"/>
      <c r="W230" s="9"/>
      <c r="X230" s="9"/>
      <c r="Y230" s="10"/>
      <c r="Z230" s="9"/>
      <c r="AA230" s="9"/>
      <c r="AB230" s="9"/>
      <c r="AC230" s="9"/>
      <c r="AD230" s="9"/>
      <c r="AE230" s="9"/>
      <c r="AF230" s="10"/>
      <c r="AG230" s="9"/>
      <c r="AH230" s="9"/>
      <c r="AI230" s="9"/>
      <c r="AJ230" s="9"/>
      <c r="AK230" s="9"/>
      <c r="AL230" s="9"/>
      <c r="AM230" s="10"/>
      <c r="AN230" s="11"/>
      <c r="AT230" s="10"/>
      <c r="AU230" s="11"/>
    </row>
    <row r="231" spans="11:47" x14ac:dyDescent="0.25">
      <c r="K231" s="10"/>
      <c r="R231" s="10"/>
      <c r="S231" s="9"/>
      <c r="T231" s="9"/>
      <c r="U231" s="9"/>
      <c r="V231" s="9"/>
      <c r="W231" s="9"/>
      <c r="X231" s="9"/>
      <c r="Y231" s="10"/>
      <c r="Z231" s="9"/>
      <c r="AA231" s="9"/>
      <c r="AB231" s="9"/>
      <c r="AC231" s="9"/>
      <c r="AD231" s="9"/>
      <c r="AE231" s="9"/>
      <c r="AF231" s="10"/>
      <c r="AG231" s="9"/>
      <c r="AH231" s="9"/>
      <c r="AI231" s="9"/>
      <c r="AJ231" s="9"/>
      <c r="AK231" s="9"/>
      <c r="AL231" s="9"/>
      <c r="AM231" s="10"/>
      <c r="AN231" s="11"/>
      <c r="AT231" s="10"/>
      <c r="AU231" s="11"/>
    </row>
    <row r="232" spans="11:47" x14ac:dyDescent="0.25">
      <c r="K232" s="10"/>
      <c r="R232" s="10"/>
      <c r="S232" s="9"/>
      <c r="T232" s="9"/>
      <c r="U232" s="9"/>
      <c r="V232" s="9"/>
      <c r="W232" s="9"/>
      <c r="X232" s="9"/>
      <c r="Y232" s="10"/>
      <c r="Z232" s="9"/>
      <c r="AA232" s="9"/>
      <c r="AB232" s="9"/>
      <c r="AC232" s="9"/>
      <c r="AD232" s="9"/>
      <c r="AE232" s="9"/>
      <c r="AF232" s="10"/>
      <c r="AG232" s="9"/>
      <c r="AH232" s="9"/>
      <c r="AI232" s="9"/>
      <c r="AJ232" s="9"/>
      <c r="AK232" s="9"/>
      <c r="AL232" s="9"/>
      <c r="AM232" s="10"/>
      <c r="AN232" s="11"/>
      <c r="AT232" s="10"/>
      <c r="AU232" s="11"/>
    </row>
    <row r="233" spans="11:47" x14ac:dyDescent="0.25">
      <c r="K233" s="10"/>
      <c r="R233" s="10"/>
      <c r="S233" s="9"/>
      <c r="T233" s="9"/>
      <c r="U233" s="9"/>
      <c r="V233" s="9"/>
      <c r="W233" s="9"/>
      <c r="X233" s="9"/>
      <c r="Y233" s="10"/>
      <c r="Z233" s="9"/>
      <c r="AA233" s="9"/>
      <c r="AB233" s="9"/>
      <c r="AC233" s="9"/>
      <c r="AD233" s="9"/>
      <c r="AE233" s="9"/>
      <c r="AF233" s="10"/>
      <c r="AG233" s="9"/>
      <c r="AH233" s="9"/>
      <c r="AI233" s="9"/>
      <c r="AJ233" s="9"/>
      <c r="AK233" s="9"/>
      <c r="AL233" s="9"/>
      <c r="AM233" s="10"/>
      <c r="AN233" s="11"/>
      <c r="AT233" s="10"/>
      <c r="AU233" s="11"/>
    </row>
    <row r="234" spans="11:47" x14ac:dyDescent="0.25">
      <c r="K234" s="10"/>
      <c r="R234" s="10"/>
      <c r="S234" s="9"/>
      <c r="T234" s="9"/>
      <c r="U234" s="9"/>
      <c r="V234" s="9"/>
      <c r="W234" s="9"/>
      <c r="X234" s="9"/>
      <c r="Y234" s="10"/>
      <c r="Z234" s="9"/>
      <c r="AA234" s="9"/>
      <c r="AB234" s="9"/>
      <c r="AC234" s="9"/>
      <c r="AD234" s="9"/>
      <c r="AE234" s="9"/>
      <c r="AF234" s="10"/>
      <c r="AG234" s="9"/>
      <c r="AH234" s="9"/>
      <c r="AI234" s="9"/>
      <c r="AJ234" s="9"/>
      <c r="AK234" s="9"/>
      <c r="AL234" s="9"/>
      <c r="AM234" s="10"/>
      <c r="AN234" s="11"/>
      <c r="AT234" s="10"/>
      <c r="AU234" s="11"/>
    </row>
    <row r="235" spans="11:47" x14ac:dyDescent="0.25">
      <c r="K235" s="10"/>
      <c r="R235" s="10"/>
      <c r="S235" s="9"/>
      <c r="T235" s="9"/>
      <c r="U235" s="9"/>
      <c r="V235" s="9"/>
      <c r="W235" s="9"/>
      <c r="X235" s="9"/>
      <c r="Y235" s="10"/>
      <c r="Z235" s="9"/>
      <c r="AA235" s="9"/>
      <c r="AB235" s="9"/>
      <c r="AC235" s="9"/>
      <c r="AD235" s="9"/>
      <c r="AE235" s="9"/>
      <c r="AF235" s="10"/>
      <c r="AG235" s="9"/>
      <c r="AH235" s="9"/>
      <c r="AI235" s="9"/>
      <c r="AJ235" s="9"/>
      <c r="AK235" s="9"/>
      <c r="AL235" s="9"/>
      <c r="AM235" s="10"/>
      <c r="AN235" s="11"/>
      <c r="AT235" s="10"/>
      <c r="AU235" s="11"/>
    </row>
    <row r="236" spans="11:47" x14ac:dyDescent="0.25">
      <c r="K236" s="10"/>
      <c r="R236" s="10"/>
      <c r="S236" s="9"/>
      <c r="T236" s="9"/>
      <c r="U236" s="9"/>
      <c r="V236" s="9"/>
      <c r="W236" s="9"/>
      <c r="X236" s="9"/>
      <c r="Y236" s="10"/>
      <c r="Z236" s="9"/>
      <c r="AA236" s="9"/>
      <c r="AB236" s="9"/>
      <c r="AC236" s="9"/>
      <c r="AD236" s="9"/>
      <c r="AE236" s="9"/>
      <c r="AF236" s="10"/>
      <c r="AG236" s="9"/>
      <c r="AH236" s="9"/>
      <c r="AI236" s="9"/>
      <c r="AJ236" s="9"/>
      <c r="AK236" s="9"/>
      <c r="AL236" s="9"/>
      <c r="AM236" s="10"/>
      <c r="AN236" s="11"/>
      <c r="AT236" s="10"/>
      <c r="AU236" s="11"/>
    </row>
    <row r="237" spans="11:47" x14ac:dyDescent="0.25">
      <c r="K237" s="10"/>
      <c r="R237" s="10"/>
      <c r="S237" s="9"/>
      <c r="T237" s="9"/>
      <c r="U237" s="9"/>
      <c r="V237" s="9"/>
      <c r="W237" s="9"/>
      <c r="X237" s="9"/>
      <c r="Y237" s="10"/>
      <c r="Z237" s="9"/>
      <c r="AA237" s="9"/>
      <c r="AB237" s="9"/>
      <c r="AC237" s="9"/>
      <c r="AD237" s="9"/>
      <c r="AE237" s="9"/>
      <c r="AF237" s="10"/>
      <c r="AG237" s="9"/>
      <c r="AH237" s="9"/>
      <c r="AI237" s="9"/>
      <c r="AJ237" s="9"/>
      <c r="AK237" s="9"/>
      <c r="AL237" s="9"/>
      <c r="AM237" s="10"/>
      <c r="AN237" s="11"/>
      <c r="AT237" s="10"/>
      <c r="AU237" s="11"/>
    </row>
    <row r="238" spans="11:47" x14ac:dyDescent="0.25">
      <c r="K238" s="10"/>
      <c r="R238" s="10"/>
      <c r="S238" s="9"/>
      <c r="T238" s="9"/>
      <c r="U238" s="9"/>
      <c r="V238" s="9"/>
      <c r="W238" s="9"/>
      <c r="X238" s="9"/>
      <c r="Y238" s="10"/>
      <c r="Z238" s="9"/>
      <c r="AA238" s="9"/>
      <c r="AB238" s="9"/>
      <c r="AC238" s="9"/>
      <c r="AD238" s="9"/>
      <c r="AE238" s="9"/>
      <c r="AF238" s="10"/>
      <c r="AG238" s="9"/>
      <c r="AH238" s="9"/>
      <c r="AI238" s="9"/>
      <c r="AJ238" s="9"/>
      <c r="AK238" s="9"/>
      <c r="AL238" s="9"/>
      <c r="AM238" s="10"/>
      <c r="AN238" s="11"/>
      <c r="AT238" s="10"/>
      <c r="AU238" s="11"/>
    </row>
    <row r="239" spans="11:47" x14ac:dyDescent="0.25">
      <c r="K239" s="10"/>
      <c r="R239" s="10"/>
      <c r="S239" s="9"/>
      <c r="T239" s="9"/>
      <c r="U239" s="9"/>
      <c r="V239" s="9"/>
      <c r="W239" s="9"/>
      <c r="X239" s="9"/>
      <c r="Y239" s="10"/>
      <c r="Z239" s="9"/>
      <c r="AA239" s="9"/>
      <c r="AB239" s="9"/>
      <c r="AC239" s="9"/>
      <c r="AD239" s="9"/>
      <c r="AE239" s="9"/>
      <c r="AF239" s="10"/>
      <c r="AG239" s="9"/>
      <c r="AH239" s="9"/>
      <c r="AI239" s="9"/>
      <c r="AJ239" s="9"/>
      <c r="AK239" s="9"/>
      <c r="AL239" s="9"/>
      <c r="AM239" s="10"/>
      <c r="AN239" s="11"/>
      <c r="AT239" s="10"/>
      <c r="AU239" s="11"/>
    </row>
    <row r="240" spans="11:47" x14ac:dyDescent="0.25">
      <c r="K240" s="10"/>
      <c r="R240" s="10"/>
      <c r="Y240" s="10"/>
      <c r="AF240" s="10"/>
      <c r="AM240" s="10"/>
      <c r="AN240" s="11"/>
      <c r="AT240" s="10"/>
      <c r="AU240" s="11"/>
    </row>
    <row r="241" spans="11:47" x14ac:dyDescent="0.25">
      <c r="K241" s="10"/>
      <c r="R241" s="10"/>
      <c r="Y241" s="10"/>
      <c r="AF241" s="10"/>
      <c r="AM241" s="10"/>
      <c r="AN241" s="11"/>
      <c r="AT241" s="10"/>
      <c r="AU241" s="11"/>
    </row>
    <row r="242" spans="11:47" x14ac:dyDescent="0.25">
      <c r="K242" s="10"/>
      <c r="R242" s="10"/>
      <c r="Y242" s="10"/>
      <c r="AF242" s="10"/>
      <c r="AM242" s="10"/>
      <c r="AN242" s="11"/>
      <c r="AT242" s="10"/>
      <c r="AU242" s="11"/>
    </row>
    <row r="243" spans="11:47" x14ac:dyDescent="0.25">
      <c r="K243" s="10"/>
      <c r="R243" s="10"/>
      <c r="Y243" s="10"/>
      <c r="AF243" s="10"/>
      <c r="AM243" s="10"/>
      <c r="AN243" s="11"/>
      <c r="AT243" s="10"/>
      <c r="AU243" s="11"/>
    </row>
    <row r="244" spans="11:47" x14ac:dyDescent="0.25">
      <c r="K244" s="10"/>
      <c r="R244" s="10"/>
      <c r="Y244" s="10"/>
      <c r="AF244" s="10"/>
      <c r="AM244" s="10"/>
      <c r="AN244" s="11"/>
      <c r="AT244" s="10"/>
      <c r="AU244" s="11"/>
    </row>
    <row r="245" spans="11:47" x14ac:dyDescent="0.25">
      <c r="K245" s="10"/>
      <c r="R245" s="10"/>
      <c r="Y245" s="10"/>
      <c r="AF245" s="10"/>
      <c r="AM245" s="10"/>
      <c r="AN245" s="11"/>
      <c r="AT245" s="10"/>
      <c r="AU245" s="11"/>
    </row>
    <row r="246" spans="11:47" x14ac:dyDescent="0.25">
      <c r="K246" s="10"/>
      <c r="R246" s="10"/>
      <c r="Y246" s="10"/>
      <c r="AF246" s="10"/>
      <c r="AM246" s="10"/>
      <c r="AN246" s="11"/>
      <c r="AT246" s="10"/>
      <c r="AU246" s="11"/>
    </row>
    <row r="247" spans="11:47" x14ac:dyDescent="0.25">
      <c r="K247" s="10"/>
      <c r="R247" s="10"/>
      <c r="Y247" s="10"/>
      <c r="AF247" s="10"/>
      <c r="AM247" s="10"/>
      <c r="AN247" s="11"/>
      <c r="AT247" s="10"/>
      <c r="AU247" s="11"/>
    </row>
    <row r="248" spans="11:47" x14ac:dyDescent="0.25">
      <c r="K248" s="10"/>
      <c r="R248" s="10"/>
      <c r="Y248" s="10"/>
      <c r="AF248" s="10"/>
      <c r="AM248" s="10"/>
      <c r="AN248" s="11"/>
      <c r="AT248" s="10"/>
      <c r="AU248" s="11"/>
    </row>
    <row r="249" spans="11:47" x14ac:dyDescent="0.25">
      <c r="K249" s="10"/>
      <c r="R249" s="10"/>
      <c r="Y249" s="10"/>
      <c r="AF249" s="10"/>
      <c r="AM249" s="10"/>
      <c r="AN249" s="11"/>
      <c r="AT249" s="10"/>
      <c r="AU249" s="11"/>
    </row>
    <row r="250" spans="11:47" x14ac:dyDescent="0.25">
      <c r="K250" s="10"/>
      <c r="R250" s="10"/>
      <c r="Y250" s="10"/>
      <c r="AF250" s="10"/>
      <c r="AM250" s="10"/>
      <c r="AN250" s="11"/>
      <c r="AT250" s="10"/>
      <c r="AU250" s="11"/>
    </row>
    <row r="251" spans="11:47" x14ac:dyDescent="0.25">
      <c r="K251" s="10"/>
      <c r="R251" s="10"/>
      <c r="Y251" s="10"/>
      <c r="AF251" s="10"/>
      <c r="AM251" s="10"/>
      <c r="AN251" s="11"/>
      <c r="AT251" s="10"/>
      <c r="AU251" s="11"/>
    </row>
    <row r="252" spans="11:47" x14ac:dyDescent="0.25">
      <c r="K252" s="10"/>
      <c r="R252" s="10"/>
      <c r="Y252" s="10"/>
      <c r="AF252" s="10"/>
      <c r="AM252" s="10"/>
      <c r="AN252" s="11"/>
      <c r="AT252" s="10"/>
      <c r="AU252" s="11"/>
    </row>
    <row r="253" spans="11:47" x14ac:dyDescent="0.25">
      <c r="K253" s="10"/>
      <c r="R253" s="10"/>
      <c r="Y253" s="10"/>
      <c r="AF253" s="10"/>
      <c r="AM253" s="10"/>
      <c r="AN253" s="11"/>
      <c r="AT253" s="10"/>
      <c r="AU253" s="11"/>
    </row>
    <row r="254" spans="11:47" x14ac:dyDescent="0.25">
      <c r="K254" s="10"/>
      <c r="R254" s="10"/>
      <c r="Y254" s="10"/>
      <c r="AF254" s="10"/>
      <c r="AM254" s="10"/>
      <c r="AN254" s="11"/>
      <c r="AT254" s="10"/>
      <c r="AU254" s="11"/>
    </row>
    <row r="255" spans="11:47" x14ac:dyDescent="0.25">
      <c r="K255" s="10"/>
      <c r="R255" s="10"/>
      <c r="Y255" s="10"/>
      <c r="AF255" s="10"/>
      <c r="AM255" s="10"/>
      <c r="AN255" s="11"/>
      <c r="AT255" s="10"/>
      <c r="AU255" s="11"/>
    </row>
    <row r="256" spans="11:47" x14ac:dyDescent="0.25">
      <c r="K256" s="10"/>
      <c r="R256" s="10"/>
      <c r="Y256" s="10"/>
      <c r="AF256" s="10"/>
      <c r="AM256" s="10"/>
      <c r="AN256" s="11"/>
      <c r="AT256" s="10"/>
      <c r="AU256" s="11"/>
    </row>
    <row r="257" spans="11:47" x14ac:dyDescent="0.25">
      <c r="K257" s="10"/>
      <c r="R257" s="10"/>
      <c r="Y257" s="10"/>
      <c r="AF257" s="10"/>
      <c r="AM257" s="10"/>
      <c r="AN257" s="11"/>
      <c r="AT257" s="10"/>
      <c r="AU257" s="11"/>
    </row>
    <row r="258" spans="11:47" x14ac:dyDescent="0.25">
      <c r="K258" s="10"/>
      <c r="R258" s="10"/>
      <c r="Y258" s="10"/>
      <c r="AF258" s="10"/>
      <c r="AM258" s="10"/>
      <c r="AN258" s="11"/>
      <c r="AT258" s="10"/>
      <c r="AU258" s="11"/>
    </row>
    <row r="259" spans="11:47" x14ac:dyDescent="0.25">
      <c r="K259" s="10"/>
      <c r="R259" s="10"/>
      <c r="Y259" s="10"/>
      <c r="AF259" s="10"/>
      <c r="AM259" s="10"/>
      <c r="AN259" s="11"/>
      <c r="AT259" s="10"/>
      <c r="AU259" s="11"/>
    </row>
    <row r="260" spans="11:47" x14ac:dyDescent="0.25">
      <c r="K260" s="10"/>
      <c r="R260" s="10"/>
      <c r="Y260" s="10"/>
      <c r="AF260" s="10"/>
      <c r="AM260" s="10"/>
      <c r="AN260" s="11"/>
      <c r="AT260" s="10"/>
      <c r="AU260" s="11"/>
    </row>
    <row r="261" spans="11:47" x14ac:dyDescent="0.25">
      <c r="K261" s="10"/>
      <c r="R261" s="10"/>
      <c r="Y261" s="10"/>
      <c r="AF261" s="10"/>
      <c r="AM261" s="10"/>
      <c r="AN261" s="11"/>
      <c r="AT261" s="10"/>
      <c r="AU261" s="11"/>
    </row>
    <row r="262" spans="11:47" x14ac:dyDescent="0.25">
      <c r="K262" s="10"/>
      <c r="R262" s="10"/>
      <c r="Y262" s="10"/>
      <c r="AF262" s="10"/>
      <c r="AM262" s="10"/>
      <c r="AN262" s="11"/>
      <c r="AT262" s="10"/>
      <c r="AU262" s="11"/>
    </row>
    <row r="263" spans="11:47" x14ac:dyDescent="0.25">
      <c r="K263" s="10"/>
      <c r="R263" s="10"/>
      <c r="Y263" s="10"/>
      <c r="AF263" s="10"/>
      <c r="AM263" s="10"/>
      <c r="AN263" s="11"/>
      <c r="AT263" s="10"/>
      <c r="AU263" s="11"/>
    </row>
    <row r="264" spans="11:47" x14ac:dyDescent="0.25">
      <c r="K264" s="10"/>
      <c r="R264" s="10"/>
      <c r="Y264" s="10"/>
      <c r="AF264" s="10"/>
      <c r="AM264" s="10"/>
      <c r="AN264" s="11"/>
      <c r="AT264" s="10"/>
      <c r="AU264" s="11"/>
    </row>
    <row r="265" spans="11:47" x14ac:dyDescent="0.25">
      <c r="K265" s="10"/>
      <c r="R265" s="10"/>
      <c r="Y265" s="10"/>
      <c r="AF265" s="10"/>
      <c r="AM265" s="10"/>
      <c r="AN265" s="11"/>
      <c r="AT265" s="10"/>
      <c r="AU265" s="11"/>
    </row>
    <row r="266" spans="11:47" x14ac:dyDescent="0.25">
      <c r="K266" s="10"/>
      <c r="R266" s="10"/>
      <c r="Y266" s="10"/>
      <c r="AF266" s="10"/>
      <c r="AM266" s="10"/>
      <c r="AN266" s="11"/>
      <c r="AT266" s="10"/>
      <c r="AU266" s="11"/>
    </row>
    <row r="267" spans="11:47" x14ac:dyDescent="0.25">
      <c r="K267" s="10"/>
      <c r="R267" s="10"/>
      <c r="Y267" s="10"/>
      <c r="AF267" s="10"/>
      <c r="AM267" s="10"/>
      <c r="AN267" s="11"/>
      <c r="AT267" s="10"/>
      <c r="AU267" s="11"/>
    </row>
    <row r="268" spans="11:47" x14ac:dyDescent="0.25">
      <c r="K268" s="10"/>
      <c r="R268" s="10"/>
      <c r="Y268" s="10"/>
      <c r="AF268" s="10"/>
      <c r="AM268" s="10"/>
      <c r="AN268" s="11"/>
      <c r="AT268" s="10"/>
      <c r="AU268" s="11"/>
    </row>
    <row r="269" spans="11:47" x14ac:dyDescent="0.25">
      <c r="K269" s="10"/>
      <c r="R269" s="10"/>
      <c r="Y269" s="10"/>
      <c r="AF269" s="10"/>
      <c r="AM269" s="10"/>
      <c r="AN269" s="11"/>
      <c r="AT269" s="10"/>
      <c r="AU269" s="11"/>
    </row>
    <row r="270" spans="11:47" x14ac:dyDescent="0.25">
      <c r="K270" s="10"/>
      <c r="R270" s="10"/>
      <c r="Y270" s="10"/>
      <c r="AF270" s="10"/>
      <c r="AM270" s="10"/>
      <c r="AN270" s="11"/>
      <c r="AT270" s="10"/>
      <c r="AU270" s="11"/>
    </row>
    <row r="271" spans="11:47" x14ac:dyDescent="0.25">
      <c r="K271" s="10"/>
      <c r="R271" s="10"/>
      <c r="Y271" s="10"/>
      <c r="AF271" s="10"/>
      <c r="AM271" s="10"/>
      <c r="AN271" s="11"/>
      <c r="AT271" s="10"/>
      <c r="AU271" s="11"/>
    </row>
    <row r="272" spans="11:47" x14ac:dyDescent="0.25">
      <c r="K272" s="10"/>
      <c r="R272" s="10"/>
      <c r="Y272" s="10"/>
      <c r="AF272" s="10"/>
      <c r="AM272" s="10"/>
      <c r="AN272" s="11"/>
      <c r="AT272" s="10"/>
      <c r="AU272" s="11"/>
    </row>
    <row r="273" spans="11:47" x14ac:dyDescent="0.25">
      <c r="K273" s="10"/>
      <c r="R273" s="10"/>
      <c r="Y273" s="10"/>
      <c r="AF273" s="10"/>
      <c r="AM273" s="10"/>
      <c r="AN273" s="11"/>
      <c r="AT273" s="10"/>
      <c r="AU273" s="11"/>
    </row>
    <row r="274" spans="11:47" x14ac:dyDescent="0.25">
      <c r="K274" s="10"/>
      <c r="R274" s="10"/>
      <c r="Y274" s="10"/>
      <c r="AF274" s="10"/>
      <c r="AM274" s="10"/>
      <c r="AN274" s="11"/>
      <c r="AT274" s="10"/>
      <c r="AU274" s="11"/>
    </row>
    <row r="275" spans="11:47" x14ac:dyDescent="0.25">
      <c r="K275" s="10"/>
      <c r="R275" s="10"/>
      <c r="Y275" s="10"/>
      <c r="AF275" s="10"/>
      <c r="AM275" s="10"/>
      <c r="AN275" s="11"/>
      <c r="AT275" s="10"/>
      <c r="AU275" s="11"/>
    </row>
    <row r="276" spans="11:47" x14ac:dyDescent="0.25">
      <c r="K276" s="10"/>
      <c r="R276" s="10"/>
      <c r="Y276" s="10"/>
      <c r="AF276" s="10"/>
      <c r="AM276" s="10"/>
      <c r="AN276" s="11"/>
      <c r="AT276" s="10"/>
      <c r="AU276" s="11"/>
    </row>
    <row r="277" spans="11:47" x14ac:dyDescent="0.25">
      <c r="K277" s="10"/>
      <c r="R277" s="10"/>
      <c r="Y277" s="10"/>
      <c r="AF277" s="10"/>
      <c r="AM277" s="10"/>
      <c r="AN277" s="11"/>
      <c r="AT277" s="10"/>
      <c r="AU277" s="11"/>
    </row>
    <row r="278" spans="11:47" x14ac:dyDescent="0.25">
      <c r="K278" s="10"/>
      <c r="R278" s="10"/>
      <c r="Y278" s="10"/>
      <c r="AF278" s="10"/>
      <c r="AM278" s="10"/>
      <c r="AN278" s="11"/>
      <c r="AT278" s="10"/>
      <c r="AU278" s="11"/>
    </row>
    <row r="279" spans="11:47" x14ac:dyDescent="0.25">
      <c r="K279" s="10"/>
      <c r="R279" s="10"/>
      <c r="Y279" s="10"/>
      <c r="AF279" s="10"/>
      <c r="AM279" s="10"/>
      <c r="AN279" s="11"/>
      <c r="AT279" s="10"/>
      <c r="AU279" s="11"/>
    </row>
    <row r="280" spans="11:47" x14ac:dyDescent="0.25">
      <c r="K280" s="10"/>
      <c r="R280" s="10"/>
      <c r="Y280" s="10"/>
      <c r="AF280" s="10"/>
      <c r="AM280" s="10"/>
      <c r="AN280" s="11"/>
      <c r="AT280" s="10"/>
      <c r="AU280" s="11"/>
    </row>
    <row r="281" spans="11:47" x14ac:dyDescent="0.25">
      <c r="K281" s="10"/>
      <c r="R281" s="10"/>
      <c r="Y281" s="10"/>
      <c r="AF281" s="10"/>
      <c r="AM281" s="10"/>
      <c r="AN281" s="11"/>
      <c r="AT281" s="10"/>
      <c r="AU281" s="11"/>
    </row>
    <row r="282" spans="11:47" x14ac:dyDescent="0.25">
      <c r="K282" s="10"/>
      <c r="R282" s="10"/>
      <c r="Y282" s="10"/>
      <c r="AF282" s="10"/>
      <c r="AM282" s="10"/>
      <c r="AN282" s="11"/>
      <c r="AT282" s="10"/>
      <c r="AU282" s="11"/>
    </row>
    <row r="283" spans="11:47" x14ac:dyDescent="0.25">
      <c r="K283" s="10"/>
      <c r="R283" s="10"/>
      <c r="Y283" s="10"/>
      <c r="AF283" s="10"/>
      <c r="AM283" s="10"/>
      <c r="AN283" s="11"/>
      <c r="AT283" s="10"/>
      <c r="AU283" s="11"/>
    </row>
    <row r="284" spans="11:47" x14ac:dyDescent="0.25">
      <c r="K284" s="10"/>
      <c r="R284" s="10"/>
      <c r="Y284" s="10"/>
      <c r="AF284" s="10"/>
      <c r="AM284" s="10"/>
      <c r="AN284" s="11"/>
      <c r="AT284" s="10"/>
      <c r="AU284" s="11"/>
    </row>
    <row r="285" spans="11:47" x14ac:dyDescent="0.25">
      <c r="K285" s="10"/>
      <c r="R285" s="10"/>
      <c r="Y285" s="10"/>
      <c r="AF285" s="10"/>
      <c r="AM285" s="10"/>
      <c r="AN285" s="11"/>
      <c r="AT285" s="10"/>
      <c r="AU285" s="11"/>
    </row>
    <row r="286" spans="11:47" x14ac:dyDescent="0.25">
      <c r="K286" s="10"/>
      <c r="R286" s="10"/>
      <c r="Y286" s="10"/>
      <c r="AF286" s="10"/>
      <c r="AM286" s="10"/>
      <c r="AN286" s="11"/>
      <c r="AT286" s="10"/>
      <c r="AU286" s="11"/>
    </row>
    <row r="287" spans="11:47" x14ac:dyDescent="0.25">
      <c r="K287" s="10"/>
      <c r="R287" s="10"/>
      <c r="Y287" s="10"/>
      <c r="AF287" s="10"/>
      <c r="AM287" s="10"/>
      <c r="AN287" s="11"/>
      <c r="AT287" s="10"/>
      <c r="AU287" s="11"/>
    </row>
    <row r="288" spans="11:47" x14ac:dyDescent="0.25">
      <c r="K288" s="10"/>
      <c r="R288" s="10"/>
      <c r="Y288" s="10"/>
      <c r="AF288" s="10"/>
      <c r="AM288" s="10"/>
      <c r="AN288" s="11"/>
      <c r="AT288" s="10"/>
      <c r="AU288" s="11"/>
    </row>
    <row r="289" spans="11:47" x14ac:dyDescent="0.25">
      <c r="K289" s="10"/>
      <c r="R289" s="10"/>
      <c r="Y289" s="10"/>
      <c r="AF289" s="10"/>
      <c r="AM289" s="10"/>
      <c r="AN289" s="11"/>
      <c r="AT289" s="10"/>
      <c r="AU289" s="11"/>
    </row>
    <row r="290" spans="11:47" x14ac:dyDescent="0.25">
      <c r="K290" s="10"/>
      <c r="R290" s="10"/>
      <c r="Y290" s="10"/>
      <c r="AF290" s="10"/>
      <c r="AM290" s="10"/>
      <c r="AN290" s="11"/>
      <c r="AT290" s="10"/>
      <c r="AU290" s="11"/>
    </row>
    <row r="291" spans="11:47" x14ac:dyDescent="0.25">
      <c r="K291" s="10"/>
      <c r="R291" s="10"/>
      <c r="Y291" s="10"/>
      <c r="AF291" s="10"/>
      <c r="AM291" s="10"/>
      <c r="AN291" s="11"/>
      <c r="AT291" s="10"/>
      <c r="AU291" s="11"/>
    </row>
    <row r="292" spans="11:47" x14ac:dyDescent="0.25">
      <c r="K292" s="10"/>
      <c r="R292" s="10"/>
      <c r="Y292" s="10"/>
      <c r="AF292" s="10"/>
      <c r="AM292" s="10"/>
      <c r="AN292" s="11"/>
      <c r="AT292" s="10"/>
      <c r="AU292" s="11"/>
    </row>
    <row r="293" spans="11:47" x14ac:dyDescent="0.25">
      <c r="K293" s="10"/>
      <c r="R293" s="10"/>
      <c r="Y293" s="10"/>
      <c r="AF293" s="10"/>
      <c r="AM293" s="10"/>
      <c r="AN293" s="11"/>
      <c r="AT293" s="10"/>
      <c r="AU293" s="11"/>
    </row>
    <row r="294" spans="11:47" x14ac:dyDescent="0.25">
      <c r="K294" s="10"/>
      <c r="R294" s="10"/>
      <c r="Y294" s="10"/>
      <c r="AF294" s="10"/>
      <c r="AM294" s="10"/>
      <c r="AN294" s="11"/>
      <c r="AT294" s="10"/>
      <c r="AU294" s="11"/>
    </row>
    <row r="295" spans="11:47" x14ac:dyDescent="0.25">
      <c r="K295" s="10"/>
      <c r="R295" s="10"/>
      <c r="Y295" s="10"/>
      <c r="AF295" s="10"/>
      <c r="AM295" s="10"/>
      <c r="AN295" s="11"/>
      <c r="AT295" s="10"/>
      <c r="AU295" s="11"/>
    </row>
    <row r="296" spans="11:47" x14ac:dyDescent="0.25">
      <c r="K296" s="10"/>
      <c r="R296" s="10"/>
      <c r="Y296" s="10"/>
      <c r="AF296" s="10"/>
      <c r="AM296" s="10"/>
      <c r="AN296" s="11"/>
      <c r="AT296" s="10"/>
      <c r="AU296" s="11"/>
    </row>
    <row r="297" spans="11:47" x14ac:dyDescent="0.25">
      <c r="S297" s="9"/>
      <c r="T297" s="9"/>
      <c r="U297" s="9"/>
      <c r="V297" s="9"/>
      <c r="W297" s="9"/>
      <c r="X297" s="9"/>
      <c r="Z297" s="9"/>
      <c r="AA297" s="9"/>
      <c r="AB297" s="9"/>
      <c r="AC297" s="9"/>
      <c r="AD297" s="9"/>
      <c r="AE297" s="9"/>
      <c r="AG297" s="9"/>
      <c r="AH297" s="9"/>
      <c r="AI297" s="9"/>
      <c r="AJ297" s="9"/>
      <c r="AK297" s="9"/>
      <c r="AL297" s="9"/>
      <c r="AN297" s="11"/>
      <c r="AU297" s="11"/>
    </row>
    <row r="298" spans="11:47" x14ac:dyDescent="0.25">
      <c r="S298" s="9"/>
      <c r="T298" s="9"/>
      <c r="U298" s="9"/>
      <c r="V298" s="9"/>
      <c r="W298" s="9"/>
      <c r="X298" s="9"/>
      <c r="Z298" s="9"/>
      <c r="AA298" s="9"/>
      <c r="AB298" s="9"/>
      <c r="AC298" s="9"/>
      <c r="AD298" s="9"/>
      <c r="AE298" s="9"/>
      <c r="AG298" s="9"/>
      <c r="AH298" s="9"/>
      <c r="AI298" s="9"/>
      <c r="AJ298" s="9"/>
      <c r="AK298" s="9"/>
      <c r="AL298" s="9"/>
      <c r="AN298" s="11"/>
      <c r="AU298" s="11"/>
    </row>
    <row r="299" spans="11:47" x14ac:dyDescent="0.25">
      <c r="S299" s="9"/>
      <c r="T299" s="9"/>
      <c r="U299" s="9"/>
      <c r="V299" s="9"/>
      <c r="W299" s="9"/>
      <c r="X299" s="9"/>
      <c r="Z299" s="9"/>
      <c r="AA299" s="9"/>
      <c r="AB299" s="9"/>
      <c r="AC299" s="9"/>
      <c r="AD299" s="9"/>
      <c r="AE299" s="9"/>
      <c r="AG299" s="9"/>
      <c r="AH299" s="9"/>
      <c r="AI299" s="9"/>
      <c r="AJ299" s="9"/>
      <c r="AK299" s="9"/>
      <c r="AL299" s="9"/>
      <c r="AN299" s="11"/>
      <c r="AU299" s="11"/>
    </row>
    <row r="300" spans="11:47" x14ac:dyDescent="0.25">
      <c r="S300" s="9"/>
      <c r="T300" s="9"/>
      <c r="U300" s="9"/>
      <c r="V300" s="9"/>
      <c r="W300" s="9"/>
      <c r="X300" s="9"/>
      <c r="Z300" s="9"/>
      <c r="AA300" s="9"/>
      <c r="AB300" s="9"/>
      <c r="AC300" s="9"/>
      <c r="AD300" s="9"/>
      <c r="AE300" s="9"/>
      <c r="AG300" s="9"/>
      <c r="AH300" s="9"/>
      <c r="AI300" s="9"/>
      <c r="AJ300" s="9"/>
      <c r="AK300" s="9"/>
      <c r="AL300" s="9"/>
      <c r="AN300" s="11"/>
      <c r="AU300" s="11"/>
    </row>
    <row r="301" spans="11:47" x14ac:dyDescent="0.25">
      <c r="S301" s="9"/>
      <c r="T301" s="9"/>
      <c r="U301" s="9"/>
      <c r="V301" s="9"/>
      <c r="W301" s="9"/>
      <c r="X301" s="9"/>
      <c r="Z301" s="9"/>
      <c r="AA301" s="9"/>
      <c r="AB301" s="9"/>
      <c r="AC301" s="9"/>
      <c r="AD301" s="9"/>
      <c r="AE301" s="9"/>
      <c r="AG301" s="9"/>
      <c r="AH301" s="9"/>
      <c r="AI301" s="9"/>
      <c r="AJ301" s="9"/>
      <c r="AK301" s="9"/>
      <c r="AL301" s="9"/>
      <c r="AN301" s="11"/>
      <c r="AU301" s="11"/>
    </row>
    <row r="302" spans="11:47" x14ac:dyDescent="0.25">
      <c r="S302" s="9"/>
      <c r="T302" s="9"/>
      <c r="U302" s="9"/>
      <c r="V302" s="9"/>
      <c r="W302" s="9"/>
      <c r="X302" s="9"/>
      <c r="Z302" s="9"/>
      <c r="AA302" s="9"/>
      <c r="AB302" s="9"/>
      <c r="AC302" s="9"/>
      <c r="AD302" s="9"/>
      <c r="AE302" s="9"/>
      <c r="AG302" s="9"/>
      <c r="AH302" s="9"/>
      <c r="AI302" s="9"/>
      <c r="AJ302" s="9"/>
      <c r="AK302" s="9"/>
      <c r="AL302" s="9"/>
      <c r="AN302" s="11"/>
      <c r="AU302" s="11"/>
    </row>
    <row r="303" spans="11:47" x14ac:dyDescent="0.25">
      <c r="S303" s="9"/>
      <c r="T303" s="9"/>
      <c r="U303" s="9"/>
      <c r="V303" s="9"/>
      <c r="W303" s="9"/>
      <c r="X303" s="9"/>
      <c r="Z303" s="9"/>
      <c r="AA303" s="9"/>
      <c r="AB303" s="9"/>
      <c r="AC303" s="9"/>
      <c r="AD303" s="9"/>
      <c r="AE303" s="9"/>
      <c r="AG303" s="9"/>
      <c r="AH303" s="9"/>
      <c r="AI303" s="9"/>
      <c r="AJ303" s="9"/>
      <c r="AK303" s="9"/>
      <c r="AL303" s="9"/>
      <c r="AN303" s="11"/>
      <c r="AU303" s="11"/>
    </row>
    <row r="304" spans="11:47" x14ac:dyDescent="0.25">
      <c r="AU304" s="11"/>
    </row>
    <row r="305" spans="19:47" x14ac:dyDescent="0.25">
      <c r="S305" s="9"/>
      <c r="T305" s="9"/>
      <c r="U305" s="9"/>
      <c r="V305" s="9"/>
      <c r="W305" s="9"/>
      <c r="X305" s="9"/>
      <c r="Z305" s="9"/>
      <c r="AA305" s="9"/>
      <c r="AB305" s="9"/>
      <c r="AC305" s="9"/>
      <c r="AD305" s="9"/>
      <c r="AE305" s="9"/>
      <c r="AG305" s="9"/>
      <c r="AH305" s="9"/>
      <c r="AI305" s="9"/>
      <c r="AJ305" s="9"/>
      <c r="AK305" s="9"/>
      <c r="AL305" s="9"/>
      <c r="AN305" s="11"/>
      <c r="AU305" s="11"/>
    </row>
    <row r="306" spans="19:47" x14ac:dyDescent="0.25">
      <c r="AU306" s="11"/>
    </row>
    <row r="307" spans="19:47" x14ac:dyDescent="0.25">
      <c r="AU307" s="11"/>
    </row>
    <row r="308" spans="19:47" x14ac:dyDescent="0.25">
      <c r="S308" s="9"/>
      <c r="T308" s="9"/>
      <c r="U308" s="9"/>
      <c r="V308" s="9"/>
      <c r="W308" s="9"/>
      <c r="X308" s="9"/>
      <c r="Z308" s="9"/>
      <c r="AA308" s="9"/>
      <c r="AB308" s="9"/>
      <c r="AC308" s="9"/>
      <c r="AD308" s="9"/>
      <c r="AE308" s="9"/>
      <c r="AG308" s="9"/>
      <c r="AH308" s="9"/>
      <c r="AI308" s="9"/>
      <c r="AJ308" s="9"/>
      <c r="AK308" s="9"/>
      <c r="AL308" s="9"/>
      <c r="AN308" s="11"/>
      <c r="AU308" s="11"/>
    </row>
    <row r="309" spans="19:47" x14ac:dyDescent="0.25">
      <c r="S309" s="9"/>
      <c r="T309" s="9"/>
      <c r="U309" s="9"/>
      <c r="V309" s="9"/>
      <c r="W309" s="9"/>
      <c r="X309" s="9"/>
      <c r="Z309" s="9"/>
      <c r="AA309" s="9"/>
      <c r="AB309" s="9"/>
      <c r="AC309" s="9"/>
      <c r="AD309" s="9"/>
      <c r="AE309" s="9"/>
      <c r="AG309" s="9"/>
      <c r="AH309" s="9"/>
      <c r="AI309" s="9"/>
      <c r="AJ309" s="9"/>
      <c r="AK309" s="9"/>
      <c r="AL309" s="9"/>
      <c r="AN309" s="11"/>
      <c r="AU309" s="11"/>
    </row>
    <row r="310" spans="19:47" x14ac:dyDescent="0.25">
      <c r="AU310" s="11"/>
    </row>
    <row r="311" spans="19:47" x14ac:dyDescent="0.25">
      <c r="S311" s="9"/>
      <c r="T311" s="9"/>
      <c r="U311" s="9"/>
      <c r="V311" s="9"/>
      <c r="W311" s="9"/>
      <c r="X311" s="9"/>
      <c r="Z311" s="9"/>
      <c r="AA311" s="9"/>
      <c r="AB311" s="9"/>
      <c r="AC311" s="9"/>
      <c r="AD311" s="9"/>
      <c r="AE311" s="9"/>
      <c r="AG311" s="9"/>
      <c r="AH311" s="9"/>
      <c r="AI311" s="9"/>
      <c r="AJ311" s="9"/>
      <c r="AK311" s="9"/>
      <c r="AL311" s="9"/>
      <c r="AN311" s="11"/>
      <c r="AU311" s="11"/>
    </row>
    <row r="312" spans="19:47" x14ac:dyDescent="0.25">
      <c r="S312" s="9"/>
      <c r="T312" s="9"/>
      <c r="U312" s="9"/>
      <c r="V312" s="9"/>
      <c r="W312" s="9"/>
      <c r="X312" s="9"/>
      <c r="Z312" s="9"/>
      <c r="AA312" s="9"/>
      <c r="AB312" s="9"/>
      <c r="AC312" s="9"/>
      <c r="AD312" s="9"/>
      <c r="AE312" s="9"/>
      <c r="AG312" s="9"/>
      <c r="AH312" s="9"/>
      <c r="AI312" s="9"/>
      <c r="AJ312" s="9"/>
      <c r="AK312" s="9"/>
      <c r="AL312" s="9"/>
      <c r="AN312" s="11"/>
      <c r="AU312" s="11"/>
    </row>
    <row r="313" spans="19:47" x14ac:dyDescent="0.25">
      <c r="S313" s="9"/>
      <c r="T313" s="9"/>
      <c r="U313" s="9"/>
      <c r="V313" s="9"/>
      <c r="W313" s="9"/>
      <c r="X313" s="9"/>
      <c r="Z313" s="9"/>
      <c r="AA313" s="9"/>
      <c r="AB313" s="9"/>
      <c r="AC313" s="9"/>
      <c r="AD313" s="9"/>
      <c r="AE313" s="9"/>
      <c r="AG313" s="9"/>
      <c r="AH313" s="9"/>
      <c r="AI313" s="9"/>
      <c r="AJ313" s="9"/>
      <c r="AK313" s="9"/>
      <c r="AL313" s="9"/>
      <c r="AN313" s="11"/>
      <c r="AU313" s="11"/>
    </row>
    <row r="314" spans="19:47" x14ac:dyDescent="0.25">
      <c r="S314" s="9"/>
      <c r="T314" s="9"/>
      <c r="U314" s="9"/>
      <c r="V314" s="9"/>
      <c r="W314" s="9"/>
      <c r="X314" s="9"/>
      <c r="Z314" s="9"/>
      <c r="AA314" s="9"/>
      <c r="AB314" s="9"/>
      <c r="AC314" s="9"/>
      <c r="AD314" s="9"/>
      <c r="AE314" s="9"/>
      <c r="AG314" s="9"/>
      <c r="AH314" s="9"/>
      <c r="AI314" s="9"/>
      <c r="AJ314" s="9"/>
      <c r="AK314" s="9"/>
      <c r="AL314" s="9"/>
      <c r="AN314" s="11"/>
      <c r="AU314" s="11"/>
    </row>
    <row r="315" spans="19:47" x14ac:dyDescent="0.25">
      <c r="AU315" s="11"/>
    </row>
    <row r="316" spans="19:47" x14ac:dyDescent="0.25">
      <c r="AU316" s="11"/>
    </row>
    <row r="317" spans="19:47" x14ac:dyDescent="0.25">
      <c r="AU317" s="11"/>
    </row>
    <row r="318" spans="19:47" x14ac:dyDescent="0.25">
      <c r="AU318" s="11"/>
    </row>
    <row r="319" spans="19:47" x14ac:dyDescent="0.25">
      <c r="AU319" s="11"/>
    </row>
    <row r="320" spans="19:47" x14ac:dyDescent="0.25">
      <c r="AU320" s="11"/>
    </row>
    <row r="321" spans="47:47" x14ac:dyDescent="0.25">
      <c r="AU321" s="11"/>
    </row>
    <row r="322" spans="47:47" x14ac:dyDescent="0.25">
      <c r="AU322" s="11"/>
    </row>
    <row r="323" spans="47:47" x14ac:dyDescent="0.25">
      <c r="AU323" s="11"/>
    </row>
    <row r="324" spans="47:47" x14ac:dyDescent="0.25">
      <c r="AU324" s="11"/>
    </row>
    <row r="325" spans="47:47" x14ac:dyDescent="0.25">
      <c r="AU325" s="11"/>
    </row>
    <row r="326" spans="47:47" x14ac:dyDescent="0.25">
      <c r="AU326" s="11"/>
    </row>
    <row r="327" spans="47:47" x14ac:dyDescent="0.25">
      <c r="AU327" s="11"/>
    </row>
    <row r="328" spans="47:47" x14ac:dyDescent="0.25">
      <c r="AU328" s="11"/>
    </row>
    <row r="329" spans="47:47" x14ac:dyDescent="0.25">
      <c r="AU329" s="11"/>
    </row>
    <row r="330" spans="47:47" x14ac:dyDescent="0.25">
      <c r="AU330" s="11"/>
    </row>
    <row r="331" spans="47:47" x14ac:dyDescent="0.25">
      <c r="AU331" s="11"/>
    </row>
    <row r="332" spans="47:47" x14ac:dyDescent="0.25">
      <c r="AU332" s="11"/>
    </row>
    <row r="333" spans="47:47" x14ac:dyDescent="0.25">
      <c r="AU333" s="11"/>
    </row>
    <row r="334" spans="47:47" x14ac:dyDescent="0.25">
      <c r="AU334" s="11"/>
    </row>
    <row r="335" spans="47:47" x14ac:dyDescent="0.25">
      <c r="AU335" s="11"/>
    </row>
    <row r="336" spans="47:47" x14ac:dyDescent="0.25">
      <c r="AU336" s="11"/>
    </row>
    <row r="337" spans="47:47" x14ac:dyDescent="0.25">
      <c r="AU337" s="11"/>
    </row>
    <row r="338" spans="47:47" x14ac:dyDescent="0.25">
      <c r="AU338" s="11"/>
    </row>
    <row r="339" spans="47:47" x14ac:dyDescent="0.25">
      <c r="AU339" s="11"/>
    </row>
    <row r="340" spans="47:47" x14ac:dyDescent="0.25">
      <c r="AU340" s="11"/>
    </row>
    <row r="341" spans="47:47" x14ac:dyDescent="0.25">
      <c r="AU341" s="11"/>
    </row>
    <row r="342" spans="47:47" x14ac:dyDescent="0.25">
      <c r="AU342" s="11"/>
    </row>
    <row r="343" spans="47:47" x14ac:dyDescent="0.25">
      <c r="AU343" s="11"/>
    </row>
    <row r="344" spans="47:47" x14ac:dyDescent="0.25">
      <c r="AU344" s="11"/>
    </row>
    <row r="345" spans="47:47" x14ac:dyDescent="0.25">
      <c r="AU345" s="11"/>
    </row>
    <row r="346" spans="47:47" x14ac:dyDescent="0.25">
      <c r="AU346" s="11"/>
    </row>
    <row r="347" spans="47:47" x14ac:dyDescent="0.25">
      <c r="AU347" s="11"/>
    </row>
    <row r="348" spans="47:47" x14ac:dyDescent="0.25">
      <c r="AU348" s="11"/>
    </row>
    <row r="349" spans="47:47" x14ac:dyDescent="0.25">
      <c r="AU349" s="11"/>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287"/>
      <c r="B2" s="287"/>
      <c r="C2" s="287"/>
      <c r="D2" s="287"/>
      <c r="P2" s="3"/>
      <c r="U2" s="3"/>
      <c r="Z2" s="3"/>
      <c r="AF2" s="3"/>
    </row>
    <row r="3" spans="1:34" x14ac:dyDescent="0.25">
      <c r="A3" s="287"/>
      <c r="B3" s="287"/>
      <c r="C3" s="287"/>
      <c r="D3" s="287"/>
    </row>
    <row r="4" spans="1:34" ht="18.75" thickBot="1" x14ac:dyDescent="0.3">
      <c r="A4" s="17"/>
      <c r="B4" s="17"/>
      <c r="C4" s="17"/>
      <c r="D4" s="17"/>
    </row>
    <row r="5" spans="1:34" x14ac:dyDescent="0.25">
      <c r="A5" s="280" t="s">
        <v>128</v>
      </c>
      <c r="B5" s="280">
        <v>2022</v>
      </c>
      <c r="C5" s="280"/>
      <c r="D5" s="280"/>
      <c r="E5" s="280"/>
      <c r="F5" s="280"/>
      <c r="G5" s="280">
        <v>2023</v>
      </c>
      <c r="H5" s="280"/>
      <c r="I5" s="280"/>
      <c r="J5" s="280"/>
      <c r="K5" s="280"/>
      <c r="L5" s="280">
        <v>2024</v>
      </c>
      <c r="M5" s="280"/>
      <c r="N5" s="280"/>
      <c r="O5" s="280"/>
      <c r="P5" s="280"/>
      <c r="Q5" s="280">
        <v>2025</v>
      </c>
      <c r="R5" s="280"/>
      <c r="S5" s="280"/>
      <c r="T5" s="280"/>
      <c r="U5" s="280"/>
      <c r="V5" s="280">
        <v>2026</v>
      </c>
      <c r="W5" s="280"/>
      <c r="X5" s="280"/>
      <c r="Y5" s="280"/>
      <c r="Z5" s="280"/>
      <c r="AA5" s="280">
        <v>2027</v>
      </c>
      <c r="AB5" s="280"/>
      <c r="AC5" s="280"/>
      <c r="AD5" s="280"/>
      <c r="AE5" s="280"/>
      <c r="AF5" s="294" t="s">
        <v>557</v>
      </c>
    </row>
    <row r="6" spans="1:34" x14ac:dyDescent="0.25">
      <c r="A6" s="282"/>
      <c r="B6" s="282" t="s">
        <v>15</v>
      </c>
      <c r="C6" s="282"/>
      <c r="D6" s="282"/>
      <c r="E6" s="282"/>
      <c r="F6" s="282"/>
      <c r="G6" s="282" t="s">
        <v>15</v>
      </c>
      <c r="H6" s="282"/>
      <c r="I6" s="282"/>
      <c r="J6" s="282"/>
      <c r="K6" s="282"/>
      <c r="L6" s="282" t="s">
        <v>15</v>
      </c>
      <c r="M6" s="282"/>
      <c r="N6" s="282"/>
      <c r="O6" s="282"/>
      <c r="P6" s="282"/>
      <c r="Q6" s="282" t="s">
        <v>15</v>
      </c>
      <c r="R6" s="282"/>
      <c r="S6" s="282"/>
      <c r="T6" s="282"/>
      <c r="U6" s="282"/>
      <c r="V6" s="282" t="s">
        <v>15</v>
      </c>
      <c r="W6" s="282"/>
      <c r="X6" s="282"/>
      <c r="Y6" s="282"/>
      <c r="Z6" s="282"/>
      <c r="AA6" s="282" t="s">
        <v>15</v>
      </c>
      <c r="AB6" s="282"/>
      <c r="AC6" s="282"/>
      <c r="AD6" s="282"/>
      <c r="AE6" s="282"/>
      <c r="AF6" s="295"/>
    </row>
    <row r="7" spans="1:34" ht="108" x14ac:dyDescent="0.25">
      <c r="A7" s="282"/>
      <c r="B7" s="64" t="s">
        <v>2</v>
      </c>
      <c r="C7" s="64" t="s">
        <v>3</v>
      </c>
      <c r="D7" s="64" t="s">
        <v>16</v>
      </c>
      <c r="E7" s="64" t="s">
        <v>18</v>
      </c>
      <c r="F7" s="64" t="s">
        <v>20</v>
      </c>
      <c r="G7" s="64" t="s">
        <v>2</v>
      </c>
      <c r="H7" s="64" t="s">
        <v>3</v>
      </c>
      <c r="I7" s="64" t="s">
        <v>16</v>
      </c>
      <c r="J7" s="64" t="s">
        <v>18</v>
      </c>
      <c r="K7" s="64" t="s">
        <v>26</v>
      </c>
      <c r="L7" s="64" t="s">
        <v>2</v>
      </c>
      <c r="M7" s="64" t="s">
        <v>3</v>
      </c>
      <c r="N7" s="64" t="s">
        <v>16</v>
      </c>
      <c r="O7" s="64" t="s">
        <v>18</v>
      </c>
      <c r="P7" s="64" t="s">
        <v>20</v>
      </c>
      <c r="Q7" s="64" t="s">
        <v>2</v>
      </c>
      <c r="R7" s="64" t="s">
        <v>3</v>
      </c>
      <c r="S7" s="64" t="s">
        <v>16</v>
      </c>
      <c r="T7" s="64" t="s">
        <v>18</v>
      </c>
      <c r="U7" s="64" t="s">
        <v>20</v>
      </c>
      <c r="V7" s="64" t="s">
        <v>2</v>
      </c>
      <c r="W7" s="64" t="s">
        <v>3</v>
      </c>
      <c r="X7" s="64" t="s">
        <v>16</v>
      </c>
      <c r="Y7" s="64" t="s">
        <v>18</v>
      </c>
      <c r="Z7" s="64" t="s">
        <v>26</v>
      </c>
      <c r="AA7" s="64" t="s">
        <v>2</v>
      </c>
      <c r="AB7" s="64" t="s">
        <v>3</v>
      </c>
      <c r="AC7" s="64" t="s">
        <v>16</v>
      </c>
      <c r="AD7" s="64" t="s">
        <v>18</v>
      </c>
      <c r="AE7" s="64" t="s">
        <v>26</v>
      </c>
      <c r="AF7" s="295"/>
    </row>
    <row r="8" spans="1:34" x14ac:dyDescent="0.25">
      <c r="A8" s="170"/>
      <c r="B8" s="73">
        <f t="shared" ref="B8:AE8" si="0">SUM(B9:B177)</f>
        <v>13679215.191</v>
      </c>
      <c r="C8" s="73">
        <f t="shared" si="0"/>
        <v>30652698.925000001</v>
      </c>
      <c r="D8" s="73">
        <f t="shared" si="0"/>
        <v>6171433.9840000002</v>
      </c>
      <c r="E8" s="73">
        <f t="shared" si="0"/>
        <v>2918115.18</v>
      </c>
      <c r="F8" s="73">
        <f t="shared" si="0"/>
        <v>53421463.280000001</v>
      </c>
      <c r="G8" s="73">
        <f t="shared" si="0"/>
        <v>36024430.431999996</v>
      </c>
      <c r="H8" s="73">
        <f t="shared" si="0"/>
        <v>6605362.8839999996</v>
      </c>
      <c r="I8" s="73">
        <f t="shared" si="0"/>
        <v>15002494.844999999</v>
      </c>
      <c r="J8" s="73">
        <f t="shared" si="0"/>
        <v>7375720</v>
      </c>
      <c r="K8" s="73">
        <f t="shared" si="0"/>
        <v>64898008.160999998</v>
      </c>
      <c r="L8" s="73">
        <f t="shared" si="0"/>
        <v>48961438.717999995</v>
      </c>
      <c r="M8" s="73">
        <f t="shared" si="0"/>
        <v>2432592.0609999998</v>
      </c>
      <c r="N8" s="73">
        <f t="shared" si="0"/>
        <v>11811828</v>
      </c>
      <c r="O8" s="73">
        <f t="shared" si="0"/>
        <v>5660720</v>
      </c>
      <c r="P8" s="73">
        <f t="shared" si="0"/>
        <v>68866578.778999999</v>
      </c>
      <c r="Q8" s="73">
        <f t="shared" si="0"/>
        <v>12014060</v>
      </c>
      <c r="R8" s="73">
        <f t="shared" si="0"/>
        <v>0</v>
      </c>
      <c r="S8" s="73">
        <f t="shared" si="0"/>
        <v>500000</v>
      </c>
      <c r="T8" s="73">
        <f t="shared" si="0"/>
        <v>250000</v>
      </c>
      <c r="U8" s="73">
        <f t="shared" si="0"/>
        <v>2422560</v>
      </c>
      <c r="V8" s="73">
        <f t="shared" si="0"/>
        <v>9083860</v>
      </c>
      <c r="W8" s="73">
        <f t="shared" si="0"/>
        <v>0</v>
      </c>
      <c r="X8" s="73">
        <f t="shared" si="0"/>
        <v>0</v>
      </c>
      <c r="Y8" s="73">
        <f t="shared" si="0"/>
        <v>250000</v>
      </c>
      <c r="Z8" s="73">
        <f t="shared" si="0"/>
        <v>9333860</v>
      </c>
      <c r="AA8" s="73">
        <f t="shared" si="0"/>
        <v>3917260</v>
      </c>
      <c r="AB8" s="73">
        <f t="shared" si="0"/>
        <v>0</v>
      </c>
      <c r="AC8" s="73">
        <f t="shared" si="0"/>
        <v>0</v>
      </c>
      <c r="AD8" s="73">
        <f t="shared" si="0"/>
        <v>0</v>
      </c>
      <c r="AE8" s="73">
        <f t="shared" si="0"/>
        <v>4951586</v>
      </c>
      <c r="AF8" s="75">
        <f>SUM(AE8,Z8,U8,P8,K8,F8)</f>
        <v>203894056.22</v>
      </c>
      <c r="AH8" s="82"/>
    </row>
    <row r="9" spans="1:34" s="3" customFormat="1" x14ac:dyDescent="0.25">
      <c r="A9" s="76" t="s">
        <v>272</v>
      </c>
      <c r="B9" s="77">
        <f>'1.VTP'!E7</f>
        <v>5519511.9410000006</v>
      </c>
      <c r="C9" s="77">
        <f>'1.VTP'!F7</f>
        <v>4406106.4349999996</v>
      </c>
      <c r="D9" s="77">
        <f>'1.VTP'!G7</f>
        <v>3507092.2039999999</v>
      </c>
      <c r="E9" s="77">
        <f>'1.VTP'!I7</f>
        <v>778327.15</v>
      </c>
      <c r="F9" s="77">
        <f>'1.VTP'!K7</f>
        <v>14211037.73</v>
      </c>
      <c r="G9" s="77">
        <f>'1.VTP'!L7</f>
        <v>14765681.622000001</v>
      </c>
      <c r="H9" s="77">
        <f>'1.VTP'!M7</f>
        <v>2673762.8840000001</v>
      </c>
      <c r="I9" s="77">
        <f>'1.VTP'!N7</f>
        <v>3498386.8449999997</v>
      </c>
      <c r="J9" s="77">
        <f>'1.VTP'!P7</f>
        <v>1845099.23</v>
      </c>
      <c r="K9" s="77">
        <f>'1.VTP'!R7</f>
        <v>22782930.580999997</v>
      </c>
      <c r="L9" s="77">
        <f>'1.VTP'!S7</f>
        <v>8671432.7179999985</v>
      </c>
      <c r="M9" s="77">
        <f>'1.VTP'!T7</f>
        <v>553992.06099999999</v>
      </c>
      <c r="N9" s="77">
        <f>'1.VTP'!U7</f>
        <v>5811828</v>
      </c>
      <c r="O9" s="77">
        <f>'1.VTP'!W7</f>
        <v>400000</v>
      </c>
      <c r="P9" s="77">
        <f>'1.VTP'!Y7</f>
        <v>15437252.779000001</v>
      </c>
      <c r="Q9" s="77">
        <f>'1.VTP'!Z7</f>
        <v>9841500</v>
      </c>
      <c r="R9" s="77">
        <f>'1.VTP'!AA7</f>
        <v>0</v>
      </c>
      <c r="S9" s="77">
        <f>'1.VTP'!AB7</f>
        <v>500000</v>
      </c>
      <c r="T9" s="77">
        <f>'1.VTP'!AD7</f>
        <v>0</v>
      </c>
      <c r="U9" s="77"/>
      <c r="V9" s="77">
        <f>'1.VTP'!AG7</f>
        <v>7080000</v>
      </c>
      <c r="W9" s="77">
        <f>'1.VTP'!AH7</f>
        <v>0</v>
      </c>
      <c r="X9" s="77">
        <f>'1.VTP'!AI7</f>
        <v>0</v>
      </c>
      <c r="Y9" s="77">
        <f>'1.VTP'!AK7</f>
        <v>0</v>
      </c>
      <c r="Z9" s="77">
        <f>'1.VTP'!AM7</f>
        <v>7080000</v>
      </c>
      <c r="AA9" s="77">
        <f>'1.VTP'!AN7</f>
        <v>2770000</v>
      </c>
      <c r="AB9" s="77">
        <f>'1.VTP'!AO7</f>
        <v>0</v>
      </c>
      <c r="AC9" s="77">
        <f>'1.VTP'!AP7</f>
        <v>0</v>
      </c>
      <c r="AD9" s="77">
        <f>'1.VTP'!AR7</f>
        <v>0</v>
      </c>
      <c r="AE9" s="77">
        <f>'1.VTP'!AT7</f>
        <v>2770000</v>
      </c>
      <c r="AF9" s="78">
        <f>'1.VTP'!AU7</f>
        <v>71816062.49000001</v>
      </c>
    </row>
    <row r="10" spans="1:34" ht="36" x14ac:dyDescent="0.25">
      <c r="A10" s="76" t="s">
        <v>273</v>
      </c>
      <c r="B10" s="77">
        <f>'2.VTP'!E6</f>
        <v>7638184.2499999991</v>
      </c>
      <c r="C10" s="77">
        <f>'2.VTP'!F6</f>
        <v>26246592.490000002</v>
      </c>
      <c r="D10" s="77">
        <f>'2.VTP'!G6</f>
        <v>2645015.7800000003</v>
      </c>
      <c r="E10" s="77">
        <f>'2.VTP'!I6</f>
        <v>2139788.0300000003</v>
      </c>
      <c r="F10" s="77">
        <f>'2.VTP'!K6</f>
        <v>38669580.550000004</v>
      </c>
      <c r="G10" s="77">
        <f>'2.VTP'!L6</f>
        <v>20079442.809999995</v>
      </c>
      <c r="H10" s="77">
        <f>'2.VTP'!M6</f>
        <v>3931600</v>
      </c>
      <c r="I10" s="77">
        <f>'2.VTP'!N6</f>
        <v>5504108</v>
      </c>
      <c r="J10" s="77">
        <f>'2.VTP'!P6</f>
        <v>1530620.77</v>
      </c>
      <c r="K10" s="77">
        <f>'2.VTP'!R6</f>
        <v>30935771.579999998</v>
      </c>
      <c r="L10" s="77">
        <f>'2.VTP'!S6</f>
        <v>39434306</v>
      </c>
      <c r="M10" s="77">
        <f>'2.VTP'!T6</f>
        <v>1878600</v>
      </c>
      <c r="N10" s="77">
        <f>'2.VTP'!U6</f>
        <v>0</v>
      </c>
      <c r="O10" s="77">
        <f>'2.VTP'!W6</f>
        <v>1260720</v>
      </c>
      <c r="P10" s="77">
        <f>'2.VTP'!Y6</f>
        <v>42573626</v>
      </c>
      <c r="Q10" s="77">
        <f>'2.VTP'!Z6</f>
        <v>1116860</v>
      </c>
      <c r="R10" s="77">
        <f>'2.VTP'!AA6</f>
        <v>0</v>
      </c>
      <c r="S10" s="77">
        <f>'2.VTP'!AB6</f>
        <v>0</v>
      </c>
      <c r="T10" s="77">
        <f>'2.VTP'!AD6</f>
        <v>0</v>
      </c>
      <c r="U10" s="77">
        <f>'2.VTP'!AF6</f>
        <v>1116860</v>
      </c>
      <c r="V10" s="77">
        <f>'2.VTP'!AG6</f>
        <v>1753860</v>
      </c>
      <c r="W10" s="77">
        <f>'2.VTP'!AH6</f>
        <v>0</v>
      </c>
      <c r="X10" s="77">
        <f>'2.VTP'!AI6</f>
        <v>0</v>
      </c>
      <c r="Y10" s="77">
        <f>'2.VTP'!AL6</f>
        <v>0</v>
      </c>
      <c r="Z10" s="77">
        <f>'2.VTP'!AM6</f>
        <v>1753860</v>
      </c>
      <c r="AA10" s="77">
        <f>'2.VTP'!AN6</f>
        <v>1007260</v>
      </c>
      <c r="AB10" s="77">
        <f>'2.VTP'!AO6</f>
        <v>0</v>
      </c>
      <c r="AC10" s="77">
        <f>'2.VTP'!AP6</f>
        <v>0</v>
      </c>
      <c r="AD10" s="77">
        <f>'2.VTP'!AR6</f>
        <v>0</v>
      </c>
      <c r="AE10" s="77">
        <f>'2.VTP'!AT6</f>
        <v>1007260</v>
      </c>
      <c r="AF10" s="78">
        <f>'2.VTP'!AU6</f>
        <v>115996958.13000001</v>
      </c>
    </row>
    <row r="11" spans="1:34" ht="31.5" customHeight="1" x14ac:dyDescent="0.25">
      <c r="A11" s="76" t="s">
        <v>274</v>
      </c>
      <c r="B11" s="77">
        <f>'3.VTP'!E6</f>
        <v>0</v>
      </c>
      <c r="C11" s="77">
        <f>'3.VTP'!F6</f>
        <v>0</v>
      </c>
      <c r="D11" s="77">
        <f>'3.VTP'!G6</f>
        <v>0</v>
      </c>
      <c r="E11" s="77">
        <f>'3.VTP'!I6</f>
        <v>0</v>
      </c>
      <c r="F11" s="77">
        <f>'3.VTP'!K6</f>
        <v>0</v>
      </c>
      <c r="G11" s="77">
        <f>'3.VTP'!L6</f>
        <v>0</v>
      </c>
      <c r="H11" s="77">
        <f>'3.VTP'!M6</f>
        <v>0</v>
      </c>
      <c r="I11" s="77">
        <f>'3.VTP'!N6</f>
        <v>6000000</v>
      </c>
      <c r="J11" s="77">
        <f>'3.VTP'!P6</f>
        <v>4000000</v>
      </c>
      <c r="K11" s="77">
        <f>'3.VTP'!R6</f>
        <v>10000000</v>
      </c>
      <c r="L11" s="77">
        <f>'3.VTP'!S6</f>
        <v>50000</v>
      </c>
      <c r="M11" s="77">
        <f>'3.VTP'!T6</f>
        <v>0</v>
      </c>
      <c r="N11" s="77">
        <f>'3.VTP'!U6</f>
        <v>6000000</v>
      </c>
      <c r="O11" s="77">
        <f>'3.VTP'!W6</f>
        <v>4000000</v>
      </c>
      <c r="P11" s="77">
        <f>'3.VTP'!Y6</f>
        <v>10050000</v>
      </c>
      <c r="Q11" s="77">
        <f>'3.VTP'!Z6</f>
        <v>0</v>
      </c>
      <c r="R11" s="77">
        <f>'3.VTP'!AA6</f>
        <v>0</v>
      </c>
      <c r="S11" s="77">
        <f>'3.VTP'!AB6</f>
        <v>0</v>
      </c>
      <c r="T11" s="77">
        <f>'3.VTP'!AD6</f>
        <v>0</v>
      </c>
      <c r="U11" s="77">
        <f>'3.VTP'!AF6</f>
        <v>0</v>
      </c>
      <c r="V11" s="77">
        <f>'3.VTP'!AG6</f>
        <v>0</v>
      </c>
      <c r="W11" s="77">
        <f>'3.VTP'!AH6</f>
        <v>0</v>
      </c>
      <c r="X11" s="77">
        <f>'3.VTP'!AI6</f>
        <v>0</v>
      </c>
      <c r="Y11" s="77">
        <f>'3.VTP'!AK6</f>
        <v>0</v>
      </c>
      <c r="Z11" s="77">
        <f>'3.VTP'!AM6</f>
        <v>0</v>
      </c>
      <c r="AA11" s="77">
        <f>'3.VTP'!AN6</f>
        <v>0</v>
      </c>
      <c r="AB11" s="77">
        <f>'3.VTP'!AO6</f>
        <v>0</v>
      </c>
      <c r="AC11" s="77">
        <f>'3.VTP'!AP6</f>
        <v>0</v>
      </c>
      <c r="AD11" s="77">
        <f>'3.VTP'!AR6</f>
        <v>0</v>
      </c>
      <c r="AE11" s="77">
        <f>'3.VTP'!AT6</f>
        <v>0</v>
      </c>
      <c r="AF11" s="78">
        <f>'3.VTP'!AU6</f>
        <v>50000</v>
      </c>
    </row>
    <row r="12" spans="1:34" ht="29.25" customHeight="1" x14ac:dyDescent="0.25">
      <c r="A12" s="76" t="s">
        <v>275</v>
      </c>
      <c r="B12" s="77">
        <f>'4.VTP'!E7</f>
        <v>15000</v>
      </c>
      <c r="C12" s="77">
        <f>'4.VTP'!F7</f>
        <v>0</v>
      </c>
      <c r="D12" s="77">
        <f>'4.VTP'!G7</f>
        <v>19326</v>
      </c>
      <c r="E12" s="77">
        <f>'4.VTP'!I7</f>
        <v>0</v>
      </c>
      <c r="F12" s="77">
        <f>'4.VTP'!K7</f>
        <v>34326</v>
      </c>
      <c r="G12" s="77">
        <f>'4.VTP'!L7</f>
        <v>0</v>
      </c>
      <c r="H12" s="77">
        <f>'4.VTP'!M7</f>
        <v>0</v>
      </c>
      <c r="I12" s="77">
        <f>'4.VTP'!N7</f>
        <v>0</v>
      </c>
      <c r="J12" s="77">
        <f>'4.VTP'!P7</f>
        <v>0</v>
      </c>
      <c r="K12" s="77">
        <f>'4.VTP'!R7</f>
        <v>0</v>
      </c>
      <c r="L12" s="77">
        <f>'4.VTP'!S7</f>
        <v>0</v>
      </c>
      <c r="M12" s="77">
        <f>'4.VTP'!T7</f>
        <v>0</v>
      </c>
      <c r="N12" s="77">
        <f>'4.VTP'!U7</f>
        <v>0</v>
      </c>
      <c r="O12" s="77">
        <f>'4.VTP'!W7</f>
        <v>0</v>
      </c>
      <c r="P12" s="77">
        <f>'4.VTP'!Y7</f>
        <v>0</v>
      </c>
      <c r="Q12" s="77">
        <f>'4.VTP'!Z7</f>
        <v>250000</v>
      </c>
      <c r="R12" s="77">
        <f>'4.VTP'!AA7</f>
        <v>0</v>
      </c>
      <c r="S12" s="77">
        <f>'4.VTP'!AB7</f>
        <v>0</v>
      </c>
      <c r="T12" s="77">
        <f>'4.VTP'!AD7</f>
        <v>250000</v>
      </c>
      <c r="U12" s="77">
        <f>'4.VTP'!AF7</f>
        <v>500000</v>
      </c>
      <c r="V12" s="77">
        <f>'4.VTP'!AG7</f>
        <v>250000</v>
      </c>
      <c r="W12" s="77">
        <f>'4.VTP'!AH7</f>
        <v>0</v>
      </c>
      <c r="X12" s="77">
        <f>'4.VTP'!AI7</f>
        <v>0</v>
      </c>
      <c r="Y12" s="77">
        <f>'4.VTP'!AK7</f>
        <v>250000</v>
      </c>
      <c r="Z12" s="77">
        <f>'4.VTP'!AM7</f>
        <v>500000</v>
      </c>
      <c r="AA12" s="77">
        <f>'4.VTP'!AN7</f>
        <v>0</v>
      </c>
      <c r="AB12" s="77">
        <f>'4.VTP'!AO7</f>
        <v>0</v>
      </c>
      <c r="AC12" s="77">
        <f>'4.VTP'!AP7</f>
        <v>0</v>
      </c>
      <c r="AD12" s="77">
        <f>'4.VTP'!AR7</f>
        <v>0</v>
      </c>
      <c r="AE12" s="77">
        <f>'4.VTP'!AU7</f>
        <v>1034326</v>
      </c>
      <c r="AF12" s="78">
        <f>'4.VTP'!AU7</f>
        <v>1034326</v>
      </c>
      <c r="AG12" s="81"/>
    </row>
    <row r="13" spans="1:34" ht="30.75" customHeight="1" thickBot="1" x14ac:dyDescent="0.3">
      <c r="A13" s="79" t="s">
        <v>276</v>
      </c>
      <c r="B13" s="80">
        <f>'5.VTP'!E7</f>
        <v>506519</v>
      </c>
      <c r="C13" s="80">
        <f>'5.VTP'!F7</f>
        <v>0</v>
      </c>
      <c r="D13" s="80">
        <f>'5.VTP'!G7</f>
        <v>0</v>
      </c>
      <c r="E13" s="83">
        <f>'5.VTP'!I7</f>
        <v>0</v>
      </c>
      <c r="F13" s="80">
        <f>'5.VTP'!K7</f>
        <v>506519</v>
      </c>
      <c r="G13" s="80">
        <f>'5.VTP'!L7</f>
        <v>1179306</v>
      </c>
      <c r="H13" s="80">
        <f>'5.VTP'!M7</f>
        <v>0</v>
      </c>
      <c r="I13" s="80">
        <f>'5.VTP'!N7</f>
        <v>0</v>
      </c>
      <c r="J13" s="80">
        <f>'5.VTP'!P7</f>
        <v>0</v>
      </c>
      <c r="K13" s="80">
        <f>'5.VTP'!R7</f>
        <v>1179306</v>
      </c>
      <c r="L13" s="80">
        <f>'5.VTP'!S7</f>
        <v>805700</v>
      </c>
      <c r="M13" s="80">
        <f>'5.VTP'!T7</f>
        <v>0</v>
      </c>
      <c r="N13" s="80">
        <f>'5.VTP'!U7</f>
        <v>0</v>
      </c>
      <c r="O13" s="80">
        <f>'5.VTP'!W7</f>
        <v>0</v>
      </c>
      <c r="P13" s="80">
        <f>'5.VTP'!Y7</f>
        <v>805700</v>
      </c>
      <c r="Q13" s="80">
        <f>'5.VTP'!Z7</f>
        <v>805700</v>
      </c>
      <c r="R13" s="80">
        <f>'5.VTP'!AA7</f>
        <v>0</v>
      </c>
      <c r="S13" s="80">
        <f>'5.VTP'!AB7</f>
        <v>0</v>
      </c>
      <c r="T13" s="80">
        <f>'5.VTP'!AD7</f>
        <v>0</v>
      </c>
      <c r="U13" s="80">
        <f>'5.VTP'!AF7</f>
        <v>805700</v>
      </c>
      <c r="V13" s="80">
        <f>'5.VTP'!AG7</f>
        <v>0</v>
      </c>
      <c r="W13" s="80">
        <f>'5.VTP'!AH7</f>
        <v>0</v>
      </c>
      <c r="X13" s="80">
        <f>'5.VTP'!AI7</f>
        <v>0</v>
      </c>
      <c r="Y13" s="80">
        <f>'5.VTP'!AK7</f>
        <v>0</v>
      </c>
      <c r="Z13" s="80">
        <f>'5.VTP'!AM7</f>
        <v>0</v>
      </c>
      <c r="AA13" s="80">
        <f>'5.VTP'!AN7</f>
        <v>140000</v>
      </c>
      <c r="AB13" s="80">
        <f>'5.VTP'!AO7</f>
        <v>0</v>
      </c>
      <c r="AC13" s="80">
        <f>'5.VTP'!AP7</f>
        <v>0</v>
      </c>
      <c r="AD13" s="80">
        <f>'5.VTP'!AR7</f>
        <v>0</v>
      </c>
      <c r="AE13" s="80">
        <f>'5.VTP'!AT7</f>
        <v>140000</v>
      </c>
      <c r="AF13" s="155">
        <f>'5.VTP'!AU7</f>
        <v>3437225</v>
      </c>
      <c r="AG13" s="82"/>
    </row>
    <row r="14" spans="1:34" x14ac:dyDescent="0.25">
      <c r="E14" s="82"/>
    </row>
    <row r="16" spans="1:34" x14ac:dyDescent="0.25">
      <c r="F16" s="82"/>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85" zoomScaleNormal="85" workbookViewId="0">
      <selection activeCell="F75" sqref="F75"/>
    </sheetView>
  </sheetViews>
  <sheetFormatPr defaultColWidth="9.140625" defaultRowHeight="18" x14ac:dyDescent="0.25"/>
  <cols>
    <col min="1" max="1" width="9.140625" style="1"/>
    <col min="2" max="2" width="23.140625" style="1" customWidth="1"/>
    <col min="3" max="3" width="19.5703125" style="1" customWidth="1"/>
    <col min="4" max="4" width="30.42578125" style="1" customWidth="1"/>
    <col min="5" max="5" width="18.28515625" style="1" customWidth="1"/>
    <col min="6" max="6" width="150.5703125" style="1" customWidth="1"/>
    <col min="7" max="7" width="33.140625" style="1" customWidth="1"/>
    <col min="8" max="8" width="33.5703125" style="1" customWidth="1"/>
    <col min="9" max="9" width="19.28515625" style="1" customWidth="1"/>
    <col min="10" max="16384" width="9.140625" style="1"/>
  </cols>
  <sheetData>
    <row r="1" spans="1:15" x14ac:dyDescent="0.25">
      <c r="A1" s="364" t="s">
        <v>206</v>
      </c>
      <c r="B1" s="365"/>
      <c r="C1" s="365"/>
      <c r="D1" s="365"/>
      <c r="E1" s="365"/>
      <c r="F1" s="365"/>
      <c r="G1" s="365"/>
      <c r="H1" s="365"/>
      <c r="I1" s="23"/>
      <c r="J1" s="23"/>
      <c r="K1" s="23"/>
      <c r="L1" s="23"/>
      <c r="M1" s="23"/>
      <c r="N1" s="23"/>
      <c r="O1" s="23"/>
    </row>
    <row r="2" spans="1:15" x14ac:dyDescent="0.25">
      <c r="A2" s="366" t="s">
        <v>82</v>
      </c>
      <c r="B2" s="367"/>
      <c r="C2" s="367"/>
      <c r="D2" s="367"/>
      <c r="E2" s="367"/>
      <c r="F2" s="367"/>
      <c r="G2" s="367"/>
      <c r="H2" s="367"/>
      <c r="I2" s="24"/>
      <c r="J2" s="24"/>
      <c r="K2" s="24"/>
      <c r="L2" s="24"/>
      <c r="M2" s="24"/>
      <c r="N2" s="24"/>
      <c r="O2" s="24"/>
    </row>
    <row r="4" spans="1:15" ht="54" x14ac:dyDescent="0.25">
      <c r="A4" s="25" t="s">
        <v>23</v>
      </c>
      <c r="B4" s="25" t="s">
        <v>83</v>
      </c>
      <c r="C4" s="25" t="s">
        <v>84</v>
      </c>
      <c r="D4" s="25" t="s">
        <v>85</v>
      </c>
      <c r="E4" s="25" t="s">
        <v>86</v>
      </c>
      <c r="F4" s="25" t="s">
        <v>87</v>
      </c>
      <c r="G4" s="25" t="s">
        <v>88</v>
      </c>
      <c r="H4" s="25" t="s">
        <v>89</v>
      </c>
    </row>
    <row r="5" spans="1:15" x14ac:dyDescent="0.25">
      <c r="A5" s="6">
        <v>1</v>
      </c>
      <c r="B5" s="26"/>
      <c r="C5" s="6"/>
      <c r="D5" s="6"/>
      <c r="E5" s="6"/>
      <c r="F5" s="26"/>
      <c r="G5" s="6"/>
      <c r="H5" s="27"/>
    </row>
    <row r="6" spans="1:15" ht="92.25" customHeight="1" x14ac:dyDescent="0.25">
      <c r="A6" s="28">
        <v>2</v>
      </c>
      <c r="B6" s="29"/>
      <c r="C6" s="28"/>
      <c r="D6" s="28"/>
      <c r="E6" s="28"/>
      <c r="F6" s="29"/>
      <c r="G6" s="28"/>
      <c r="H6" s="30"/>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Arita Bauska</cp:lastModifiedBy>
  <cp:lastPrinted>2023-06-15T10:16:36Z</cp:lastPrinted>
  <dcterms:created xsi:type="dcterms:W3CDTF">2018-05-28T06:38:28Z</dcterms:created>
  <dcterms:modified xsi:type="dcterms:W3CDTF">2023-06-15T10:25:03Z</dcterms:modified>
</cp:coreProperties>
</file>