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https://namejs.ogresnovads.lv/Portal/webdav/c02ea58d-7dbb-4ef4-b659-31ca71532735/"/>
    </mc:Choice>
  </mc:AlternateContent>
  <bookViews>
    <workbookView xWindow="-105" yWindow="-105" windowWidth="38625" windowHeight="21360" tabRatio="595"/>
  </bookViews>
  <sheets>
    <sheet name="1.VTP" sheetId="1" r:id="rId1"/>
    <sheet name="2.VTP" sheetId="4" r:id="rId2"/>
    <sheet name="3.VTP" sheetId="6" r:id="rId3"/>
    <sheet name="4.VTP" sheetId="5" r:id="rId4"/>
    <sheet name="5.VTP" sheetId="10" r:id="rId5"/>
    <sheet name="Kopa_finanses" sheetId="7" r:id="rId6"/>
    <sheet name="Pielikums" sheetId="8" r:id="rId7"/>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8" i="5" l="1"/>
  <c r="G8" i="5"/>
  <c r="H8" i="5"/>
  <c r="I8" i="5"/>
  <c r="J8" i="5"/>
  <c r="K8" i="5"/>
  <c r="L8" i="5"/>
  <c r="M8" i="5"/>
  <c r="N8" i="5"/>
  <c r="O8"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E8" i="5"/>
  <c r="F7" i="4"/>
  <c r="G7" i="4"/>
  <c r="H7" i="4"/>
  <c r="I7" i="4"/>
  <c r="J7" i="4"/>
  <c r="K7" i="4"/>
  <c r="L7" i="4"/>
  <c r="M7" i="4"/>
  <c r="N7" i="4"/>
  <c r="O7" i="4"/>
  <c r="P7" i="4"/>
  <c r="Q7" i="4"/>
  <c r="R7" i="4"/>
  <c r="S7" i="4"/>
  <c r="T7" i="4"/>
  <c r="U7" i="4"/>
  <c r="V7" i="4"/>
  <c r="W7" i="4"/>
  <c r="X7" i="4"/>
  <c r="Y7" i="4"/>
  <c r="Z7" i="4"/>
  <c r="AA7" i="4"/>
  <c r="AB7" i="4"/>
  <c r="AC7" i="4"/>
  <c r="AD7" i="4"/>
  <c r="AE7" i="4"/>
  <c r="AF7" i="4"/>
  <c r="AG7" i="4"/>
  <c r="AH7" i="4"/>
  <c r="AI7" i="4"/>
  <c r="AJ7" i="4"/>
  <c r="AK7" i="4"/>
  <c r="AL7" i="4"/>
  <c r="AM7" i="4"/>
  <c r="AN7" i="4"/>
  <c r="AO7" i="4"/>
  <c r="AP7" i="4"/>
  <c r="AQ7" i="4"/>
  <c r="AR7" i="4"/>
  <c r="AS7" i="4"/>
  <c r="AT7" i="4"/>
  <c r="AU7" i="4"/>
  <c r="E7" i="4"/>
  <c r="S58" i="4"/>
  <c r="T58" i="4"/>
  <c r="U58" i="4"/>
  <c r="V58" i="4"/>
  <c r="W58" i="4"/>
  <c r="X58" i="4"/>
  <c r="Y58" i="4"/>
  <c r="Z58" i="4"/>
  <c r="AA58" i="4"/>
  <c r="AB58" i="4"/>
  <c r="AC58" i="4"/>
  <c r="AD58" i="4"/>
  <c r="AE58" i="4"/>
  <c r="AF58" i="4"/>
  <c r="AG58" i="4"/>
  <c r="AH58" i="4"/>
  <c r="AI58" i="4"/>
  <c r="AJ58" i="4"/>
  <c r="AK58" i="4"/>
  <c r="AL58" i="4"/>
  <c r="AM58" i="4"/>
  <c r="AN58" i="4"/>
  <c r="AO58" i="4"/>
  <c r="AP58" i="4"/>
  <c r="AQ58" i="4"/>
  <c r="AR58" i="4"/>
  <c r="AS58" i="4"/>
  <c r="AT58" i="4"/>
  <c r="AU58" i="4"/>
  <c r="L58" i="4"/>
  <c r="M58" i="4"/>
  <c r="N58" i="4"/>
  <c r="O58" i="4"/>
  <c r="P58" i="4"/>
  <c r="Q58" i="4"/>
  <c r="R58" i="4"/>
  <c r="F58" i="4"/>
  <c r="G58" i="4"/>
  <c r="H58" i="4"/>
  <c r="I58" i="4"/>
  <c r="J58" i="4"/>
  <c r="K58" i="4"/>
  <c r="E58" i="4"/>
  <c r="AT177" i="4" l="1"/>
  <c r="AM177" i="4"/>
  <c r="AF177" i="4"/>
  <c r="Y177" i="4"/>
  <c r="R177" i="4"/>
  <c r="K177" i="4"/>
  <c r="AT175" i="4"/>
  <c r="AM175" i="4"/>
  <c r="AF175" i="4"/>
  <c r="Y175" i="4"/>
  <c r="R175" i="4"/>
  <c r="K175" i="4"/>
  <c r="AU175" i="4" l="1"/>
  <c r="AU177" i="4"/>
  <c r="AT173" i="4"/>
  <c r="AM173" i="4"/>
  <c r="AF173" i="4"/>
  <c r="Y173" i="4"/>
  <c r="R173" i="4"/>
  <c r="K173" i="4"/>
  <c r="AT79" i="1"/>
  <c r="AM79" i="1"/>
  <c r="AF79" i="1"/>
  <c r="Y79" i="1"/>
  <c r="R79" i="1"/>
  <c r="K79" i="1"/>
  <c r="AU173" i="4" l="1"/>
  <c r="AU79" i="1"/>
  <c r="AT150" i="4"/>
  <c r="AM150" i="4"/>
  <c r="AF150" i="4"/>
  <c r="Y150" i="4"/>
  <c r="R150" i="4"/>
  <c r="K150" i="4"/>
  <c r="AU150" i="4" l="1"/>
  <c r="AT89" i="4"/>
  <c r="AM89" i="4"/>
  <c r="AF89" i="4"/>
  <c r="Y89" i="4"/>
  <c r="R89" i="4"/>
  <c r="K89" i="4"/>
  <c r="AU89" i="4" l="1"/>
  <c r="AT47" i="4"/>
  <c r="AM47" i="4"/>
  <c r="AF47" i="4"/>
  <c r="Y47" i="4"/>
  <c r="R47" i="4"/>
  <c r="K47" i="4"/>
  <c r="AU47" i="4" l="1"/>
  <c r="AT20" i="4"/>
  <c r="AM20" i="4"/>
  <c r="AF20" i="4"/>
  <c r="Y20" i="4"/>
  <c r="R20" i="4"/>
  <c r="K20" i="4"/>
  <c r="AU20" i="4" l="1"/>
  <c r="AT131" i="1" l="1"/>
  <c r="AM131" i="1"/>
  <c r="AF131" i="1"/>
  <c r="Y131" i="1"/>
  <c r="R131" i="1"/>
  <c r="K131" i="1"/>
  <c r="AU131" i="1" l="1"/>
  <c r="AT88" i="1"/>
  <c r="AM88" i="1"/>
  <c r="AF88" i="1"/>
  <c r="Y88" i="1"/>
  <c r="R88" i="1"/>
  <c r="K88" i="1"/>
  <c r="AU88" i="1" l="1"/>
  <c r="AT55" i="1"/>
  <c r="AM55" i="1"/>
  <c r="AF55" i="1"/>
  <c r="Y55" i="1"/>
  <c r="R55" i="1"/>
  <c r="K55" i="1"/>
  <c r="AT51" i="1"/>
  <c r="AM51" i="1"/>
  <c r="AF51" i="1"/>
  <c r="Y51" i="1"/>
  <c r="R51" i="1"/>
  <c r="K51" i="1"/>
  <c r="AT43" i="1"/>
  <c r="AM43" i="1"/>
  <c r="AF43" i="1"/>
  <c r="Y43" i="1"/>
  <c r="R43" i="1"/>
  <c r="K43" i="1"/>
  <c r="AU51" i="1" l="1"/>
  <c r="AU55" i="1"/>
  <c r="AU43" i="1"/>
  <c r="AT32" i="1"/>
  <c r="AM32" i="1"/>
  <c r="AF32" i="1"/>
  <c r="Y32" i="1"/>
  <c r="R32" i="1"/>
  <c r="K32" i="1"/>
  <c r="AU32" i="1" l="1"/>
  <c r="AT13" i="5"/>
  <c r="AU13" i="5" s="1"/>
  <c r="AM13" i="5"/>
  <c r="AF13" i="5"/>
  <c r="Y13" i="5"/>
  <c r="R13" i="5"/>
  <c r="K13" i="5"/>
  <c r="AT93" i="4" l="1"/>
  <c r="AM93" i="4"/>
  <c r="AF93" i="4"/>
  <c r="Y93" i="4"/>
  <c r="R93" i="4"/>
  <c r="K93" i="4"/>
  <c r="AU93" i="4" l="1"/>
  <c r="AT78" i="1" l="1"/>
  <c r="AM78" i="1"/>
  <c r="AF78" i="1"/>
  <c r="Y78" i="1"/>
  <c r="R78" i="1"/>
  <c r="K78" i="1"/>
  <c r="AU78" i="1" l="1"/>
  <c r="AS143" i="4"/>
  <c r="AR143" i="4"/>
  <c r="AQ143" i="4"/>
  <c r="AP143" i="4"/>
  <c r="AO143" i="4"/>
  <c r="AN143" i="4"/>
  <c r="AL143" i="4"/>
  <c r="AK143" i="4"/>
  <c r="AJ143" i="4"/>
  <c r="AI143" i="4"/>
  <c r="AH143" i="4"/>
  <c r="AG143" i="4"/>
  <c r="AE143" i="4"/>
  <c r="AD143" i="4"/>
  <c r="AC143" i="4"/>
  <c r="AB143" i="4"/>
  <c r="AA143" i="4"/>
  <c r="Z143" i="4"/>
  <c r="X143" i="4"/>
  <c r="W143" i="4"/>
  <c r="V143" i="4"/>
  <c r="U143" i="4"/>
  <c r="T143" i="4"/>
  <c r="S143" i="4"/>
  <c r="Q143" i="4"/>
  <c r="P143" i="4"/>
  <c r="O143" i="4"/>
  <c r="N143" i="4"/>
  <c r="M143" i="4"/>
  <c r="L143" i="4"/>
  <c r="F143" i="4"/>
  <c r="G143" i="4"/>
  <c r="H143" i="4"/>
  <c r="I143" i="4"/>
  <c r="J143" i="4"/>
  <c r="E143" i="4"/>
  <c r="AT58" i="1" l="1"/>
  <c r="AM58" i="1"/>
  <c r="AF58" i="1"/>
  <c r="Y58" i="1"/>
  <c r="R58" i="1"/>
  <c r="K58" i="1"/>
  <c r="AU58" i="1" l="1"/>
  <c r="AG8" i="1"/>
  <c r="AD8" i="1"/>
  <c r="AB8" i="1"/>
  <c r="AA8" i="1"/>
  <c r="Z8" i="1"/>
  <c r="W8" i="1"/>
  <c r="U8" i="1"/>
  <c r="T8" i="1"/>
  <c r="P8" i="1"/>
  <c r="N8" i="1"/>
  <c r="F8" i="1"/>
  <c r="G8" i="1"/>
  <c r="I8" i="1"/>
  <c r="AT144" i="1"/>
  <c r="AM144" i="1"/>
  <c r="AF144" i="1"/>
  <c r="Y144" i="1"/>
  <c r="R144" i="1"/>
  <c r="K144" i="1"/>
  <c r="AT22" i="6"/>
  <c r="AM22" i="6"/>
  <c r="AF22" i="6"/>
  <c r="Y22" i="6"/>
  <c r="R22" i="6"/>
  <c r="K22" i="6"/>
  <c r="AU144" i="1" l="1"/>
  <c r="AU22" i="6"/>
  <c r="AT82" i="4"/>
  <c r="AM82" i="4"/>
  <c r="AF82" i="4"/>
  <c r="Y82" i="4"/>
  <c r="R82" i="4"/>
  <c r="K82" i="4"/>
  <c r="AR8" i="1"/>
  <c r="AP8" i="1"/>
  <c r="AO8" i="1"/>
  <c r="AN8" i="1"/>
  <c r="AK8" i="1"/>
  <c r="AI8" i="1"/>
  <c r="AH8" i="1"/>
  <c r="AR7" i="6"/>
  <c r="AP7" i="6"/>
  <c r="AO7" i="6"/>
  <c r="AN7" i="6"/>
  <c r="AK7" i="6"/>
  <c r="AI7" i="6"/>
  <c r="AH7" i="6"/>
  <c r="AG7" i="6"/>
  <c r="AD7" i="6"/>
  <c r="AB7" i="6"/>
  <c r="AA7" i="6"/>
  <c r="Z7" i="6"/>
  <c r="W7" i="6"/>
  <c r="U7" i="6"/>
  <c r="T7" i="6"/>
  <c r="S7" i="6"/>
  <c r="P7" i="6"/>
  <c r="N7" i="6"/>
  <c r="M7" i="6"/>
  <c r="L7" i="6"/>
  <c r="F7" i="6"/>
  <c r="G7" i="6"/>
  <c r="I7" i="6"/>
  <c r="E7" i="6"/>
  <c r="E10" i="5"/>
  <c r="AU82" i="4" l="1"/>
  <c r="AT76" i="1"/>
  <c r="AM76" i="1"/>
  <c r="AF76" i="1"/>
  <c r="S76" i="1"/>
  <c r="Y76" i="1" s="1"/>
  <c r="R76" i="1"/>
  <c r="K76" i="1"/>
  <c r="AU76" i="1" l="1"/>
  <c r="AT74" i="1"/>
  <c r="AM74" i="1"/>
  <c r="AF74" i="1"/>
  <c r="S74" i="1"/>
  <c r="Y74" i="1" s="1"/>
  <c r="R74" i="1"/>
  <c r="K74" i="1"/>
  <c r="AU74" i="1" l="1"/>
  <c r="AT72" i="1"/>
  <c r="AM72" i="1"/>
  <c r="AF72" i="1"/>
  <c r="S72" i="1"/>
  <c r="Y72" i="1" s="1"/>
  <c r="R72" i="1"/>
  <c r="K72" i="1"/>
  <c r="AU72" i="1" l="1"/>
  <c r="AT14" i="4"/>
  <c r="AM14" i="4"/>
  <c r="AF14" i="4"/>
  <c r="Y14" i="4"/>
  <c r="R14" i="4"/>
  <c r="K14" i="4"/>
  <c r="AU14" i="4" l="1"/>
  <c r="AT10" i="4"/>
  <c r="AM10" i="4"/>
  <c r="AF10" i="4"/>
  <c r="Y10" i="4"/>
  <c r="R10" i="4"/>
  <c r="K10" i="4"/>
  <c r="AU10" i="4" l="1"/>
  <c r="AR130" i="4"/>
  <c r="AN130" i="4"/>
  <c r="AO130" i="4"/>
  <c r="AP130" i="4"/>
  <c r="AK130" i="4"/>
  <c r="AG130" i="4"/>
  <c r="AH130" i="4"/>
  <c r="AI130" i="4"/>
  <c r="AD130" i="4"/>
  <c r="AA130" i="4"/>
  <c r="AB130" i="4"/>
  <c r="Z130" i="4"/>
  <c r="W130" i="4"/>
  <c r="S130" i="4"/>
  <c r="T130" i="4"/>
  <c r="U130" i="4"/>
  <c r="P130" i="4"/>
  <c r="L130" i="4"/>
  <c r="M130" i="4"/>
  <c r="N130" i="4"/>
  <c r="F130" i="4"/>
  <c r="G130" i="4"/>
  <c r="AT153" i="1"/>
  <c r="AM153" i="1"/>
  <c r="AF153" i="1"/>
  <c r="Y153" i="1"/>
  <c r="R153" i="1"/>
  <c r="K153" i="1"/>
  <c r="AT152" i="1"/>
  <c r="AM152" i="1"/>
  <c r="AF152" i="1"/>
  <c r="Y152" i="1"/>
  <c r="R152" i="1"/>
  <c r="K152" i="1"/>
  <c r="AT151" i="1"/>
  <c r="AM151" i="1"/>
  <c r="AF151" i="1"/>
  <c r="Y151" i="1"/>
  <c r="R151" i="1"/>
  <c r="K151" i="1"/>
  <c r="AT117" i="1"/>
  <c r="AM117" i="1"/>
  <c r="AF117" i="1"/>
  <c r="Y117" i="1"/>
  <c r="R117" i="1"/>
  <c r="K117" i="1"/>
  <c r="AT71" i="1"/>
  <c r="AM71" i="1"/>
  <c r="AF71" i="1"/>
  <c r="Y71" i="1"/>
  <c r="R71" i="1"/>
  <c r="K71" i="1"/>
  <c r="AT70" i="1"/>
  <c r="AM70" i="1"/>
  <c r="AF70" i="1"/>
  <c r="Y70" i="1"/>
  <c r="R70" i="1"/>
  <c r="K70" i="1"/>
  <c r="AT69" i="1"/>
  <c r="AM69" i="1"/>
  <c r="AF69" i="1"/>
  <c r="Y69" i="1"/>
  <c r="R69" i="1"/>
  <c r="K69" i="1"/>
  <c r="AT68" i="1"/>
  <c r="AM68" i="1"/>
  <c r="AF68" i="1"/>
  <c r="Y68" i="1"/>
  <c r="R68" i="1"/>
  <c r="K68" i="1"/>
  <c r="AT67" i="1"/>
  <c r="AM67" i="1"/>
  <c r="AF67" i="1"/>
  <c r="Y67" i="1"/>
  <c r="R67" i="1"/>
  <c r="K67" i="1"/>
  <c r="AT66" i="1"/>
  <c r="AM66" i="1"/>
  <c r="AF66" i="1"/>
  <c r="Y66" i="1"/>
  <c r="R66" i="1"/>
  <c r="K66" i="1"/>
  <c r="AT65" i="1"/>
  <c r="AM65" i="1"/>
  <c r="AF65" i="1"/>
  <c r="Y65" i="1"/>
  <c r="R65" i="1"/>
  <c r="K65" i="1"/>
  <c r="E86" i="4"/>
  <c r="F86" i="4"/>
  <c r="G86" i="4"/>
  <c r="I86" i="4"/>
  <c r="L86" i="4"/>
  <c r="M86" i="4"/>
  <c r="N86" i="4"/>
  <c r="P86" i="4"/>
  <c r="Q86" i="4"/>
  <c r="S86" i="4"/>
  <c r="T86" i="4"/>
  <c r="U86" i="4"/>
  <c r="W86" i="4"/>
  <c r="Z86" i="4"/>
  <c r="AA86" i="4"/>
  <c r="AB86" i="4"/>
  <c r="AD86" i="4"/>
  <c r="AG86" i="4"/>
  <c r="AH86" i="4"/>
  <c r="AI86" i="4"/>
  <c r="AK86" i="4"/>
  <c r="AN86" i="4"/>
  <c r="AO86" i="4"/>
  <c r="AP86" i="4"/>
  <c r="AR86"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192" i="4"/>
  <c r="AT190" i="4"/>
  <c r="AT189" i="4"/>
  <c r="AT188" i="4"/>
  <c r="AT187" i="4"/>
  <c r="AT186" i="4"/>
  <c r="AT184" i="4"/>
  <c r="AT183" i="4"/>
  <c r="AT182" i="4"/>
  <c r="AT181" i="4"/>
  <c r="AT180" i="4"/>
  <c r="AT172" i="4"/>
  <c r="AT171" i="4"/>
  <c r="AT170" i="4"/>
  <c r="AT169" i="4"/>
  <c r="AT168" i="4"/>
  <c r="AT167" i="4"/>
  <c r="AT166" i="4"/>
  <c r="AT165" i="4"/>
  <c r="AT162" i="4"/>
  <c r="AT159" i="4"/>
  <c r="AT157" i="4"/>
  <c r="AT155" i="4"/>
  <c r="AT153" i="4"/>
  <c r="AT149" i="4"/>
  <c r="AT148" i="4"/>
  <c r="AT147" i="4"/>
  <c r="AT145" i="4"/>
  <c r="AT140" i="4"/>
  <c r="AT139" i="4"/>
  <c r="AT138" i="4"/>
  <c r="AT137" i="4"/>
  <c r="AT136" i="4"/>
  <c r="AT134" i="4"/>
  <c r="AT132" i="4"/>
  <c r="AT129" i="4"/>
  <c r="AT127" i="4"/>
  <c r="AT125" i="4"/>
  <c r="AT123" i="4"/>
  <c r="AT120" i="4"/>
  <c r="AT118" i="4"/>
  <c r="AT116" i="4"/>
  <c r="AT114" i="4"/>
  <c r="AT113" i="4"/>
  <c r="AT112" i="4"/>
  <c r="AT111" i="4"/>
  <c r="AT110" i="4"/>
  <c r="AT109" i="4"/>
  <c r="AT108" i="4"/>
  <c r="AT107" i="4"/>
  <c r="AT106" i="4"/>
  <c r="AT105" i="4"/>
  <c r="AT104" i="4"/>
  <c r="AT103" i="4"/>
  <c r="AT102" i="4"/>
  <c r="AT101" i="4"/>
  <c r="AT100" i="4"/>
  <c r="AT99" i="4"/>
  <c r="AT98" i="4"/>
  <c r="AT97" i="4"/>
  <c r="AT96" i="4"/>
  <c r="AT92" i="4"/>
  <c r="AT91" i="4"/>
  <c r="AT88" i="4"/>
  <c r="AT81" i="4"/>
  <c r="AT80" i="4"/>
  <c r="AT79" i="4"/>
  <c r="AT78" i="4"/>
  <c r="AT77" i="4"/>
  <c r="AT76" i="4"/>
  <c r="AT75" i="4"/>
  <c r="AT74" i="4"/>
  <c r="AT73" i="4"/>
  <c r="AT72" i="4"/>
  <c r="AT71" i="4"/>
  <c r="AT70" i="4"/>
  <c r="AT69" i="4"/>
  <c r="AT68" i="4"/>
  <c r="AT67" i="4"/>
  <c r="AT66" i="4"/>
  <c r="AT65" i="4"/>
  <c r="AT57" i="4"/>
  <c r="AT55" i="4"/>
  <c r="AT53" i="4"/>
  <c r="AT51" i="4"/>
  <c r="AT49"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19" i="4"/>
  <c r="AT18" i="4"/>
  <c r="AT17" i="4"/>
  <c r="AT13" i="4"/>
  <c r="AT12" i="4"/>
  <c r="AT9" i="4"/>
  <c r="AM192" i="4"/>
  <c r="AM190" i="4"/>
  <c r="AM189" i="4"/>
  <c r="AM188" i="4"/>
  <c r="AM187" i="4"/>
  <c r="AM186" i="4"/>
  <c r="AM184" i="4"/>
  <c r="AM183" i="4"/>
  <c r="AM182" i="4"/>
  <c r="AM181" i="4"/>
  <c r="AM180" i="4"/>
  <c r="AM172" i="4"/>
  <c r="AM171" i="4"/>
  <c r="AM170" i="4"/>
  <c r="AM169" i="4"/>
  <c r="AM168" i="4"/>
  <c r="AM167" i="4"/>
  <c r="AM166" i="4"/>
  <c r="AM165" i="4"/>
  <c r="AM162" i="4"/>
  <c r="AM159" i="4"/>
  <c r="AM157" i="4"/>
  <c r="AM155" i="4"/>
  <c r="AM153" i="4"/>
  <c r="AM149" i="4"/>
  <c r="AM148" i="4"/>
  <c r="AM147" i="4"/>
  <c r="AM145" i="4"/>
  <c r="AM140" i="4"/>
  <c r="AM139" i="4"/>
  <c r="AM138" i="4"/>
  <c r="AM137" i="4"/>
  <c r="AM136" i="4"/>
  <c r="AM134" i="4"/>
  <c r="AM132" i="4"/>
  <c r="AM129" i="4"/>
  <c r="AM127" i="4"/>
  <c r="AM125" i="4"/>
  <c r="AM123" i="4"/>
  <c r="AM120" i="4"/>
  <c r="AM118" i="4"/>
  <c r="AM116" i="4"/>
  <c r="AM114" i="4"/>
  <c r="AM113" i="4"/>
  <c r="AM112" i="4"/>
  <c r="AM111" i="4"/>
  <c r="AM110" i="4"/>
  <c r="AM109" i="4"/>
  <c r="AM108" i="4"/>
  <c r="AM107" i="4"/>
  <c r="AM106" i="4"/>
  <c r="AM105" i="4"/>
  <c r="AM104" i="4"/>
  <c r="AM103" i="4"/>
  <c r="AM102" i="4"/>
  <c r="AM101" i="4"/>
  <c r="AM100" i="4"/>
  <c r="AM99" i="4"/>
  <c r="AM98" i="4"/>
  <c r="AM97" i="4"/>
  <c r="AM96" i="4"/>
  <c r="AM92" i="4"/>
  <c r="AM91" i="4"/>
  <c r="AM88" i="4"/>
  <c r="AM81" i="4"/>
  <c r="AM80" i="4"/>
  <c r="AM79" i="4"/>
  <c r="AM78" i="4"/>
  <c r="AM77" i="4"/>
  <c r="AM76" i="4"/>
  <c r="AM75" i="4"/>
  <c r="AM74" i="4"/>
  <c r="AM73" i="4"/>
  <c r="AM72" i="4"/>
  <c r="AM71" i="4"/>
  <c r="AM70" i="4"/>
  <c r="AM69" i="4"/>
  <c r="AM68" i="4"/>
  <c r="AM67" i="4"/>
  <c r="AM66" i="4"/>
  <c r="AM65" i="4"/>
  <c r="AM57" i="4"/>
  <c r="AM55" i="4"/>
  <c r="AM53" i="4"/>
  <c r="AM51" i="4"/>
  <c r="AM49" i="4"/>
  <c r="AM46" i="4"/>
  <c r="AM45" i="4"/>
  <c r="AM44" i="4"/>
  <c r="AM43" i="4"/>
  <c r="AM42" i="4"/>
  <c r="AM41" i="4"/>
  <c r="AM40" i="4"/>
  <c r="AM39" i="4"/>
  <c r="AM38" i="4"/>
  <c r="AM37" i="4"/>
  <c r="AM36" i="4"/>
  <c r="AM35" i="4"/>
  <c r="AM34" i="4"/>
  <c r="AM33" i="4"/>
  <c r="AM32" i="4"/>
  <c r="AM31" i="4"/>
  <c r="AM30" i="4"/>
  <c r="AM29" i="4"/>
  <c r="AM28" i="4"/>
  <c r="AM27" i="4"/>
  <c r="AM26" i="4"/>
  <c r="AM25" i="4"/>
  <c r="AM24" i="4"/>
  <c r="AM23" i="4"/>
  <c r="AM22" i="4"/>
  <c r="AM19" i="4"/>
  <c r="AM18" i="4"/>
  <c r="AM17" i="4"/>
  <c r="AM13" i="4"/>
  <c r="AM12" i="4"/>
  <c r="AM9" i="4"/>
  <c r="AF192" i="4"/>
  <c r="AF190" i="4"/>
  <c r="AF189" i="4"/>
  <c r="AF188" i="4"/>
  <c r="AF187" i="4"/>
  <c r="AF186" i="4"/>
  <c r="AF184" i="4"/>
  <c r="AF183" i="4"/>
  <c r="AF182" i="4"/>
  <c r="AF181" i="4"/>
  <c r="AF180" i="4"/>
  <c r="AF172" i="4"/>
  <c r="AF171" i="4"/>
  <c r="AF170" i="4"/>
  <c r="AF169" i="4"/>
  <c r="AF168" i="4"/>
  <c r="AF167" i="4"/>
  <c r="AF166" i="4"/>
  <c r="AF165" i="4"/>
  <c r="AF162" i="4"/>
  <c r="AF159" i="4"/>
  <c r="AF157" i="4"/>
  <c r="AF155" i="4"/>
  <c r="AF153" i="4"/>
  <c r="AF149" i="4"/>
  <c r="AF148" i="4"/>
  <c r="AF147" i="4"/>
  <c r="AF145" i="4"/>
  <c r="AF140" i="4"/>
  <c r="AF139" i="4"/>
  <c r="AF138" i="4"/>
  <c r="AF137" i="4"/>
  <c r="AF136" i="4"/>
  <c r="AF134" i="4"/>
  <c r="AF132" i="4"/>
  <c r="AF129" i="4"/>
  <c r="AF127" i="4"/>
  <c r="AF125" i="4"/>
  <c r="AF123" i="4"/>
  <c r="AF120" i="4"/>
  <c r="AF118" i="4"/>
  <c r="AF116" i="4"/>
  <c r="AF114" i="4"/>
  <c r="AF113" i="4"/>
  <c r="AF112" i="4"/>
  <c r="AF111" i="4"/>
  <c r="AF110" i="4"/>
  <c r="AF109" i="4"/>
  <c r="AF108" i="4"/>
  <c r="AF107" i="4"/>
  <c r="AF106" i="4"/>
  <c r="AF105" i="4"/>
  <c r="AF104" i="4"/>
  <c r="AF103" i="4"/>
  <c r="AF102" i="4"/>
  <c r="AF101" i="4"/>
  <c r="AF100" i="4"/>
  <c r="AF99" i="4"/>
  <c r="AF98" i="4"/>
  <c r="AF97" i="4"/>
  <c r="AF96" i="4"/>
  <c r="AF92" i="4"/>
  <c r="AF91" i="4"/>
  <c r="AF88" i="4"/>
  <c r="AF81" i="4"/>
  <c r="AF80" i="4"/>
  <c r="AF79" i="4"/>
  <c r="AF78" i="4"/>
  <c r="AF77" i="4"/>
  <c r="AF76" i="4"/>
  <c r="AF75" i="4"/>
  <c r="AF74" i="4"/>
  <c r="AF73" i="4"/>
  <c r="AF72" i="4"/>
  <c r="AF71" i="4"/>
  <c r="AF70" i="4"/>
  <c r="AF69" i="4"/>
  <c r="AF68" i="4"/>
  <c r="AF67" i="4"/>
  <c r="AF66" i="4"/>
  <c r="AF65" i="4"/>
  <c r="AF57" i="4"/>
  <c r="AF55" i="4"/>
  <c r="AF53" i="4"/>
  <c r="AF51" i="4"/>
  <c r="AF49" i="4"/>
  <c r="AF46" i="4"/>
  <c r="AF45" i="4"/>
  <c r="AF44" i="4"/>
  <c r="AF43" i="4"/>
  <c r="AF42" i="4"/>
  <c r="AF41" i="4"/>
  <c r="AF40" i="4"/>
  <c r="AF39" i="4"/>
  <c r="AF38" i="4"/>
  <c r="AF37" i="4"/>
  <c r="AF36" i="4"/>
  <c r="AF35" i="4"/>
  <c r="AF34" i="4"/>
  <c r="AF33" i="4"/>
  <c r="AF32" i="4"/>
  <c r="AF31" i="4"/>
  <c r="AF30" i="4"/>
  <c r="AF29" i="4"/>
  <c r="AF28" i="4"/>
  <c r="AF27" i="4"/>
  <c r="AF26" i="4"/>
  <c r="AF25" i="4"/>
  <c r="AF24" i="4"/>
  <c r="AF23" i="4"/>
  <c r="AF22" i="4"/>
  <c r="AF19" i="4"/>
  <c r="AF18" i="4"/>
  <c r="AF17" i="4"/>
  <c r="AF13" i="4"/>
  <c r="AF12" i="4"/>
  <c r="AF9" i="4"/>
  <c r="Y187" i="4"/>
  <c r="Y188" i="4"/>
  <c r="Y189" i="4"/>
  <c r="Y190" i="4"/>
  <c r="Y181" i="4"/>
  <c r="Y182" i="4"/>
  <c r="Y183" i="4"/>
  <c r="Y184" i="4"/>
  <c r="Y180" i="4"/>
  <c r="Y165" i="4"/>
  <c r="Y166" i="4"/>
  <c r="Y167" i="4"/>
  <c r="Y168" i="4"/>
  <c r="Y169" i="4"/>
  <c r="Y170" i="4"/>
  <c r="Y171" i="4"/>
  <c r="Y172" i="4"/>
  <c r="Y162" i="4"/>
  <c r="Y148" i="4"/>
  <c r="Y149" i="4"/>
  <c r="Y147" i="4"/>
  <c r="Y137" i="4"/>
  <c r="Y138" i="4"/>
  <c r="Y139" i="4"/>
  <c r="Y140" i="4"/>
  <c r="Y136" i="4"/>
  <c r="Y97" i="4"/>
  <c r="Y98" i="4"/>
  <c r="Y99" i="4"/>
  <c r="Y100" i="4"/>
  <c r="Y101" i="4"/>
  <c r="Y102" i="4"/>
  <c r="Y103" i="4"/>
  <c r="Y104" i="4"/>
  <c r="Y105" i="4"/>
  <c r="Y106" i="4"/>
  <c r="Y107" i="4"/>
  <c r="Y108" i="4"/>
  <c r="Y109" i="4"/>
  <c r="Y110" i="4"/>
  <c r="Y111" i="4"/>
  <c r="Y112" i="4"/>
  <c r="Y113" i="4"/>
  <c r="Y114" i="4"/>
  <c r="Y96" i="4"/>
  <c r="Y91" i="4"/>
  <c r="Y92" i="4"/>
  <c r="Y88" i="4"/>
  <c r="Y66" i="4"/>
  <c r="Y67" i="4"/>
  <c r="Y68" i="4"/>
  <c r="Y69" i="4"/>
  <c r="Y70" i="4"/>
  <c r="Y71" i="4"/>
  <c r="Y72" i="4"/>
  <c r="Y73" i="4"/>
  <c r="Y74" i="4"/>
  <c r="Y75" i="4"/>
  <c r="Y76" i="4"/>
  <c r="Y77" i="4"/>
  <c r="Y78" i="4"/>
  <c r="Y79" i="4"/>
  <c r="Y80" i="4"/>
  <c r="Y81" i="4"/>
  <c r="Y65" i="4"/>
  <c r="Y49" i="4"/>
  <c r="Y18" i="4"/>
  <c r="Y19" i="4"/>
  <c r="Y22" i="4"/>
  <c r="Y23" i="4"/>
  <c r="Y24" i="4"/>
  <c r="Y25" i="4"/>
  <c r="Y26" i="4"/>
  <c r="Y27" i="4"/>
  <c r="Y28" i="4"/>
  <c r="Y29" i="4"/>
  <c r="Y30" i="4"/>
  <c r="Y31" i="4"/>
  <c r="Y32" i="4"/>
  <c r="Y33" i="4"/>
  <c r="Y34" i="4"/>
  <c r="Y35" i="4"/>
  <c r="Y36" i="4"/>
  <c r="Y37" i="4"/>
  <c r="Y38" i="4"/>
  <c r="Y39" i="4"/>
  <c r="Y40" i="4"/>
  <c r="Y41" i="4"/>
  <c r="Y42" i="4"/>
  <c r="Y43" i="4"/>
  <c r="Y44" i="4"/>
  <c r="Y45" i="4"/>
  <c r="Y46" i="4"/>
  <c r="Y17" i="4"/>
  <c r="Y12" i="4"/>
  <c r="Y13" i="4"/>
  <c r="R192" i="4"/>
  <c r="R187" i="4"/>
  <c r="R188" i="4"/>
  <c r="R189" i="4"/>
  <c r="R190" i="4"/>
  <c r="R186" i="4"/>
  <c r="R181" i="4"/>
  <c r="R182" i="4"/>
  <c r="R183" i="4"/>
  <c r="R184" i="4"/>
  <c r="R180" i="4"/>
  <c r="R165" i="4"/>
  <c r="R166" i="4"/>
  <c r="R167" i="4"/>
  <c r="R168" i="4"/>
  <c r="R169" i="4"/>
  <c r="R170" i="4"/>
  <c r="R171" i="4"/>
  <c r="R172" i="4"/>
  <c r="R148" i="4"/>
  <c r="R149" i="4"/>
  <c r="R137" i="4"/>
  <c r="R138" i="4"/>
  <c r="R139" i="4"/>
  <c r="R140" i="4"/>
  <c r="R97" i="4"/>
  <c r="R98" i="4"/>
  <c r="R99" i="4"/>
  <c r="R100" i="4"/>
  <c r="R101" i="4"/>
  <c r="R102" i="4"/>
  <c r="R103" i="4"/>
  <c r="R104" i="4"/>
  <c r="R105" i="4"/>
  <c r="R106" i="4"/>
  <c r="R107" i="4"/>
  <c r="R108" i="4"/>
  <c r="R109" i="4"/>
  <c r="R110" i="4"/>
  <c r="R111" i="4"/>
  <c r="R112" i="4"/>
  <c r="R113" i="4"/>
  <c r="R114" i="4"/>
  <c r="R96" i="4"/>
  <c r="R91" i="4"/>
  <c r="R92" i="4"/>
  <c r="R88" i="4"/>
  <c r="R66" i="4"/>
  <c r="R67" i="4"/>
  <c r="R68" i="4"/>
  <c r="R69" i="4"/>
  <c r="R70" i="4"/>
  <c r="R71" i="4"/>
  <c r="R72" i="4"/>
  <c r="R73" i="4"/>
  <c r="R74" i="4"/>
  <c r="R75" i="4"/>
  <c r="R77" i="4"/>
  <c r="R78" i="4"/>
  <c r="R79" i="4"/>
  <c r="R80" i="4"/>
  <c r="R81" i="4"/>
  <c r="K187" i="4"/>
  <c r="K188" i="4"/>
  <c r="K189" i="4"/>
  <c r="K190" i="4"/>
  <c r="K184" i="4"/>
  <c r="K181" i="4"/>
  <c r="K182" i="4"/>
  <c r="K183" i="4"/>
  <c r="K165" i="4"/>
  <c r="K166" i="4"/>
  <c r="K167" i="4"/>
  <c r="K168" i="4"/>
  <c r="K169" i="4"/>
  <c r="K170" i="4"/>
  <c r="K171" i="4"/>
  <c r="K172" i="4"/>
  <c r="K148" i="4"/>
  <c r="K149" i="4"/>
  <c r="K138" i="4"/>
  <c r="K139" i="4"/>
  <c r="K140" i="4"/>
  <c r="K97" i="4"/>
  <c r="K98" i="4"/>
  <c r="K99" i="4"/>
  <c r="K100" i="4"/>
  <c r="K101" i="4"/>
  <c r="K102" i="4"/>
  <c r="K103" i="4"/>
  <c r="K104" i="4"/>
  <c r="K105" i="4"/>
  <c r="K106" i="4"/>
  <c r="K107" i="4"/>
  <c r="K108" i="4"/>
  <c r="K109" i="4"/>
  <c r="K110" i="4"/>
  <c r="K111" i="4"/>
  <c r="K112" i="4"/>
  <c r="K113" i="4"/>
  <c r="K114" i="4"/>
  <c r="K96" i="4"/>
  <c r="K91" i="4"/>
  <c r="K92" i="4"/>
  <c r="K66" i="4"/>
  <c r="K67" i="4"/>
  <c r="K68" i="4"/>
  <c r="K69" i="4"/>
  <c r="K70" i="4"/>
  <c r="K71" i="4"/>
  <c r="K72" i="4"/>
  <c r="K73" i="4"/>
  <c r="K74" i="4"/>
  <c r="K76" i="4"/>
  <c r="K77" i="4"/>
  <c r="K78" i="4"/>
  <c r="K79" i="4"/>
  <c r="K80" i="4"/>
  <c r="K81" i="4"/>
  <c r="K18" i="4"/>
  <c r="K19" i="4"/>
  <c r="K22" i="4"/>
  <c r="K23" i="4"/>
  <c r="K24" i="4"/>
  <c r="K25" i="4"/>
  <c r="K26" i="4"/>
  <c r="K27" i="4"/>
  <c r="K28" i="4"/>
  <c r="K29" i="4"/>
  <c r="K30" i="4"/>
  <c r="K31" i="4"/>
  <c r="K32" i="4"/>
  <c r="K33" i="4"/>
  <c r="K34" i="4"/>
  <c r="K35" i="4"/>
  <c r="K37" i="4"/>
  <c r="K38" i="4"/>
  <c r="K39" i="4"/>
  <c r="K40" i="4"/>
  <c r="K41" i="4"/>
  <c r="K42" i="4"/>
  <c r="K43" i="4"/>
  <c r="K44" i="4"/>
  <c r="K45" i="4"/>
  <c r="K46" i="4"/>
  <c r="K17" i="4"/>
  <c r="K12" i="4"/>
  <c r="K13" i="4"/>
  <c r="AT122" i="1"/>
  <c r="AT123" i="1"/>
  <c r="AT124" i="1"/>
  <c r="AT125" i="1"/>
  <c r="AT126" i="1"/>
  <c r="AT127" i="1"/>
  <c r="AT128" i="1"/>
  <c r="AT129" i="1"/>
  <c r="AT130" i="1"/>
  <c r="AT133" i="1"/>
  <c r="AT134" i="1"/>
  <c r="AT87"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M122" i="1"/>
  <c r="AM123" i="1"/>
  <c r="AM124" i="1"/>
  <c r="AM125" i="1"/>
  <c r="AM126" i="1"/>
  <c r="AM127" i="1"/>
  <c r="AM128" i="1"/>
  <c r="AM129" i="1"/>
  <c r="AM130" i="1"/>
  <c r="AM133" i="1"/>
  <c r="AM119" i="1"/>
  <c r="AM87"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 i="1"/>
  <c r="AM12" i="1"/>
  <c r="AM13" i="1"/>
  <c r="AM14" i="1"/>
  <c r="AM15" i="1"/>
  <c r="AM16" i="1"/>
  <c r="AM17" i="1"/>
  <c r="AM18" i="1"/>
  <c r="AM19" i="1"/>
  <c r="AM20" i="1"/>
  <c r="AM21" i="1"/>
  <c r="AM22" i="1"/>
  <c r="AM23" i="1"/>
  <c r="AM24" i="1"/>
  <c r="AM25" i="1"/>
  <c r="AM26" i="1"/>
  <c r="AM27" i="1"/>
  <c r="AM28" i="1"/>
  <c r="AM29" i="1"/>
  <c r="AM30" i="1"/>
  <c r="AM31" i="1"/>
  <c r="AM34" i="1"/>
  <c r="AM35" i="1"/>
  <c r="AM36" i="1"/>
  <c r="AM37" i="1"/>
  <c r="AM38" i="1"/>
  <c r="AM39" i="1"/>
  <c r="AM40" i="1"/>
  <c r="AM41" i="1"/>
  <c r="AM42" i="1"/>
  <c r="AM45" i="1"/>
  <c r="AM46" i="1"/>
  <c r="AM47" i="1"/>
  <c r="AM48" i="1"/>
  <c r="AM49" i="1"/>
  <c r="AM50" i="1"/>
  <c r="AM53" i="1"/>
  <c r="AM54" i="1"/>
  <c r="AM57" i="1"/>
  <c r="AM60" i="1"/>
  <c r="AM61" i="1"/>
  <c r="AM62" i="1"/>
  <c r="AM63" i="1"/>
  <c r="AM64" i="1"/>
  <c r="AF122" i="1"/>
  <c r="AF123" i="1"/>
  <c r="AF124" i="1"/>
  <c r="AF125" i="1"/>
  <c r="AF126" i="1"/>
  <c r="AF127" i="1"/>
  <c r="AF128" i="1"/>
  <c r="AF129" i="1"/>
  <c r="AF130" i="1"/>
  <c r="AF133" i="1"/>
  <c r="AF134" i="1"/>
  <c r="AF119" i="1"/>
  <c r="AF87"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 i="1"/>
  <c r="AF12" i="1"/>
  <c r="AF13" i="1"/>
  <c r="AF14" i="1"/>
  <c r="AF15" i="1"/>
  <c r="AF16" i="1"/>
  <c r="AF17" i="1"/>
  <c r="AF18" i="1"/>
  <c r="AF19" i="1"/>
  <c r="AF20" i="1"/>
  <c r="AF21" i="1"/>
  <c r="AF22" i="1"/>
  <c r="AF23" i="1"/>
  <c r="AF24" i="1"/>
  <c r="AF25" i="1"/>
  <c r="AF26" i="1"/>
  <c r="AF27" i="1"/>
  <c r="AF28" i="1"/>
  <c r="AF29" i="1"/>
  <c r="AF30" i="1"/>
  <c r="AF31" i="1"/>
  <c r="AF34" i="1"/>
  <c r="AF35" i="1"/>
  <c r="AF36" i="1"/>
  <c r="AF37" i="1"/>
  <c r="AF38" i="1"/>
  <c r="AF39" i="1"/>
  <c r="AF40" i="1"/>
  <c r="AF41" i="1"/>
  <c r="AF42" i="1"/>
  <c r="AF45" i="1"/>
  <c r="AF46" i="1"/>
  <c r="AF47" i="1"/>
  <c r="AF48" i="1"/>
  <c r="AF49" i="1"/>
  <c r="AF50" i="1"/>
  <c r="AF53" i="1"/>
  <c r="AF54" i="1"/>
  <c r="AF57" i="1"/>
  <c r="AF60" i="1"/>
  <c r="AF61" i="1"/>
  <c r="AF62" i="1"/>
  <c r="AF63" i="1"/>
  <c r="AF64" i="1"/>
  <c r="Y143" i="1"/>
  <c r="Y122" i="1"/>
  <c r="Y123" i="1"/>
  <c r="Y124" i="1"/>
  <c r="Y125" i="1"/>
  <c r="Y126" i="1"/>
  <c r="Y127" i="1"/>
  <c r="Y128" i="1"/>
  <c r="Y129" i="1"/>
  <c r="Y130" i="1"/>
  <c r="Y133" i="1"/>
  <c r="Y134"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 i="1"/>
  <c r="Y12" i="1"/>
  <c r="Y13" i="1"/>
  <c r="Y14" i="1"/>
  <c r="Y15" i="1"/>
  <c r="Y16" i="1"/>
  <c r="Y17" i="1"/>
  <c r="Y18" i="1"/>
  <c r="Y19" i="1"/>
  <c r="Y20" i="1"/>
  <c r="Y21" i="1"/>
  <c r="Y22" i="1"/>
  <c r="Y23" i="1"/>
  <c r="Y24" i="1"/>
  <c r="Y25" i="1"/>
  <c r="Y26" i="1"/>
  <c r="Y27" i="1"/>
  <c r="Y28" i="1"/>
  <c r="Y29" i="1"/>
  <c r="Y30" i="1"/>
  <c r="Y31" i="1"/>
  <c r="Y34" i="1"/>
  <c r="Y35" i="1"/>
  <c r="Y36" i="1"/>
  <c r="Y37" i="1"/>
  <c r="Y38" i="1"/>
  <c r="Y39" i="1"/>
  <c r="Y40" i="1"/>
  <c r="Y41" i="1"/>
  <c r="Y42" i="1"/>
  <c r="Y45" i="1"/>
  <c r="Y46" i="1"/>
  <c r="Y47" i="1"/>
  <c r="Y48" i="1"/>
  <c r="Y49" i="1"/>
  <c r="Y50" i="1"/>
  <c r="Y53" i="1"/>
  <c r="Y54" i="1"/>
  <c r="Y57" i="1"/>
  <c r="Y60" i="1"/>
  <c r="Y61" i="1"/>
  <c r="Y62" i="1"/>
  <c r="Y63" i="1"/>
  <c r="Y64" i="1"/>
  <c r="R122" i="1"/>
  <c r="R123" i="1"/>
  <c r="R124" i="1"/>
  <c r="R125" i="1"/>
  <c r="R126" i="1"/>
  <c r="R127" i="1"/>
  <c r="R128" i="1"/>
  <c r="R129" i="1"/>
  <c r="R130" i="1"/>
  <c r="R133" i="1"/>
  <c r="R116" i="1"/>
  <c r="R115" i="1"/>
  <c r="R114" i="1"/>
  <c r="R113" i="1"/>
  <c r="R112" i="1"/>
  <c r="R111" i="1"/>
  <c r="R110" i="1"/>
  <c r="R109" i="1"/>
  <c r="R107" i="1"/>
  <c r="R106" i="1"/>
  <c r="R105" i="1"/>
  <c r="R104" i="1"/>
  <c r="R103" i="1"/>
  <c r="R102" i="1"/>
  <c r="R101" i="1"/>
  <c r="R100" i="1"/>
  <c r="R99" i="1"/>
  <c r="R98" i="1"/>
  <c r="R97" i="1"/>
  <c r="R96" i="1"/>
  <c r="R95" i="1"/>
  <c r="R94" i="1"/>
  <c r="R93" i="1"/>
  <c r="R92" i="1"/>
  <c r="R91" i="1"/>
  <c r="R90" i="1"/>
  <c r="R57" i="1"/>
  <c r="R60" i="1"/>
  <c r="R61" i="1"/>
  <c r="R62" i="1"/>
  <c r="R63" i="1"/>
  <c r="R64" i="1"/>
  <c r="R41" i="1"/>
  <c r="R42" i="1"/>
  <c r="R48" i="1"/>
  <c r="R49" i="1"/>
  <c r="R50" i="1"/>
  <c r="R26" i="1"/>
  <c r="R27" i="1"/>
  <c r="R28" i="1"/>
  <c r="R29" i="1"/>
  <c r="R30" i="1"/>
  <c r="R31" i="1"/>
  <c r="R11" i="1"/>
  <c r="R12" i="1"/>
  <c r="R13" i="1"/>
  <c r="R14" i="1"/>
  <c r="R15" i="1"/>
  <c r="R16" i="1"/>
  <c r="R17" i="1"/>
  <c r="R19" i="1"/>
  <c r="R20" i="1"/>
  <c r="R22" i="1"/>
  <c r="R23" i="1"/>
  <c r="R24" i="1"/>
  <c r="R25" i="1"/>
  <c r="K129" i="1"/>
  <c r="K130" i="1"/>
  <c r="K133" i="1"/>
  <c r="K134" i="1"/>
  <c r="K122" i="1"/>
  <c r="K123" i="1"/>
  <c r="K124" i="1"/>
  <c r="K125" i="1"/>
  <c r="K127" i="1"/>
  <c r="K128" i="1"/>
  <c r="K87"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53" i="1"/>
  <c r="K54" i="1"/>
  <c r="K57" i="1"/>
  <c r="K60" i="1"/>
  <c r="K61" i="1"/>
  <c r="K62" i="1"/>
  <c r="K63" i="1"/>
  <c r="K64" i="1"/>
  <c r="K41" i="1"/>
  <c r="K42" i="1"/>
  <c r="K45" i="1"/>
  <c r="K46" i="1"/>
  <c r="K47" i="1"/>
  <c r="K48" i="1"/>
  <c r="K49" i="1"/>
  <c r="K50" i="1"/>
  <c r="K30" i="1"/>
  <c r="K31" i="1"/>
  <c r="K34" i="1"/>
  <c r="K35" i="1"/>
  <c r="K36" i="1"/>
  <c r="K37" i="1"/>
  <c r="K38" i="1"/>
  <c r="K39" i="1"/>
  <c r="K40" i="1"/>
  <c r="K25" i="1"/>
  <c r="K26" i="1"/>
  <c r="K27" i="1"/>
  <c r="K28" i="1"/>
  <c r="K29" i="1"/>
  <c r="K24" i="1"/>
  <c r="K11" i="1"/>
  <c r="K12" i="1"/>
  <c r="K13" i="1"/>
  <c r="K14" i="1"/>
  <c r="K15" i="1"/>
  <c r="K16" i="1"/>
  <c r="K17" i="1"/>
  <c r="K18" i="1"/>
  <c r="K19" i="1"/>
  <c r="K20" i="1"/>
  <c r="K21" i="1"/>
  <c r="K22" i="1"/>
  <c r="K23" i="1"/>
  <c r="K41" i="10"/>
  <c r="AF143" i="4" l="1"/>
  <c r="AT143" i="4"/>
  <c r="AM143" i="4"/>
  <c r="R7" i="6"/>
  <c r="AF7" i="6"/>
  <c r="AT7" i="6"/>
  <c r="Y7" i="6"/>
  <c r="AM7" i="6"/>
  <c r="AM6" i="6" s="1"/>
  <c r="AT7" i="5"/>
  <c r="AF8" i="10"/>
  <c r="AF17" i="10"/>
  <c r="AM24" i="10"/>
  <c r="Y7" i="5"/>
  <c r="AM7" i="5"/>
  <c r="AT30" i="10"/>
  <c r="Y24" i="10"/>
  <c r="R8" i="10"/>
  <c r="R30" i="10"/>
  <c r="Y17" i="10"/>
  <c r="AM8" i="10"/>
  <c r="AM30" i="10"/>
  <c r="AT8" i="10"/>
  <c r="R7" i="5"/>
  <c r="AM121" i="4"/>
  <c r="AM130" i="4"/>
  <c r="AF86" i="4"/>
  <c r="AF121" i="4"/>
  <c r="AF160" i="4"/>
  <c r="AF130" i="4"/>
  <c r="AM86" i="4"/>
  <c r="AT86" i="4"/>
  <c r="AT121" i="4"/>
  <c r="AM160" i="4"/>
  <c r="AT130" i="4"/>
  <c r="AF6" i="6"/>
  <c r="Y8" i="10"/>
  <c r="AU152" i="1"/>
  <c r="AU153" i="1"/>
  <c r="AT160" i="4"/>
  <c r="R24" i="10"/>
  <c r="AF30" i="10"/>
  <c r="AM17" i="10"/>
  <c r="AU151" i="1"/>
  <c r="R6" i="6"/>
  <c r="AT6" i="6"/>
  <c r="Y6" i="6"/>
  <c r="AF7" i="5"/>
  <c r="R17" i="10"/>
  <c r="R7" i="10" s="1"/>
  <c r="Y30" i="10"/>
  <c r="AF24" i="10"/>
  <c r="AF7" i="10" s="1"/>
  <c r="AU117" i="1"/>
  <c r="AU70" i="1"/>
  <c r="AU68" i="1"/>
  <c r="AU66" i="1"/>
  <c r="AU65" i="1"/>
  <c r="AU67" i="1"/>
  <c r="AU69" i="1"/>
  <c r="AU71" i="1"/>
  <c r="AU123" i="1"/>
  <c r="AU113" i="1"/>
  <c r="AU105" i="1"/>
  <c r="AU93" i="1"/>
  <c r="AU127" i="1"/>
  <c r="AU112" i="1"/>
  <c r="AU104" i="1"/>
  <c r="AU100" i="1"/>
  <c r="AU96" i="1"/>
  <c r="AU92" i="1"/>
  <c r="AU130" i="1"/>
  <c r="AU122" i="1"/>
  <c r="AU109" i="1"/>
  <c r="AU101" i="1"/>
  <c r="AU115" i="1"/>
  <c r="AU111" i="1"/>
  <c r="AU107" i="1"/>
  <c r="AU103" i="1"/>
  <c r="AU99" i="1"/>
  <c r="AU95" i="1"/>
  <c r="AU91" i="1"/>
  <c r="AU129" i="1"/>
  <c r="AU125" i="1"/>
  <c r="AU97" i="1"/>
  <c r="AU11" i="1"/>
  <c r="AU114" i="1"/>
  <c r="AU110" i="1"/>
  <c r="AU106" i="1"/>
  <c r="AU102" i="1"/>
  <c r="AU98" i="1"/>
  <c r="AU94" i="1"/>
  <c r="AU90" i="1"/>
  <c r="AU133" i="1"/>
  <c r="AU128" i="1"/>
  <c r="AU124" i="1"/>
  <c r="AU41" i="10"/>
  <c r="AT48" i="1"/>
  <c r="AU48" i="1" s="1"/>
  <c r="AT50" i="1"/>
  <c r="AU50" i="1" s="1"/>
  <c r="AT49" i="1"/>
  <c r="AU49" i="1" s="1"/>
  <c r="AM7" i="10" l="1"/>
  <c r="Y7" i="10"/>
  <c r="AT7" i="10"/>
  <c r="AF6" i="4"/>
  <c r="AT6" i="4"/>
  <c r="AM6" i="4"/>
  <c r="AR160" i="4"/>
  <c r="AP160" i="4"/>
  <c r="AO160" i="4"/>
  <c r="AN160" i="4"/>
  <c r="AK160" i="4"/>
  <c r="AI160" i="4"/>
  <c r="AH160" i="4"/>
  <c r="AG160" i="4"/>
  <c r="AD160" i="4"/>
  <c r="AB160" i="4"/>
  <c r="AA160" i="4"/>
  <c r="Z160" i="4"/>
  <c r="W160" i="4"/>
  <c r="U160" i="4"/>
  <c r="T160" i="4"/>
  <c r="S160" i="4"/>
  <c r="P160" i="4"/>
  <c r="N160" i="4"/>
  <c r="M160" i="4"/>
  <c r="L160" i="4"/>
  <c r="I160" i="4"/>
  <c r="F160" i="4"/>
  <c r="G160" i="4"/>
  <c r="E160" i="4"/>
  <c r="E130" i="4"/>
  <c r="AS121" i="4"/>
  <c r="AR121" i="4"/>
  <c r="AN121" i="4"/>
  <c r="AO121" i="4"/>
  <c r="AP121" i="4"/>
  <c r="AK121" i="4"/>
  <c r="AG121" i="4"/>
  <c r="AH121" i="4"/>
  <c r="AI121" i="4"/>
  <c r="AD121" i="4"/>
  <c r="Z121" i="4"/>
  <c r="AA121" i="4"/>
  <c r="AB121" i="4"/>
  <c r="W121" i="4"/>
  <c r="S121" i="4"/>
  <c r="T121" i="4"/>
  <c r="U121" i="4"/>
  <c r="P121" i="4"/>
  <c r="L121" i="4"/>
  <c r="M121" i="4"/>
  <c r="N121" i="4"/>
  <c r="I121" i="4"/>
  <c r="F121" i="4"/>
  <c r="G121" i="4"/>
  <c r="E121" i="4"/>
  <c r="K44" i="10"/>
  <c r="K38" i="10"/>
  <c r="K10" i="6"/>
  <c r="K17" i="6"/>
  <c r="K15" i="6"/>
  <c r="K13" i="6"/>
  <c r="Y159" i="4"/>
  <c r="R159" i="4"/>
  <c r="K159" i="4"/>
  <c r="Y57" i="4"/>
  <c r="R57" i="4"/>
  <c r="K57" i="4"/>
  <c r="AU9" i="6" l="1"/>
  <c r="AU10" i="6"/>
  <c r="AU38" i="10"/>
  <c r="AU44" i="10"/>
  <c r="AU17" i="6"/>
  <c r="AU15" i="6"/>
  <c r="AU13" i="6"/>
  <c r="AU159" i="4"/>
  <c r="AU57" i="4"/>
  <c r="AT84" i="1" l="1"/>
  <c r="AM84" i="1"/>
  <c r="AF84" i="1"/>
  <c r="Y84" i="1"/>
  <c r="R84" i="1"/>
  <c r="K84" i="1"/>
  <c r="AT82" i="1"/>
  <c r="AM82" i="1"/>
  <c r="AF82" i="1"/>
  <c r="Y82" i="1"/>
  <c r="R82" i="1"/>
  <c r="K82" i="1"/>
  <c r="AU82" i="1" l="1"/>
  <c r="AU84" i="1"/>
  <c r="K192" i="4"/>
  <c r="AU167" i="4" l="1"/>
  <c r="AU168" i="4"/>
  <c r="L21" i="1" l="1"/>
  <c r="R21" i="1" s="1"/>
  <c r="K86" i="1"/>
  <c r="R40" i="1" l="1"/>
  <c r="K25" i="6" l="1"/>
  <c r="E75" i="4" l="1"/>
  <c r="K75" i="4" l="1"/>
  <c r="AU81" i="4"/>
  <c r="R35" i="4" l="1"/>
  <c r="L108" i="1" l="1"/>
  <c r="R108" i="1" s="1"/>
  <c r="AU108" i="1" s="1"/>
  <c r="R65" i="4" l="1"/>
  <c r="K65" i="4"/>
  <c r="K121" i="1"/>
  <c r="AT19" i="1"/>
  <c r="AU19" i="1" s="1"/>
  <c r="R18" i="4" l="1"/>
  <c r="AU18" i="4" l="1"/>
  <c r="E126" i="1" l="1"/>
  <c r="E8" i="1" s="1"/>
  <c r="K126" i="1" l="1"/>
  <c r="AU126" i="1" s="1"/>
  <c r="E36" i="4"/>
  <c r="K36" i="4" l="1"/>
  <c r="K27" i="10"/>
  <c r="K116" i="1"/>
  <c r="AT57" i="1"/>
  <c r="AU57" i="1" s="1"/>
  <c r="AU27" i="10" l="1"/>
  <c r="Y186" i="4"/>
  <c r="I137" i="4"/>
  <c r="K137" i="4" s="1"/>
  <c r="Y192" i="4"/>
  <c r="Y55" i="4"/>
  <c r="R55" i="4"/>
  <c r="K55" i="4"/>
  <c r="Y53" i="4"/>
  <c r="R53" i="4"/>
  <c r="K53" i="4"/>
  <c r="Y51" i="4"/>
  <c r="R51" i="4"/>
  <c r="K51" i="4"/>
  <c r="AU19" i="4"/>
  <c r="Y157" i="4"/>
  <c r="R157" i="4"/>
  <c r="K157" i="4"/>
  <c r="Y155" i="4"/>
  <c r="R155" i="4"/>
  <c r="K155" i="4"/>
  <c r="Y153" i="4"/>
  <c r="R153" i="4"/>
  <c r="K153" i="4"/>
  <c r="Y145" i="4"/>
  <c r="Y143" i="4" s="1"/>
  <c r="R145" i="4"/>
  <c r="K145" i="4"/>
  <c r="Y134" i="4"/>
  <c r="R134" i="4"/>
  <c r="K134" i="4"/>
  <c r="Y132" i="4"/>
  <c r="R132" i="4"/>
  <c r="K132" i="4"/>
  <c r="Y129" i="4"/>
  <c r="R129" i="4"/>
  <c r="K129" i="4"/>
  <c r="Y127" i="4"/>
  <c r="R127" i="4"/>
  <c r="K127" i="4"/>
  <c r="Y125" i="4"/>
  <c r="R125" i="4"/>
  <c r="K125" i="4"/>
  <c r="Y123" i="4"/>
  <c r="R123" i="4"/>
  <c r="K123" i="4"/>
  <c r="Y120" i="4"/>
  <c r="R120" i="4"/>
  <c r="K120" i="4"/>
  <c r="Y118" i="4"/>
  <c r="R118" i="4"/>
  <c r="K118" i="4"/>
  <c r="Y116" i="4"/>
  <c r="R116" i="4"/>
  <c r="K116" i="4"/>
  <c r="K136" i="1"/>
  <c r="AT136" i="1"/>
  <c r="AM136" i="1"/>
  <c r="AF136" i="1"/>
  <c r="Y136" i="1"/>
  <c r="R136" i="1"/>
  <c r="AT86" i="1"/>
  <c r="AM86" i="1"/>
  <c r="AF86" i="1"/>
  <c r="AT53" i="1"/>
  <c r="AT54" i="1"/>
  <c r="AT45" i="1"/>
  <c r="AT46" i="1"/>
  <c r="AT47" i="1"/>
  <c r="R34" i="1"/>
  <c r="AT34" i="1"/>
  <c r="R35" i="1"/>
  <c r="AT35" i="1"/>
  <c r="R36" i="1"/>
  <c r="AT36" i="1"/>
  <c r="R37" i="1"/>
  <c r="AT37" i="1"/>
  <c r="R38" i="1"/>
  <c r="AT38" i="1"/>
  <c r="R39" i="1"/>
  <c r="AT39" i="1"/>
  <c r="AT40" i="1"/>
  <c r="AU40" i="1" s="1"/>
  <c r="AT41" i="1"/>
  <c r="AU41" i="1" s="1"/>
  <c r="AT42" i="1"/>
  <c r="AU42" i="1" s="1"/>
  <c r="AT26" i="1"/>
  <c r="AU26" i="1" s="1"/>
  <c r="AT14" i="1"/>
  <c r="AU14" i="1" s="1"/>
  <c r="AT13" i="1"/>
  <c r="AU13" i="1" s="1"/>
  <c r="R13" i="4"/>
  <c r="R121" i="1"/>
  <c r="S121" i="1"/>
  <c r="L87" i="1"/>
  <c r="R87" i="1" s="1"/>
  <c r="S87" i="1"/>
  <c r="M45" i="1"/>
  <c r="M46" i="1"/>
  <c r="L46" i="1" s="1"/>
  <c r="R46" i="1" s="1"/>
  <c r="M47" i="1"/>
  <c r="L47" i="1" s="1"/>
  <c r="R47" i="1" s="1"/>
  <c r="S8" i="1" l="1"/>
  <c r="M8" i="1"/>
  <c r="R121" i="4"/>
  <c r="Y86" i="4"/>
  <c r="R86" i="4"/>
  <c r="Y130" i="4"/>
  <c r="L45" i="1"/>
  <c r="R45" i="1" s="1"/>
  <c r="AU45" i="1" s="1"/>
  <c r="Y87" i="1"/>
  <c r="AU87" i="1" s="1"/>
  <c r="K121" i="4"/>
  <c r="AU39" i="1"/>
  <c r="AU37" i="1"/>
  <c r="AU35" i="1"/>
  <c r="AU47" i="1"/>
  <c r="AU46" i="1"/>
  <c r="AU38" i="1"/>
  <c r="AU36" i="1"/>
  <c r="AU34" i="1"/>
  <c r="Y121" i="4"/>
  <c r="AU120" i="4"/>
  <c r="AU125" i="4"/>
  <c r="AU153" i="4"/>
  <c r="AU55" i="4"/>
  <c r="AU134" i="4"/>
  <c r="AU155" i="4"/>
  <c r="AU118" i="4"/>
  <c r="AU53" i="4"/>
  <c r="AU127" i="4"/>
  <c r="AU157" i="4"/>
  <c r="AU116" i="4"/>
  <c r="AU123" i="4"/>
  <c r="AU51" i="4"/>
  <c r="AU132" i="4"/>
  <c r="AU129" i="4"/>
  <c r="AU145" i="4"/>
  <c r="AU170" i="4"/>
  <c r="AU136" i="1"/>
  <c r="AU121" i="4" l="1"/>
  <c r="K19" i="6"/>
  <c r="L18" i="1"/>
  <c r="R18" i="1" l="1"/>
  <c r="AU19" i="6"/>
  <c r="K42" i="10"/>
  <c r="K36" i="10"/>
  <c r="K34" i="10"/>
  <c r="K32" i="10"/>
  <c r="K29" i="10"/>
  <c r="K23" i="10"/>
  <c r="K21" i="10"/>
  <c r="K19" i="10"/>
  <c r="K16" i="10"/>
  <c r="K12" i="10"/>
  <c r="K10" i="10"/>
  <c r="K12" i="5"/>
  <c r="K10" i="5"/>
  <c r="K27" i="6"/>
  <c r="K21" i="6"/>
  <c r="K11" i="6"/>
  <c r="K7" i="6" l="1"/>
  <c r="AU16" i="10"/>
  <c r="AU34" i="10"/>
  <c r="AU21" i="10"/>
  <c r="AU32" i="10"/>
  <c r="AU29" i="10"/>
  <c r="AU42" i="10"/>
  <c r="AU23" i="10"/>
  <c r="AU36" i="10"/>
  <c r="AU19" i="10"/>
  <c r="AU11" i="6"/>
  <c r="AU21" i="6"/>
  <c r="AU27" i="6"/>
  <c r="AU12" i="10"/>
  <c r="AU10" i="10"/>
  <c r="AU12" i="5"/>
  <c r="AU10" i="5"/>
  <c r="L54" i="1"/>
  <c r="R54" i="1" s="1"/>
  <c r="AU54"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30" i="10" l="1"/>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78" i="4" l="1"/>
  <c r="K14" i="10"/>
  <c r="K8" i="10" s="1"/>
  <c r="K180" i="4"/>
  <c r="K162" i="4"/>
  <c r="R162" i="4"/>
  <c r="K26" i="10"/>
  <c r="K24" i="10" s="1"/>
  <c r="P12" i="7"/>
  <c r="U12" i="7"/>
  <c r="K186" i="4"/>
  <c r="AT64" i="1"/>
  <c r="AU64" i="1" s="1"/>
  <c r="AT63" i="1"/>
  <c r="AU63" i="1" s="1"/>
  <c r="AT62" i="1"/>
  <c r="AU62" i="1" s="1"/>
  <c r="AT61" i="1"/>
  <c r="AU61" i="1" s="1"/>
  <c r="AT60" i="1"/>
  <c r="AU60" i="1" s="1"/>
  <c r="L53" i="1"/>
  <c r="L8" i="1" s="1"/>
  <c r="AT31" i="1"/>
  <c r="AU31" i="1" s="1"/>
  <c r="AT30" i="1"/>
  <c r="AU30" i="1" s="1"/>
  <c r="AT29" i="1"/>
  <c r="AU29" i="1" s="1"/>
  <c r="AT28" i="1"/>
  <c r="AU28" i="1" s="1"/>
  <c r="AT15" i="1"/>
  <c r="AU15" i="1" s="1"/>
  <c r="AT27" i="1"/>
  <c r="AU27" i="1" s="1"/>
  <c r="AT25" i="1"/>
  <c r="AU25" i="1" s="1"/>
  <c r="AT24" i="1"/>
  <c r="AU24" i="1" s="1"/>
  <c r="AT23" i="1"/>
  <c r="AU23" i="1" s="1"/>
  <c r="AT22" i="1"/>
  <c r="AU22" i="1" s="1"/>
  <c r="AT21" i="1"/>
  <c r="AU21" i="1" s="1"/>
  <c r="AT20" i="1"/>
  <c r="AU20" i="1" s="1"/>
  <c r="AT18" i="1"/>
  <c r="AU18" i="1" s="1"/>
  <c r="AT17" i="1"/>
  <c r="AU17" i="1" s="1"/>
  <c r="AT16" i="1"/>
  <c r="AU16" i="1" s="1"/>
  <c r="R134" i="1"/>
  <c r="AM134" i="1"/>
  <c r="R53" i="1" l="1"/>
  <c r="AU53" i="1" s="1"/>
  <c r="AU134" i="1"/>
  <c r="AU149" i="4"/>
  <c r="AU187" i="4"/>
  <c r="AU165" i="4"/>
  <c r="AU171" i="4"/>
  <c r="AU181" i="4"/>
  <c r="AU14" i="10"/>
  <c r="AU8" i="10" s="1"/>
  <c r="AU148" i="4"/>
  <c r="AU166" i="4"/>
  <c r="AU172" i="4"/>
  <c r="AU169" i="4"/>
  <c r="AU189" i="4"/>
  <c r="AU190" i="4"/>
  <c r="AU180" i="4"/>
  <c r="AU186" i="4"/>
  <c r="AU188" i="4"/>
  <c r="AU26" i="10"/>
  <c r="AU24" i="10" s="1"/>
  <c r="AU162"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36" i="4"/>
  <c r="R136" i="4" l="1"/>
  <c r="R130" i="4" s="1"/>
  <c r="I136" i="4"/>
  <c r="I130" i="4" s="1"/>
  <c r="AU192" i="4"/>
  <c r="L76" i="4"/>
  <c r="R147" i="4"/>
  <c r="R143" i="4" s="1"/>
  <c r="K147" i="4"/>
  <c r="K143" i="4" s="1"/>
  <c r="R17" i="4"/>
  <c r="R12" i="4"/>
  <c r="R23" i="4"/>
  <c r="R22" i="4"/>
  <c r="R31" i="4"/>
  <c r="K88" i="4"/>
  <c r="K86" i="4" s="1"/>
  <c r="Y9" i="4"/>
  <c r="R9" i="4"/>
  <c r="K9" i="4"/>
  <c r="R45" i="4"/>
  <c r="R36" i="4"/>
  <c r="R42" i="4"/>
  <c r="R41" i="4"/>
  <c r="R49" i="4"/>
  <c r="K49" i="4"/>
  <c r="R46" i="4"/>
  <c r="R43" i="4"/>
  <c r="R44" i="4"/>
  <c r="R39" i="4"/>
  <c r="R38" i="4"/>
  <c r="R37" i="4"/>
  <c r="R40" i="4"/>
  <c r="R34" i="4"/>
  <c r="R30" i="4"/>
  <c r="R29" i="4"/>
  <c r="R28" i="4"/>
  <c r="R27" i="4"/>
  <c r="R26" i="4"/>
  <c r="R25" i="4"/>
  <c r="R33" i="4"/>
  <c r="L32" i="4"/>
  <c r="R24" i="4"/>
  <c r="R160" i="4"/>
  <c r="K160" i="4"/>
  <c r="AT150" i="1"/>
  <c r="AM150" i="1"/>
  <c r="AF150" i="1"/>
  <c r="Y150" i="1"/>
  <c r="R150" i="1"/>
  <c r="K150" i="1"/>
  <c r="AT149" i="1"/>
  <c r="AM149" i="1"/>
  <c r="AF149" i="1"/>
  <c r="Y149" i="1"/>
  <c r="R149" i="1"/>
  <c r="K149" i="1"/>
  <c r="AT121" i="1"/>
  <c r="AM121" i="1"/>
  <c r="AF121" i="1"/>
  <c r="Y121" i="1"/>
  <c r="AT119" i="1"/>
  <c r="Y119" i="1"/>
  <c r="R119" i="1"/>
  <c r="K119" i="1"/>
  <c r="Y116" i="1"/>
  <c r="AU116" i="1" s="1"/>
  <c r="Y86" i="1"/>
  <c r="R86" i="1"/>
  <c r="AT12" i="1"/>
  <c r="AU12" i="1" s="1"/>
  <c r="AT10" i="1"/>
  <c r="AM10" i="1"/>
  <c r="AF10" i="1"/>
  <c r="Y10" i="1"/>
  <c r="R10" i="1"/>
  <c r="K10" i="1"/>
  <c r="AT143" i="1"/>
  <c r="AM143" i="1"/>
  <c r="AF143" i="1"/>
  <c r="R143" i="1"/>
  <c r="K143" i="1"/>
  <c r="AT142" i="1"/>
  <c r="AM142" i="1"/>
  <c r="AF142" i="1"/>
  <c r="Y142" i="1"/>
  <c r="R142" i="1"/>
  <c r="K142" i="1"/>
  <c r="AT140" i="1"/>
  <c r="AM140" i="1"/>
  <c r="AF140" i="1"/>
  <c r="Y140" i="1"/>
  <c r="R140" i="1"/>
  <c r="K140" i="1"/>
  <c r="AT148" i="1"/>
  <c r="AM148" i="1"/>
  <c r="AF148" i="1"/>
  <c r="Y148" i="1"/>
  <c r="R148" i="1"/>
  <c r="K148" i="1"/>
  <c r="AT139" i="1"/>
  <c r="AM139" i="1"/>
  <c r="AF139" i="1"/>
  <c r="Y139" i="1"/>
  <c r="R139" i="1"/>
  <c r="K139" i="1"/>
  <c r="R8" i="1" l="1"/>
  <c r="AF8" i="1"/>
  <c r="Y8" i="1"/>
  <c r="K8" i="1"/>
  <c r="AT8" i="1"/>
  <c r="R76" i="4"/>
  <c r="AM8" i="1"/>
  <c r="AU13" i="4"/>
  <c r="Y160" i="4"/>
  <c r="AU12" i="4"/>
  <c r="AU121" i="1"/>
  <c r="AU68" i="4"/>
  <c r="AU35" i="4"/>
  <c r="AU79" i="4"/>
  <c r="AU46" i="4"/>
  <c r="AU148" i="1"/>
  <c r="AU33" i="4"/>
  <c r="AU26" i="4"/>
  <c r="AU30" i="4"/>
  <c r="AU38" i="4"/>
  <c r="AU42" i="4"/>
  <c r="AU96" i="4"/>
  <c r="AU98" i="4"/>
  <c r="AU66" i="4"/>
  <c r="AU183" i="4"/>
  <c r="AU69" i="4"/>
  <c r="AU73" i="4"/>
  <c r="AU37" i="4"/>
  <c r="AU43" i="4"/>
  <c r="AU36" i="4"/>
  <c r="AU9" i="4"/>
  <c r="AU65" i="4"/>
  <c r="AU72" i="4"/>
  <c r="AU182" i="4"/>
  <c r="AU108" i="4"/>
  <c r="AU112" i="4"/>
  <c r="AU100" i="4"/>
  <c r="AU104" i="4"/>
  <c r="AU137" i="4"/>
  <c r="AU139" i="4"/>
  <c r="AU106" i="4"/>
  <c r="AU111" i="4"/>
  <c r="AU99" i="4"/>
  <c r="AU103" i="4"/>
  <c r="AU23" i="4"/>
  <c r="AU138" i="4"/>
  <c r="AU24" i="4"/>
  <c r="AU28" i="4"/>
  <c r="AU40" i="4"/>
  <c r="AU44" i="4"/>
  <c r="AU41" i="4"/>
  <c r="AU45" i="4"/>
  <c r="AU80" i="4"/>
  <c r="AU71" i="4"/>
  <c r="AU75" i="4"/>
  <c r="AU110" i="4"/>
  <c r="AU114" i="4"/>
  <c r="AU102" i="4"/>
  <c r="AU31" i="4"/>
  <c r="AU92" i="4"/>
  <c r="AU29" i="4"/>
  <c r="AU77" i="4"/>
  <c r="AU27" i="4"/>
  <c r="AU34" i="4"/>
  <c r="AU39" i="4"/>
  <c r="AU49" i="4"/>
  <c r="AU97" i="4"/>
  <c r="AU105" i="4"/>
  <c r="AU147" i="4"/>
  <c r="AU143" i="4" s="1"/>
  <c r="AU184" i="4"/>
  <c r="AU70" i="4"/>
  <c r="AU74" i="4"/>
  <c r="AU25" i="4"/>
  <c r="AU109" i="4"/>
  <c r="AU113" i="4"/>
  <c r="AU101" i="4"/>
  <c r="AU88" i="4"/>
  <c r="AU91" i="4"/>
  <c r="AU22" i="4"/>
  <c r="AU17" i="4"/>
  <c r="AU140" i="4"/>
  <c r="AU142" i="1"/>
  <c r="AU10" i="1"/>
  <c r="AU86" i="1"/>
  <c r="AU149" i="1"/>
  <c r="AU139" i="1"/>
  <c r="AU140" i="1"/>
  <c r="AU143" i="1"/>
  <c r="AU119" i="1"/>
  <c r="AU150" i="1"/>
  <c r="K136" i="4"/>
  <c r="K130" i="4" s="1"/>
  <c r="I6" i="4"/>
  <c r="E10" i="7" s="1"/>
  <c r="R32" i="4"/>
  <c r="AK7" i="1"/>
  <c r="Y9" i="7" s="1"/>
  <c r="Y8" i="7" s="1"/>
  <c r="U7" i="1"/>
  <c r="N9" i="7" s="1"/>
  <c r="N8" i="7" s="1"/>
  <c r="AU8" i="1" l="1"/>
  <c r="AU7" i="1" s="1"/>
  <c r="AF9" i="7" s="1"/>
  <c r="R6" i="4"/>
  <c r="K10" i="7" s="1"/>
  <c r="AU86" i="4"/>
  <c r="AU160" i="4"/>
  <c r="L6" i="4"/>
  <c r="G10" i="7" s="1"/>
  <c r="AU76" i="4"/>
  <c r="AU32" i="4"/>
  <c r="AU136" i="4"/>
  <c r="AU130" i="4" s="1"/>
  <c r="AU67" i="4"/>
  <c r="AE10" i="7"/>
  <c r="Y6" i="4"/>
  <c r="P10" i="7" s="1"/>
  <c r="E6" i="4"/>
  <c r="B10" i="7" s="1"/>
  <c r="Z10" i="7"/>
  <c r="U10" i="7"/>
  <c r="U8" i="7" s="1"/>
  <c r="AR7" i="1"/>
  <c r="AD9" i="7" s="1"/>
  <c r="AD8" i="7" s="1"/>
  <c r="Z7" i="1"/>
  <c r="Q9" i="7" s="1"/>
  <c r="Q8" i="7" s="1"/>
  <c r="N7" i="1"/>
  <c r="I9" i="7" s="1"/>
  <c r="I8" i="7" s="1"/>
  <c r="AN7" i="1"/>
  <c r="AA9" i="7" s="1"/>
  <c r="AA8" i="7" s="1"/>
  <c r="S7" i="1"/>
  <c r="L9" i="7" s="1"/>
  <c r="L8" i="7" s="1"/>
  <c r="AO7" i="1"/>
  <c r="AB9" i="7" s="1"/>
  <c r="AB8" i="7" s="1"/>
  <c r="AP7" i="1"/>
  <c r="AC9" i="7" s="1"/>
  <c r="AC8" i="7" s="1"/>
  <c r="P7" i="1"/>
  <c r="J9" i="7" s="1"/>
  <c r="J8" i="7" s="1"/>
  <c r="AM7" i="1"/>
  <c r="Z9" i="7" s="1"/>
  <c r="AT7" i="1"/>
  <c r="AE9" i="7" s="1"/>
  <c r="AH7" i="1"/>
  <c r="W9" i="7" s="1"/>
  <c r="W8" i="7" s="1"/>
  <c r="AF7" i="1"/>
  <c r="AG7" i="1"/>
  <c r="V9" i="7" s="1"/>
  <c r="V8" i="7" s="1"/>
  <c r="G7" i="1"/>
  <c r="D9" i="7" s="1"/>
  <c r="D8" i="7" s="1"/>
  <c r="L7" i="1"/>
  <c r="G9" i="7" s="1"/>
  <c r="Y7" i="1"/>
  <c r="P9" i="7" s="1"/>
  <c r="K7" i="1"/>
  <c r="F9" i="7" s="1"/>
  <c r="W7" i="1"/>
  <c r="O9" i="7" s="1"/>
  <c r="O8" i="7" s="1"/>
  <c r="F7" i="1"/>
  <c r="C9" i="7" s="1"/>
  <c r="C8" i="7" s="1"/>
  <c r="AB7" i="1"/>
  <c r="S9" i="7" s="1"/>
  <c r="S8" i="7" s="1"/>
  <c r="R7" i="1"/>
  <c r="K9" i="7" s="1"/>
  <c r="AI7" i="1"/>
  <c r="X9" i="7" s="1"/>
  <c r="X8" i="7" s="1"/>
  <c r="I7" i="1"/>
  <c r="E9" i="7" s="1"/>
  <c r="E8" i="7" s="1"/>
  <c r="M7" i="1"/>
  <c r="H9" i="7" s="1"/>
  <c r="H8" i="7" s="1"/>
  <c r="AD7" i="1"/>
  <c r="T9" i="7" s="1"/>
  <c r="T8" i="7" s="1"/>
  <c r="AA7" i="1"/>
  <c r="R9" i="7" s="1"/>
  <c r="R8" i="7" s="1"/>
  <c r="T7" i="1"/>
  <c r="M9" i="7" s="1"/>
  <c r="M8" i="7" s="1"/>
  <c r="E7" i="1"/>
  <c r="B9" i="7" s="1"/>
  <c r="G8" i="7" l="1"/>
  <c r="K6" i="4"/>
  <c r="F10" i="7" s="1"/>
  <c r="F8" i="7" s="1"/>
  <c r="Z8" i="7"/>
  <c r="AE8" i="7"/>
  <c r="P8" i="7"/>
  <c r="K8" i="7"/>
  <c r="B8" i="7"/>
  <c r="AU6" i="4" l="1"/>
  <c r="AF10" i="7" s="1"/>
  <c r="AF8" i="7"/>
</calcChain>
</file>

<file path=xl/sharedStrings.xml><?xml version="1.0" encoding="utf-8"?>
<sst xmlns="http://schemas.openxmlformats.org/spreadsheetml/2006/main" count="1825" uniqueCount="1009">
  <si>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</si>
  <si>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</si>
  <si>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</si>
  <si>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</si>
  <si>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</si>
  <si>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</si>
  <si>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</si>
  <si>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</si>
  <si>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</si>
  <si>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</si>
  <si>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</si>
  <si>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</si>
  <si>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</si>
  <si>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</si>
  <si>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</si>
  <si>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</si>
  <si>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</si>
  <si>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</si>
  <si>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</si>
  <si>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</si>
  <si>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</si>
  <si>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</si>
  <si>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</si>
  <si>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</si>
  <si>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</si>
  <si>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</si>
  <si>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</si>
  <si>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</si>
  <si>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</si>
  <si>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</si>
  <si>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</si>
  <si>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</si>
  <si>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</si>
  <si>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</si>
  <si>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</si>
  <si>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</si>
  <si>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</si>
  <si>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</si>
  <si>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</si>
  <si>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</si>
  <si>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</si>
  <si>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</si>
  <si>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</si>
  <si>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</si>
  <si>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</si>
  <si>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</si>
  <si>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</si>
  <si>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</si>
  <si>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</si>
  <si>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</si>
  <si>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</si>
  <si>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</si>
  <si>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</si>
  <si>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</si>
  <si>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</si>
  <si>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</si>
  <si>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</si>
  <si>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</si>
  <si>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</si>
  <si>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</si>
  <si>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</si>
  <si>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</si>
  <si>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</si>
  <si>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</si>
  <si>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</si>
  <si>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</si>
  <si>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</si>
  <si>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</si>
  <si>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</si>
  <si>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</si>
  <si>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</si>
  <si>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</si>
  <si>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</si>
  <si>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</si>
  <si>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</si>
  <si>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</si>
  <si>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</si>
  <si>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</si>
  <si>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</si>
  <si>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</si>
  <si>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</si>
  <si>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</si>
  <si>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</si>
  <si>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</si>
  <si>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</si>
  <si>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</si>
  <si>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</si>
  <si>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</si>
  <si>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</si>
  <si>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</si>
  <si>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</si>
  <si>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</si>
  <si>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</si>
  <si>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</si>
  <si>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</si>
  <si>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</si>
  <si>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</si>
  <si>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</si>
  <si>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</si>
  <si>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</si>
  <si>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</si>
  <si>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</si>
  <si>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</si>
  <si>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</si>
  <si>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</si>
  <si>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</si>
  <si>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</si>
  <si>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</si>
  <si>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</si>
  <si>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</si>
  <si>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</si>
  <si>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</si>
  <si>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</si>
  <si>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</si>
  <si>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</si>
  <si>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</si>
  <si>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</si>
  <si>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</si>
  <si>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</si>
  <si>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</si>
  <si>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</si>
  <si>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</si>
  <si>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</si>
  <si>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</si>
  <si>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</si>
  <si>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</si>
  <si>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</si>
  <si>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</si>
  <si>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</si>
  <si>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</si>
  <si>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</si>
  <si>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</si>
  <si>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</si>
  <si>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</si>
  <si>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</si>
  <si>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</si>
  <si>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</si>
  <si>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</si>
  <si>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</si>
  <si>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</si>
  <si>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</si>
  <si>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</si>
  <si>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</si>
  <si>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</si>
  <si>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</si>
  <si>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</si>
  <si>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</si>
  <si>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</si>
  <si>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</si>
  <si>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</si>
  <si>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</si>
  <si>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</si>
  <si>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</si>
  <si>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</si>
  <si>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</si>
  <si>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</si>
  <si>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</si>
  <si>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</si>
  <si>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</si>
  <si>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</si>
  <si>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</si>
  <si>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</si>
  <si>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</si>
  <si>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</si>
  <si>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</si>
  <si>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</si>
  <si>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</si>
  <si>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</si>
  <si>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</si>
  <si>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</si>
  <si>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</si>
  <si>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</si>
  <si>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</si>
  <si>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</si>
  <si>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</si>
  <si>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</si>
  <si>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</si>
  <si>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</si>
  <si>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</si>
  <si>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</si>
  <si>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</si>
  <si>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</si>
  <si>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</si>
  <si>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</si>
  <si>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</si>
  <si>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</si>
  <si>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</si>
  <si>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</si>
  <si>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</si>
  <si>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Skolas ielas (no Pirts ielas līdz Jaunogres prospektam) pārbūve</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</si>
  <si>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</si>
  <si>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</si>
  <si>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</si>
  <si>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</si>
  <si>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</si>
  <si>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</si>
  <si>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</si>
  <si>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</si>
  <si>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</si>
  <si>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</si>
  <si>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</si>
  <si>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</si>
  <si>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</si>
  <si>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</si>
  <si>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</si>
  <si>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</si>
  <si>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</si>
  <si>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</si>
  <si>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</si>
  <si>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</si>
  <si>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</si>
  <si>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</si>
  <si>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</si>
  <si>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</si>
  <si>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</si>
  <si>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</si>
  <si>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</si>
  <si>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</si>
  <si>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</si>
  <si>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</si>
  <si>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</si>
  <si>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</si>
  <si>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</si>
  <si>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</si>
  <si>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</si>
  <si>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</si>
  <si>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</si>
  <si>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</si>
  <si>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</si>
  <si>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</si>
  <si>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</si>
  <si>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</si>
  <si>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</si>
  <si>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</si>
  <si>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</si>
  <si>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</si>
  <si>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</si>
  <si>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</si>
  <si>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</si>
  <si>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</si>
  <si>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</si>
  <si>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</si>
  <si>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</si>
  <si>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</si>
  <si>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</si>
  <si>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</si>
  <si>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</si>
  <si>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</si>
  <si>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</si>
  <si>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</si>
  <si>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</si>
  <si>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</si>
  <si>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</si>
  <si>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</si>
  <si>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</si>
  <si>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</si>
  <si>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</si>
  <si>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</si>
  <si>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</si>
  <si>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</si>
  <si>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</si>
  <si>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</si>
  <si>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</si>
  <si>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</si>
  <si>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</si>
  <si>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</si>
  <si>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</si>
  <si>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</si>
  <si>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</si>
  <si>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</si>
  <si>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</si>
  <si>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</si>
  <si>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</si>
  <si>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</si>
  <si>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</si>
  <si>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</si>
  <si>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</si>
  <si>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</si>
  <si>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</si>
  <si>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</si>
  <si>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</si>
  <si>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</si>
  <si>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</si>
  <si>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</si>
  <si>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</si>
  <si>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</si>
  <si>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</si>
  <si>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</si>
  <si>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</si>
  <si>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</si>
  <si>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</si>
  <si>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</si>
  <si>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</si>
  <si>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</si>
  <si>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</si>
  <si>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</si>
  <si>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</si>
  <si>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</si>
  <si>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</si>
  <si>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</si>
  <si>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</si>
  <si>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</si>
  <si>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</si>
  <si>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</si>
  <si>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</si>
  <si>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</si>
  <si>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</si>
  <si>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</si>
  <si>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</si>
  <si>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</si>
  <si>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</si>
  <si>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</si>
  <si>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</si>
  <si>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</si>
  <si>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</si>
  <si>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</si>
  <si>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</si>
  <si>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</si>
  <si>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</si>
  <si>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</si>
  <si>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</si>
  <si>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</si>
  <si>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</si>
  <si>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</si>
  <si>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</si>
  <si>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</si>
  <si>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</si>
  <si>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</si>
  <si>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</si>
  <si>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</si>
  <si>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</si>
  <si>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</si>
  <si>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</si>
  <si>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</si>
  <si>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</si>
  <si>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</si>
  <si>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</si>
  <si>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</si>
  <si>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</si>
  <si>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</si>
  <si>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</si>
  <si>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</si>
  <si>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</si>
  <si>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</si>
  <si>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</si>
  <si>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</si>
  <si>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</si>
  <si>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</si>
  <si>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</si>
  <si>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</si>
  <si>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</si>
  <si>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</si>
  <si>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</si>
  <si>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</si>
  <si>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</si>
  <si>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</si>
  <si>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</si>
  <si>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</si>
  <si>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</si>
  <si>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</si>
  <si>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</si>
  <si>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</si>
  <si>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</si>
  <si>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</si>
  <si>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</si>
  <si>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</si>
  <si>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</si>
  <si>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</si>
  <si>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</si>
  <si>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</si>
  <si>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</si>
  <si>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</si>
  <si>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</si>
  <si>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</si>
  <si>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</si>
  <si>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</si>
  <si>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</si>
  <si>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</si>
  <si>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</si>
  <si>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</si>
  <si>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</si>
  <si>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</si>
  <si>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</si>
  <si>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</si>
  <si>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</si>
  <si>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</si>
  <si>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</si>
  <si>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</si>
  <si>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</si>
  <si>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</si>
  <si>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</si>
  <si>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</si>
  <si>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</si>
  <si>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</si>
  <si>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</si>
  <si>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</si>
  <si>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</si>
  <si>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</si>
  <si>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</si>
  <si>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</si>
  <si>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</si>
  <si>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</si>
  <si>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</si>
  <si>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</si>
  <si>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</si>
  <si>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</si>
  <si>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</si>
  <si>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</si>
  <si>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</si>
  <si>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</si>
  <si>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</si>
  <si>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</si>
  <si>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</si>
  <si>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</si>
  <si>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</si>
  <si>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</si>
  <si>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</si>
  <si>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</si>
  <si>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</si>
  <si>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</si>
  <si>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</si>
  <si>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</si>
  <si>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</si>
  <si>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</si>
  <si>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</si>
  <si>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</si>
  <si>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</si>
  <si>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</si>
  <si>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</si>
  <si>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</si>
  <si>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</si>
  <si>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</si>
  <si>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</si>
  <si>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</si>
  <si>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</si>
  <si>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</si>
  <si>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</si>
  <si>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</si>
  <si>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</si>
  <si>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</si>
  <si>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</si>
  <si>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</si>
  <si>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</si>
  <si>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</si>
  <si>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</si>
  <si>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</si>
  <si>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</si>
  <si>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</si>
  <si>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</si>
  <si>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</si>
  <si>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</si>
  <si>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</si>
  <si>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</si>
  <si>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</si>
  <si>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</si>
  <si>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</si>
  <si>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</si>
  <si>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</si>
  <si>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</si>
  <si>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</si>
  <si>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</si>
  <si>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</si>
  <si>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</si>
  <si>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</si>
  <si>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</si>
  <si>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</si>
  <si>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</si>
  <si>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</si>
  <si>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</si>
  <si>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</si>
  <si>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</si>
  <si>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</si>
  <si>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</si>
  <si>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</si>
  <si>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</si>
  <si>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</si>
  <si>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</si>
  <si>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</si>
  <si>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</si>
  <si>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</si>
  <si>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</si>
  <si>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</si>
  <si>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</si>
  <si>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</si>
  <si>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</si>
  <si>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</si>
  <si>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</si>
  <si>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</si>
  <si>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</si>
  <si>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</si>
  <si>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</si>
  <si>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</si>
  <si>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</si>
  <si>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</si>
  <si>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</si>
  <si>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</si>
  <si>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</si>
  <si>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</si>
  <si>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</si>
  <si>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</si>
  <si>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</si>
  <si>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</si>
  <si>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</si>
  <si>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</si>
  <si>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</si>
  <si>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</si>
  <si>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</si>
  <si>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</si>
  <si>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</si>
  <si>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</si>
  <si>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</si>
  <si>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</si>
  <si>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</si>
  <si>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</si>
  <si>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</si>
  <si>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</si>
  <si>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</si>
  <si>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</si>
  <si>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</si>
  <si>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</si>
  <si>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</si>
  <si>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</si>
  <si>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</si>
  <si>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</si>
  <si>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</si>
  <si>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</si>
  <si>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</si>
  <si>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</si>
  <si>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</si>
  <si>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</si>
  <si>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</si>
  <si>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</si>
  <si>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</si>
  <si>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</si>
  <si>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</si>
  <si>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</si>
  <si>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</si>
  <si>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</si>
  <si>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</si>
  <si>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</si>
  <si>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</si>
  <si>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</si>
  <si>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</si>
  <si>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</si>
  <si>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</si>
  <si>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</si>
  <si>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</si>
  <si>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</si>
  <si>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</si>
  <si>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</si>
  <si>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</si>
  <si>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</si>
  <si>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</si>
  <si>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</si>
  <si>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</si>
  <si>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</si>
  <si>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</si>
  <si>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</si>
  <si>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</si>
  <si>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</si>
  <si>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</si>
  <si>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</si>
  <si>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</si>
  <si>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</si>
  <si>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</si>
  <si>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</si>
  <si>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</si>
  <si>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</si>
  <si>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</si>
  <si>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</si>
  <si>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</si>
  <si>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</si>
  <si>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</si>
  <si>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</si>
  <si>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</si>
  <si>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</si>
  <si>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</si>
  <si>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</si>
  <si>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</si>
  <si>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</si>
  <si>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</si>
  <si>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</si>
  <si>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</si>
  <si>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</si>
  <si>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</si>
  <si>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</si>
  <si>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</si>
  <si>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</si>
  <si>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</si>
  <si>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</si>
  <si>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</si>
  <si>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</si>
  <si>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</si>
  <si>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</si>
  <si>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</si>
  <si>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</si>
  <si>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</si>
  <si>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</si>
  <si>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</si>
  <si>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</si>
  <si>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</si>
  <si>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</si>
  <si>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</si>
  <si>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</si>
  <si>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</si>
  <si>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</si>
  <si>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</si>
  <si>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</si>
  <si>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</si>
  <si>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</si>
  <si>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</si>
  <si>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</si>
  <si>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</si>
  <si>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</si>
  <si>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</si>
  <si>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</si>
  <si>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</si>
  <si>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</si>
  <si>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</si>
  <si>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</si>
  <si>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</si>
  <si>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</si>
  <si>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</si>
  <si>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</si>
  <si>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</si>
  <si>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</si>
  <si>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</si>
  <si>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</si>
  <si>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</si>
  <si>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</si>
  <si>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</si>
  <si>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</si>
  <si>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</si>
  <si>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</si>
  <si>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</si>
  <si>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</si>
  <si>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</si>
  <si>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</si>
  <si>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</si>
  <si>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</si>
  <si>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</si>
  <si>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</si>
  <si>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</si>
  <si>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</si>
  <si>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</si>
  <si>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</si>
  <si>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</si>
  <si>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</si>
  <si>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</si>
  <si>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</si>
  <si>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</si>
  <si>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</si>
  <si>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</si>
  <si>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</si>
  <si>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</si>
  <si>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</si>
  <si>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</si>
  <si>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</si>
  <si>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</si>
  <si>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</si>
  <si>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</si>
  <si>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</si>
  <si>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</si>
  <si>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</si>
  <si>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</si>
  <si>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</si>
  <si>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</si>
  <si>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</si>
  <si>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</si>
  <si>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</si>
  <si>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</si>
  <si>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</si>
  <si>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</si>
  <si>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</si>
  <si>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</si>
  <si>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</si>
  <si>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</si>
  <si>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</si>
  <si>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</si>
  <si>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</si>
  <si>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</si>
  <si>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</si>
  <si>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</si>
  <si>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</si>
  <si>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</si>
  <si>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</si>
  <si>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</si>
  <si>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</si>
  <si>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</si>
  <si>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</si>
  <si>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
</t>
    </r>
    <r>
      <rPr>
        <i/>
        <sz val="14"/>
        <rFont val="Arial"/>
        <family val="2"/>
        <charset val="186"/>
      </rPr>
      <t>Atbilstošais specifiskais atbalsta mērķis – 2.1.1. Energoefektivitātes veicināšana un siltumnīcefekta gāzu emisiju samazināšana.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</si>
  <si>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</si>
  <si>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</si>
  <si>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</si>
  <si>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</si>
  <si>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</si>
  <si>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</si>
  <si>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</si>
  <si>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</si>
  <si>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</si>
  <si>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</si>
  <si>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</si>
  <si>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</si>
  <si>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</si>
  <si>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</si>
  <si>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</si>
  <si>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</si>
  <si>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</si>
  <si>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</si>
  <si>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</si>
  <si>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</si>
  <si>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</si>
  <si>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</si>
  <si>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</si>
  <si>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</si>
  <si>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</si>
  <si>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</si>
  <si>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</si>
  <si>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</si>
  <si>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</si>
  <si>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</si>
  <si>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</si>
  <si>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</si>
  <si>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</si>
  <si>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</si>
  <si>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</si>
  <si>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</si>
  <si>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</si>
  <si>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</si>
  <si>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</si>
  <si>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</si>
  <si>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</si>
  <si>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</si>
  <si>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</si>
  <si>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</si>
  <si>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</si>
  <si>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</si>
  <si>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</si>
  <si>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</si>
  <si>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</si>
  <si>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</si>
  <si>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</si>
  <si>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</si>
  <si>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</si>
  <si>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</si>
  <si>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</si>
  <si>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</si>
  <si>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</si>
  <si>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ēkā Brīvības ielā 2, Ogrē, Ogres nov., tiks pārbūvēta muzeja funkcijai, izveidojot komleksas un atraktīvas 20. gadsimta notikumiem Latvijas valsts vēsturē veltītās ekspozīcijas: </t>
    </r>
    <r>
      <rPr>
        <i/>
        <sz val="14"/>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r>
      <rPr>
        <i/>
        <sz val="14"/>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</si>
  <si>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</si>
  <si>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</si>
  <si>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</si>
  <si>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</si>
  <si>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</si>
  <si>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</si>
  <si>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</si>
  <si>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</si>
  <si>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</si>
  <si>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</si>
  <si>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</si>
  <si>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</si>
  <si>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</si>
  <si>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</si>
  <si>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</si>
  <si>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</si>
  <si>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</si>
  <si>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</si>
  <si>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</si>
  <si>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</si>
  <si>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</si>
  <si>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</si>
  <si>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</si>
  <si>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</si>
  <si>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</si>
  <si>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</si>
  <si>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</si>
  <si>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</si>
  <si>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</si>
  <si>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</si>
  <si>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</si>
  <si>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</si>
  <si>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</si>
  <si>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</si>
  <si>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</si>
  <si>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</si>
  <si>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</si>
  <si>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</si>
  <si>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</si>
  <si>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</si>
  <si>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</si>
  <si>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</si>
  <si>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</si>
  <si>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</si>
  <si>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</si>
  <si>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</si>
  <si>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</si>
  <si>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</si>
  <si>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</si>
  <si>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</si>
  <si>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</si>
  <si>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</si>
  <si>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</si>
  <si>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</si>
  <si>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</si>
  <si>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</si>
  <si>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</si>
  <si>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</si>
  <si>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</si>
  <si>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</si>
  <si>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</si>
  <si>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</si>
  <si>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</si>
  <si>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</si>
  <si>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</si>
  <si>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</si>
  <si>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</si>
  <si>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</si>
  <si>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</si>
  <si>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</si>
  <si>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</si>
  <si>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</si>
  <si>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</si>
  <si>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</si>
  <si>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</si>
  <si>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</si>
  <si>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</si>
  <si>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</si>
  <si>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</si>
  <si>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</si>
  <si>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</si>
  <si>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</si>
  <si>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</si>
  <si>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</si>
  <si>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</si>
  <si>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</si>
  <si>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</si>
  <si>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</si>
  <si>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</si>
  <si>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</si>
  <si>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</si>
  <si>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</si>
  <si>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</si>
  <si>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</si>
  <si>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</si>
  <si>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</si>
  <si>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</si>
  <si>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</si>
  <si>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</si>
  <si>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</si>
  <si>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</si>
  <si>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</si>
  <si>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</si>
  <si>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</si>
  <si>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</si>
  <si>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</si>
  <si>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SAM 4.2.2. PII "Bitīte", Ogrē, ēkas energoefektivitātes paaugstināšana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</si>
  <si>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</si>
  <si>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</si>
  <si>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</si>
  <si>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</si>
  <si>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</si>
  <si>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</si>
  <si>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</si>
  <si>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</si>
  <si>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</si>
  <si>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</si>
  <si>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</si>
  <si>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</si>
  <si>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</si>
  <si>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</si>
  <si>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</si>
  <si>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</si>
  <si>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</si>
  <si>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</si>
  <si>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</si>
  <si>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</si>
  <si>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</si>
  <si>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</si>
  <si>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</si>
  <si>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</si>
  <si>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</si>
  <si>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</si>
  <si>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</si>
  <si>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</si>
  <si>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</si>
  <si>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</si>
  <si>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</si>
  <si>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</si>
  <si>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</si>
  <si>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</si>
  <si>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</si>
  <si>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</si>
  <si>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</si>
  <si>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</si>
  <si>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</si>
  <si>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</si>
  <si>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</si>
  <si>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</si>
  <si>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</si>
  <si>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</si>
  <si>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</si>
  <si>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</si>
  <si>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</si>
  <si>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</si>
  <si>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</si>
  <si>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</si>
  <si>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</si>
  <si>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</si>
  <si>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</si>
  <si>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</si>
  <si>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</si>
  <si>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</si>
  <si>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</si>
  <si>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</si>
  <si>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</si>
  <si>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</si>
  <si>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</si>
  <si>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</si>
  <si>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</si>
  <si>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</si>
  <si>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</si>
  <si>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</si>
  <si>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</si>
  <si>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</si>
  <si>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</si>
  <si>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</si>
  <si>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</si>
  <si>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</si>
  <si>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</si>
  <si>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</si>
  <si>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</si>
  <si>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</si>
  <si>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</si>
  <si>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</si>
  <si>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</si>
  <si>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</si>
  <si>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 xml:space="preserve">Projekta īstenošanas rezultātā  Mālkalnes prospektā 43, Ogrē, Ogres nov., tiks izveidots mūsdienu prasībām atbilstošais, daudzfunkcionālais un dažādu vecumu grupu aktivitātēm piemērotais sporta un rotaļu kvartāls.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</si>
  <si>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</si>
  <si>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</si>
  <si>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</si>
  <si>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</si>
  <si>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</si>
  <si>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</si>
  <si>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</si>
  <si>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</si>
  <si>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</si>
  <si>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</si>
  <si>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</si>
  <si>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</si>
  <si>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</si>
  <si>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</si>
  <si>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</si>
  <si>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</si>
  <si>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</si>
  <si>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</si>
  <si>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</si>
  <si>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</si>
  <si>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</si>
  <si>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</si>
  <si>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</si>
  <si>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</si>
  <si>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</si>
  <si>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</si>
  <si>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</si>
  <si>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</si>
  <si>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</si>
  <si>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</si>
  <si>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 xml:space="preserve">Projekta īstenošanas rezultātā tiks izbūvēta ietve Jāņa Čakstes prospekta posmā no Mazās Ķentes ielas līdz Skalbju ielai, Ogrē. Projektu plānots īstenot 2024.–2025.gadu periodā. Projekta īstenošanai nepieciešamā finansējuma apmērs – EUR 1 208 442:
- 2024.gadā – EUR 60 422 (EUR 9 063 – pašvaldības budžeta līdzekļi, EUR 51 359 – aizņēmums);
- 2025.gadā – EUR 1 148 020 (EUR 172 203– pašvaldības budžeta līdzekļi, EUR 975 817 – aizņēmums). 
</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</si>
  <si>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</si>
  <si>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</si>
  <si>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</si>
  <si>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</si>
  <si>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Projekts paredz Skolas ielas posmā no Pirts ielas līdz Jaunogres prospektam, Ogrē, Ogres nov., pārbūvi 2024.–2025.gadā.
Projekta īstenošanai nepieciešamā finansējuma apmērs – EUR 2347993:
   - 2024.gadā – 117 400 EUR (EUR 17 610– pašvaldības budžeta līdzekļi, EUR 99 790 – aizņēmums)
   - 2025.gadā – 2 230 594 EUR (EUR 334 589 – pašvaldības budžeta līdzekļi,  EUR 1 896 005 – aizņēmums).
</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</si>
  <si>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</si>
  <si>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</si>
  <si>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</si>
  <si>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</si>
  <si>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</si>
  <si>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</si>
  <si>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</si>
  <si>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</si>
  <si>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</si>
  <si>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</si>
  <si>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</si>
  <si>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</si>
  <si>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</si>
  <si>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</si>
  <si>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</si>
  <si>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</si>
  <si>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</si>
  <si>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</si>
  <si>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</si>
  <si>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</si>
  <si>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</si>
  <si>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</si>
  <si>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</si>
  <si>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</si>
  <si>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</si>
  <si>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</si>
  <si>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</si>
  <si>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</si>
  <si>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</si>
  <si>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</si>
  <si>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</si>
  <si>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</si>
  <si>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</si>
  <si>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</si>
  <si>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t>
  </si>
  <si>
    <t>(Ogres novada pašvaldības domes 28.09.2023. sēdes lēmuma (protokols Nr.16; 6.)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</si>
</sst>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 #,##0.00_-;_-* &quot;-&quot;??_-;_-@_-"/>
    <numFmt numFmtId="165" formatCode="0_ ;\-0\ "/>
    <numFmt numFmtId="166" formatCode="_-* #,##0.0_-;\-* #,##0.0_-;_-* &quot;-&quot;??_-;_-@_-"/>
    <numFmt numFmtId="167" formatCode="_-* #,##0_-;\-* #,##0_-;_-* &quot;-&quot;??_-;_-@_-"/>
    <numFmt numFmtId="168" formatCode="0.0_ ;\-0.0\ "/>
    <numFmt numFmtId="169" formatCode="_-* #,##0.0_-;\-* #,##0.0_-;_-* \-??_-;_-@_-"/>
    <numFmt numFmtId="170" formatCode="0.E+00"/>
    <numFmt numFmtId="171" formatCode="#,##0.000"/>
  </numFmts>
  <fonts count="44"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64">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6"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6" fontId="4" fillId="0" borderId="0" xfId="0" applyNumberFormat="1" applyFont="1" applyAlignment="1">
      <alignment horizontal="center" vertical="center" wrapText="1"/>
    </xf>
    <xf numFmtId="165" fontId="5" fillId="0" borderId="0" xfId="2" applyNumberFormat="1" applyFont="1" applyAlignment="1">
      <alignment horizontal="center" vertical="center" wrapText="1"/>
    </xf>
    <xf numFmtId="166"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5"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5"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9"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6" fontId="4" fillId="0" borderId="17" xfId="2" applyNumberFormat="1" applyFont="1" applyBorder="1" applyAlignment="1">
      <alignment horizontal="center" vertical="center" wrapText="1"/>
    </xf>
    <xf numFmtId="165" fontId="4" fillId="0" borderId="17" xfId="2" applyNumberFormat="1" applyFont="1" applyBorder="1" applyAlignment="1">
      <alignment horizontal="center" vertical="center" wrapText="1"/>
    </xf>
    <xf numFmtId="167"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8"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9" fontId="5" fillId="0" borderId="17" xfId="0" applyNumberFormat="1" applyFont="1" applyBorder="1" applyAlignment="1">
      <alignment horizontal="center" vertical="center" wrapText="1"/>
    </xf>
    <xf numFmtId="166"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168" fontId="5" fillId="0" borderId="17" xfId="0" applyNumberFormat="1" applyFont="1" applyBorder="1" applyAlignment="1">
      <alignment horizontal="left" vertical="center" wrapText="1"/>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6"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65" fontId="5" fillId="0" borderId="17" xfId="0" applyNumberFormat="1" applyFont="1" applyBorder="1" applyAlignment="1">
      <alignment horizontal="center" vertical="center" wrapText="1"/>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1"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6"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70"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5" fontId="31" fillId="0" borderId="14" xfId="0" applyNumberFormat="1" applyFont="1" applyBorder="1" applyAlignment="1">
      <alignment horizontal="center" vertical="center" wrapText="1"/>
    </xf>
    <xf numFmtId="165" fontId="4" fillId="0" borderId="14" xfId="0" applyNumberFormat="1" applyFont="1" applyBorder="1" applyAlignment="1">
      <alignment horizontal="center" vertical="center" wrapText="1"/>
    </xf>
    <xf numFmtId="165" fontId="5" fillId="0" borderId="14" xfId="0" applyNumberFormat="1" applyFont="1" applyBorder="1" applyAlignment="1">
      <alignment horizontal="center" vertical="center" wrapText="1"/>
    </xf>
    <xf numFmtId="168"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9"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3" fontId="28" fillId="0" borderId="17" xfId="0" applyNumberFormat="1" applyFont="1" applyBorder="1" applyAlignment="1">
      <alignment horizontal="center" vertical="center"/>
    </xf>
    <xf numFmtId="166" fontId="4" fillId="0" borderId="19" xfId="2" applyNumberFormat="1" applyFont="1" applyBorder="1" applyAlignment="1">
      <alignment horizontal="center" vertical="center" wrapText="1"/>
    </xf>
    <xf numFmtId="169"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8" fontId="5" fillId="0" borderId="14" xfId="0" applyNumberFormat="1" applyFont="1" applyBorder="1" applyAlignment="1">
      <alignment vertical="center" wrapText="1"/>
    </xf>
    <xf numFmtId="165" fontId="4" fillId="0" borderId="14" xfId="0" applyNumberFormat="1" applyFont="1" applyBorder="1" applyAlignment="1">
      <alignment vertical="center" wrapText="1"/>
    </xf>
    <xf numFmtId="165"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6"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9"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9"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8" fontId="5" fillId="5" borderId="14"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wrapText="1"/>
    </xf>
    <xf numFmtId="165" fontId="5" fillId="5" borderId="32"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xf>
    <xf numFmtId="165" fontId="7" fillId="5" borderId="32" xfId="1" applyNumberFormat="1" applyFont="1" applyFill="1" applyBorder="1" applyAlignment="1">
      <alignment horizontal="center" vertical="center"/>
    </xf>
    <xf numFmtId="165" fontId="9" fillId="5" borderId="32" xfId="1" applyNumberFormat="1" applyFont="1" applyFill="1" applyBorder="1" applyAlignment="1">
      <alignment horizontal="center" vertical="center"/>
    </xf>
    <xf numFmtId="165" fontId="7" fillId="5" borderId="32" xfId="1" applyNumberFormat="1" applyFont="1" applyFill="1" applyBorder="1" applyAlignment="1">
      <alignment horizontal="center" vertical="center" wrapText="1"/>
    </xf>
    <xf numFmtId="165" fontId="7" fillId="5" borderId="32" xfId="0" applyNumberFormat="1" applyFont="1" applyFill="1" applyBorder="1" applyAlignment="1">
      <alignment horizontal="center" vertical="center" wrapText="1"/>
    </xf>
    <xf numFmtId="168"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5" fillId="6" borderId="0" xfId="0" applyFont="1" applyFill="1" applyAlignment="1">
      <alignment horizontal="center" vertical="center" wrapText="1"/>
    </xf>
    <xf numFmtId="0" fontId="14" fillId="0" borderId="32" xfId="0" applyFont="1" applyBorder="1" applyAlignment="1">
      <alignment horizontal="center" vertical="center" wrapText="1"/>
    </xf>
    <xf numFmtId="0" fontId="9" fillId="0" borderId="0" xfId="0" applyFont="1" applyFill="1" applyAlignment="1">
      <alignment horizontal="right"/>
    </xf>
    <xf numFmtId="0" fontId="4" fillId="0" borderId="0" xfId="0" applyFont="1" applyFill="1"/>
    <xf numFmtId="0" fontId="9"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xf>
    <xf numFmtId="49" fontId="7" fillId="0" borderId="18"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3" fontId="4" fillId="0" borderId="14" xfId="2" applyNumberFormat="1" applyFont="1" applyFill="1" applyBorder="1" applyAlignment="1">
      <alignment horizontal="center" vertical="center"/>
    </xf>
    <xf numFmtId="3" fontId="7" fillId="0" borderId="14" xfId="0" applyNumberFormat="1" applyFont="1" applyFill="1" applyBorder="1" applyAlignment="1">
      <alignment horizontal="center" vertical="center" wrapText="1"/>
    </xf>
    <xf numFmtId="49" fontId="4" fillId="0" borderId="14" xfId="2" applyNumberFormat="1" applyFont="1" applyFill="1" applyBorder="1" applyAlignment="1">
      <alignment horizontal="left" vertical="center" wrapText="1"/>
    </xf>
    <xf numFmtId="165"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0" fontId="9" fillId="0" borderId="17" xfId="0" applyFont="1" applyFill="1" applyBorder="1" applyAlignment="1">
      <alignment horizontal="center" vertical="center"/>
    </xf>
    <xf numFmtId="49" fontId="7" fillId="0" borderId="17"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0" fontId="4" fillId="0" borderId="17" xfId="0" applyFont="1" applyFill="1" applyBorder="1" applyAlignment="1">
      <alignment horizontal="center" vertical="center"/>
    </xf>
    <xf numFmtId="3" fontId="7" fillId="0" borderId="17" xfId="0" applyNumberFormat="1" applyFont="1" applyFill="1" applyBorder="1" applyAlignment="1">
      <alignment horizontal="center" vertical="center" wrapText="1"/>
    </xf>
    <xf numFmtId="0" fontId="5" fillId="0" borderId="17" xfId="0" applyFont="1" applyFill="1" applyBorder="1" applyAlignment="1">
      <alignment horizontal="left" vertical="center" wrapText="1"/>
    </xf>
    <xf numFmtId="165" fontId="5" fillId="0" borderId="17" xfId="2"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9"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xf numFmtId="0" fontId="0" fillId="0" borderId="0" xfId="0" applyFill="1"/>
    <xf numFmtId="0" fontId="4" fillId="0" borderId="0" xfId="0" applyFont="1" applyFill="1" applyAlignment="1">
      <alignment horizontal="center"/>
    </xf>
    <xf numFmtId="0" fontId="9"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vertical="center"/>
    </xf>
    <xf numFmtId="0" fontId="39" fillId="0" borderId="0" xfId="0" applyFont="1" applyFill="1"/>
    <xf numFmtId="0" fontId="41" fillId="0" borderId="0" xfId="0" applyFont="1" applyFill="1"/>
    <xf numFmtId="49" fontId="7" fillId="0" borderId="18" xfId="0" applyNumberFormat="1"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3" fontId="7" fillId="0" borderId="32" xfId="1" applyNumberFormat="1" applyFont="1" applyFill="1" applyBorder="1" applyAlignment="1">
      <alignment horizontal="center" vertical="center" wrapText="1"/>
    </xf>
    <xf numFmtId="1" fontId="4" fillId="0" borderId="32" xfId="0" applyNumberFormat="1" applyFont="1" applyFill="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5" fillId="0" borderId="32" xfId="0" applyFont="1" applyFill="1" applyBorder="1" applyAlignment="1">
      <alignment horizontal="center" vertical="center" wrapText="1"/>
    </xf>
    <xf numFmtId="165" fontId="4" fillId="0" borderId="32" xfId="0" applyNumberFormat="1" applyFont="1" applyFill="1" applyBorder="1" applyAlignment="1">
      <alignment horizontal="center" vertical="center" wrapText="1"/>
    </xf>
    <xf numFmtId="165" fontId="5" fillId="0" borderId="32" xfId="0" applyNumberFormat="1" applyFont="1" applyFill="1" applyBorder="1" applyAlignment="1">
      <alignment horizontal="center" vertical="center" wrapText="1"/>
    </xf>
    <xf numFmtId="165" fontId="4" fillId="0" borderId="32" xfId="0" applyNumberFormat="1" applyFont="1" applyFill="1" applyBorder="1" applyAlignment="1">
      <alignment horizontal="center" vertical="center"/>
    </xf>
    <xf numFmtId="165" fontId="7" fillId="0" borderId="32" xfId="1" applyNumberFormat="1" applyFont="1" applyFill="1" applyBorder="1" applyAlignment="1">
      <alignment horizontal="center" vertical="center" wrapText="1"/>
    </xf>
    <xf numFmtId="165" fontId="9" fillId="0" borderId="32" xfId="1" applyNumberFormat="1" applyFont="1" applyFill="1" applyBorder="1" applyAlignment="1">
      <alignment horizontal="center" vertical="center"/>
    </xf>
    <xf numFmtId="165" fontId="7" fillId="0" borderId="32" xfId="0" applyNumberFormat="1" applyFont="1" applyFill="1" applyBorder="1" applyAlignment="1">
      <alignment horizontal="center" vertical="center" wrapText="1"/>
    </xf>
    <xf numFmtId="168" fontId="5" fillId="0" borderId="32" xfId="0" applyNumberFormat="1" applyFont="1" applyFill="1" applyBorder="1" applyAlignment="1">
      <alignment horizontal="left" vertical="center" wrapText="1"/>
    </xf>
    <xf numFmtId="168" fontId="5" fillId="0" borderId="32" xfId="0" applyNumberFormat="1" applyFont="1" applyFill="1" applyBorder="1" applyAlignment="1">
      <alignment horizontal="center" vertical="center" wrapText="1"/>
    </xf>
    <xf numFmtId="3" fontId="4" fillId="0" borderId="32" xfId="0" applyNumberFormat="1" applyFont="1" applyFill="1" applyBorder="1" applyAlignment="1">
      <alignment horizontal="center" vertical="center"/>
    </xf>
    <xf numFmtId="3" fontId="7" fillId="0" borderId="32" xfId="0" applyNumberFormat="1" applyFont="1" applyFill="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Fill="1" applyBorder="1" applyAlignment="1">
      <alignment horizontal="center" vertical="center"/>
    </xf>
    <xf numFmtId="0" fontId="22" fillId="0" borderId="32" xfId="0" applyFont="1" applyFill="1" applyBorder="1" applyAlignment="1">
      <alignment horizontal="center" vertical="center"/>
    </xf>
    <xf numFmtId="4" fontId="4" fillId="0" borderId="32" xfId="0" applyNumberFormat="1" applyFont="1" applyFill="1" applyBorder="1" applyAlignment="1">
      <alignment horizontal="center" vertical="center" wrapText="1"/>
    </xf>
    <xf numFmtId="4" fontId="5" fillId="0" borderId="32" xfId="0" applyNumberFormat="1" applyFont="1" applyFill="1" applyBorder="1" applyAlignment="1">
      <alignment horizontal="center" vertical="center" wrapText="1"/>
    </xf>
    <xf numFmtId="165" fontId="5" fillId="0" borderId="32" xfId="2" applyNumberFormat="1"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37" fillId="0" borderId="0" xfId="0" applyFont="1" applyFill="1"/>
    <xf numFmtId="49" fontId="9" fillId="0" borderId="32" xfId="0" applyNumberFormat="1" applyFont="1" applyFill="1" applyBorder="1" applyAlignment="1">
      <alignment horizontal="center" vertical="center"/>
    </xf>
    <xf numFmtId="3" fontId="9" fillId="0" borderId="32" xfId="2"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3" fontId="7" fillId="0" borderId="32" xfId="2" applyNumberFormat="1" applyFont="1" applyFill="1" applyBorder="1" applyAlignment="1">
      <alignment horizontal="center" vertical="center"/>
    </xf>
    <xf numFmtId="0" fontId="31" fillId="0" borderId="32" xfId="0" applyFont="1" applyFill="1" applyBorder="1" applyAlignment="1">
      <alignment horizontal="left" vertical="center" wrapText="1"/>
    </xf>
    <xf numFmtId="169" fontId="5" fillId="0" borderId="32" xfId="0"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wrapText="1"/>
    </xf>
    <xf numFmtId="165" fontId="4" fillId="0" borderId="32" xfId="6" applyNumberFormat="1" applyFont="1" applyFill="1" applyBorder="1" applyAlignment="1">
      <alignment horizontal="center" vertical="center" wrapText="1"/>
    </xf>
    <xf numFmtId="165" fontId="4" fillId="0" borderId="32" xfId="6" applyNumberFormat="1" applyFont="1" applyFill="1" applyBorder="1" applyAlignment="1">
      <alignment horizontal="center" vertical="center"/>
    </xf>
    <xf numFmtId="165" fontId="9" fillId="0" borderId="32" xfId="1" applyNumberFormat="1" applyFont="1" applyFill="1" applyBorder="1" applyAlignment="1">
      <alignment horizontal="center" vertical="center" wrapText="1"/>
    </xf>
    <xf numFmtId="168" fontId="4" fillId="0" borderId="32" xfId="6" applyNumberFormat="1" applyFont="1" applyFill="1" applyBorder="1" applyAlignment="1">
      <alignment horizontal="left" vertical="center" wrapText="1"/>
    </xf>
    <xf numFmtId="49" fontId="9" fillId="0" borderId="17" xfId="0" applyNumberFormat="1" applyFont="1" applyFill="1" applyBorder="1" applyAlignment="1">
      <alignment horizontal="center" vertical="center"/>
    </xf>
    <xf numFmtId="1" fontId="7" fillId="0" borderId="32" xfId="1" applyNumberFormat="1" applyFont="1" applyFill="1" applyBorder="1" applyAlignment="1">
      <alignment horizontal="center" vertical="center"/>
    </xf>
    <xf numFmtId="1" fontId="5" fillId="0" borderId="32" xfId="0" applyNumberFormat="1" applyFont="1" applyFill="1" applyBorder="1" applyAlignment="1">
      <alignment horizontal="center" vertical="center"/>
    </xf>
    <xf numFmtId="0" fontId="9" fillId="0" borderId="32" xfId="0" applyFont="1" applyFill="1" applyBorder="1" applyAlignment="1">
      <alignment horizontal="center" vertical="center" wrapText="1"/>
    </xf>
    <xf numFmtId="0" fontId="4" fillId="0" borderId="32" xfId="0" applyFont="1" applyFill="1" applyBorder="1" applyAlignment="1">
      <alignment wrapText="1"/>
    </xf>
    <xf numFmtId="0" fontId="42" fillId="0" borderId="32" xfId="0" applyFont="1" applyFill="1" applyBorder="1" applyAlignment="1">
      <alignment horizontal="justify" vertical="center" wrapText="1"/>
    </xf>
    <xf numFmtId="49" fontId="4" fillId="0" borderId="32" xfId="0" applyNumberFormat="1" applyFont="1" applyFill="1" applyBorder="1" applyAlignment="1">
      <alignment horizontal="center" vertical="center" wrapText="1"/>
    </xf>
    <xf numFmtId="0" fontId="4" fillId="0" borderId="32" xfId="0" applyFont="1" applyFill="1" applyBorder="1" applyAlignment="1">
      <alignment vertical="center" wrapText="1"/>
    </xf>
    <xf numFmtId="0" fontId="42" fillId="0" borderId="32" xfId="0" applyFont="1" applyFill="1" applyBorder="1" applyAlignment="1">
      <alignment vertical="center" wrapText="1"/>
    </xf>
    <xf numFmtId="0" fontId="42" fillId="0" borderId="32" xfId="0" applyFont="1" applyFill="1" applyBorder="1" applyAlignment="1">
      <alignment horizontal="left" vertical="center" wrapText="1"/>
    </xf>
    <xf numFmtId="0" fontId="7" fillId="0" borderId="0" xfId="0" applyFont="1" applyFill="1" applyAlignment="1">
      <alignment horizontal="center" vertical="center" wrapText="1"/>
    </xf>
    <xf numFmtId="0" fontId="9" fillId="0" borderId="0" xfId="0" applyFont="1" applyFill="1" applyAlignment="1">
      <alignment horizontal="center" vertical="center" wrapText="1"/>
    </xf>
    <xf numFmtId="0" fontId="5" fillId="0" borderId="0" xfId="0" applyFont="1" applyFill="1" applyAlignment="1">
      <alignment horizontal="left" vertical="center" wrapText="1"/>
    </xf>
    <xf numFmtId="0" fontId="7"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14"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33"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49" fontId="6" fillId="0" borderId="21"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2" xfId="0" applyFont="1" applyFill="1" applyBorder="1" applyAlignment="1">
      <alignment vertical="center"/>
    </xf>
    <xf numFmtId="0" fontId="7" fillId="4" borderId="17" xfId="0" applyFont="1" applyFill="1" applyBorder="1" applyAlignment="1">
      <alignment horizontal="left"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5" fillId="0" borderId="0" xfId="0" applyFont="1" applyFill="1" applyAlignment="1">
      <alignment horizontal="right" vertical="center" wrapText="1"/>
    </xf>
    <xf numFmtId="0" fontId="0" fillId="0" borderId="0" xfId="0" applyFill="1" applyAlignment="1">
      <alignment horizontal="right"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167" fontId="7" fillId="3" borderId="3" xfId="0" applyNumberFormat="1" applyFont="1" applyFill="1" applyBorder="1" applyAlignment="1">
      <alignment horizontal="center" vertical="center" wrapText="1"/>
    </xf>
    <xf numFmtId="167"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Fill="1" applyBorder="1" applyAlignment="1">
      <alignment horizontal="center" vertical="center" wrapText="1"/>
    </xf>
    <xf numFmtId="0" fontId="0" fillId="0" borderId="34" xfId="0" applyFill="1" applyBorder="1" applyAlignment="1">
      <alignment vertical="center"/>
    </xf>
    <xf numFmtId="0" fontId="0" fillId="0" borderId="35" xfId="0" applyFill="1" applyBorder="1" applyAlignment="1">
      <alignment vertical="center"/>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7"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7" fontId="9" fillId="3" borderId="8" xfId="0" applyNumberFormat="1" applyFont="1" applyFill="1" applyBorder="1" applyAlignment="1">
      <alignment horizontal="center" vertical="center" wrapText="1"/>
    </xf>
    <xf numFmtId="167" fontId="9" fillId="3" borderId="9" xfId="0" applyNumberFormat="1"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7" fontId="7" fillId="3" borderId="8" xfId="0" applyNumberFormat="1" applyFont="1" applyFill="1" applyBorder="1" applyAlignment="1">
      <alignment horizontal="center" vertical="center" wrapText="1"/>
    </xf>
    <xf numFmtId="167" fontId="7" fillId="3" borderId="9" xfId="0" applyNumberFormat="1" applyFont="1" applyFill="1" applyBorder="1" applyAlignment="1">
      <alignment horizontal="center" vertical="center" wrapText="1"/>
    </xf>
    <xf numFmtId="167"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Fill="1" applyBorder="1" applyAlignment="1">
      <alignment wrapText="1"/>
    </xf>
    <xf numFmtId="0" fontId="43" fillId="0" borderId="35" xfId="0" applyFont="1" applyFill="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169" fontId="4" fillId="0" borderId="32" xfId="0" applyNumberFormat="1" applyFont="1" applyFill="1" applyBorder="1" applyAlignment="1">
      <alignment horizontal="center" vertical="center" wrapText="1"/>
    </xf>
  </cellXfs>
  <cellStyles count="7">
    <cellStyle name="Bad" xfId="6" builtinId="27"/>
    <cellStyle name="Comma" xfId="1" builtinId="3"/>
    <cellStyle name="Normal" xfId="0" builtinId="0"/>
    <cellStyle name="Normal 3" xfId="2"/>
    <cellStyle name="Normal_PROJEKTI_2016_PLĀNS_Aija un Inese" xfId="3"/>
    <cellStyle name="Normal_PROJEKTI_2016_PLĀNS_Aija un Inese 2 2" xfId="5"/>
    <cellStyle name="Percent" xfId="4" builtinId="5"/>
  </cellStyles>
  <dxfs count="0"/>
  <tableStyles count="0" defaultTableStyle="TableStyleMedium9" defaultPivotStyle="PivotStyleLight16"/>
  <colors>
    <mruColors>
      <color rgb="FF00FF00"/>
      <color rgb="FF99FF99"/>
      <color rgb="FFFF0066"/>
      <color rgb="FFCC99FF"/>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65"/>
  <sheetViews>
    <sheetView tabSelected="1" topLeftCell="AP1" zoomScale="55" zoomScaleNormal="55" zoomScalePageLayoutView="80" workbookViewId="0">
      <pane ySplit="6" topLeftCell="A7" activePane="bottomLeft" state="frozen"/>
      <selection activeCell="A5" sqref="A5"/>
      <selection pane="bottomLeft" activeCell="BN74" sqref="A74:XFD74"/>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71.8554687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s="296" customFormat="1" ht="330.75" customHeight="1" x14ac:dyDescent="0.25">
      <c r="A1" s="356"/>
      <c r="E1" s="294"/>
      <c r="S1" s="294"/>
      <c r="T1" s="294"/>
      <c r="U1" s="294"/>
      <c r="V1" s="294"/>
      <c r="W1" s="294"/>
      <c r="X1" s="294"/>
      <c r="Y1" s="357"/>
      <c r="Z1" s="294"/>
      <c r="AA1" s="294"/>
      <c r="AB1" s="294"/>
      <c r="AC1" s="294"/>
      <c r="AD1" s="294"/>
      <c r="AE1" s="294"/>
      <c r="AF1" s="357"/>
      <c r="AG1" s="294"/>
      <c r="AH1" s="294"/>
      <c r="AI1" s="294"/>
      <c r="AJ1" s="294"/>
      <c r="AK1" s="294"/>
      <c r="AL1" s="294"/>
      <c r="AM1" s="357"/>
      <c r="AN1" s="294"/>
      <c r="AO1" s="294"/>
      <c r="AP1" s="294"/>
      <c r="AQ1" s="294"/>
      <c r="AR1" s="294"/>
      <c r="AS1" s="294"/>
      <c r="AT1" s="357"/>
      <c r="AU1" s="356"/>
      <c r="AV1" s="358"/>
      <c r="AW1" s="388" t="s">
        <v>1007</v>
      </c>
      <c r="AX1" s="389"/>
      <c r="AY1" s="389"/>
    </row>
    <row r="2" spans="1:51" s="12" customFormat="1" ht="56.25" customHeight="1" x14ac:dyDescent="0.25">
      <c r="A2" s="399"/>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row>
    <row r="3" spans="1:51" s="12" customFormat="1" ht="56.25" customHeight="1" thickBot="1" x14ac:dyDescent="0.35">
      <c r="A3" s="380" t="s">
        <v>204</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row>
    <row r="4" spans="1:51" ht="40.5" customHeight="1" x14ac:dyDescent="0.25">
      <c r="A4" s="372" t="s">
        <v>1</v>
      </c>
      <c r="B4" s="382" t="s">
        <v>0</v>
      </c>
      <c r="C4" s="382" t="s">
        <v>25</v>
      </c>
      <c r="D4" s="382" t="s">
        <v>24</v>
      </c>
      <c r="E4" s="374">
        <v>2022</v>
      </c>
      <c r="F4" s="375"/>
      <c r="G4" s="375"/>
      <c r="H4" s="375"/>
      <c r="I4" s="375"/>
      <c r="J4" s="375"/>
      <c r="K4" s="375"/>
      <c r="L4" s="374">
        <v>2023</v>
      </c>
      <c r="M4" s="375"/>
      <c r="N4" s="375"/>
      <c r="O4" s="375"/>
      <c r="P4" s="375"/>
      <c r="Q4" s="375"/>
      <c r="R4" s="375"/>
      <c r="S4" s="374">
        <v>2024</v>
      </c>
      <c r="T4" s="375"/>
      <c r="U4" s="375"/>
      <c r="V4" s="375"/>
      <c r="W4" s="375"/>
      <c r="X4" s="375"/>
      <c r="Y4" s="375"/>
      <c r="Z4" s="374">
        <v>2025</v>
      </c>
      <c r="AA4" s="375"/>
      <c r="AB4" s="375"/>
      <c r="AC4" s="375"/>
      <c r="AD4" s="375"/>
      <c r="AE4" s="375"/>
      <c r="AF4" s="375"/>
      <c r="AG4" s="374">
        <v>2026</v>
      </c>
      <c r="AH4" s="375"/>
      <c r="AI4" s="375"/>
      <c r="AJ4" s="375"/>
      <c r="AK4" s="375"/>
      <c r="AL4" s="375"/>
      <c r="AM4" s="375"/>
      <c r="AN4" s="374">
        <v>2027</v>
      </c>
      <c r="AO4" s="375"/>
      <c r="AP4" s="375"/>
      <c r="AQ4" s="375"/>
      <c r="AR4" s="375"/>
      <c r="AS4" s="375"/>
      <c r="AT4" s="375"/>
      <c r="AU4" s="382" t="s">
        <v>27</v>
      </c>
      <c r="AV4" s="384" t="s">
        <v>4</v>
      </c>
      <c r="AW4" s="397" t="s">
        <v>21</v>
      </c>
      <c r="AX4" s="397" t="s">
        <v>22</v>
      </c>
      <c r="AY4" s="386" t="s">
        <v>5</v>
      </c>
    </row>
    <row r="5" spans="1:51" ht="29.25" customHeight="1" x14ac:dyDescent="0.25">
      <c r="A5" s="373"/>
      <c r="B5" s="396"/>
      <c r="C5" s="396"/>
      <c r="D5" s="383"/>
      <c r="E5" s="392" t="s">
        <v>657</v>
      </c>
      <c r="F5" s="392"/>
      <c r="G5" s="392"/>
      <c r="H5" s="392"/>
      <c r="I5" s="392"/>
      <c r="J5" s="392"/>
      <c r="K5" s="393"/>
      <c r="L5" s="392" t="s">
        <v>657</v>
      </c>
      <c r="M5" s="392"/>
      <c r="N5" s="392"/>
      <c r="O5" s="392"/>
      <c r="P5" s="392"/>
      <c r="Q5" s="392"/>
      <c r="R5" s="393"/>
      <c r="S5" s="392" t="s">
        <v>657</v>
      </c>
      <c r="T5" s="392"/>
      <c r="U5" s="392"/>
      <c r="V5" s="392"/>
      <c r="W5" s="392"/>
      <c r="X5" s="392"/>
      <c r="Y5" s="393"/>
      <c r="Z5" s="392" t="s">
        <v>657</v>
      </c>
      <c r="AA5" s="392"/>
      <c r="AB5" s="392"/>
      <c r="AC5" s="392"/>
      <c r="AD5" s="392"/>
      <c r="AE5" s="392"/>
      <c r="AF5" s="393"/>
      <c r="AG5" s="392" t="s">
        <v>657</v>
      </c>
      <c r="AH5" s="392"/>
      <c r="AI5" s="392"/>
      <c r="AJ5" s="392"/>
      <c r="AK5" s="392"/>
      <c r="AL5" s="392"/>
      <c r="AM5" s="393"/>
      <c r="AN5" s="392" t="s">
        <v>657</v>
      </c>
      <c r="AO5" s="392"/>
      <c r="AP5" s="392"/>
      <c r="AQ5" s="392"/>
      <c r="AR5" s="392"/>
      <c r="AS5" s="392"/>
      <c r="AT5" s="393"/>
      <c r="AU5" s="383"/>
      <c r="AV5" s="385"/>
      <c r="AW5" s="398"/>
      <c r="AX5" s="398"/>
      <c r="AY5" s="387"/>
    </row>
    <row r="6" spans="1:51" ht="138.75" customHeight="1" x14ac:dyDescent="0.25">
      <c r="A6" s="373"/>
      <c r="B6" s="396"/>
      <c r="C6" s="396"/>
      <c r="D6" s="383"/>
      <c r="E6" s="57" t="s">
        <v>2</v>
      </c>
      <c r="F6" s="57" t="s">
        <v>3</v>
      </c>
      <c r="G6" s="57" t="s">
        <v>16</v>
      </c>
      <c r="H6" s="57" t="s">
        <v>17</v>
      </c>
      <c r="I6" s="57" t="s">
        <v>18</v>
      </c>
      <c r="J6" s="57" t="s">
        <v>19</v>
      </c>
      <c r="K6" s="56" t="s">
        <v>20</v>
      </c>
      <c r="L6" s="57" t="s">
        <v>2</v>
      </c>
      <c r="M6" s="57" t="s">
        <v>3</v>
      </c>
      <c r="N6" s="57" t="s">
        <v>16</v>
      </c>
      <c r="O6" s="57" t="s">
        <v>17</v>
      </c>
      <c r="P6" s="57" t="s">
        <v>18</v>
      </c>
      <c r="Q6" s="57" t="s">
        <v>19</v>
      </c>
      <c r="R6" s="57" t="s">
        <v>26</v>
      </c>
      <c r="S6" s="57" t="s">
        <v>2</v>
      </c>
      <c r="T6" s="57" t="s">
        <v>3</v>
      </c>
      <c r="U6" s="57" t="s">
        <v>16</v>
      </c>
      <c r="V6" s="57" t="s">
        <v>17</v>
      </c>
      <c r="W6" s="57" t="s">
        <v>18</v>
      </c>
      <c r="X6" s="57" t="s">
        <v>19</v>
      </c>
      <c r="Y6" s="57" t="s">
        <v>26</v>
      </c>
      <c r="Z6" s="57" t="s">
        <v>2</v>
      </c>
      <c r="AA6" s="57" t="s">
        <v>3</v>
      </c>
      <c r="AB6" s="57" t="s">
        <v>16</v>
      </c>
      <c r="AC6" s="57" t="s">
        <v>17</v>
      </c>
      <c r="AD6" s="57" t="s">
        <v>18</v>
      </c>
      <c r="AE6" s="57" t="s">
        <v>19</v>
      </c>
      <c r="AF6" s="57" t="s">
        <v>26</v>
      </c>
      <c r="AG6" s="57" t="s">
        <v>2</v>
      </c>
      <c r="AH6" s="57" t="s">
        <v>3</v>
      </c>
      <c r="AI6" s="57" t="s">
        <v>16</v>
      </c>
      <c r="AJ6" s="57" t="s">
        <v>17</v>
      </c>
      <c r="AK6" s="57" t="s">
        <v>18</v>
      </c>
      <c r="AL6" s="57" t="s">
        <v>19</v>
      </c>
      <c r="AM6" s="57" t="s">
        <v>26</v>
      </c>
      <c r="AN6" s="57" t="s">
        <v>2</v>
      </c>
      <c r="AO6" s="57" t="s">
        <v>3</v>
      </c>
      <c r="AP6" s="57" t="s">
        <v>16</v>
      </c>
      <c r="AQ6" s="57" t="s">
        <v>17</v>
      </c>
      <c r="AR6" s="57" t="s">
        <v>18</v>
      </c>
      <c r="AS6" s="57" t="s">
        <v>19</v>
      </c>
      <c r="AT6" s="57" t="s">
        <v>26</v>
      </c>
      <c r="AU6" s="383"/>
      <c r="AV6" s="385"/>
      <c r="AW6" s="398"/>
      <c r="AX6" s="398"/>
      <c r="AY6" s="387"/>
    </row>
    <row r="7" spans="1:51" s="1" customFormat="1" ht="18.75" customHeight="1" x14ac:dyDescent="0.25">
      <c r="A7" s="394"/>
      <c r="B7" s="395"/>
      <c r="C7" s="395"/>
      <c r="D7" s="395"/>
      <c r="E7" s="58">
        <f t="shared" ref="E7:K7" si="0">E8</f>
        <v>4628496.9050000003</v>
      </c>
      <c r="F7" s="65">
        <f t="shared" si="0"/>
        <v>6538056.5449999999</v>
      </c>
      <c r="G7" s="65">
        <f t="shared" si="0"/>
        <v>4570239.01</v>
      </c>
      <c r="H7" s="65"/>
      <c r="I7" s="65">
        <f t="shared" si="0"/>
        <v>798536.78</v>
      </c>
      <c r="J7" s="65"/>
      <c r="K7" s="65">
        <f t="shared" si="0"/>
        <v>16535329.239999998</v>
      </c>
      <c r="L7" s="65">
        <f>L8</f>
        <v>13896384.587000001</v>
      </c>
      <c r="M7" s="65">
        <f t="shared" ref="M7" si="1">M8</f>
        <v>1952568.804</v>
      </c>
      <c r="N7" s="65">
        <f t="shared" ref="N7" si="2">N8</f>
        <v>3642149.9699999997</v>
      </c>
      <c r="O7" s="65"/>
      <c r="P7" s="65">
        <f t="shared" ref="P7" si="3">P8</f>
        <v>1851927.2999999998</v>
      </c>
      <c r="Q7" s="65"/>
      <c r="R7" s="65">
        <f t="shared" ref="R7" si="4">R8</f>
        <v>21343030.660999998</v>
      </c>
      <c r="S7" s="65">
        <f t="shared" ref="S7" si="5">S8</f>
        <v>8717115.68255</v>
      </c>
      <c r="T7" s="65">
        <f t="shared" ref="T7" si="6">T8</f>
        <v>812862.1934499999</v>
      </c>
      <c r="U7" s="65">
        <f t="shared" ref="U7" si="7">U8</f>
        <v>5811828</v>
      </c>
      <c r="V7" s="65"/>
      <c r="W7" s="65">
        <f t="shared" ref="W7" si="8">W8</f>
        <v>400000</v>
      </c>
      <c r="X7" s="65"/>
      <c r="Y7" s="65">
        <f t="shared" ref="Y7" si="9">Y8</f>
        <v>15741805.876</v>
      </c>
      <c r="Z7" s="65">
        <f>Z8</f>
        <v>11359476.32645</v>
      </c>
      <c r="AA7" s="65">
        <f t="shared" ref="AA7" si="10">AA8</f>
        <v>4918532.5165499998</v>
      </c>
      <c r="AB7" s="65">
        <f t="shared" ref="AB7" si="11">AB8</f>
        <v>500000</v>
      </c>
      <c r="AC7" s="65"/>
      <c r="AD7" s="65">
        <f t="shared" ref="AD7" si="12">AD8</f>
        <v>0</v>
      </c>
      <c r="AE7" s="65"/>
      <c r="AF7" s="65">
        <f t="shared" ref="AF7" si="13">AF8</f>
        <v>16778008.843000002</v>
      </c>
      <c r="AG7" s="65">
        <f t="shared" ref="AG7" si="14">AG8</f>
        <v>7080000</v>
      </c>
      <c r="AH7" s="65">
        <f t="shared" ref="AH7" si="15">AH8</f>
        <v>0</v>
      </c>
      <c r="AI7" s="65">
        <f t="shared" ref="AI7" si="16">AI8</f>
        <v>0</v>
      </c>
      <c r="AJ7" s="65"/>
      <c r="AK7" s="65">
        <f t="shared" ref="AK7" si="17">AK8</f>
        <v>0</v>
      </c>
      <c r="AL7" s="65"/>
      <c r="AM7" s="65">
        <f t="shared" ref="AM7" si="18">AM8</f>
        <v>7080000</v>
      </c>
      <c r="AN7" s="65">
        <f t="shared" ref="AN7" si="19">AN8</f>
        <v>2770000</v>
      </c>
      <c r="AO7" s="65">
        <f t="shared" ref="AO7" si="20">AO8</f>
        <v>0</v>
      </c>
      <c r="AP7" s="65">
        <f t="shared" ref="AP7" si="21">AP8</f>
        <v>0</v>
      </c>
      <c r="AQ7" s="65"/>
      <c r="AR7" s="65">
        <f t="shared" ref="AR7" si="22">AR8</f>
        <v>0</v>
      </c>
      <c r="AS7" s="65"/>
      <c r="AT7" s="65">
        <f t="shared" ref="AT7:AU7" si="23">AT8</f>
        <v>2770000</v>
      </c>
      <c r="AU7" s="65">
        <f t="shared" si="23"/>
        <v>79441516.020000011</v>
      </c>
      <c r="AV7" s="59"/>
      <c r="AW7" s="59"/>
      <c r="AX7" s="58"/>
      <c r="AY7" s="60"/>
    </row>
    <row r="8" spans="1:51" s="23" customFormat="1" ht="57" customHeight="1" x14ac:dyDescent="0.25">
      <c r="A8" s="390" t="s">
        <v>278</v>
      </c>
      <c r="B8" s="391"/>
      <c r="C8" s="391"/>
      <c r="D8" s="391"/>
      <c r="E8" s="133">
        <f>SUM(E10:E71,E86:E117,E119:E119,E121:E134,E139:E140,E136,E142:E144,E148:E153,E82,E72,E74,E76)</f>
        <v>4628496.9050000003</v>
      </c>
      <c r="F8" s="133">
        <f>SUM(F10:F71,F86:F117,F119:F119,F121:F134,F139:F140,F136,F142:F144,F148:F153,F82,F72,F74,F76)</f>
        <v>6538056.5449999999</v>
      </c>
      <c r="G8" s="133">
        <f>SUM(G10:G71,G86:G117,G119:G119,G121:G134,G139:G140,G136,G142:G144,G148:G153,G82,G72,G74,G76)</f>
        <v>4570239.01</v>
      </c>
      <c r="H8" s="133"/>
      <c r="I8" s="133">
        <f>SUM(I10:I71,I86:I117,I119:I119,I121:I134,I139:I140,I136,I142:I144,I148:I153,I82,I72,I74,I76)</f>
        <v>798536.78</v>
      </c>
      <c r="J8" s="133"/>
      <c r="K8" s="133">
        <f>SUM(K10:K71,K86:K117,K119:K119,K121:K134,K139:K140,K136,K142:K144,K148:K153,K82,K72,K74,K76)</f>
        <v>16535329.239999998</v>
      </c>
      <c r="L8" s="133">
        <f>SUM(L10:L71,L86:L117,L119:L119,L121:L134,L139:L140,L136,L142:L144,L148:L153,L82,L72,L74,L76)</f>
        <v>13896384.587000001</v>
      </c>
      <c r="M8" s="133">
        <f>SUM(M10:M71,M86:M117,M119:M119,M121:M134,M139:M140,M136,M142:M144,M148:M153,M82,M72,M74,M76)</f>
        <v>1952568.804</v>
      </c>
      <c r="N8" s="133">
        <f>SUM(N10:N71,N86:N117,N119:N119,N121:N134,N139:N140,N136,N142:N144,N148:N153,N82,N72,N74,N76)</f>
        <v>3642149.9699999997</v>
      </c>
      <c r="O8" s="133"/>
      <c r="P8" s="133">
        <f>SUM(P10:P71,P86:P117,P119:P119,P121:P134,P139:P140,P136,P142:P144,P148:P153,P82,P72,P74,P76)</f>
        <v>1851927.2999999998</v>
      </c>
      <c r="Q8" s="133"/>
      <c r="R8" s="133">
        <f>SUM(R10:R71,R86:R117,R119:R119,R121:R134,R139:R140,R136,R142:R144,R148:R153,R82,R72,R74,R76)</f>
        <v>21343030.660999998</v>
      </c>
      <c r="S8" s="133">
        <f>SUM(S10:S71,S86:S117,S119:S119,S121:S134,S139:S140,S136,S142:S144,S148:S153,S82,S72,S74,S76)</f>
        <v>8717115.68255</v>
      </c>
      <c r="T8" s="133">
        <f>SUM(T10:T71,T86:T117,T119:T119,T121:T134,T139:T140,T136,T142:T144,T148:T153,T82,T72,T74,T76)</f>
        <v>812862.1934499999</v>
      </c>
      <c r="U8" s="133">
        <f>SUM(U10:U71,U86:U117,U119:U119,U121:U134,U139:U140,U136,U142:U144,U148:U153,U82,U72,U74,U76)</f>
        <v>5811828</v>
      </c>
      <c r="V8" s="133"/>
      <c r="W8" s="133">
        <f>SUM(W10:W71,W86:W117,W119:W119,W121:W134,W139:W140,W136,W142:W144,W148:W153,W82,W72,W74,W76)</f>
        <v>400000</v>
      </c>
      <c r="X8" s="133"/>
      <c r="Y8" s="133">
        <f>SUM(Y10:Y71,Y86:Y117,Y119:Y119,Y121:Y134,Y139:Y140,Y136,Y142:Y144,Y148:Y153,Y82,Y72,Y74,Y76)</f>
        <v>15741805.876</v>
      </c>
      <c r="Z8" s="133">
        <f>SUM(Z10:Z71,Z86:Z117,Z119:Z119,Z121:Z134,Z139:Z140,Z136,Z142:Z144,Z148:Z153,Z82,Z72,Z74,Z76)</f>
        <v>11359476.32645</v>
      </c>
      <c r="AA8" s="133">
        <f>SUM(AA10:AA71,AA86:AA117,AA119:AA119,AA121:AA134,AA139:AA140,AA136,AA142:AA144,AA148:AA153,AA82,AA72,AA74,AA76)</f>
        <v>4918532.5165499998</v>
      </c>
      <c r="AB8" s="133">
        <f>SUM(AB10:AB71,AB86:AB117,AB119:AB119,AB121:AB134,AB139:AB140,AB136,AB142:AB144,AB148:AB153,AB82,AB72,AB74,AB76)</f>
        <v>500000</v>
      </c>
      <c r="AC8" s="133"/>
      <c r="AD8" s="133">
        <f>SUM(AD10:AD71,AD86:AD117,AD119:AD119,AD121:AD134,AD139:AD140,AD136,AD142:AD144,AD148:AD153,AD82,AD72,AD74,AD76)</f>
        <v>0</v>
      </c>
      <c r="AE8" s="133"/>
      <c r="AF8" s="133">
        <f>SUM(AF10:AF71,AF86:AF117,AF119:AF119,AF121:AF134,AF139:AF140,AF136,AF142:AF144,AF148:AF153,AF82,AF72,AF74,AF76)</f>
        <v>16778008.843000002</v>
      </c>
      <c r="AG8" s="133">
        <f>SUM(AG10:AG71,AG86:AG117,AG119:AG119,AG121:AG134,AG139:AG140,AG136,AG142:AG144,AG148:AG153,AG82,AG72,AG74,AG76)</f>
        <v>7080000</v>
      </c>
      <c r="AH8" s="133">
        <f>SUM(AH10:AH71,AH86:AH117,AH119:AH119,AH121:AH134,AH139:AH140,AH136,AH142:AH143,AH148:AH153,AH82,AH72,AH74,AH76)</f>
        <v>0</v>
      </c>
      <c r="AI8" s="133">
        <f>SUM(AI10:AI71,AI86:AI117,AI119:AI119,AI121:AI134,AI139:AI140,AI136,AI142:AI143,AI148:AI153,AI82,AI72,AI74,AI76)</f>
        <v>0</v>
      </c>
      <c r="AJ8" s="133"/>
      <c r="AK8" s="133">
        <f>SUM(AK10:AK71,AK86:AK117,AK119:AK119,AK121:AK134,AK139:AK140,AK136,AK142:AK143,AK148:AK153,AK82,AK72,AK74,AK76)</f>
        <v>0</v>
      </c>
      <c r="AL8" s="133"/>
      <c r="AM8" s="133">
        <f>SUM(AM10:AM71,AM86:AM117,AM119:AM119,AM121:AM134,AM139:AM140,AM136,AM142:AM143,AM148:AM153,AM82,AM72,AM74,AM76)</f>
        <v>7080000</v>
      </c>
      <c r="AN8" s="133">
        <f>SUM(AN10:AN71,AN86:AN117,AN119:AN119,AN121:AN134,AN139:AN140,AN136,AN142:AN143,AN148:AN153,AN82,AN72,AN74,AN76)</f>
        <v>2770000</v>
      </c>
      <c r="AO8" s="133">
        <f>SUM(AO10:AO71,AO86:AO117,AO119:AO119,AO121:AO134,AO139:AO140,AO136,AO142:AO143,AO148:AO153,AO82,AO72,AO74,AO76)</f>
        <v>0</v>
      </c>
      <c r="AP8" s="133">
        <f>SUM(AP10:AP71,AP86:AP117,AP119:AP119,AP121:AP134,AP139:AP140,AP136,AP142:AP143,AP148:AP153,AP82,AP72,AP74,AP76)</f>
        <v>0</v>
      </c>
      <c r="AQ8" s="133"/>
      <c r="AR8" s="133">
        <f>SUM(AR10:AR71,AR86:AR117,AR119:AR119,AR121:AR134,AR139:AR140,AR136,AR142:AR143,AR148:AR153,AR82,AR72,AR74,AR76)</f>
        <v>0</v>
      </c>
      <c r="AS8" s="133"/>
      <c r="AT8" s="133">
        <f>SUM(AT10:AT71,AT86:AT117,AT119:AT119,AT121:AT134,AT139:AT140,AT136,AT142:AT143,AT148:AT153,AT82,AT72,AT74,AT76)</f>
        <v>2770000</v>
      </c>
      <c r="AU8" s="133">
        <f>SUM(AU10:AU71,AU86:AU117,AU119:AU119,AU121:AU134,AU139:AU140,AU136,AU142:AU143,AU148:AU153,AU82,AU72,AU74,AU76)</f>
        <v>79441516.020000011</v>
      </c>
      <c r="AV8" s="62"/>
      <c r="AW8" s="62"/>
      <c r="AX8" s="62"/>
      <c r="AY8" s="63"/>
    </row>
    <row r="9" spans="1:51" ht="31.5" customHeight="1" x14ac:dyDescent="0.25">
      <c r="A9" s="359" t="s">
        <v>549</v>
      </c>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2"/>
      <c r="AT9" s="362"/>
      <c r="AU9" s="362"/>
      <c r="AV9" s="362"/>
      <c r="AW9" s="362"/>
      <c r="AX9" s="362"/>
      <c r="AY9" s="361"/>
    </row>
    <row r="10" spans="1:51" ht="78.75" customHeight="1" x14ac:dyDescent="0.25">
      <c r="A10" s="142" t="s">
        <v>273</v>
      </c>
      <c r="B10" s="32" t="s">
        <v>842</v>
      </c>
      <c r="C10" s="32" t="s">
        <v>98</v>
      </c>
      <c r="D10" s="37" t="s">
        <v>200</v>
      </c>
      <c r="E10" s="38">
        <v>50000</v>
      </c>
      <c r="F10" s="32"/>
      <c r="G10" s="32"/>
      <c r="H10" s="32"/>
      <c r="I10" s="32"/>
      <c r="J10" s="32"/>
      <c r="K10" s="33">
        <f t="shared" ref="K10:K51" si="24">E10+F10+G10+I10</f>
        <v>50000</v>
      </c>
      <c r="L10" s="32"/>
      <c r="M10" s="32"/>
      <c r="N10" s="32"/>
      <c r="O10" s="32"/>
      <c r="P10" s="32">
        <v>1000000</v>
      </c>
      <c r="Q10" s="32"/>
      <c r="R10" s="33">
        <f t="shared" ref="R10:R31" si="25">L10+M10+N10+P10</f>
        <v>1000000</v>
      </c>
      <c r="S10" s="32"/>
      <c r="T10" s="32"/>
      <c r="U10" s="32"/>
      <c r="V10" s="32"/>
      <c r="W10" s="32"/>
      <c r="X10" s="32"/>
      <c r="Y10" s="33">
        <f t="shared" ref="Y10:Y76" si="26">S10+T10+U10+W10</f>
        <v>0</v>
      </c>
      <c r="Z10" s="32"/>
      <c r="AA10" s="32"/>
      <c r="AB10" s="32"/>
      <c r="AC10" s="32"/>
      <c r="AD10" s="32"/>
      <c r="AE10" s="32"/>
      <c r="AF10" s="33">
        <f t="shared" ref="AF10:AF76" si="27">Z10+AA10+AB10+AD10</f>
        <v>0</v>
      </c>
      <c r="AG10" s="32"/>
      <c r="AH10" s="32"/>
      <c r="AI10" s="32"/>
      <c r="AJ10" s="32"/>
      <c r="AK10" s="32"/>
      <c r="AL10" s="32"/>
      <c r="AM10" s="33">
        <f t="shared" ref="AM10:AM76" si="28">AG10+AH10+AI10+AK10</f>
        <v>0</v>
      </c>
      <c r="AN10" s="32"/>
      <c r="AO10" s="32"/>
      <c r="AP10" s="32"/>
      <c r="AQ10" s="32"/>
      <c r="AR10" s="32"/>
      <c r="AS10" s="32"/>
      <c r="AT10" s="33">
        <f t="shared" ref="AT10:AT14" si="29">AN10+AO10+AP10+AR10</f>
        <v>0</v>
      </c>
      <c r="AU10" s="35">
        <f>AT10+AM10+AF10+Y10+R10+K10</f>
        <v>1050000</v>
      </c>
      <c r="AV10" s="43" t="s">
        <v>661</v>
      </c>
      <c r="AW10" s="32">
        <v>2022</v>
      </c>
      <c r="AX10" s="36">
        <v>2023</v>
      </c>
      <c r="AY10" s="53" t="s">
        <v>89</v>
      </c>
    </row>
    <row r="11" spans="1:51" ht="90" customHeight="1" x14ac:dyDescent="0.25">
      <c r="A11" s="142" t="s">
        <v>274</v>
      </c>
      <c r="B11" s="32" t="s">
        <v>843</v>
      </c>
      <c r="C11" s="32" t="s">
        <v>122</v>
      </c>
      <c r="D11" s="37"/>
      <c r="E11" s="38"/>
      <c r="F11" s="32"/>
      <c r="G11" s="32"/>
      <c r="H11" s="32"/>
      <c r="I11" s="32"/>
      <c r="J11" s="32"/>
      <c r="K11" s="33">
        <f t="shared" si="24"/>
        <v>0</v>
      </c>
      <c r="L11" s="32"/>
      <c r="M11" s="32"/>
      <c r="N11" s="32"/>
      <c r="O11" s="32"/>
      <c r="P11" s="32"/>
      <c r="Q11" s="32"/>
      <c r="R11" s="33">
        <f t="shared" si="25"/>
        <v>0</v>
      </c>
      <c r="S11" s="32"/>
      <c r="T11" s="32"/>
      <c r="V11" s="32"/>
      <c r="W11" s="32"/>
      <c r="X11" s="32"/>
      <c r="Y11" s="33">
        <f t="shared" si="26"/>
        <v>0</v>
      </c>
      <c r="Z11" s="32"/>
      <c r="AA11" s="32"/>
      <c r="AB11" s="32"/>
      <c r="AC11" s="32"/>
      <c r="AD11" s="32"/>
      <c r="AE11" s="32"/>
      <c r="AF11" s="33">
        <f t="shared" si="27"/>
        <v>0</v>
      </c>
      <c r="AG11" s="32">
        <v>1000000</v>
      </c>
      <c r="AH11" s="32"/>
      <c r="AI11" s="32"/>
      <c r="AJ11" s="32"/>
      <c r="AK11" s="32"/>
      <c r="AL11" s="32"/>
      <c r="AM11" s="33">
        <f t="shared" si="28"/>
        <v>1000000</v>
      </c>
      <c r="AN11" s="32"/>
      <c r="AO11" s="32"/>
      <c r="AP11" s="32"/>
      <c r="AQ11" s="32"/>
      <c r="AR11" s="32"/>
      <c r="AS11" s="32"/>
      <c r="AT11" s="33"/>
      <c r="AU11" s="35">
        <f t="shared" ref="AU11:AU82" si="30">AT11+AM11+AF11+Y11+R11+K11</f>
        <v>1000000</v>
      </c>
      <c r="AV11" s="43" t="s">
        <v>860</v>
      </c>
      <c r="AW11" s="32">
        <v>2027</v>
      </c>
      <c r="AX11" s="135" t="s">
        <v>123</v>
      </c>
      <c r="AY11" s="53" t="s">
        <v>89</v>
      </c>
    </row>
    <row r="12" spans="1:51" ht="148.5" customHeight="1" x14ac:dyDescent="0.25">
      <c r="A12" s="142" t="s">
        <v>275</v>
      </c>
      <c r="B12" s="32" t="s">
        <v>844</v>
      </c>
      <c r="C12" s="32" t="s">
        <v>98</v>
      </c>
      <c r="D12" s="37"/>
      <c r="E12" s="134"/>
      <c r="F12" s="34"/>
      <c r="G12" s="34"/>
      <c r="H12" s="34"/>
      <c r="I12" s="34"/>
      <c r="J12" s="34"/>
      <c r="K12" s="33">
        <f t="shared" si="24"/>
        <v>0</v>
      </c>
      <c r="L12" s="34"/>
      <c r="M12" s="34"/>
      <c r="N12" s="34"/>
      <c r="O12" s="34"/>
      <c r="P12" s="34"/>
      <c r="Q12" s="34"/>
      <c r="R12" s="33">
        <f t="shared" si="25"/>
        <v>0</v>
      </c>
      <c r="S12" s="32"/>
      <c r="T12" s="32"/>
      <c r="U12" s="32"/>
      <c r="V12" s="32"/>
      <c r="W12" s="32"/>
      <c r="X12" s="32"/>
      <c r="Y12" s="33">
        <f t="shared" si="26"/>
        <v>0</v>
      </c>
      <c r="Z12" s="32">
        <v>1000000</v>
      </c>
      <c r="AA12" s="32"/>
      <c r="AB12" s="32"/>
      <c r="AC12" s="32"/>
      <c r="AD12" s="32"/>
      <c r="AE12" s="32"/>
      <c r="AF12" s="33">
        <f t="shared" si="27"/>
        <v>1000000</v>
      </c>
      <c r="AG12" s="32"/>
      <c r="AH12" s="32"/>
      <c r="AI12" s="32"/>
      <c r="AJ12" s="32"/>
      <c r="AK12" s="32"/>
      <c r="AL12" s="32"/>
      <c r="AM12" s="33">
        <f t="shared" si="28"/>
        <v>0</v>
      </c>
      <c r="AN12" s="32"/>
      <c r="AO12" s="32"/>
      <c r="AP12" s="32"/>
      <c r="AQ12" s="32"/>
      <c r="AR12" s="32"/>
      <c r="AS12" s="32"/>
      <c r="AT12" s="33">
        <f t="shared" si="29"/>
        <v>0</v>
      </c>
      <c r="AU12" s="35">
        <f t="shared" si="30"/>
        <v>1000000</v>
      </c>
      <c r="AV12" s="43" t="s">
        <v>660</v>
      </c>
      <c r="AW12" s="32">
        <v>2022</v>
      </c>
      <c r="AX12" s="36">
        <v>2023</v>
      </c>
      <c r="AY12" s="53" t="s">
        <v>89</v>
      </c>
    </row>
    <row r="13" spans="1:51" ht="100.5" customHeight="1" x14ac:dyDescent="0.25">
      <c r="A13" s="142" t="s">
        <v>276</v>
      </c>
      <c r="B13" s="32" t="s">
        <v>845</v>
      </c>
      <c r="C13" s="32" t="s">
        <v>98</v>
      </c>
      <c r="D13" s="37"/>
      <c r="E13" s="134"/>
      <c r="F13" s="34"/>
      <c r="G13" s="34"/>
      <c r="H13" s="34"/>
      <c r="I13" s="34"/>
      <c r="J13" s="34"/>
      <c r="K13" s="33">
        <f t="shared" si="24"/>
        <v>0</v>
      </c>
      <c r="L13" s="34"/>
      <c r="M13" s="34"/>
      <c r="N13" s="34"/>
      <c r="O13" s="34"/>
      <c r="P13" s="34"/>
      <c r="Q13" s="34"/>
      <c r="R13" s="33">
        <f t="shared" si="25"/>
        <v>0</v>
      </c>
      <c r="S13" s="40"/>
      <c r="T13" s="40"/>
      <c r="U13" s="32"/>
      <c r="V13" s="40"/>
      <c r="W13" s="40"/>
      <c r="X13" s="40"/>
      <c r="Y13" s="33">
        <f t="shared" si="26"/>
        <v>0</v>
      </c>
      <c r="Z13" s="40"/>
      <c r="AA13" s="40"/>
      <c r="AB13" s="40"/>
      <c r="AC13" s="40"/>
      <c r="AD13" s="40"/>
      <c r="AE13" s="40"/>
      <c r="AF13" s="33">
        <f t="shared" si="27"/>
        <v>0</v>
      </c>
      <c r="AG13" s="40"/>
      <c r="AH13" s="40"/>
      <c r="AI13" s="32"/>
      <c r="AJ13" s="40"/>
      <c r="AK13" s="40"/>
      <c r="AL13" s="40"/>
      <c r="AM13" s="33">
        <f t="shared" si="28"/>
        <v>0</v>
      </c>
      <c r="AN13" s="40">
        <v>1000000</v>
      </c>
      <c r="AO13" s="40"/>
      <c r="AP13" s="40"/>
      <c r="AQ13" s="40"/>
      <c r="AR13" s="40"/>
      <c r="AS13" s="40"/>
      <c r="AT13" s="39">
        <f t="shared" si="29"/>
        <v>1000000</v>
      </c>
      <c r="AU13" s="35">
        <f t="shared" si="30"/>
        <v>1000000</v>
      </c>
      <c r="AV13" s="43" t="s">
        <v>861</v>
      </c>
      <c r="AW13" s="32">
        <v>2025</v>
      </c>
      <c r="AX13" s="36">
        <v>2026</v>
      </c>
      <c r="AY13" s="53" t="s">
        <v>89</v>
      </c>
    </row>
    <row r="14" spans="1:51" ht="106.5" customHeight="1" x14ac:dyDescent="0.25">
      <c r="A14" s="142" t="s">
        <v>277</v>
      </c>
      <c r="B14" s="32" t="s">
        <v>846</v>
      </c>
      <c r="C14" s="32" t="s">
        <v>98</v>
      </c>
      <c r="D14" s="37"/>
      <c r="E14" s="134"/>
      <c r="F14" s="34"/>
      <c r="G14" s="34"/>
      <c r="H14" s="34"/>
      <c r="I14" s="34"/>
      <c r="J14" s="34"/>
      <c r="K14" s="33">
        <f t="shared" si="24"/>
        <v>0</v>
      </c>
      <c r="L14" s="34"/>
      <c r="M14" s="34"/>
      <c r="N14" s="34"/>
      <c r="O14" s="34"/>
      <c r="P14" s="34"/>
      <c r="Q14" s="34"/>
      <c r="R14" s="33">
        <f t="shared" si="25"/>
        <v>0</v>
      </c>
      <c r="S14" s="40"/>
      <c r="T14" s="40"/>
      <c r="U14" s="32"/>
      <c r="V14" s="40"/>
      <c r="W14" s="40"/>
      <c r="X14" s="40"/>
      <c r="Y14" s="33">
        <f t="shared" si="26"/>
        <v>0</v>
      </c>
      <c r="Z14" s="40">
        <v>1000000</v>
      </c>
      <c r="AA14" s="40"/>
      <c r="AB14" s="40"/>
      <c r="AC14" s="40"/>
      <c r="AD14" s="40"/>
      <c r="AE14" s="40"/>
      <c r="AF14" s="33">
        <f t="shared" si="27"/>
        <v>1000000</v>
      </c>
      <c r="AG14" s="40"/>
      <c r="AH14" s="40"/>
      <c r="AI14" s="40"/>
      <c r="AJ14" s="40"/>
      <c r="AK14" s="40"/>
      <c r="AL14" s="40"/>
      <c r="AM14" s="33">
        <f t="shared" si="28"/>
        <v>0</v>
      </c>
      <c r="AN14" s="40"/>
      <c r="AO14" s="40"/>
      <c r="AP14" s="40"/>
      <c r="AQ14" s="40"/>
      <c r="AR14" s="40"/>
      <c r="AS14" s="40"/>
      <c r="AT14" s="39">
        <f t="shared" si="29"/>
        <v>0</v>
      </c>
      <c r="AU14" s="35">
        <f t="shared" si="30"/>
        <v>1000000</v>
      </c>
      <c r="AV14" s="43" t="s">
        <v>862</v>
      </c>
      <c r="AW14" s="32">
        <v>2025</v>
      </c>
      <c r="AX14" s="36">
        <v>2026</v>
      </c>
      <c r="AY14" s="53" t="s">
        <v>89</v>
      </c>
    </row>
    <row r="15" spans="1:51" s="1" customFormat="1" ht="107.25" customHeight="1" x14ac:dyDescent="0.25">
      <c r="A15" s="142" t="s">
        <v>279</v>
      </c>
      <c r="B15" s="38" t="s">
        <v>249</v>
      </c>
      <c r="C15" s="38" t="s">
        <v>98</v>
      </c>
      <c r="D15" s="40"/>
      <c r="F15" s="40"/>
      <c r="G15" s="40"/>
      <c r="H15" s="40"/>
      <c r="I15" s="40"/>
      <c r="J15" s="40"/>
      <c r="K15" s="33">
        <f t="shared" si="24"/>
        <v>0</v>
      </c>
      <c r="L15" s="40">
        <v>360000</v>
      </c>
      <c r="M15" s="40"/>
      <c r="N15" s="40"/>
      <c r="O15" s="40"/>
      <c r="P15" s="40"/>
      <c r="Q15" s="40"/>
      <c r="R15" s="33">
        <f t="shared" si="25"/>
        <v>360000</v>
      </c>
      <c r="S15" s="40"/>
      <c r="T15" s="40"/>
      <c r="U15" s="40"/>
      <c r="V15" s="40"/>
      <c r="W15" s="40"/>
      <c r="X15" s="40"/>
      <c r="Y15" s="33">
        <f t="shared" si="26"/>
        <v>0</v>
      </c>
      <c r="Z15" s="40"/>
      <c r="AA15" s="40"/>
      <c r="AB15" s="40"/>
      <c r="AC15" s="40"/>
      <c r="AD15" s="40"/>
      <c r="AE15" s="40"/>
      <c r="AF15" s="33">
        <f t="shared" si="27"/>
        <v>0</v>
      </c>
      <c r="AG15" s="40"/>
      <c r="AH15" s="40"/>
      <c r="AI15" s="40"/>
      <c r="AJ15" s="40"/>
      <c r="AK15" s="40"/>
      <c r="AL15" s="40"/>
      <c r="AM15" s="33">
        <f t="shared" si="28"/>
        <v>0</v>
      </c>
      <c r="AN15" s="40"/>
      <c r="AO15" s="40"/>
      <c r="AP15" s="40"/>
      <c r="AQ15" s="40"/>
      <c r="AR15" s="40"/>
      <c r="AS15" s="40"/>
      <c r="AT15" s="39">
        <f t="shared" ref="AT15:AT25" si="31">AN15+AO15+AP15+AR15</f>
        <v>0</v>
      </c>
      <c r="AU15" s="35">
        <f t="shared" si="30"/>
        <v>360000</v>
      </c>
      <c r="AV15" s="42" t="s">
        <v>662</v>
      </c>
      <c r="AW15" s="40">
        <v>2024</v>
      </c>
      <c r="AX15" s="40">
        <v>2024</v>
      </c>
      <c r="AY15" s="52" t="s">
        <v>89</v>
      </c>
    </row>
    <row r="16" spans="1:51" s="1" customFormat="1" ht="78" customHeight="1" x14ac:dyDescent="0.25">
      <c r="A16" s="142" t="s">
        <v>280</v>
      </c>
      <c r="B16" s="32" t="s">
        <v>79</v>
      </c>
      <c r="C16" s="38" t="s">
        <v>98</v>
      </c>
      <c r="D16" s="40"/>
      <c r="E16" s="163">
        <v>352924</v>
      </c>
      <c r="F16" s="40"/>
      <c r="G16" s="40"/>
      <c r="H16" s="40"/>
      <c r="I16" s="40"/>
      <c r="J16" s="40"/>
      <c r="K16" s="33">
        <f t="shared" si="24"/>
        <v>352924</v>
      </c>
      <c r="L16" s="40"/>
      <c r="M16" s="40"/>
      <c r="N16" s="40"/>
      <c r="O16" s="40"/>
      <c r="P16" s="40"/>
      <c r="Q16" s="40"/>
      <c r="R16" s="33">
        <f t="shared" si="25"/>
        <v>0</v>
      </c>
      <c r="S16" s="40"/>
      <c r="T16" s="40"/>
      <c r="U16" s="40"/>
      <c r="V16" s="40"/>
      <c r="W16" s="40"/>
      <c r="X16" s="40"/>
      <c r="Y16" s="33">
        <f t="shared" si="26"/>
        <v>0</v>
      </c>
      <c r="Z16" s="40"/>
      <c r="AA16" s="40"/>
      <c r="AB16" s="40"/>
      <c r="AC16" s="40"/>
      <c r="AD16" s="40"/>
      <c r="AE16" s="40"/>
      <c r="AF16" s="33">
        <f t="shared" si="27"/>
        <v>0</v>
      </c>
      <c r="AG16" s="40"/>
      <c r="AH16" s="40"/>
      <c r="AI16" s="40"/>
      <c r="AJ16" s="40"/>
      <c r="AK16" s="40"/>
      <c r="AL16" s="40"/>
      <c r="AM16" s="33">
        <f t="shared" si="28"/>
        <v>0</v>
      </c>
      <c r="AN16" s="40"/>
      <c r="AO16" s="40"/>
      <c r="AP16" s="40"/>
      <c r="AQ16" s="40"/>
      <c r="AR16" s="40"/>
      <c r="AS16" s="40"/>
      <c r="AT16" s="39">
        <f t="shared" si="31"/>
        <v>0</v>
      </c>
      <c r="AU16" s="35">
        <f t="shared" si="30"/>
        <v>352924</v>
      </c>
      <c r="AV16" s="42" t="s">
        <v>863</v>
      </c>
      <c r="AW16" s="40">
        <v>2022</v>
      </c>
      <c r="AX16" s="40">
        <v>2022</v>
      </c>
      <c r="AY16" s="52" t="s">
        <v>89</v>
      </c>
    </row>
    <row r="17" spans="1:51" s="1" customFormat="1" ht="185.25" customHeight="1" x14ac:dyDescent="0.25">
      <c r="A17" s="142" t="s">
        <v>281</v>
      </c>
      <c r="B17" s="38" t="s">
        <v>247</v>
      </c>
      <c r="C17" s="38" t="s">
        <v>98</v>
      </c>
      <c r="D17" s="40"/>
      <c r="E17" s="164"/>
      <c r="F17" s="40"/>
      <c r="G17" s="40"/>
      <c r="H17" s="40"/>
      <c r="I17" s="40"/>
      <c r="J17" s="40"/>
      <c r="K17" s="33">
        <f t="shared" si="24"/>
        <v>0</v>
      </c>
      <c r="L17" s="164">
        <v>100000</v>
      </c>
      <c r="M17" s="40"/>
      <c r="N17" s="40"/>
      <c r="O17" s="40"/>
      <c r="P17" s="40"/>
      <c r="Q17" s="40"/>
      <c r="R17" s="33">
        <f t="shared" si="25"/>
        <v>100000</v>
      </c>
      <c r="S17" s="40"/>
      <c r="T17" s="40"/>
      <c r="U17" s="40"/>
      <c r="V17" s="40"/>
      <c r="W17" s="40"/>
      <c r="X17" s="40"/>
      <c r="Y17" s="33">
        <f t="shared" si="26"/>
        <v>0</v>
      </c>
      <c r="Z17" s="40">
        <v>100000</v>
      </c>
      <c r="AA17" s="40"/>
      <c r="AB17" s="40"/>
      <c r="AC17" s="40"/>
      <c r="AD17" s="40"/>
      <c r="AE17" s="40"/>
      <c r="AF17" s="33">
        <f t="shared" si="27"/>
        <v>100000</v>
      </c>
      <c r="AG17" s="40">
        <v>100000</v>
      </c>
      <c r="AH17" s="40"/>
      <c r="AI17" s="40"/>
      <c r="AJ17" s="40"/>
      <c r="AK17" s="40"/>
      <c r="AL17" s="40"/>
      <c r="AM17" s="33">
        <f t="shared" si="28"/>
        <v>100000</v>
      </c>
      <c r="AN17" s="40">
        <v>100000</v>
      </c>
      <c r="AO17" s="40"/>
      <c r="AP17" s="40"/>
      <c r="AQ17" s="40"/>
      <c r="AR17" s="40"/>
      <c r="AS17" s="40"/>
      <c r="AT17" s="39">
        <f t="shared" si="31"/>
        <v>100000</v>
      </c>
      <c r="AU17" s="35">
        <f t="shared" si="30"/>
        <v>400000</v>
      </c>
      <c r="AV17" s="42" t="s">
        <v>864</v>
      </c>
      <c r="AW17" s="40">
        <v>2023</v>
      </c>
      <c r="AX17" s="40">
        <v>2027</v>
      </c>
      <c r="AY17" s="52" t="s">
        <v>128</v>
      </c>
    </row>
    <row r="18" spans="1:51" s="1" customFormat="1" ht="114" customHeight="1" x14ac:dyDescent="0.25">
      <c r="A18" s="165" t="s">
        <v>282</v>
      </c>
      <c r="B18" s="32" t="s">
        <v>847</v>
      </c>
      <c r="C18" s="38" t="s">
        <v>98</v>
      </c>
      <c r="D18" s="40"/>
      <c r="E18" s="164"/>
      <c r="F18" s="40"/>
      <c r="G18" s="40"/>
      <c r="H18" s="40"/>
      <c r="I18" s="40"/>
      <c r="J18" s="40"/>
      <c r="K18" s="33">
        <f t="shared" si="24"/>
        <v>0</v>
      </c>
      <c r="L18" s="164">
        <f>12000+100000</f>
        <v>112000</v>
      </c>
      <c r="M18" s="40"/>
      <c r="N18" s="40"/>
      <c r="O18" s="40"/>
      <c r="P18" s="40"/>
      <c r="Q18" s="40"/>
      <c r="R18" s="33">
        <f t="shared" si="25"/>
        <v>112000</v>
      </c>
      <c r="S18" s="164">
        <v>100000</v>
      </c>
      <c r="T18" s="40"/>
      <c r="U18" s="40"/>
      <c r="V18" s="40"/>
      <c r="W18" s="40"/>
      <c r="X18" s="40"/>
      <c r="Y18" s="33">
        <f t="shared" si="26"/>
        <v>100000</v>
      </c>
      <c r="Z18" s="40"/>
      <c r="AA18" s="40"/>
      <c r="AB18" s="40"/>
      <c r="AC18" s="40"/>
      <c r="AD18" s="40"/>
      <c r="AE18" s="40"/>
      <c r="AF18" s="33">
        <f t="shared" si="27"/>
        <v>0</v>
      </c>
      <c r="AG18" s="40"/>
      <c r="AH18" s="40"/>
      <c r="AI18" s="40"/>
      <c r="AJ18" s="40"/>
      <c r="AK18" s="40"/>
      <c r="AL18" s="40"/>
      <c r="AM18" s="33">
        <f t="shared" si="28"/>
        <v>0</v>
      </c>
      <c r="AN18" s="40"/>
      <c r="AO18" s="40"/>
      <c r="AP18" s="40"/>
      <c r="AQ18" s="40"/>
      <c r="AR18" s="40"/>
      <c r="AS18" s="40"/>
      <c r="AT18" s="39">
        <f t="shared" si="31"/>
        <v>0</v>
      </c>
      <c r="AU18" s="35">
        <f t="shared" si="30"/>
        <v>212000</v>
      </c>
      <c r="AV18" s="42" t="s">
        <v>865</v>
      </c>
      <c r="AW18" s="40">
        <v>2023</v>
      </c>
      <c r="AX18" s="40">
        <v>2024</v>
      </c>
      <c r="AY18" s="52" t="s">
        <v>128</v>
      </c>
    </row>
    <row r="19" spans="1:51" s="1" customFormat="1" ht="69.75" customHeight="1" x14ac:dyDescent="0.25">
      <c r="A19" s="166" t="s">
        <v>505</v>
      </c>
      <c r="B19" s="48" t="s">
        <v>506</v>
      </c>
      <c r="C19" s="48" t="s">
        <v>98</v>
      </c>
      <c r="D19" s="50"/>
      <c r="E19" s="50">
        <v>60536.49</v>
      </c>
      <c r="F19" s="50">
        <v>343042.72</v>
      </c>
      <c r="G19" s="50"/>
      <c r="H19" s="50"/>
      <c r="I19" s="50"/>
      <c r="J19" s="50"/>
      <c r="K19" s="33">
        <f t="shared" si="24"/>
        <v>403579.20999999996</v>
      </c>
      <c r="L19" s="50">
        <v>13175.89</v>
      </c>
      <c r="M19" s="50">
        <v>60536.95</v>
      </c>
      <c r="N19" s="50"/>
      <c r="O19" s="50"/>
      <c r="P19" s="50"/>
      <c r="Q19" s="50"/>
      <c r="R19" s="33">
        <f t="shared" si="25"/>
        <v>73712.84</v>
      </c>
      <c r="S19" s="50"/>
      <c r="T19" s="50"/>
      <c r="U19" s="50"/>
      <c r="V19" s="50"/>
      <c r="W19" s="50"/>
      <c r="X19" s="50"/>
      <c r="Y19" s="33">
        <f t="shared" si="26"/>
        <v>0</v>
      </c>
      <c r="Z19" s="50"/>
      <c r="AA19" s="50"/>
      <c r="AB19" s="50"/>
      <c r="AC19" s="50"/>
      <c r="AD19" s="50"/>
      <c r="AE19" s="50"/>
      <c r="AF19" s="33">
        <f t="shared" si="27"/>
        <v>0</v>
      </c>
      <c r="AG19" s="50"/>
      <c r="AH19" s="50"/>
      <c r="AI19" s="50"/>
      <c r="AJ19" s="50"/>
      <c r="AK19" s="50"/>
      <c r="AL19" s="50"/>
      <c r="AM19" s="33">
        <f t="shared" si="28"/>
        <v>0</v>
      </c>
      <c r="AN19" s="50"/>
      <c r="AO19" s="50"/>
      <c r="AP19" s="50"/>
      <c r="AQ19" s="50"/>
      <c r="AR19" s="50"/>
      <c r="AS19" s="50"/>
      <c r="AT19" s="87">
        <f t="shared" si="31"/>
        <v>0</v>
      </c>
      <c r="AU19" s="35">
        <f t="shared" si="30"/>
        <v>477292.04999999993</v>
      </c>
      <c r="AV19" s="89" t="s">
        <v>788</v>
      </c>
      <c r="AW19" s="50">
        <v>2022</v>
      </c>
      <c r="AX19" s="50">
        <v>2022</v>
      </c>
      <c r="AY19" s="52" t="s">
        <v>128</v>
      </c>
    </row>
    <row r="20" spans="1:51" s="1" customFormat="1" ht="66" customHeight="1" x14ac:dyDescent="0.25">
      <c r="A20" s="166" t="s">
        <v>283</v>
      </c>
      <c r="B20" s="38" t="s">
        <v>48</v>
      </c>
      <c r="C20" s="38" t="s">
        <v>98</v>
      </c>
      <c r="D20" s="40"/>
      <c r="E20" s="40">
        <v>629029</v>
      </c>
      <c r="F20" s="40"/>
      <c r="G20" s="40"/>
      <c r="H20" s="40"/>
      <c r="I20" s="40"/>
      <c r="J20" s="40"/>
      <c r="K20" s="33">
        <f t="shared" si="24"/>
        <v>629029</v>
      </c>
      <c r="L20" s="40"/>
      <c r="M20" s="40"/>
      <c r="N20" s="40"/>
      <c r="O20" s="40"/>
      <c r="P20" s="40"/>
      <c r="Q20" s="40"/>
      <c r="R20" s="33">
        <f t="shared" si="25"/>
        <v>0</v>
      </c>
      <c r="S20" s="40"/>
      <c r="T20" s="40"/>
      <c r="U20" s="40"/>
      <c r="V20" s="40"/>
      <c r="W20" s="40"/>
      <c r="X20" s="40"/>
      <c r="Y20" s="33">
        <f t="shared" si="26"/>
        <v>0</v>
      </c>
      <c r="Z20" s="40"/>
      <c r="AA20" s="40"/>
      <c r="AB20" s="40"/>
      <c r="AC20" s="40"/>
      <c r="AD20" s="40"/>
      <c r="AE20" s="40"/>
      <c r="AF20" s="33">
        <f t="shared" si="27"/>
        <v>0</v>
      </c>
      <c r="AG20" s="40"/>
      <c r="AH20" s="40"/>
      <c r="AI20" s="40"/>
      <c r="AJ20" s="40"/>
      <c r="AK20" s="40"/>
      <c r="AL20" s="40"/>
      <c r="AM20" s="33">
        <f t="shared" si="28"/>
        <v>0</v>
      </c>
      <c r="AN20" s="40"/>
      <c r="AO20" s="40"/>
      <c r="AP20" s="40"/>
      <c r="AQ20" s="40"/>
      <c r="AR20" s="40"/>
      <c r="AS20" s="40"/>
      <c r="AT20" s="39">
        <f t="shared" si="31"/>
        <v>0</v>
      </c>
      <c r="AU20" s="35">
        <f t="shared" si="30"/>
        <v>629029</v>
      </c>
      <c r="AV20" s="42" t="s">
        <v>789</v>
      </c>
      <c r="AW20" s="40">
        <v>2022</v>
      </c>
      <c r="AX20" s="40">
        <v>2022</v>
      </c>
      <c r="AY20" s="52" t="s">
        <v>128</v>
      </c>
    </row>
    <row r="21" spans="1:51" s="1" customFormat="1" ht="63" customHeight="1" x14ac:dyDescent="0.25">
      <c r="A21" s="166" t="s">
        <v>284</v>
      </c>
      <c r="B21" s="38" t="s">
        <v>49</v>
      </c>
      <c r="C21" s="38" t="s">
        <v>98</v>
      </c>
      <c r="D21" s="40"/>
      <c r="E21" s="1">
        <v>12000</v>
      </c>
      <c r="F21" s="40"/>
      <c r="G21" s="40"/>
      <c r="H21" s="40"/>
      <c r="I21" s="40"/>
      <c r="J21" s="40"/>
      <c r="K21" s="33">
        <f t="shared" si="24"/>
        <v>12000</v>
      </c>
      <c r="L21" s="40">
        <f>275000-E21</f>
        <v>263000</v>
      </c>
      <c r="M21" s="40"/>
      <c r="N21" s="40"/>
      <c r="O21" s="40"/>
      <c r="P21" s="40"/>
      <c r="Q21" s="40"/>
      <c r="R21" s="33">
        <f t="shared" si="25"/>
        <v>263000</v>
      </c>
      <c r="S21" s="40"/>
      <c r="T21" s="40"/>
      <c r="U21" s="40"/>
      <c r="V21" s="40"/>
      <c r="W21" s="40"/>
      <c r="X21" s="40"/>
      <c r="Y21" s="33">
        <f t="shared" si="26"/>
        <v>0</v>
      </c>
      <c r="Z21" s="40"/>
      <c r="AA21" s="40"/>
      <c r="AB21" s="40"/>
      <c r="AC21" s="40"/>
      <c r="AD21" s="40"/>
      <c r="AE21" s="40"/>
      <c r="AF21" s="33">
        <f t="shared" si="27"/>
        <v>0</v>
      </c>
      <c r="AG21" s="40"/>
      <c r="AH21" s="40"/>
      <c r="AI21" s="40"/>
      <c r="AJ21" s="40"/>
      <c r="AK21" s="40"/>
      <c r="AL21" s="40"/>
      <c r="AM21" s="33">
        <f t="shared" si="28"/>
        <v>0</v>
      </c>
      <c r="AN21" s="40"/>
      <c r="AO21" s="40"/>
      <c r="AP21" s="40"/>
      <c r="AQ21" s="40"/>
      <c r="AR21" s="40"/>
      <c r="AS21" s="40"/>
      <c r="AT21" s="39">
        <f t="shared" si="31"/>
        <v>0</v>
      </c>
      <c r="AU21" s="35">
        <f t="shared" si="30"/>
        <v>275000</v>
      </c>
      <c r="AV21" s="42" t="s">
        <v>790</v>
      </c>
      <c r="AW21" s="40">
        <v>2022</v>
      </c>
      <c r="AX21" s="40">
        <v>2023</v>
      </c>
      <c r="AY21" s="52" t="s">
        <v>128</v>
      </c>
    </row>
    <row r="22" spans="1:51" s="1" customFormat="1" ht="42" customHeight="1" x14ac:dyDescent="0.25">
      <c r="A22" s="166" t="s">
        <v>285</v>
      </c>
      <c r="B22" s="167" t="s">
        <v>50</v>
      </c>
      <c r="C22" s="38" t="s">
        <v>98</v>
      </c>
      <c r="D22" s="40"/>
      <c r="E22" s="40"/>
      <c r="F22" s="40"/>
      <c r="G22" s="40"/>
      <c r="H22" s="40"/>
      <c r="I22" s="40"/>
      <c r="J22" s="40"/>
      <c r="K22" s="33">
        <f t="shared" si="24"/>
        <v>0</v>
      </c>
      <c r="L22" s="40"/>
      <c r="M22" s="40"/>
      <c r="N22" s="40"/>
      <c r="O22" s="40"/>
      <c r="P22" s="40"/>
      <c r="Q22" s="40"/>
      <c r="R22" s="33">
        <f t="shared" si="25"/>
        <v>0</v>
      </c>
      <c r="S22" s="164">
        <v>50000</v>
      </c>
      <c r="T22" s="40"/>
      <c r="U22" s="40"/>
      <c r="V22" s="40"/>
      <c r="W22" s="40"/>
      <c r="X22" s="40"/>
      <c r="Y22" s="33">
        <f t="shared" si="26"/>
        <v>50000</v>
      </c>
      <c r="Z22" s="40"/>
      <c r="AA22" s="40"/>
      <c r="AB22" s="40"/>
      <c r="AC22" s="40"/>
      <c r="AD22" s="40"/>
      <c r="AE22" s="40"/>
      <c r="AF22" s="33">
        <f t="shared" si="27"/>
        <v>0</v>
      </c>
      <c r="AG22" s="40"/>
      <c r="AH22" s="40"/>
      <c r="AI22" s="40"/>
      <c r="AJ22" s="40"/>
      <c r="AK22" s="40"/>
      <c r="AL22" s="40"/>
      <c r="AM22" s="33">
        <f t="shared" si="28"/>
        <v>0</v>
      </c>
      <c r="AN22" s="40"/>
      <c r="AO22" s="40"/>
      <c r="AP22" s="40"/>
      <c r="AQ22" s="40"/>
      <c r="AR22" s="40"/>
      <c r="AS22" s="40"/>
      <c r="AT22" s="39">
        <f t="shared" si="31"/>
        <v>0</v>
      </c>
      <c r="AU22" s="35">
        <f t="shared" si="30"/>
        <v>50000</v>
      </c>
      <c r="AV22" s="42" t="s">
        <v>791</v>
      </c>
      <c r="AW22" s="40">
        <v>2024</v>
      </c>
      <c r="AX22" s="40">
        <v>2024</v>
      </c>
      <c r="AY22" s="52" t="s">
        <v>128</v>
      </c>
    </row>
    <row r="23" spans="1:51" s="1" customFormat="1" ht="57" customHeight="1" x14ac:dyDescent="0.25">
      <c r="A23" s="168" t="s">
        <v>286</v>
      </c>
      <c r="B23" s="167" t="s">
        <v>51</v>
      </c>
      <c r="C23" s="38" t="s">
        <v>98</v>
      </c>
      <c r="D23" s="40"/>
      <c r="E23" s="40"/>
      <c r="F23" s="40"/>
      <c r="G23" s="40"/>
      <c r="H23" s="40"/>
      <c r="I23" s="40"/>
      <c r="J23" s="40"/>
      <c r="K23" s="33">
        <f t="shared" si="24"/>
        <v>0</v>
      </c>
      <c r="L23" s="164">
        <v>50000</v>
      </c>
      <c r="M23" s="40"/>
      <c r="N23" s="40"/>
      <c r="O23" s="40"/>
      <c r="P23" s="40"/>
      <c r="Q23" s="40"/>
      <c r="R23" s="33">
        <f t="shared" si="25"/>
        <v>50000</v>
      </c>
      <c r="S23" s="40"/>
      <c r="T23" s="40"/>
      <c r="U23" s="40"/>
      <c r="V23" s="40"/>
      <c r="W23" s="40"/>
      <c r="X23" s="40"/>
      <c r="Y23" s="33">
        <f t="shared" si="26"/>
        <v>0</v>
      </c>
      <c r="Z23" s="40"/>
      <c r="AA23" s="40"/>
      <c r="AB23" s="40"/>
      <c r="AC23" s="40"/>
      <c r="AD23" s="40"/>
      <c r="AE23" s="40"/>
      <c r="AF23" s="33">
        <f t="shared" si="27"/>
        <v>0</v>
      </c>
      <c r="AG23" s="40"/>
      <c r="AH23" s="40"/>
      <c r="AI23" s="40"/>
      <c r="AJ23" s="40"/>
      <c r="AK23" s="40"/>
      <c r="AL23" s="40"/>
      <c r="AM23" s="33">
        <f t="shared" si="28"/>
        <v>0</v>
      </c>
      <c r="AN23" s="40"/>
      <c r="AO23" s="40"/>
      <c r="AP23" s="40"/>
      <c r="AQ23" s="40"/>
      <c r="AR23" s="40"/>
      <c r="AS23" s="40"/>
      <c r="AT23" s="39">
        <f t="shared" si="31"/>
        <v>0</v>
      </c>
      <c r="AU23" s="35">
        <f t="shared" si="30"/>
        <v>50000</v>
      </c>
      <c r="AV23" s="42" t="s">
        <v>792</v>
      </c>
      <c r="AW23" s="40">
        <v>2023</v>
      </c>
      <c r="AX23" s="40">
        <v>2023</v>
      </c>
      <c r="AY23" s="52" t="s">
        <v>128</v>
      </c>
    </row>
    <row r="24" spans="1:51" s="1" customFormat="1" ht="99" customHeight="1" x14ac:dyDescent="0.25">
      <c r="A24" s="168" t="s">
        <v>287</v>
      </c>
      <c r="B24" s="38" t="s">
        <v>52</v>
      </c>
      <c r="C24" s="38" t="s">
        <v>98</v>
      </c>
      <c r="D24" s="40"/>
      <c r="F24" s="40"/>
      <c r="G24" s="40"/>
      <c r="H24" s="40"/>
      <c r="I24" s="40"/>
      <c r="J24" s="40"/>
      <c r="K24" s="33">
        <f t="shared" si="24"/>
        <v>0</v>
      </c>
      <c r="L24" s="164">
        <v>50000</v>
      </c>
      <c r="M24" s="40"/>
      <c r="N24" s="40"/>
      <c r="O24" s="40"/>
      <c r="P24" s="40"/>
      <c r="Q24" s="40"/>
      <c r="R24" s="33">
        <f t="shared" si="25"/>
        <v>50000</v>
      </c>
      <c r="S24" s="40"/>
      <c r="T24" s="40"/>
      <c r="U24" s="40"/>
      <c r="V24" s="40"/>
      <c r="W24" s="40"/>
      <c r="X24" s="40"/>
      <c r="Y24" s="33">
        <f t="shared" si="26"/>
        <v>0</v>
      </c>
      <c r="Z24" s="40"/>
      <c r="AA24" s="40"/>
      <c r="AB24" s="40"/>
      <c r="AC24" s="40"/>
      <c r="AD24" s="40"/>
      <c r="AE24" s="40"/>
      <c r="AF24" s="33">
        <f t="shared" si="27"/>
        <v>0</v>
      </c>
      <c r="AG24" s="40"/>
      <c r="AH24" s="40"/>
      <c r="AI24" s="40"/>
      <c r="AJ24" s="40"/>
      <c r="AK24" s="40"/>
      <c r="AL24" s="40"/>
      <c r="AM24" s="33">
        <f t="shared" si="28"/>
        <v>0</v>
      </c>
      <c r="AN24" s="40"/>
      <c r="AO24" s="40"/>
      <c r="AP24" s="40"/>
      <c r="AQ24" s="40"/>
      <c r="AR24" s="40"/>
      <c r="AS24" s="40"/>
      <c r="AT24" s="39">
        <f t="shared" si="31"/>
        <v>0</v>
      </c>
      <c r="AU24" s="35">
        <f t="shared" si="30"/>
        <v>50000</v>
      </c>
      <c r="AV24" s="42" t="s">
        <v>793</v>
      </c>
      <c r="AW24" s="40">
        <v>2022</v>
      </c>
      <c r="AX24" s="40">
        <v>2022</v>
      </c>
      <c r="AY24" s="52" t="s">
        <v>128</v>
      </c>
    </row>
    <row r="25" spans="1:51" s="1" customFormat="1" ht="44.25" customHeight="1" x14ac:dyDescent="0.25">
      <c r="A25" s="169" t="s">
        <v>288</v>
      </c>
      <c r="B25" s="38" t="s">
        <v>53</v>
      </c>
      <c r="C25" s="38" t="s">
        <v>98</v>
      </c>
      <c r="D25" s="40"/>
      <c r="E25" s="164"/>
      <c r="F25" s="164"/>
      <c r="G25" s="40"/>
      <c r="H25" s="40"/>
      <c r="I25" s="40"/>
      <c r="J25" s="40"/>
      <c r="K25" s="33">
        <f t="shared" si="24"/>
        <v>0</v>
      </c>
      <c r="L25" s="164">
        <v>350000</v>
      </c>
      <c r="M25" s="164">
        <v>250000</v>
      </c>
      <c r="N25" s="40"/>
      <c r="O25" s="40"/>
      <c r="P25" s="40"/>
      <c r="Q25" s="40"/>
      <c r="R25" s="33">
        <f t="shared" si="25"/>
        <v>600000</v>
      </c>
      <c r="S25" s="40"/>
      <c r="T25" s="40"/>
      <c r="U25" s="40"/>
      <c r="V25" s="40"/>
      <c r="W25" s="40"/>
      <c r="X25" s="40"/>
      <c r="Y25" s="33">
        <f t="shared" si="26"/>
        <v>0</v>
      </c>
      <c r="Z25" s="40"/>
      <c r="AA25" s="40"/>
      <c r="AB25" s="40"/>
      <c r="AC25" s="40"/>
      <c r="AD25" s="40"/>
      <c r="AE25" s="40"/>
      <c r="AF25" s="33">
        <f t="shared" si="27"/>
        <v>0</v>
      </c>
      <c r="AG25" s="40"/>
      <c r="AH25" s="40"/>
      <c r="AI25" s="40"/>
      <c r="AJ25" s="40"/>
      <c r="AK25" s="40"/>
      <c r="AL25" s="40"/>
      <c r="AM25" s="33">
        <f t="shared" si="28"/>
        <v>0</v>
      </c>
      <c r="AN25" s="40"/>
      <c r="AO25" s="40"/>
      <c r="AP25" s="40"/>
      <c r="AQ25" s="40"/>
      <c r="AR25" s="40"/>
      <c r="AS25" s="40"/>
      <c r="AT25" s="39">
        <f t="shared" si="31"/>
        <v>0</v>
      </c>
      <c r="AU25" s="35">
        <f t="shared" si="30"/>
        <v>600000</v>
      </c>
      <c r="AV25" s="42" t="s">
        <v>794</v>
      </c>
      <c r="AW25" s="40">
        <v>2023</v>
      </c>
      <c r="AX25" s="40">
        <v>2023</v>
      </c>
      <c r="AY25" s="52" t="s">
        <v>128</v>
      </c>
    </row>
    <row r="26" spans="1:51" s="1" customFormat="1" ht="217.5" customHeight="1" x14ac:dyDescent="0.25">
      <c r="A26" s="169" t="s">
        <v>289</v>
      </c>
      <c r="B26" s="38" t="s">
        <v>110</v>
      </c>
      <c r="C26" s="38" t="s">
        <v>98</v>
      </c>
      <c r="D26" s="40"/>
      <c r="E26" s="164"/>
      <c r="F26" s="164"/>
      <c r="G26" s="40"/>
      <c r="H26" s="40"/>
      <c r="I26" s="40"/>
      <c r="J26" s="40"/>
      <c r="K26" s="33">
        <f t="shared" si="24"/>
        <v>0</v>
      </c>
      <c r="L26" s="164"/>
      <c r="M26" s="164"/>
      <c r="N26" s="40"/>
      <c r="O26" s="40"/>
      <c r="P26" s="40"/>
      <c r="Q26" s="40"/>
      <c r="R26" s="33">
        <f t="shared" si="25"/>
        <v>0</v>
      </c>
      <c r="S26" s="40">
        <v>55000</v>
      </c>
      <c r="T26" s="40"/>
      <c r="U26" s="40"/>
      <c r="V26" s="40"/>
      <c r="W26" s="40"/>
      <c r="X26" s="40"/>
      <c r="Y26" s="33">
        <f t="shared" si="26"/>
        <v>55000</v>
      </c>
      <c r="Z26" s="40">
        <v>55000</v>
      </c>
      <c r="AA26" s="40"/>
      <c r="AB26" s="40"/>
      <c r="AC26" s="40"/>
      <c r="AD26" s="40"/>
      <c r="AE26" s="40"/>
      <c r="AF26" s="33">
        <f t="shared" si="27"/>
        <v>55000</v>
      </c>
      <c r="AG26" s="40"/>
      <c r="AH26" s="40"/>
      <c r="AI26" s="40"/>
      <c r="AJ26" s="40"/>
      <c r="AK26" s="40"/>
      <c r="AL26" s="40"/>
      <c r="AM26" s="33">
        <f t="shared" si="28"/>
        <v>0</v>
      </c>
      <c r="AN26" s="40"/>
      <c r="AO26" s="40"/>
      <c r="AP26" s="40"/>
      <c r="AQ26" s="40"/>
      <c r="AR26" s="40"/>
      <c r="AS26" s="40"/>
      <c r="AT26" s="39">
        <f t="shared" ref="AT26" si="32">AN26+AO26+AP26+AR26</f>
        <v>0</v>
      </c>
      <c r="AU26" s="35">
        <f t="shared" si="30"/>
        <v>110000</v>
      </c>
      <c r="AV26" s="42" t="s">
        <v>866</v>
      </c>
      <c r="AW26" s="40">
        <v>2024</v>
      </c>
      <c r="AX26" s="40">
        <v>2025</v>
      </c>
      <c r="AY26" s="52" t="s">
        <v>248</v>
      </c>
    </row>
    <row r="27" spans="1:51" s="1" customFormat="1" ht="168.75" customHeight="1" x14ac:dyDescent="0.25">
      <c r="A27" s="169" t="s">
        <v>290</v>
      </c>
      <c r="B27" s="38" t="s">
        <v>121</v>
      </c>
      <c r="C27" s="38" t="s">
        <v>98</v>
      </c>
      <c r="D27" s="40"/>
      <c r="E27" s="164"/>
      <c r="F27" s="164"/>
      <c r="G27" s="40"/>
      <c r="H27" s="40"/>
      <c r="I27" s="40"/>
      <c r="J27" s="40"/>
      <c r="K27" s="33">
        <f t="shared" si="24"/>
        <v>0</v>
      </c>
      <c r="L27" s="40"/>
      <c r="M27" s="40"/>
      <c r="N27" s="40"/>
      <c r="O27" s="40"/>
      <c r="P27" s="40"/>
      <c r="Q27" s="40"/>
      <c r="R27" s="33">
        <f t="shared" si="25"/>
        <v>0</v>
      </c>
      <c r="S27" s="40">
        <v>26500</v>
      </c>
      <c r="T27" s="40"/>
      <c r="U27" s="40"/>
      <c r="V27" s="40"/>
      <c r="W27" s="40"/>
      <c r="X27" s="40"/>
      <c r="Y27" s="33">
        <f t="shared" si="26"/>
        <v>26500</v>
      </c>
      <c r="Z27" s="40">
        <v>26500</v>
      </c>
      <c r="AA27" s="40"/>
      <c r="AB27" s="40"/>
      <c r="AC27" s="40"/>
      <c r="AD27" s="40"/>
      <c r="AE27" s="40"/>
      <c r="AF27" s="33">
        <f t="shared" si="27"/>
        <v>26500</v>
      </c>
      <c r="AG27" s="40"/>
      <c r="AH27" s="40"/>
      <c r="AI27" s="40"/>
      <c r="AJ27" s="40"/>
      <c r="AK27" s="40"/>
      <c r="AL27" s="40"/>
      <c r="AM27" s="33">
        <f t="shared" si="28"/>
        <v>0</v>
      </c>
      <c r="AN27" s="40"/>
      <c r="AO27" s="40"/>
      <c r="AP27" s="40"/>
      <c r="AQ27" s="40"/>
      <c r="AR27" s="40"/>
      <c r="AS27" s="40"/>
      <c r="AT27" s="39">
        <f t="shared" ref="AT27:AT32" si="33">AN27+AO27+AP27+AR27</f>
        <v>0</v>
      </c>
      <c r="AU27" s="35">
        <f t="shared" si="30"/>
        <v>53000</v>
      </c>
      <c r="AV27" s="42" t="s">
        <v>867</v>
      </c>
      <c r="AW27" s="40">
        <v>2024</v>
      </c>
      <c r="AX27" s="40">
        <v>2025</v>
      </c>
      <c r="AY27" s="52" t="s">
        <v>157</v>
      </c>
    </row>
    <row r="28" spans="1:51" s="1" customFormat="1" ht="165.75" customHeight="1" x14ac:dyDescent="0.25">
      <c r="A28" s="169" t="s">
        <v>291</v>
      </c>
      <c r="B28" s="38" t="s">
        <v>54</v>
      </c>
      <c r="C28" s="38" t="s">
        <v>98</v>
      </c>
      <c r="D28" s="40"/>
      <c r="E28" s="164"/>
      <c r="F28" s="164"/>
      <c r="G28" s="40"/>
      <c r="H28" s="40"/>
      <c r="I28" s="40"/>
      <c r="J28" s="40"/>
      <c r="K28" s="33">
        <f t="shared" si="24"/>
        <v>0</v>
      </c>
      <c r="L28" s="40">
        <v>75000</v>
      </c>
      <c r="M28" s="40"/>
      <c r="N28" s="40"/>
      <c r="O28" s="40"/>
      <c r="P28" s="40"/>
      <c r="Q28" s="40"/>
      <c r="R28" s="33">
        <f t="shared" si="25"/>
        <v>75000</v>
      </c>
      <c r="S28" s="40"/>
      <c r="T28" s="40"/>
      <c r="U28" s="40"/>
      <c r="V28" s="40"/>
      <c r="W28" s="40"/>
      <c r="X28" s="40"/>
      <c r="Y28" s="33">
        <f t="shared" si="26"/>
        <v>0</v>
      </c>
      <c r="Z28" s="40"/>
      <c r="AA28" s="40"/>
      <c r="AB28" s="40"/>
      <c r="AC28" s="40"/>
      <c r="AD28" s="40"/>
      <c r="AE28" s="40"/>
      <c r="AF28" s="33">
        <f t="shared" si="27"/>
        <v>0</v>
      </c>
      <c r="AG28" s="40"/>
      <c r="AH28" s="40"/>
      <c r="AI28" s="40"/>
      <c r="AJ28" s="40"/>
      <c r="AK28" s="40"/>
      <c r="AL28" s="40"/>
      <c r="AM28" s="33">
        <f t="shared" si="28"/>
        <v>0</v>
      </c>
      <c r="AN28" s="40"/>
      <c r="AO28" s="40"/>
      <c r="AP28" s="40"/>
      <c r="AQ28" s="40"/>
      <c r="AR28" s="40"/>
      <c r="AS28" s="40"/>
      <c r="AT28" s="39">
        <f t="shared" si="33"/>
        <v>0</v>
      </c>
      <c r="AU28" s="35">
        <f t="shared" si="30"/>
        <v>75000</v>
      </c>
      <c r="AV28" s="42" t="s">
        <v>868</v>
      </c>
      <c r="AW28" s="40">
        <v>2024</v>
      </c>
      <c r="AX28" s="40">
        <v>2024</v>
      </c>
      <c r="AY28" s="52" t="s">
        <v>89</v>
      </c>
    </row>
    <row r="29" spans="1:51" s="1" customFormat="1" ht="116.25" customHeight="1" x14ac:dyDescent="0.25">
      <c r="A29" s="169" t="s">
        <v>292</v>
      </c>
      <c r="B29" s="38" t="s">
        <v>111</v>
      </c>
      <c r="C29" s="38" t="s">
        <v>98</v>
      </c>
      <c r="D29" s="40"/>
      <c r="E29" s="40">
        <v>671254</v>
      </c>
      <c r="F29" s="40"/>
      <c r="G29" s="40"/>
      <c r="H29" s="40"/>
      <c r="I29" s="40"/>
      <c r="J29" s="40"/>
      <c r="K29" s="33">
        <f t="shared" si="24"/>
        <v>671254</v>
      </c>
      <c r="L29" s="40"/>
      <c r="M29" s="40"/>
      <c r="N29" s="40"/>
      <c r="O29" s="40"/>
      <c r="P29" s="40"/>
      <c r="Q29" s="40"/>
      <c r="R29" s="33">
        <f t="shared" si="25"/>
        <v>0</v>
      </c>
      <c r="S29" s="40"/>
      <c r="T29" s="40"/>
      <c r="U29" s="40"/>
      <c r="V29" s="40"/>
      <c r="W29" s="40"/>
      <c r="X29" s="40"/>
      <c r="Y29" s="33">
        <f t="shared" si="26"/>
        <v>0</v>
      </c>
      <c r="Z29" s="40"/>
      <c r="AA29" s="40"/>
      <c r="AB29" s="40"/>
      <c r="AC29" s="40"/>
      <c r="AD29" s="40"/>
      <c r="AE29" s="40"/>
      <c r="AF29" s="33">
        <f t="shared" si="27"/>
        <v>0</v>
      </c>
      <c r="AG29" s="40"/>
      <c r="AH29" s="40"/>
      <c r="AI29" s="40"/>
      <c r="AJ29" s="40"/>
      <c r="AK29" s="40"/>
      <c r="AL29" s="40"/>
      <c r="AM29" s="33">
        <f t="shared" si="28"/>
        <v>0</v>
      </c>
      <c r="AN29" s="40"/>
      <c r="AO29" s="40"/>
      <c r="AP29" s="40"/>
      <c r="AQ29" s="40"/>
      <c r="AR29" s="40"/>
      <c r="AS29" s="40"/>
      <c r="AT29" s="39">
        <f t="shared" si="33"/>
        <v>0</v>
      </c>
      <c r="AU29" s="35">
        <f t="shared" si="30"/>
        <v>671254</v>
      </c>
      <c r="AV29" s="42" t="s">
        <v>911</v>
      </c>
      <c r="AW29" s="40">
        <v>2022</v>
      </c>
      <c r="AX29" s="40">
        <v>2022</v>
      </c>
      <c r="AY29" s="52" t="s">
        <v>89</v>
      </c>
    </row>
    <row r="30" spans="1:51" s="1" customFormat="1" ht="89.25" customHeight="1" x14ac:dyDescent="0.25">
      <c r="A30" s="169" t="s">
        <v>293</v>
      </c>
      <c r="B30" s="38" t="s">
        <v>188</v>
      </c>
      <c r="C30" s="38" t="s">
        <v>98</v>
      </c>
      <c r="D30" s="40"/>
      <c r="E30" s="170">
        <v>86300</v>
      </c>
      <c r="F30" s="171">
        <v>420807</v>
      </c>
      <c r="G30" s="40"/>
      <c r="H30" s="40"/>
      <c r="I30" s="164"/>
      <c r="J30" s="40"/>
      <c r="K30" s="33">
        <f t="shared" si="24"/>
        <v>507107</v>
      </c>
      <c r="L30" s="40"/>
      <c r="M30" s="40"/>
      <c r="N30" s="40"/>
      <c r="O30" s="40"/>
      <c r="P30" s="40"/>
      <c r="Q30" s="40"/>
      <c r="R30" s="33">
        <f t="shared" si="25"/>
        <v>0</v>
      </c>
      <c r="S30" s="40"/>
      <c r="T30" s="40"/>
      <c r="U30" s="40"/>
      <c r="V30" s="40"/>
      <c r="W30" s="40"/>
      <c r="X30" s="40"/>
      <c r="Y30" s="33">
        <f t="shared" si="26"/>
        <v>0</v>
      </c>
      <c r="Z30" s="40"/>
      <c r="AA30" s="40"/>
      <c r="AB30" s="40"/>
      <c r="AC30" s="40"/>
      <c r="AD30" s="40"/>
      <c r="AE30" s="40"/>
      <c r="AF30" s="33">
        <f t="shared" si="27"/>
        <v>0</v>
      </c>
      <c r="AG30" s="40"/>
      <c r="AH30" s="40"/>
      <c r="AI30" s="40"/>
      <c r="AJ30" s="40"/>
      <c r="AK30" s="40"/>
      <c r="AL30" s="40"/>
      <c r="AM30" s="33">
        <f t="shared" si="28"/>
        <v>0</v>
      </c>
      <c r="AN30" s="40"/>
      <c r="AO30" s="40"/>
      <c r="AP30" s="40"/>
      <c r="AQ30" s="40"/>
      <c r="AR30" s="40"/>
      <c r="AS30" s="40"/>
      <c r="AT30" s="39">
        <f t="shared" si="33"/>
        <v>0</v>
      </c>
      <c r="AU30" s="35">
        <f t="shared" si="30"/>
        <v>507107</v>
      </c>
      <c r="AV30" s="42" t="s">
        <v>869</v>
      </c>
      <c r="AW30" s="40">
        <v>2022</v>
      </c>
      <c r="AX30" s="40">
        <v>2022</v>
      </c>
      <c r="AY30" s="52" t="s">
        <v>89</v>
      </c>
    </row>
    <row r="31" spans="1:51" s="1" customFormat="1" ht="165.75" customHeight="1" x14ac:dyDescent="0.25">
      <c r="A31" s="169" t="s">
        <v>294</v>
      </c>
      <c r="B31" s="38" t="s">
        <v>55</v>
      </c>
      <c r="C31" s="38" t="s">
        <v>98</v>
      </c>
      <c r="D31" s="40"/>
      <c r="E31" s="172">
        <v>21659</v>
      </c>
      <c r="F31" s="173">
        <v>0</v>
      </c>
      <c r="G31" s="40"/>
      <c r="H31" s="40"/>
      <c r="I31" s="164"/>
      <c r="J31" s="40"/>
      <c r="K31" s="33">
        <f t="shared" si="24"/>
        <v>21659</v>
      </c>
      <c r="L31" s="40">
        <v>93000</v>
      </c>
      <c r="M31" s="40">
        <v>527000</v>
      </c>
      <c r="N31" s="40"/>
      <c r="O31" s="40"/>
      <c r="P31" s="40"/>
      <c r="Q31" s="40"/>
      <c r="R31" s="33">
        <f t="shared" si="25"/>
        <v>620000</v>
      </c>
      <c r="S31" s="40"/>
      <c r="T31" s="40"/>
      <c r="U31" s="40"/>
      <c r="V31" s="40"/>
      <c r="W31" s="40"/>
      <c r="X31" s="40"/>
      <c r="Y31" s="33">
        <f t="shared" si="26"/>
        <v>0</v>
      </c>
      <c r="Z31" s="40"/>
      <c r="AA31" s="40"/>
      <c r="AB31" s="40"/>
      <c r="AC31" s="40"/>
      <c r="AD31" s="40"/>
      <c r="AE31" s="40"/>
      <c r="AF31" s="33">
        <f t="shared" si="27"/>
        <v>0</v>
      </c>
      <c r="AG31" s="40"/>
      <c r="AH31" s="40"/>
      <c r="AI31" s="40"/>
      <c r="AJ31" s="40"/>
      <c r="AK31" s="40"/>
      <c r="AL31" s="40"/>
      <c r="AM31" s="33">
        <f t="shared" si="28"/>
        <v>0</v>
      </c>
      <c r="AN31" s="40"/>
      <c r="AO31" s="40"/>
      <c r="AP31" s="40"/>
      <c r="AQ31" s="40"/>
      <c r="AR31" s="40"/>
      <c r="AS31" s="40"/>
      <c r="AT31" s="39">
        <f t="shared" si="33"/>
        <v>0</v>
      </c>
      <c r="AU31" s="35">
        <f t="shared" si="30"/>
        <v>641659</v>
      </c>
      <c r="AV31" s="42" t="s">
        <v>910</v>
      </c>
      <c r="AW31" s="40">
        <v>2022</v>
      </c>
      <c r="AX31" s="40">
        <v>2023</v>
      </c>
      <c r="AY31" s="52" t="s">
        <v>89</v>
      </c>
    </row>
    <row r="32" spans="1:51" s="272" customFormat="1" ht="241.5" customHeight="1" x14ac:dyDescent="0.25">
      <c r="A32" s="305" t="s">
        <v>295</v>
      </c>
      <c r="B32" s="306" t="s">
        <v>966</v>
      </c>
      <c r="C32" s="306" t="s">
        <v>98</v>
      </c>
      <c r="D32" s="307"/>
      <c r="E32" s="307"/>
      <c r="F32" s="307"/>
      <c r="G32" s="307"/>
      <c r="H32" s="307"/>
      <c r="I32" s="307"/>
      <c r="J32" s="307"/>
      <c r="K32" s="308">
        <f t="shared" si="24"/>
        <v>0</v>
      </c>
      <c r="L32" s="309"/>
      <c r="M32" s="309"/>
      <c r="N32" s="309"/>
      <c r="O32" s="309"/>
      <c r="P32" s="309"/>
      <c r="Q32" s="309"/>
      <c r="R32" s="310">
        <f>L32+M32+N32+P32</f>
        <v>0</v>
      </c>
      <c r="S32" s="309">
        <v>9063.3150000000005</v>
      </c>
      <c r="T32" s="309">
        <v>51358.785000000003</v>
      </c>
      <c r="U32" s="309"/>
      <c r="V32" s="309"/>
      <c r="W32" s="309"/>
      <c r="X32" s="309"/>
      <c r="Y32" s="310">
        <f>S32+T32+U32+W32</f>
        <v>60422.100000000006</v>
      </c>
      <c r="Z32" s="309">
        <v>172202.98499999999</v>
      </c>
      <c r="AA32" s="309">
        <v>975816.91499999992</v>
      </c>
      <c r="AB32" s="309"/>
      <c r="AC32" s="309"/>
      <c r="AD32" s="309"/>
      <c r="AE32" s="309"/>
      <c r="AF32" s="310">
        <f>Z32+AA32+AB32+AD32</f>
        <v>1148019.8999999999</v>
      </c>
      <c r="AG32" s="309"/>
      <c r="AH32" s="309"/>
      <c r="AI32" s="309"/>
      <c r="AJ32" s="309"/>
      <c r="AK32" s="309"/>
      <c r="AL32" s="309"/>
      <c r="AM32" s="310">
        <f t="shared" si="28"/>
        <v>0</v>
      </c>
      <c r="AN32" s="309"/>
      <c r="AO32" s="309"/>
      <c r="AP32" s="309"/>
      <c r="AQ32" s="309"/>
      <c r="AR32" s="309"/>
      <c r="AS32" s="309"/>
      <c r="AT32" s="311">
        <f t="shared" si="33"/>
        <v>0</v>
      </c>
      <c r="AU32" s="312">
        <f>AT32+AM32+AF32+Y32+R32+K32</f>
        <v>1208442</v>
      </c>
      <c r="AV32" s="313" t="s">
        <v>967</v>
      </c>
      <c r="AW32" s="307">
        <v>2024</v>
      </c>
      <c r="AX32" s="307">
        <v>2025</v>
      </c>
      <c r="AY32" s="314" t="s">
        <v>69</v>
      </c>
    </row>
    <row r="33" spans="1:51" s="272" customFormat="1" ht="27" customHeight="1" x14ac:dyDescent="0.25">
      <c r="A33" s="376" t="s">
        <v>1008</v>
      </c>
      <c r="B33" s="377"/>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8"/>
    </row>
    <row r="34" spans="1:51" s="1" customFormat="1" ht="87.75" customHeight="1" x14ac:dyDescent="0.25">
      <c r="A34" s="169" t="s">
        <v>296</v>
      </c>
      <c r="B34" s="40" t="s">
        <v>115</v>
      </c>
      <c r="C34" s="38" t="s">
        <v>98</v>
      </c>
      <c r="D34" s="40"/>
      <c r="F34" s="40"/>
      <c r="G34" s="40"/>
      <c r="H34" s="40"/>
      <c r="I34" s="40"/>
      <c r="J34" s="40"/>
      <c r="K34" s="33">
        <f t="shared" si="24"/>
        <v>0</v>
      </c>
      <c r="L34" s="40"/>
      <c r="M34" s="40"/>
      <c r="N34" s="40"/>
      <c r="O34" s="40"/>
      <c r="P34" s="40"/>
      <c r="Q34" s="40"/>
      <c r="R34" s="39">
        <f t="shared" ref="R34:R71" si="34">L34+M34+N34+P34</f>
        <v>0</v>
      </c>
      <c r="S34" s="40">
        <v>290000</v>
      </c>
      <c r="T34" s="40"/>
      <c r="U34" s="40"/>
      <c r="V34" s="40"/>
      <c r="W34" s="40"/>
      <c r="X34" s="40"/>
      <c r="Y34" s="33">
        <f t="shared" si="26"/>
        <v>290000</v>
      </c>
      <c r="Z34" s="40"/>
      <c r="AA34" s="40"/>
      <c r="AB34" s="40"/>
      <c r="AC34" s="40"/>
      <c r="AD34" s="40"/>
      <c r="AE34" s="40"/>
      <c r="AF34" s="33">
        <f t="shared" si="27"/>
        <v>0</v>
      </c>
      <c r="AG34" s="40"/>
      <c r="AH34" s="40"/>
      <c r="AI34" s="40"/>
      <c r="AJ34" s="40"/>
      <c r="AK34" s="40"/>
      <c r="AL34" s="40"/>
      <c r="AM34" s="33">
        <f t="shared" si="28"/>
        <v>0</v>
      </c>
      <c r="AN34" s="40"/>
      <c r="AO34" s="40"/>
      <c r="AP34" s="40"/>
      <c r="AQ34" s="40"/>
      <c r="AR34" s="40"/>
      <c r="AS34" s="40"/>
      <c r="AT34" s="39">
        <f t="shared" ref="AT34:AT43" si="35">AN34+AO34+AP34+AR34</f>
        <v>0</v>
      </c>
      <c r="AU34" s="35">
        <f t="shared" si="30"/>
        <v>290000</v>
      </c>
      <c r="AV34" s="42" t="s">
        <v>870</v>
      </c>
      <c r="AW34" s="40">
        <v>2024</v>
      </c>
      <c r="AX34" s="40">
        <v>2024</v>
      </c>
      <c r="AY34" s="52" t="s">
        <v>69</v>
      </c>
    </row>
    <row r="35" spans="1:51" s="1" customFormat="1" ht="63" customHeight="1" x14ac:dyDescent="0.25">
      <c r="A35" s="169" t="s">
        <v>297</v>
      </c>
      <c r="B35" s="40" t="s">
        <v>492</v>
      </c>
      <c r="C35" s="38" t="s">
        <v>98</v>
      </c>
      <c r="D35" s="40"/>
      <c r="E35" s="40">
        <v>0</v>
      </c>
      <c r="F35" s="40"/>
      <c r="G35" s="40"/>
      <c r="H35" s="40"/>
      <c r="I35" s="40"/>
      <c r="J35" s="40"/>
      <c r="K35" s="33">
        <f t="shared" si="24"/>
        <v>0</v>
      </c>
      <c r="L35" s="40"/>
      <c r="M35" s="40"/>
      <c r="N35" s="40"/>
      <c r="O35" s="40"/>
      <c r="P35" s="40"/>
      <c r="Q35" s="40"/>
      <c r="R35" s="39">
        <f t="shared" si="34"/>
        <v>0</v>
      </c>
      <c r="S35" s="40">
        <v>200000</v>
      </c>
      <c r="T35" s="40"/>
      <c r="U35" s="40"/>
      <c r="V35" s="40"/>
      <c r="W35" s="40"/>
      <c r="X35" s="40"/>
      <c r="Y35" s="33">
        <f t="shared" si="26"/>
        <v>200000</v>
      </c>
      <c r="Z35" s="40"/>
      <c r="AA35" s="40"/>
      <c r="AB35" s="40"/>
      <c r="AC35" s="40"/>
      <c r="AD35" s="40"/>
      <c r="AE35" s="40"/>
      <c r="AF35" s="33">
        <f t="shared" si="27"/>
        <v>0</v>
      </c>
      <c r="AG35" s="40"/>
      <c r="AH35" s="40"/>
      <c r="AI35" s="40"/>
      <c r="AJ35" s="40"/>
      <c r="AK35" s="40"/>
      <c r="AL35" s="40"/>
      <c r="AM35" s="33">
        <f t="shared" si="28"/>
        <v>0</v>
      </c>
      <c r="AN35" s="40"/>
      <c r="AO35" s="40"/>
      <c r="AP35" s="40"/>
      <c r="AQ35" s="40"/>
      <c r="AR35" s="40"/>
      <c r="AS35" s="40"/>
      <c r="AT35" s="39">
        <f t="shared" si="35"/>
        <v>0</v>
      </c>
      <c r="AU35" s="35">
        <f t="shared" si="30"/>
        <v>200000</v>
      </c>
      <c r="AV35" s="42" t="s">
        <v>870</v>
      </c>
      <c r="AW35" s="40">
        <v>2024</v>
      </c>
      <c r="AX35" s="40">
        <v>2024</v>
      </c>
      <c r="AY35" s="52" t="s">
        <v>69</v>
      </c>
    </row>
    <row r="36" spans="1:51" s="1" customFormat="1" ht="66.75" customHeight="1" x14ac:dyDescent="0.25">
      <c r="A36" s="169" t="s">
        <v>298</v>
      </c>
      <c r="B36" s="40" t="s">
        <v>116</v>
      </c>
      <c r="C36" s="38" t="s">
        <v>98</v>
      </c>
      <c r="D36" s="40"/>
      <c r="E36" s="40"/>
      <c r="F36" s="40"/>
      <c r="G36" s="40"/>
      <c r="H36" s="40"/>
      <c r="I36" s="40"/>
      <c r="J36" s="40"/>
      <c r="K36" s="33">
        <f t="shared" si="24"/>
        <v>0</v>
      </c>
      <c r="L36" s="40"/>
      <c r="M36" s="40"/>
      <c r="N36" s="40"/>
      <c r="O36" s="40"/>
      <c r="P36" s="40"/>
      <c r="Q36" s="40"/>
      <c r="R36" s="39">
        <f t="shared" si="34"/>
        <v>0</v>
      </c>
      <c r="S36" s="40">
        <v>100000</v>
      </c>
      <c r="T36" s="40"/>
      <c r="U36" s="40"/>
      <c r="V36" s="40"/>
      <c r="W36" s="40"/>
      <c r="X36" s="40"/>
      <c r="Y36" s="33">
        <f t="shared" si="26"/>
        <v>100000</v>
      </c>
      <c r="Z36" s="40"/>
      <c r="AA36" s="40"/>
      <c r="AB36" s="40"/>
      <c r="AC36" s="40"/>
      <c r="AD36" s="40"/>
      <c r="AE36" s="40"/>
      <c r="AF36" s="33">
        <f t="shared" si="27"/>
        <v>0</v>
      </c>
      <c r="AG36" s="40"/>
      <c r="AH36" s="40"/>
      <c r="AI36" s="40"/>
      <c r="AJ36" s="40"/>
      <c r="AK36" s="40"/>
      <c r="AL36" s="40"/>
      <c r="AM36" s="33">
        <f t="shared" si="28"/>
        <v>0</v>
      </c>
      <c r="AN36" s="40"/>
      <c r="AO36" s="40"/>
      <c r="AP36" s="40"/>
      <c r="AQ36" s="40"/>
      <c r="AR36" s="40"/>
      <c r="AS36" s="40"/>
      <c r="AT36" s="39">
        <f t="shared" si="35"/>
        <v>0</v>
      </c>
      <c r="AU36" s="35">
        <f t="shared" si="30"/>
        <v>100000</v>
      </c>
      <c r="AV36" s="42" t="s">
        <v>870</v>
      </c>
      <c r="AW36" s="40">
        <v>2024</v>
      </c>
      <c r="AX36" s="40">
        <v>2024</v>
      </c>
      <c r="AY36" s="52" t="s">
        <v>69</v>
      </c>
    </row>
    <row r="37" spans="1:51" s="1" customFormat="1" ht="53.25" customHeight="1" x14ac:dyDescent="0.25">
      <c r="A37" s="169" t="s">
        <v>299</v>
      </c>
      <c r="B37" s="40" t="s">
        <v>117</v>
      </c>
      <c r="C37" s="38" t="s">
        <v>98</v>
      </c>
      <c r="D37" s="40"/>
      <c r="E37" s="40"/>
      <c r="F37" s="40"/>
      <c r="G37" s="40"/>
      <c r="H37" s="40"/>
      <c r="I37" s="40"/>
      <c r="J37" s="40"/>
      <c r="K37" s="33">
        <f t="shared" si="24"/>
        <v>0</v>
      </c>
      <c r="L37" s="40"/>
      <c r="M37" s="40"/>
      <c r="N37" s="40"/>
      <c r="O37" s="40"/>
      <c r="P37" s="40"/>
      <c r="Q37" s="40"/>
      <c r="R37" s="39">
        <f t="shared" si="34"/>
        <v>0</v>
      </c>
      <c r="S37" s="40">
        <v>165000</v>
      </c>
      <c r="T37" s="40"/>
      <c r="U37" s="40"/>
      <c r="V37" s="40"/>
      <c r="W37" s="40"/>
      <c r="X37" s="40"/>
      <c r="Y37" s="33">
        <f t="shared" si="26"/>
        <v>165000</v>
      </c>
      <c r="Z37" s="40"/>
      <c r="AA37" s="40"/>
      <c r="AB37" s="40"/>
      <c r="AC37" s="40"/>
      <c r="AD37" s="40"/>
      <c r="AE37" s="40"/>
      <c r="AF37" s="33">
        <f t="shared" si="27"/>
        <v>0</v>
      </c>
      <c r="AG37" s="40"/>
      <c r="AH37" s="40"/>
      <c r="AI37" s="40"/>
      <c r="AJ37" s="40"/>
      <c r="AK37" s="40"/>
      <c r="AL37" s="40"/>
      <c r="AM37" s="33">
        <f t="shared" si="28"/>
        <v>0</v>
      </c>
      <c r="AN37" s="40"/>
      <c r="AO37" s="40"/>
      <c r="AP37" s="40"/>
      <c r="AQ37" s="40"/>
      <c r="AR37" s="40"/>
      <c r="AS37" s="40"/>
      <c r="AT37" s="39">
        <f t="shared" si="35"/>
        <v>0</v>
      </c>
      <c r="AU37" s="35">
        <f t="shared" si="30"/>
        <v>165000</v>
      </c>
      <c r="AV37" s="42" t="s">
        <v>870</v>
      </c>
      <c r="AW37" s="40">
        <v>2024</v>
      </c>
      <c r="AX37" s="40">
        <v>2024</v>
      </c>
      <c r="AY37" s="52" t="s">
        <v>69</v>
      </c>
    </row>
    <row r="38" spans="1:51" s="1" customFormat="1" ht="45.75" customHeight="1" x14ac:dyDescent="0.25">
      <c r="A38" s="169" t="s">
        <v>300</v>
      </c>
      <c r="B38" s="32" t="s">
        <v>118</v>
      </c>
      <c r="C38" s="38" t="s">
        <v>98</v>
      </c>
      <c r="D38" s="40"/>
      <c r="F38" s="40"/>
      <c r="G38" s="40"/>
      <c r="H38" s="40"/>
      <c r="I38" s="40"/>
      <c r="J38" s="40"/>
      <c r="K38" s="33">
        <f t="shared" si="24"/>
        <v>0</v>
      </c>
      <c r="L38" s="40"/>
      <c r="M38" s="40"/>
      <c r="N38" s="40"/>
      <c r="O38" s="40"/>
      <c r="P38" s="40"/>
      <c r="Q38" s="40"/>
      <c r="R38" s="39">
        <f t="shared" si="34"/>
        <v>0</v>
      </c>
      <c r="S38" s="40">
        <v>150000</v>
      </c>
      <c r="T38" s="40"/>
      <c r="U38" s="40"/>
      <c r="V38" s="40"/>
      <c r="W38" s="40"/>
      <c r="X38" s="40"/>
      <c r="Y38" s="33">
        <f t="shared" si="26"/>
        <v>150000</v>
      </c>
      <c r="Z38" s="40"/>
      <c r="AA38" s="40"/>
      <c r="AB38" s="40"/>
      <c r="AC38" s="40"/>
      <c r="AD38" s="40"/>
      <c r="AE38" s="40"/>
      <c r="AF38" s="33">
        <f t="shared" si="27"/>
        <v>0</v>
      </c>
      <c r="AG38" s="40"/>
      <c r="AH38" s="40"/>
      <c r="AI38" s="40"/>
      <c r="AJ38" s="40"/>
      <c r="AK38" s="40"/>
      <c r="AL38" s="40"/>
      <c r="AM38" s="33">
        <f t="shared" si="28"/>
        <v>0</v>
      </c>
      <c r="AN38" s="40"/>
      <c r="AO38" s="40"/>
      <c r="AP38" s="40"/>
      <c r="AQ38" s="40"/>
      <c r="AR38" s="40"/>
      <c r="AS38" s="40"/>
      <c r="AT38" s="39">
        <f t="shared" si="35"/>
        <v>0</v>
      </c>
      <c r="AU38" s="35">
        <f t="shared" si="30"/>
        <v>150000</v>
      </c>
      <c r="AV38" s="42" t="s">
        <v>870</v>
      </c>
      <c r="AW38" s="40">
        <v>2024</v>
      </c>
      <c r="AX38" s="40">
        <v>2024</v>
      </c>
      <c r="AY38" s="52" t="s">
        <v>69</v>
      </c>
    </row>
    <row r="39" spans="1:51" s="1" customFormat="1" ht="66.75" customHeight="1" x14ac:dyDescent="0.25">
      <c r="A39" s="169" t="s">
        <v>301</v>
      </c>
      <c r="B39" s="38" t="s">
        <v>848</v>
      </c>
      <c r="C39" s="38" t="s">
        <v>98</v>
      </c>
      <c r="D39" s="40"/>
      <c r="E39" s="40"/>
      <c r="F39" s="40"/>
      <c r="G39" s="40"/>
      <c r="H39" s="40"/>
      <c r="I39" s="40"/>
      <c r="J39" s="40"/>
      <c r="K39" s="33">
        <f t="shared" si="24"/>
        <v>0</v>
      </c>
      <c r="L39" s="40"/>
      <c r="M39" s="40"/>
      <c r="N39" s="40"/>
      <c r="O39" s="40"/>
      <c r="P39" s="40"/>
      <c r="Q39" s="40"/>
      <c r="R39" s="39">
        <f t="shared" si="34"/>
        <v>0</v>
      </c>
      <c r="S39" s="40">
        <v>19000</v>
      </c>
      <c r="T39" s="40"/>
      <c r="U39" s="40"/>
      <c r="V39" s="40"/>
      <c r="W39" s="40"/>
      <c r="X39" s="40"/>
      <c r="Y39" s="33">
        <f t="shared" si="26"/>
        <v>19000</v>
      </c>
      <c r="Z39" s="40"/>
      <c r="AA39" s="40"/>
      <c r="AB39" s="40"/>
      <c r="AC39" s="40"/>
      <c r="AD39" s="40"/>
      <c r="AE39" s="40"/>
      <c r="AF39" s="33">
        <f t="shared" si="27"/>
        <v>0</v>
      </c>
      <c r="AG39" s="40"/>
      <c r="AH39" s="40"/>
      <c r="AI39" s="40"/>
      <c r="AJ39" s="40"/>
      <c r="AK39" s="40"/>
      <c r="AL39" s="40"/>
      <c r="AM39" s="33">
        <f t="shared" si="28"/>
        <v>0</v>
      </c>
      <c r="AN39" s="40"/>
      <c r="AO39" s="40"/>
      <c r="AP39" s="40"/>
      <c r="AQ39" s="40"/>
      <c r="AR39" s="40"/>
      <c r="AS39" s="40"/>
      <c r="AT39" s="39">
        <f t="shared" si="35"/>
        <v>0</v>
      </c>
      <c r="AU39" s="35">
        <f t="shared" si="30"/>
        <v>19000</v>
      </c>
      <c r="AV39" s="42" t="s">
        <v>870</v>
      </c>
      <c r="AW39" s="40">
        <v>2024</v>
      </c>
      <c r="AX39" s="40">
        <v>2024</v>
      </c>
      <c r="AY39" s="52" t="s">
        <v>69</v>
      </c>
    </row>
    <row r="40" spans="1:51" s="1" customFormat="1" ht="41.25" customHeight="1" x14ac:dyDescent="0.25">
      <c r="A40" s="169" t="s">
        <v>302</v>
      </c>
      <c r="B40" s="38" t="s">
        <v>153</v>
      </c>
      <c r="C40" s="38" t="s">
        <v>98</v>
      </c>
      <c r="D40" s="40"/>
      <c r="E40" s="164">
        <v>12000</v>
      </c>
      <c r="F40" s="40"/>
      <c r="G40" s="40"/>
      <c r="H40" s="40"/>
      <c r="I40" s="40"/>
      <c r="J40" s="40"/>
      <c r="K40" s="33">
        <f t="shared" si="24"/>
        <v>12000</v>
      </c>
      <c r="L40" s="40">
        <v>172676.65</v>
      </c>
      <c r="M40" s="40">
        <v>30472.35</v>
      </c>
      <c r="N40" s="40"/>
      <c r="O40" s="40"/>
      <c r="P40" s="40"/>
      <c r="Q40" s="40"/>
      <c r="R40" s="39">
        <f t="shared" si="34"/>
        <v>203149</v>
      </c>
      <c r="S40" s="40"/>
      <c r="T40" s="40"/>
      <c r="U40" s="40"/>
      <c r="V40" s="40"/>
      <c r="W40" s="40"/>
      <c r="X40" s="40"/>
      <c r="Y40" s="33">
        <f t="shared" si="26"/>
        <v>0</v>
      </c>
      <c r="Z40" s="40"/>
      <c r="AA40" s="40"/>
      <c r="AB40" s="40"/>
      <c r="AC40" s="40"/>
      <c r="AD40" s="40"/>
      <c r="AE40" s="40"/>
      <c r="AF40" s="33">
        <f t="shared" si="27"/>
        <v>0</v>
      </c>
      <c r="AG40" s="40"/>
      <c r="AH40" s="40"/>
      <c r="AI40" s="40"/>
      <c r="AJ40" s="40"/>
      <c r="AK40" s="40"/>
      <c r="AL40" s="40"/>
      <c r="AM40" s="33">
        <f t="shared" si="28"/>
        <v>0</v>
      </c>
      <c r="AN40" s="40"/>
      <c r="AO40" s="40"/>
      <c r="AP40" s="40"/>
      <c r="AQ40" s="40"/>
      <c r="AR40" s="40"/>
      <c r="AS40" s="40"/>
      <c r="AT40" s="39">
        <f t="shared" si="35"/>
        <v>0</v>
      </c>
      <c r="AU40" s="35">
        <f t="shared" si="30"/>
        <v>215149</v>
      </c>
      <c r="AV40" s="42" t="s">
        <v>871</v>
      </c>
      <c r="AW40" s="40">
        <v>2023</v>
      </c>
      <c r="AX40" s="40">
        <v>2023</v>
      </c>
      <c r="AY40" s="52" t="s">
        <v>69</v>
      </c>
    </row>
    <row r="41" spans="1:51" s="1" customFormat="1" ht="56.25" customHeight="1" x14ac:dyDescent="0.25">
      <c r="A41" s="169" t="s">
        <v>303</v>
      </c>
      <c r="B41" s="40" t="s">
        <v>250</v>
      </c>
      <c r="C41" s="38" t="s">
        <v>98</v>
      </c>
      <c r="D41" s="40"/>
      <c r="E41" s="40"/>
      <c r="F41" s="40"/>
      <c r="G41" s="40"/>
      <c r="H41" s="40"/>
      <c r="I41" s="40"/>
      <c r="J41" s="40"/>
      <c r="K41" s="33">
        <f t="shared" si="24"/>
        <v>0</v>
      </c>
      <c r="L41" s="40">
        <v>136126.65</v>
      </c>
      <c r="M41" s="40">
        <v>24022.35</v>
      </c>
      <c r="N41" s="40"/>
      <c r="O41" s="40"/>
      <c r="P41" s="40"/>
      <c r="Q41" s="40"/>
      <c r="R41" s="39">
        <f t="shared" si="34"/>
        <v>160149</v>
      </c>
      <c r="S41" s="40"/>
      <c r="T41" s="40"/>
      <c r="U41" s="40"/>
      <c r="V41" s="40"/>
      <c r="W41" s="40"/>
      <c r="X41" s="40"/>
      <c r="Y41" s="33">
        <f t="shared" si="26"/>
        <v>0</v>
      </c>
      <c r="Z41" s="40"/>
      <c r="AA41" s="40"/>
      <c r="AB41" s="40"/>
      <c r="AC41" s="40"/>
      <c r="AD41" s="40"/>
      <c r="AE41" s="40"/>
      <c r="AF41" s="33">
        <f t="shared" si="27"/>
        <v>0</v>
      </c>
      <c r="AG41" s="40"/>
      <c r="AH41" s="40"/>
      <c r="AI41" s="40"/>
      <c r="AJ41" s="40"/>
      <c r="AK41" s="40"/>
      <c r="AL41" s="40"/>
      <c r="AM41" s="33">
        <f t="shared" si="28"/>
        <v>0</v>
      </c>
      <c r="AN41" s="40"/>
      <c r="AO41" s="40"/>
      <c r="AP41" s="40"/>
      <c r="AQ41" s="40"/>
      <c r="AR41" s="40"/>
      <c r="AS41" s="40"/>
      <c r="AT41" s="39">
        <f t="shared" si="35"/>
        <v>0</v>
      </c>
      <c r="AU41" s="35">
        <f t="shared" si="30"/>
        <v>160149</v>
      </c>
      <c r="AV41" s="42" t="s">
        <v>870</v>
      </c>
      <c r="AW41" s="40">
        <v>2023</v>
      </c>
      <c r="AX41" s="40">
        <v>2023</v>
      </c>
      <c r="AY41" s="52" t="s">
        <v>69</v>
      </c>
    </row>
    <row r="42" spans="1:51" s="1" customFormat="1" ht="151.5" customHeight="1" x14ac:dyDescent="0.25">
      <c r="A42" s="169" t="s">
        <v>304</v>
      </c>
      <c r="B42" s="32" t="s">
        <v>251</v>
      </c>
      <c r="C42" s="38" t="s">
        <v>98</v>
      </c>
      <c r="D42" s="40"/>
      <c r="E42" s="40"/>
      <c r="F42" s="40"/>
      <c r="G42" s="40"/>
      <c r="H42" s="40"/>
      <c r="I42" s="40"/>
      <c r="J42" s="40"/>
      <c r="K42" s="33">
        <f t="shared" si="24"/>
        <v>0</v>
      </c>
      <c r="L42" s="40">
        <v>178626.65</v>
      </c>
      <c r="M42" s="40">
        <v>31522.35</v>
      </c>
      <c r="N42" s="40"/>
      <c r="O42" s="40"/>
      <c r="P42" s="40"/>
      <c r="Q42" s="40"/>
      <c r="R42" s="39">
        <f t="shared" si="34"/>
        <v>210149</v>
      </c>
      <c r="S42" s="40"/>
      <c r="T42" s="40"/>
      <c r="U42" s="40"/>
      <c r="V42" s="40"/>
      <c r="W42" s="40"/>
      <c r="X42" s="40"/>
      <c r="Y42" s="33">
        <f t="shared" si="26"/>
        <v>0</v>
      </c>
      <c r="Z42" s="40"/>
      <c r="AA42" s="40"/>
      <c r="AB42" s="40"/>
      <c r="AC42" s="40"/>
      <c r="AD42" s="40"/>
      <c r="AE42" s="40"/>
      <c r="AF42" s="33">
        <f t="shared" si="27"/>
        <v>0</v>
      </c>
      <c r="AG42" s="40"/>
      <c r="AH42" s="40"/>
      <c r="AI42" s="40"/>
      <c r="AJ42" s="40"/>
      <c r="AK42" s="40"/>
      <c r="AL42" s="40"/>
      <c r="AM42" s="33">
        <f t="shared" si="28"/>
        <v>0</v>
      </c>
      <c r="AN42" s="40"/>
      <c r="AO42" s="40"/>
      <c r="AP42" s="40"/>
      <c r="AQ42" s="40"/>
      <c r="AR42" s="40"/>
      <c r="AS42" s="40"/>
      <c r="AT42" s="39">
        <f t="shared" si="35"/>
        <v>0</v>
      </c>
      <c r="AU42" s="35">
        <f t="shared" si="30"/>
        <v>210149</v>
      </c>
      <c r="AV42" s="42" t="s">
        <v>872</v>
      </c>
      <c r="AW42" s="40">
        <v>2023</v>
      </c>
      <c r="AX42" s="40">
        <v>2023</v>
      </c>
      <c r="AY42" s="52" t="s">
        <v>69</v>
      </c>
    </row>
    <row r="43" spans="1:51" s="272" customFormat="1" ht="204.6" customHeight="1" x14ac:dyDescent="0.25">
      <c r="A43" s="305" t="s">
        <v>305</v>
      </c>
      <c r="B43" s="315" t="s">
        <v>968</v>
      </c>
      <c r="C43" s="306" t="s">
        <v>98</v>
      </c>
      <c r="D43" s="307"/>
      <c r="E43" s="316"/>
      <c r="F43" s="317">
        <v>0</v>
      </c>
      <c r="G43" s="318"/>
      <c r="H43" s="318"/>
      <c r="I43" s="318"/>
      <c r="J43" s="318"/>
      <c r="K43" s="319">
        <f t="shared" si="24"/>
        <v>0</v>
      </c>
      <c r="L43" s="317"/>
      <c r="M43" s="317"/>
      <c r="N43" s="318"/>
      <c r="O43" s="318"/>
      <c r="P43" s="318"/>
      <c r="Q43" s="318"/>
      <c r="R43" s="320">
        <f t="shared" si="34"/>
        <v>0</v>
      </c>
      <c r="S43" s="317">
        <v>2046.86625</v>
      </c>
      <c r="T43" s="317">
        <v>11598.908750000001</v>
      </c>
      <c r="U43" s="318"/>
      <c r="V43" s="318"/>
      <c r="W43" s="318"/>
      <c r="X43" s="318"/>
      <c r="Y43" s="320">
        <f t="shared" si="26"/>
        <v>13645.775000000001</v>
      </c>
      <c r="Z43" s="318">
        <v>38890.458749999998</v>
      </c>
      <c r="AA43" s="318">
        <v>220379.26624999999</v>
      </c>
      <c r="AB43" s="318"/>
      <c r="AC43" s="318"/>
      <c r="AD43" s="318"/>
      <c r="AE43" s="318"/>
      <c r="AF43" s="319">
        <f t="shared" si="27"/>
        <v>259269.72499999998</v>
      </c>
      <c r="AG43" s="318"/>
      <c r="AH43" s="318"/>
      <c r="AI43" s="318"/>
      <c r="AJ43" s="318"/>
      <c r="AK43" s="318"/>
      <c r="AL43" s="318"/>
      <c r="AM43" s="319">
        <f t="shared" si="28"/>
        <v>0</v>
      </c>
      <c r="AN43" s="318"/>
      <c r="AO43" s="318"/>
      <c r="AP43" s="318"/>
      <c r="AQ43" s="318"/>
      <c r="AR43" s="318"/>
      <c r="AS43" s="318"/>
      <c r="AT43" s="320">
        <f t="shared" si="35"/>
        <v>0</v>
      </c>
      <c r="AU43" s="321">
        <f t="shared" si="30"/>
        <v>272915.5</v>
      </c>
      <c r="AV43" s="322" t="s">
        <v>969</v>
      </c>
      <c r="AW43" s="307">
        <v>2024</v>
      </c>
      <c r="AX43" s="307">
        <v>2025</v>
      </c>
      <c r="AY43" s="314" t="s">
        <v>69</v>
      </c>
    </row>
    <row r="44" spans="1:51" s="272" customFormat="1" ht="32.450000000000003" customHeight="1" x14ac:dyDescent="0.25">
      <c r="A44" s="366" t="s">
        <v>1008</v>
      </c>
      <c r="B44" s="367"/>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368"/>
    </row>
    <row r="45" spans="1:51" s="1" customFormat="1" ht="115.5" customHeight="1" x14ac:dyDescent="0.25">
      <c r="A45" s="169" t="s">
        <v>520</v>
      </c>
      <c r="B45" s="32" t="s">
        <v>252</v>
      </c>
      <c r="C45" s="38" t="s">
        <v>98</v>
      </c>
      <c r="D45" s="175"/>
      <c r="E45" s="40">
        <v>16169</v>
      </c>
      <c r="F45" s="175">
        <v>91625</v>
      </c>
      <c r="G45" s="176"/>
      <c r="H45" s="176"/>
      <c r="I45" s="176"/>
      <c r="J45" s="176"/>
      <c r="K45" s="33">
        <f t="shared" si="24"/>
        <v>107794</v>
      </c>
      <c r="L45" s="40">
        <f>79691-M45</f>
        <v>11953.650000000009</v>
      </c>
      <c r="M45" s="40">
        <f>0.85*79691</f>
        <v>67737.349999999991</v>
      </c>
      <c r="N45" s="40"/>
      <c r="O45" s="40"/>
      <c r="P45" s="40"/>
      <c r="Q45" s="40"/>
      <c r="R45" s="39">
        <f t="shared" si="34"/>
        <v>79691</v>
      </c>
      <c r="S45" s="40"/>
      <c r="T45" s="40"/>
      <c r="U45" s="40"/>
      <c r="V45" s="40"/>
      <c r="W45" s="40"/>
      <c r="X45" s="40"/>
      <c r="Y45" s="33">
        <f t="shared" si="26"/>
        <v>0</v>
      </c>
      <c r="Z45" s="40"/>
      <c r="AA45" s="40"/>
      <c r="AB45" s="40"/>
      <c r="AC45" s="40"/>
      <c r="AD45" s="40"/>
      <c r="AE45" s="40"/>
      <c r="AF45" s="33">
        <f t="shared" si="27"/>
        <v>0</v>
      </c>
      <c r="AG45" s="40"/>
      <c r="AH45" s="40"/>
      <c r="AI45" s="40"/>
      <c r="AJ45" s="40"/>
      <c r="AK45" s="40"/>
      <c r="AL45" s="40"/>
      <c r="AM45" s="33">
        <f t="shared" si="28"/>
        <v>0</v>
      </c>
      <c r="AN45" s="40"/>
      <c r="AO45" s="40"/>
      <c r="AP45" s="40"/>
      <c r="AQ45" s="40"/>
      <c r="AR45" s="40"/>
      <c r="AS45" s="40"/>
      <c r="AT45" s="39">
        <f t="shared" ref="AT45:AT51" si="36">AN45+AO45+AP45+AR45</f>
        <v>0</v>
      </c>
      <c r="AU45" s="35">
        <f t="shared" si="30"/>
        <v>187485</v>
      </c>
      <c r="AV45" s="42" t="s">
        <v>907</v>
      </c>
      <c r="AW45" s="40">
        <v>2022</v>
      </c>
      <c r="AX45" s="40">
        <v>2022</v>
      </c>
      <c r="AY45" s="52" t="s">
        <v>69</v>
      </c>
    </row>
    <row r="46" spans="1:51" s="1" customFormat="1" ht="86.25" customHeight="1" x14ac:dyDescent="0.25">
      <c r="A46" s="169" t="s">
        <v>306</v>
      </c>
      <c r="B46" s="32" t="s">
        <v>253</v>
      </c>
      <c r="C46" s="38" t="s">
        <v>98</v>
      </c>
      <c r="D46" s="177"/>
      <c r="E46" s="40">
        <v>17572</v>
      </c>
      <c r="F46" s="175">
        <v>99318</v>
      </c>
      <c r="G46" s="176"/>
      <c r="H46" s="176"/>
      <c r="I46" s="176"/>
      <c r="J46" s="176"/>
      <c r="K46" s="33">
        <f t="shared" si="24"/>
        <v>116890</v>
      </c>
      <c r="L46" s="40">
        <f>78653-M46</f>
        <v>11797.949999999997</v>
      </c>
      <c r="M46" s="40">
        <f>0.85*78653</f>
        <v>66855.05</v>
      </c>
      <c r="N46" s="40"/>
      <c r="O46" s="40"/>
      <c r="P46" s="40"/>
      <c r="Q46" s="40"/>
      <c r="R46" s="39">
        <f t="shared" si="34"/>
        <v>78653</v>
      </c>
      <c r="S46" s="40"/>
      <c r="T46" s="40"/>
      <c r="U46" s="40"/>
      <c r="V46" s="40"/>
      <c r="W46" s="40"/>
      <c r="X46" s="40"/>
      <c r="Y46" s="33">
        <f t="shared" si="26"/>
        <v>0</v>
      </c>
      <c r="Z46" s="40"/>
      <c r="AA46" s="40"/>
      <c r="AB46" s="40"/>
      <c r="AC46" s="40"/>
      <c r="AD46" s="40"/>
      <c r="AE46" s="40"/>
      <c r="AF46" s="33">
        <f t="shared" si="27"/>
        <v>0</v>
      </c>
      <c r="AG46" s="40"/>
      <c r="AH46" s="40"/>
      <c r="AI46" s="40"/>
      <c r="AJ46" s="40"/>
      <c r="AK46" s="40"/>
      <c r="AL46" s="40"/>
      <c r="AM46" s="33">
        <f t="shared" si="28"/>
        <v>0</v>
      </c>
      <c r="AN46" s="40"/>
      <c r="AO46" s="40"/>
      <c r="AP46" s="40"/>
      <c r="AQ46" s="40"/>
      <c r="AR46" s="40"/>
      <c r="AS46" s="40"/>
      <c r="AT46" s="39">
        <f t="shared" si="36"/>
        <v>0</v>
      </c>
      <c r="AU46" s="35">
        <f t="shared" si="30"/>
        <v>195543</v>
      </c>
      <c r="AV46" s="42" t="s">
        <v>908</v>
      </c>
      <c r="AW46" s="40">
        <v>2022</v>
      </c>
      <c r="AX46" s="40">
        <v>2022</v>
      </c>
      <c r="AY46" s="52" t="s">
        <v>69</v>
      </c>
    </row>
    <row r="47" spans="1:51" s="1" customFormat="1" ht="107.25" customHeight="1" x14ac:dyDescent="0.25">
      <c r="A47" s="169" t="s">
        <v>307</v>
      </c>
      <c r="B47" s="32" t="s">
        <v>849</v>
      </c>
      <c r="C47" s="38" t="s">
        <v>98</v>
      </c>
      <c r="D47" s="175"/>
      <c r="E47" s="40">
        <v>20595</v>
      </c>
      <c r="F47" s="175">
        <v>116703</v>
      </c>
      <c r="G47" s="176"/>
      <c r="H47" s="176"/>
      <c r="I47" s="176"/>
      <c r="J47" s="176"/>
      <c r="K47" s="33">
        <f t="shared" si="24"/>
        <v>137298</v>
      </c>
      <c r="L47" s="40">
        <f>102728-M47</f>
        <v>15409.199999999997</v>
      </c>
      <c r="M47" s="40">
        <f>0.85*102728</f>
        <v>87318.8</v>
      </c>
      <c r="N47" s="40"/>
      <c r="O47" s="40"/>
      <c r="P47" s="40"/>
      <c r="Q47" s="40"/>
      <c r="R47" s="39">
        <f t="shared" si="34"/>
        <v>102728</v>
      </c>
      <c r="S47" s="40"/>
      <c r="T47" s="40"/>
      <c r="U47" s="40"/>
      <c r="V47" s="40"/>
      <c r="W47" s="40"/>
      <c r="X47" s="40"/>
      <c r="Y47" s="33">
        <f t="shared" si="26"/>
        <v>0</v>
      </c>
      <c r="Z47" s="40"/>
      <c r="AA47" s="40"/>
      <c r="AB47" s="40"/>
      <c r="AC47" s="40"/>
      <c r="AD47" s="40"/>
      <c r="AE47" s="40"/>
      <c r="AF47" s="33">
        <f t="shared" si="27"/>
        <v>0</v>
      </c>
      <c r="AG47" s="40"/>
      <c r="AH47" s="40"/>
      <c r="AI47" s="40"/>
      <c r="AJ47" s="40"/>
      <c r="AK47" s="40"/>
      <c r="AL47" s="40"/>
      <c r="AM47" s="33">
        <f t="shared" si="28"/>
        <v>0</v>
      </c>
      <c r="AN47" s="40"/>
      <c r="AO47" s="40"/>
      <c r="AP47" s="40"/>
      <c r="AQ47" s="40"/>
      <c r="AR47" s="40"/>
      <c r="AS47" s="40"/>
      <c r="AT47" s="39">
        <f t="shared" si="36"/>
        <v>0</v>
      </c>
      <c r="AU47" s="35">
        <f t="shared" si="30"/>
        <v>240026</v>
      </c>
      <c r="AV47" s="42" t="s">
        <v>795</v>
      </c>
      <c r="AW47" s="40">
        <v>2022</v>
      </c>
      <c r="AX47" s="40">
        <v>2022</v>
      </c>
      <c r="AY47" s="52" t="s">
        <v>69</v>
      </c>
    </row>
    <row r="48" spans="1:51" s="1" customFormat="1" ht="105" customHeight="1" x14ac:dyDescent="0.25">
      <c r="A48" s="169" t="s">
        <v>308</v>
      </c>
      <c r="B48" s="51" t="s">
        <v>119</v>
      </c>
      <c r="C48" s="48" t="s">
        <v>98</v>
      </c>
      <c r="D48" s="108"/>
      <c r="E48" s="50"/>
      <c r="F48" s="108"/>
      <c r="G48" s="178"/>
      <c r="H48" s="178"/>
      <c r="I48" s="178"/>
      <c r="J48" s="178"/>
      <c r="K48" s="33">
        <f t="shared" si="24"/>
        <v>0</v>
      </c>
      <c r="L48" s="50">
        <v>105000</v>
      </c>
      <c r="M48" s="50"/>
      <c r="N48" s="50"/>
      <c r="O48" s="50"/>
      <c r="P48" s="50"/>
      <c r="Q48" s="50"/>
      <c r="R48" s="39">
        <f t="shared" si="34"/>
        <v>105000</v>
      </c>
      <c r="S48" s="50"/>
      <c r="T48" s="50"/>
      <c r="U48" s="50"/>
      <c r="V48" s="50"/>
      <c r="W48" s="50"/>
      <c r="X48" s="50"/>
      <c r="Y48" s="33">
        <f t="shared" si="26"/>
        <v>0</v>
      </c>
      <c r="Z48" s="50"/>
      <c r="AA48" s="50"/>
      <c r="AB48" s="50"/>
      <c r="AC48" s="50"/>
      <c r="AD48" s="50"/>
      <c r="AE48" s="50"/>
      <c r="AF48" s="33">
        <f t="shared" si="27"/>
        <v>0</v>
      </c>
      <c r="AG48" s="50"/>
      <c r="AH48" s="50"/>
      <c r="AI48" s="50"/>
      <c r="AJ48" s="50"/>
      <c r="AK48" s="50"/>
      <c r="AL48" s="50"/>
      <c r="AM48" s="33">
        <f t="shared" si="28"/>
        <v>0</v>
      </c>
      <c r="AN48" s="50"/>
      <c r="AO48" s="50"/>
      <c r="AP48" s="50"/>
      <c r="AQ48" s="50"/>
      <c r="AR48" s="50"/>
      <c r="AS48" s="50"/>
      <c r="AT48" s="87">
        <f t="shared" si="36"/>
        <v>0</v>
      </c>
      <c r="AU48" s="35">
        <f t="shared" si="30"/>
        <v>105000</v>
      </c>
      <c r="AV48" s="89" t="s">
        <v>796</v>
      </c>
      <c r="AW48" s="50">
        <v>2023</v>
      </c>
      <c r="AX48" s="50">
        <v>2023</v>
      </c>
      <c r="AY48" s="52" t="s">
        <v>69</v>
      </c>
    </row>
    <row r="49" spans="1:51" s="1" customFormat="1" ht="298.5" customHeight="1" x14ac:dyDescent="0.25">
      <c r="A49" s="169" t="s">
        <v>309</v>
      </c>
      <c r="B49" s="51" t="s">
        <v>120</v>
      </c>
      <c r="C49" s="48" t="s">
        <v>98</v>
      </c>
      <c r="D49" s="50"/>
      <c r="E49" s="50"/>
      <c r="F49" s="50"/>
      <c r="G49" s="50"/>
      <c r="H49" s="50"/>
      <c r="I49" s="50"/>
      <c r="J49" s="50"/>
      <c r="K49" s="33">
        <f t="shared" si="24"/>
        <v>0</v>
      </c>
      <c r="L49" s="50">
        <v>339000</v>
      </c>
      <c r="M49" s="50"/>
      <c r="N49" s="50"/>
      <c r="O49" s="50"/>
      <c r="P49" s="50"/>
      <c r="Q49" s="50"/>
      <c r="R49" s="39">
        <f t="shared" si="34"/>
        <v>339000</v>
      </c>
      <c r="S49" s="50"/>
      <c r="T49" s="50"/>
      <c r="U49" s="50"/>
      <c r="V49" s="50"/>
      <c r="W49" s="50"/>
      <c r="X49" s="50"/>
      <c r="Y49" s="33">
        <f t="shared" si="26"/>
        <v>0</v>
      </c>
      <c r="Z49" s="50"/>
      <c r="AA49" s="50"/>
      <c r="AB49" s="50"/>
      <c r="AC49" s="50"/>
      <c r="AD49" s="50"/>
      <c r="AE49" s="50"/>
      <c r="AF49" s="33">
        <f t="shared" si="27"/>
        <v>0</v>
      </c>
      <c r="AG49" s="50"/>
      <c r="AH49" s="50"/>
      <c r="AI49" s="50"/>
      <c r="AJ49" s="50"/>
      <c r="AK49" s="50"/>
      <c r="AL49" s="50"/>
      <c r="AM49" s="33">
        <f t="shared" si="28"/>
        <v>0</v>
      </c>
      <c r="AN49" s="50"/>
      <c r="AO49" s="50"/>
      <c r="AP49" s="50"/>
      <c r="AQ49" s="50"/>
      <c r="AR49" s="50"/>
      <c r="AS49" s="50"/>
      <c r="AT49" s="87">
        <f t="shared" si="36"/>
        <v>0</v>
      </c>
      <c r="AU49" s="35">
        <f t="shared" si="30"/>
        <v>339000</v>
      </c>
      <c r="AV49" s="89" t="s">
        <v>663</v>
      </c>
      <c r="AW49" s="50">
        <v>2023</v>
      </c>
      <c r="AX49" s="50">
        <v>2023</v>
      </c>
      <c r="AY49" s="52" t="s">
        <v>69</v>
      </c>
    </row>
    <row r="50" spans="1:51" s="1" customFormat="1" ht="150.75" customHeight="1" x14ac:dyDescent="0.25">
      <c r="A50" s="169" t="s">
        <v>310</v>
      </c>
      <c r="B50" s="51" t="s">
        <v>254</v>
      </c>
      <c r="C50" s="48" t="s">
        <v>98</v>
      </c>
      <c r="D50" s="50"/>
      <c r="E50" s="50"/>
      <c r="F50" s="50"/>
      <c r="G50" s="50"/>
      <c r="H50" s="50"/>
      <c r="I50" s="50"/>
      <c r="J50" s="50"/>
      <c r="K50" s="33">
        <f t="shared" si="24"/>
        <v>0</v>
      </c>
      <c r="L50" s="87">
        <v>1500000</v>
      </c>
      <c r="M50" s="50"/>
      <c r="N50" s="50"/>
      <c r="O50" s="50"/>
      <c r="P50" s="50"/>
      <c r="Q50" s="50"/>
      <c r="R50" s="39">
        <f t="shared" si="34"/>
        <v>1500000</v>
      </c>
      <c r="S50" s="50"/>
      <c r="T50" s="50"/>
      <c r="U50" s="50"/>
      <c r="V50" s="50"/>
      <c r="W50" s="50"/>
      <c r="X50" s="50"/>
      <c r="Y50" s="33">
        <f t="shared" si="26"/>
        <v>0</v>
      </c>
      <c r="Z50" s="50"/>
      <c r="AA50" s="50"/>
      <c r="AB50" s="50"/>
      <c r="AC50" s="50"/>
      <c r="AD50" s="50"/>
      <c r="AE50" s="50"/>
      <c r="AF50" s="33">
        <f t="shared" si="27"/>
        <v>0</v>
      </c>
      <c r="AG50" s="50"/>
      <c r="AH50" s="50"/>
      <c r="AI50" s="50"/>
      <c r="AJ50" s="50"/>
      <c r="AK50" s="50"/>
      <c r="AL50" s="50"/>
      <c r="AM50" s="33">
        <f t="shared" si="28"/>
        <v>0</v>
      </c>
      <c r="AN50" s="50"/>
      <c r="AO50" s="50"/>
      <c r="AP50" s="50"/>
      <c r="AQ50" s="50"/>
      <c r="AR50" s="50"/>
      <c r="AS50" s="50"/>
      <c r="AT50" s="87">
        <f t="shared" si="36"/>
        <v>0</v>
      </c>
      <c r="AU50" s="35">
        <f t="shared" si="30"/>
        <v>1500000</v>
      </c>
      <c r="AV50" s="89" t="s">
        <v>797</v>
      </c>
      <c r="AW50" s="50">
        <v>2023</v>
      </c>
      <c r="AX50" s="50">
        <v>2023</v>
      </c>
      <c r="AY50" s="52" t="s">
        <v>69</v>
      </c>
    </row>
    <row r="51" spans="1:51" s="272" customFormat="1" ht="212.45" customHeight="1" x14ac:dyDescent="0.25">
      <c r="A51" s="305" t="s">
        <v>311</v>
      </c>
      <c r="B51" s="323" t="s">
        <v>970</v>
      </c>
      <c r="C51" s="306" t="s">
        <v>98</v>
      </c>
      <c r="D51" s="307"/>
      <c r="E51" s="316"/>
      <c r="F51" s="317"/>
      <c r="G51" s="307"/>
      <c r="H51" s="307"/>
      <c r="I51" s="307"/>
      <c r="J51" s="307"/>
      <c r="K51" s="308">
        <f t="shared" si="24"/>
        <v>0</v>
      </c>
      <c r="L51" s="324"/>
      <c r="M51" s="324"/>
      <c r="N51" s="324"/>
      <c r="O51" s="324"/>
      <c r="P51" s="324"/>
      <c r="Q51" s="324"/>
      <c r="R51" s="240">
        <f t="shared" si="34"/>
        <v>0</v>
      </c>
      <c r="S51" s="324">
        <v>16962.833025</v>
      </c>
      <c r="T51" s="324">
        <v>96122.720474999995</v>
      </c>
      <c r="U51" s="324"/>
      <c r="V51" s="324"/>
      <c r="W51" s="324"/>
      <c r="X51" s="324"/>
      <c r="Y51" s="240">
        <f t="shared" si="26"/>
        <v>113085.55349999999</v>
      </c>
      <c r="Z51" s="324">
        <v>322293.827475</v>
      </c>
      <c r="AA51" s="324">
        <v>1826331.689025</v>
      </c>
      <c r="AB51" s="324"/>
      <c r="AC51" s="324"/>
      <c r="AD51" s="324"/>
      <c r="AE51" s="324"/>
      <c r="AF51" s="308">
        <f t="shared" si="27"/>
        <v>2148625.5164999999</v>
      </c>
      <c r="AG51" s="324"/>
      <c r="AH51" s="324"/>
      <c r="AI51" s="324"/>
      <c r="AJ51" s="324"/>
      <c r="AK51" s="324"/>
      <c r="AL51" s="324"/>
      <c r="AM51" s="308">
        <f t="shared" si="28"/>
        <v>0</v>
      </c>
      <c r="AN51" s="324"/>
      <c r="AO51" s="324"/>
      <c r="AP51" s="324"/>
      <c r="AQ51" s="324"/>
      <c r="AR51" s="324"/>
      <c r="AS51" s="324"/>
      <c r="AT51" s="240">
        <f t="shared" si="36"/>
        <v>0</v>
      </c>
      <c r="AU51" s="325">
        <f>AT51+AM51+AF51+Y51+R51+K51</f>
        <v>2261711.0699999998</v>
      </c>
      <c r="AV51" s="322" t="s">
        <v>971</v>
      </c>
      <c r="AW51" s="307">
        <v>2024</v>
      </c>
      <c r="AX51" s="307">
        <v>2025</v>
      </c>
      <c r="AY51" s="314" t="s">
        <v>69</v>
      </c>
    </row>
    <row r="52" spans="1:51" s="272" customFormat="1" ht="39.6" customHeight="1" x14ac:dyDescent="0.25">
      <c r="A52" s="366" t="s">
        <v>1008</v>
      </c>
      <c r="B52" s="367"/>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8"/>
    </row>
    <row r="53" spans="1:51" s="1" customFormat="1" ht="121.5" customHeight="1" x14ac:dyDescent="0.25">
      <c r="A53" s="169" t="s">
        <v>312</v>
      </c>
      <c r="B53" s="32" t="s">
        <v>516</v>
      </c>
      <c r="C53" s="38" t="s">
        <v>98</v>
      </c>
      <c r="D53" s="40"/>
      <c r="E53" s="40"/>
      <c r="F53" s="175"/>
      <c r="G53" s="176"/>
      <c r="H53" s="176"/>
      <c r="I53" s="176"/>
      <c r="J53" s="176"/>
      <c r="K53" s="141">
        <f t="shared" ref="K53" si="37">E53+F53+G53+I53</f>
        <v>0</v>
      </c>
      <c r="L53" s="164">
        <f>63500+35000+35000</f>
        <v>133500</v>
      </c>
      <c r="M53" s="40"/>
      <c r="N53" s="40"/>
      <c r="O53" s="40"/>
      <c r="P53" s="40"/>
      <c r="Q53" s="40"/>
      <c r="R53" s="39">
        <f t="shared" si="34"/>
        <v>133500</v>
      </c>
      <c r="S53" s="40"/>
      <c r="T53" s="40"/>
      <c r="U53" s="40"/>
      <c r="V53" s="40"/>
      <c r="W53" s="40"/>
      <c r="X53" s="40"/>
      <c r="Y53" s="33">
        <f t="shared" si="26"/>
        <v>0</v>
      </c>
      <c r="Z53" s="40"/>
      <c r="AA53" s="40"/>
      <c r="AB53" s="40"/>
      <c r="AC53" s="40"/>
      <c r="AD53" s="40"/>
      <c r="AE53" s="40"/>
      <c r="AF53" s="33">
        <f t="shared" si="27"/>
        <v>0</v>
      </c>
      <c r="AG53" s="40"/>
      <c r="AH53" s="40"/>
      <c r="AI53" s="40"/>
      <c r="AJ53" s="40"/>
      <c r="AK53" s="40"/>
      <c r="AL53" s="40"/>
      <c r="AM53" s="33">
        <f t="shared" si="28"/>
        <v>0</v>
      </c>
      <c r="AN53" s="40"/>
      <c r="AO53" s="40"/>
      <c r="AP53" s="40"/>
      <c r="AQ53" s="40"/>
      <c r="AR53" s="40"/>
      <c r="AS53" s="40"/>
      <c r="AT53" s="39">
        <f t="shared" ref="AT53:AT58" si="38">AN53+AO53+AP53+AR53</f>
        <v>0</v>
      </c>
      <c r="AU53" s="35">
        <f t="shared" si="30"/>
        <v>133500</v>
      </c>
      <c r="AV53" s="42" t="s">
        <v>787</v>
      </c>
      <c r="AW53" s="40">
        <v>2023</v>
      </c>
      <c r="AX53" s="40">
        <v>2023</v>
      </c>
      <c r="AY53" s="52" t="s">
        <v>507</v>
      </c>
    </row>
    <row r="54" spans="1:51" s="233" customFormat="1" ht="381" customHeight="1" x14ac:dyDescent="0.25">
      <c r="A54" s="169" t="s">
        <v>313</v>
      </c>
      <c r="B54" s="32" t="s">
        <v>270</v>
      </c>
      <c r="C54" s="38" t="s">
        <v>98</v>
      </c>
      <c r="D54" s="40"/>
      <c r="E54" s="40"/>
      <c r="F54" s="175"/>
      <c r="G54" s="176"/>
      <c r="H54" s="176"/>
      <c r="I54" s="176"/>
      <c r="J54" s="176"/>
      <c r="K54" s="141">
        <f t="shared" ref="K54:K55" si="39">E54+F54+G54+I54</f>
        <v>0</v>
      </c>
      <c r="L54" s="40">
        <f>83119+24111+24111</f>
        <v>131341</v>
      </c>
      <c r="M54" s="40"/>
      <c r="N54" s="40"/>
      <c r="O54" s="40"/>
      <c r="P54" s="40"/>
      <c r="Q54" s="40"/>
      <c r="R54" s="39">
        <f t="shared" si="34"/>
        <v>131341</v>
      </c>
      <c r="S54" s="40">
        <v>83119</v>
      </c>
      <c r="T54" s="40"/>
      <c r="U54" s="40"/>
      <c r="V54" s="40"/>
      <c r="W54" s="40"/>
      <c r="X54" s="40"/>
      <c r="Y54" s="33">
        <f t="shared" si="26"/>
        <v>83119</v>
      </c>
      <c r="Z54" s="40"/>
      <c r="AA54" s="40"/>
      <c r="AB54" s="40"/>
      <c r="AC54" s="40"/>
      <c r="AD54" s="40"/>
      <c r="AE54" s="40"/>
      <c r="AF54" s="33">
        <f t="shared" si="27"/>
        <v>0</v>
      </c>
      <c r="AG54" s="40"/>
      <c r="AH54" s="40"/>
      <c r="AI54" s="40"/>
      <c r="AJ54" s="40"/>
      <c r="AK54" s="40"/>
      <c r="AL54" s="40"/>
      <c r="AM54" s="33">
        <f t="shared" si="28"/>
        <v>0</v>
      </c>
      <c r="AN54" s="40"/>
      <c r="AO54" s="40"/>
      <c r="AP54" s="40"/>
      <c r="AQ54" s="40"/>
      <c r="AR54" s="40"/>
      <c r="AS54" s="40"/>
      <c r="AT54" s="39">
        <f t="shared" si="38"/>
        <v>0</v>
      </c>
      <c r="AU54" s="35">
        <f t="shared" si="30"/>
        <v>214460</v>
      </c>
      <c r="AV54" s="42" t="s">
        <v>798</v>
      </c>
      <c r="AW54" s="40">
        <v>2023</v>
      </c>
      <c r="AX54" s="40">
        <v>2024</v>
      </c>
      <c r="AY54" s="25" t="s">
        <v>269</v>
      </c>
    </row>
    <row r="55" spans="1:51" s="272" customFormat="1" ht="221.25" customHeight="1" x14ac:dyDescent="0.25">
      <c r="A55" s="305" t="s">
        <v>314</v>
      </c>
      <c r="B55" s="315" t="s">
        <v>189</v>
      </c>
      <c r="C55" s="306" t="s">
        <v>98</v>
      </c>
      <c r="D55" s="307"/>
      <c r="E55" s="316"/>
      <c r="F55" s="317"/>
      <c r="G55" s="307"/>
      <c r="H55" s="307"/>
      <c r="I55" s="307"/>
      <c r="J55" s="307"/>
      <c r="K55" s="326">
        <f t="shared" si="39"/>
        <v>0</v>
      </c>
      <c r="L55" s="309"/>
      <c r="M55" s="309"/>
      <c r="N55" s="309"/>
      <c r="O55" s="309"/>
      <c r="P55" s="309"/>
      <c r="Q55" s="309"/>
      <c r="R55" s="311">
        <f t="shared" si="34"/>
        <v>0</v>
      </c>
      <c r="S55" s="309">
        <v>17609.950275000003</v>
      </c>
      <c r="T55" s="309">
        <v>99789.718225000004</v>
      </c>
      <c r="U55" s="309"/>
      <c r="V55" s="309"/>
      <c r="W55" s="309"/>
      <c r="X55" s="309"/>
      <c r="Y55" s="311">
        <f t="shared" si="26"/>
        <v>117399.6685</v>
      </c>
      <c r="Z55" s="309">
        <v>334589.05522499996</v>
      </c>
      <c r="AA55" s="309">
        <v>1896004.6462749999</v>
      </c>
      <c r="AB55" s="309"/>
      <c r="AC55" s="309"/>
      <c r="AD55" s="309"/>
      <c r="AE55" s="309"/>
      <c r="AF55" s="310">
        <f t="shared" si="27"/>
        <v>2230593.7015</v>
      </c>
      <c r="AG55" s="309"/>
      <c r="AH55" s="309"/>
      <c r="AI55" s="309"/>
      <c r="AJ55" s="309"/>
      <c r="AK55" s="309"/>
      <c r="AL55" s="309"/>
      <c r="AM55" s="310">
        <f t="shared" si="28"/>
        <v>0</v>
      </c>
      <c r="AN55" s="309"/>
      <c r="AO55" s="309"/>
      <c r="AP55" s="309"/>
      <c r="AQ55" s="309"/>
      <c r="AR55" s="309"/>
      <c r="AS55" s="309"/>
      <c r="AT55" s="311">
        <f t="shared" si="38"/>
        <v>0</v>
      </c>
      <c r="AU55" s="312">
        <f t="shared" si="30"/>
        <v>2347993.37</v>
      </c>
      <c r="AV55" s="322" t="s">
        <v>972</v>
      </c>
      <c r="AW55" s="307">
        <v>2024</v>
      </c>
      <c r="AX55" s="307">
        <v>2025</v>
      </c>
      <c r="AY55" s="314" t="s">
        <v>69</v>
      </c>
    </row>
    <row r="56" spans="1:51" s="272" customFormat="1" ht="48" customHeight="1" x14ac:dyDescent="0.25">
      <c r="A56" s="366" t="s">
        <v>1008</v>
      </c>
      <c r="B56" s="367"/>
      <c r="C56" s="367"/>
      <c r="D56" s="367"/>
      <c r="E56" s="367"/>
      <c r="F56" s="367"/>
      <c r="G56" s="367"/>
      <c r="H56" s="367"/>
      <c r="I56" s="367"/>
      <c r="J56" s="367"/>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8"/>
    </row>
    <row r="57" spans="1:51" s="1" customFormat="1" ht="170.1" customHeight="1" x14ac:dyDescent="0.25">
      <c r="A57" s="169" t="s">
        <v>315</v>
      </c>
      <c r="B57" s="38" t="s">
        <v>66</v>
      </c>
      <c r="C57" s="38" t="s">
        <v>98</v>
      </c>
      <c r="D57" s="40"/>
      <c r="E57" s="40"/>
      <c r="F57" s="40"/>
      <c r="G57" s="40"/>
      <c r="H57" s="40"/>
      <c r="I57" s="40"/>
      <c r="J57" s="40"/>
      <c r="K57" s="47">
        <f t="shared" ref="K57:K76" si="40">E57+F57+G57+I57</f>
        <v>0</v>
      </c>
      <c r="L57" s="40"/>
      <c r="M57" s="40"/>
      <c r="N57" s="40"/>
      <c r="O57" s="40"/>
      <c r="P57" s="40"/>
      <c r="Q57" s="40"/>
      <c r="R57" s="39">
        <f t="shared" si="34"/>
        <v>0</v>
      </c>
      <c r="S57" s="40"/>
      <c r="T57" s="40"/>
      <c r="V57" s="40"/>
      <c r="W57" s="40"/>
      <c r="X57" s="40"/>
      <c r="Y57" s="33">
        <f t="shared" si="26"/>
        <v>0</v>
      </c>
      <c r="Z57" s="40">
        <v>1000000</v>
      </c>
      <c r="AA57" s="40"/>
      <c r="AB57" s="40"/>
      <c r="AC57" s="40"/>
      <c r="AD57" s="40"/>
      <c r="AE57" s="40"/>
      <c r="AF57" s="33">
        <f t="shared" si="27"/>
        <v>1000000</v>
      </c>
      <c r="AG57" s="40"/>
      <c r="AH57" s="40"/>
      <c r="AI57" s="40"/>
      <c r="AJ57" s="40"/>
      <c r="AK57" s="40"/>
      <c r="AL57" s="40"/>
      <c r="AM57" s="33">
        <f t="shared" si="28"/>
        <v>0</v>
      </c>
      <c r="AN57" s="40"/>
      <c r="AO57" s="40"/>
      <c r="AP57" s="40"/>
      <c r="AQ57" s="40"/>
      <c r="AR57" s="40"/>
      <c r="AS57" s="40"/>
      <c r="AT57" s="39">
        <f t="shared" si="38"/>
        <v>0</v>
      </c>
      <c r="AU57" s="35">
        <f t="shared" si="30"/>
        <v>1000000</v>
      </c>
      <c r="AV57" s="42" t="s">
        <v>664</v>
      </c>
      <c r="AW57" s="40">
        <v>2025</v>
      </c>
      <c r="AX57" s="40">
        <v>2025</v>
      </c>
      <c r="AY57" s="52" t="s">
        <v>69</v>
      </c>
    </row>
    <row r="58" spans="1:51" s="1" customFormat="1" ht="167.45" customHeight="1" x14ac:dyDescent="0.25">
      <c r="A58" s="245" t="s">
        <v>316</v>
      </c>
      <c r="B58" s="246" t="s">
        <v>191</v>
      </c>
      <c r="C58" s="222" t="s">
        <v>98</v>
      </c>
      <c r="D58" s="223"/>
      <c r="E58" s="247">
        <v>0</v>
      </c>
      <c r="F58" s="248"/>
      <c r="G58" s="249"/>
      <c r="H58" s="249"/>
      <c r="I58" s="249"/>
      <c r="J58" s="249"/>
      <c r="K58" s="250">
        <f t="shared" si="40"/>
        <v>0</v>
      </c>
      <c r="L58" s="248">
        <v>39251.502</v>
      </c>
      <c r="M58" s="248">
        <v>222425.16899999999</v>
      </c>
      <c r="N58" s="249"/>
      <c r="O58" s="249"/>
      <c r="P58" s="249"/>
      <c r="Q58" s="249"/>
      <c r="R58" s="251">
        <f>L58+M58+N58+P58</f>
        <v>261676.671</v>
      </c>
      <c r="S58" s="249">
        <v>91586.837999999989</v>
      </c>
      <c r="T58" s="249">
        <v>518992.06099999993</v>
      </c>
      <c r="U58" s="249"/>
      <c r="V58" s="249"/>
      <c r="W58" s="249"/>
      <c r="X58" s="249"/>
      <c r="Y58" s="252">
        <f t="shared" si="26"/>
        <v>610578.89899999998</v>
      </c>
      <c r="Z58" s="249"/>
      <c r="AA58" s="249"/>
      <c r="AB58" s="249"/>
      <c r="AC58" s="249"/>
      <c r="AD58" s="249"/>
      <c r="AE58" s="249"/>
      <c r="AF58" s="252">
        <f>Z58+AA58+AB58+AD58</f>
        <v>0</v>
      </c>
      <c r="AG58" s="249"/>
      <c r="AH58" s="249"/>
      <c r="AI58" s="249"/>
      <c r="AJ58" s="249"/>
      <c r="AK58" s="249"/>
      <c r="AL58" s="249"/>
      <c r="AM58" s="252">
        <f t="shared" si="28"/>
        <v>0</v>
      </c>
      <c r="AN58" s="249"/>
      <c r="AO58" s="249"/>
      <c r="AP58" s="249"/>
      <c r="AQ58" s="249"/>
      <c r="AR58" s="249"/>
      <c r="AS58" s="249"/>
      <c r="AT58" s="251">
        <f t="shared" si="38"/>
        <v>0</v>
      </c>
      <c r="AU58" s="253">
        <f>AT58+AM58+AF58+Y58+R58+K58</f>
        <v>872255.57</v>
      </c>
      <c r="AV58" s="254" t="s">
        <v>945</v>
      </c>
      <c r="AW58" s="223">
        <v>2023</v>
      </c>
      <c r="AX58" s="223">
        <v>2024</v>
      </c>
      <c r="AY58" s="255" t="s">
        <v>69</v>
      </c>
    </row>
    <row r="59" spans="1:51" s="1" customFormat="1" ht="46.5" customHeight="1" x14ac:dyDescent="0.25">
      <c r="A59" s="369" t="s">
        <v>946</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0"/>
      <c r="AY59" s="371"/>
    </row>
    <row r="60" spans="1:51" s="1" customFormat="1" ht="73.5" customHeight="1" x14ac:dyDescent="0.25">
      <c r="A60" s="169" t="s">
        <v>317</v>
      </c>
      <c r="B60" s="179" t="s">
        <v>195</v>
      </c>
      <c r="C60" s="38" t="s">
        <v>98</v>
      </c>
      <c r="D60" s="40"/>
      <c r="E60" s="180">
        <v>159244.18499999997</v>
      </c>
      <c r="F60" s="173">
        <v>902383.71499999985</v>
      </c>
      <c r="G60" s="40"/>
      <c r="H60" s="40"/>
      <c r="I60" s="180"/>
      <c r="J60" s="40"/>
      <c r="K60" s="47">
        <f>E60+F60+G60+I60</f>
        <v>1061627.8999999999</v>
      </c>
      <c r="L60" s="40">
        <v>28101.915000000001</v>
      </c>
      <c r="M60" s="40">
        <v>159244.185</v>
      </c>
      <c r="N60" s="40"/>
      <c r="O60" s="40"/>
      <c r="P60" s="40"/>
      <c r="Q60" s="40"/>
      <c r="R60" s="39">
        <f t="shared" si="34"/>
        <v>187346.1</v>
      </c>
      <c r="S60" s="180"/>
      <c r="T60" s="173"/>
      <c r="U60" s="40"/>
      <c r="V60" s="40"/>
      <c r="W60" s="40"/>
      <c r="X60" s="40"/>
      <c r="Y60" s="33">
        <f t="shared" si="26"/>
        <v>0</v>
      </c>
      <c r="Z60" s="40"/>
      <c r="AA60" s="40"/>
      <c r="AB60" s="40"/>
      <c r="AC60" s="40"/>
      <c r="AD60" s="40"/>
      <c r="AE60" s="40"/>
      <c r="AF60" s="33">
        <f t="shared" si="27"/>
        <v>0</v>
      </c>
      <c r="AG60" s="40"/>
      <c r="AH60" s="40"/>
      <c r="AI60" s="40"/>
      <c r="AJ60" s="40"/>
      <c r="AK60" s="40"/>
      <c r="AL60" s="40"/>
      <c r="AM60" s="33">
        <f t="shared" si="28"/>
        <v>0</v>
      </c>
      <c r="AN60" s="40"/>
      <c r="AO60" s="40"/>
      <c r="AP60" s="40"/>
      <c r="AQ60" s="40"/>
      <c r="AR60" s="40"/>
      <c r="AS60" s="40"/>
      <c r="AT60" s="39">
        <f t="shared" ref="AT60:AT76" si="41">AN60+AO60+AP60+AR60</f>
        <v>0</v>
      </c>
      <c r="AU60" s="35">
        <f t="shared" si="30"/>
        <v>1248974</v>
      </c>
      <c r="AV60" s="174" t="s">
        <v>912</v>
      </c>
      <c r="AW60" s="40">
        <v>2022</v>
      </c>
      <c r="AX60" s="40">
        <v>2023</v>
      </c>
      <c r="AY60" s="52" t="s">
        <v>69</v>
      </c>
    </row>
    <row r="61" spans="1:51" s="7" customFormat="1" ht="86.25" customHeight="1" x14ac:dyDescent="0.25">
      <c r="A61" s="169" t="s">
        <v>318</v>
      </c>
      <c r="B61" s="179" t="s">
        <v>196</v>
      </c>
      <c r="C61" s="38" t="s">
        <v>98</v>
      </c>
      <c r="D61" s="40"/>
      <c r="E61" s="180">
        <v>137409.44999999998</v>
      </c>
      <c r="F61" s="173">
        <v>778653.54999999993</v>
      </c>
      <c r="G61" s="40"/>
      <c r="H61" s="40"/>
      <c r="I61" s="180"/>
      <c r="J61" s="40"/>
      <c r="K61" s="47">
        <f>E61+F61+G61+I61</f>
        <v>916062.99999999988</v>
      </c>
      <c r="L61" s="40"/>
      <c r="M61" s="40"/>
      <c r="N61" s="40"/>
      <c r="O61" s="40"/>
      <c r="P61" s="40"/>
      <c r="Q61" s="40"/>
      <c r="R61" s="39">
        <f t="shared" si="34"/>
        <v>0</v>
      </c>
      <c r="S61" s="40"/>
      <c r="T61" s="40"/>
      <c r="U61" s="40"/>
      <c r="V61" s="40"/>
      <c r="W61" s="40"/>
      <c r="X61" s="40"/>
      <c r="Y61" s="33">
        <f t="shared" si="26"/>
        <v>0</v>
      </c>
      <c r="Z61" s="40"/>
      <c r="AA61" s="40"/>
      <c r="AB61" s="40"/>
      <c r="AC61" s="40"/>
      <c r="AD61" s="40"/>
      <c r="AE61" s="40"/>
      <c r="AF61" s="33">
        <f t="shared" si="27"/>
        <v>0</v>
      </c>
      <c r="AG61" s="40"/>
      <c r="AH61" s="40"/>
      <c r="AI61" s="40"/>
      <c r="AJ61" s="40"/>
      <c r="AK61" s="40"/>
      <c r="AL61" s="40"/>
      <c r="AM61" s="33">
        <f t="shared" si="28"/>
        <v>0</v>
      </c>
      <c r="AN61" s="40"/>
      <c r="AO61" s="40"/>
      <c r="AP61" s="40"/>
      <c r="AQ61" s="40"/>
      <c r="AR61" s="40"/>
      <c r="AS61" s="40"/>
      <c r="AT61" s="39">
        <f t="shared" si="41"/>
        <v>0</v>
      </c>
      <c r="AU61" s="35">
        <f t="shared" si="30"/>
        <v>916062.99999999988</v>
      </c>
      <c r="AV61" s="174" t="s">
        <v>800</v>
      </c>
      <c r="AW61" s="40">
        <v>2022</v>
      </c>
      <c r="AX61" s="40">
        <v>2022</v>
      </c>
      <c r="AY61" s="52" t="s">
        <v>69</v>
      </c>
    </row>
    <row r="62" spans="1:51" s="7" customFormat="1" ht="86.25" customHeight="1" x14ac:dyDescent="0.25">
      <c r="A62" s="169" t="s">
        <v>319</v>
      </c>
      <c r="B62" s="179" t="s">
        <v>197</v>
      </c>
      <c r="C62" s="38" t="s">
        <v>98</v>
      </c>
      <c r="D62" s="40"/>
      <c r="E62" s="180">
        <v>148388.85</v>
      </c>
      <c r="F62" s="173">
        <v>840870.15</v>
      </c>
      <c r="G62" s="40"/>
      <c r="H62" s="40"/>
      <c r="I62" s="180"/>
      <c r="J62" s="40"/>
      <c r="K62" s="47">
        <f>E62+F62+G62+I62</f>
        <v>989259</v>
      </c>
      <c r="L62" s="40"/>
      <c r="M62" s="40"/>
      <c r="N62" s="40"/>
      <c r="O62" s="40"/>
      <c r="P62" s="40"/>
      <c r="Q62" s="40"/>
      <c r="R62" s="39">
        <f t="shared" si="34"/>
        <v>0</v>
      </c>
      <c r="S62" s="40"/>
      <c r="T62" s="40"/>
      <c r="U62" s="40"/>
      <c r="V62" s="40"/>
      <c r="W62" s="40"/>
      <c r="X62" s="40"/>
      <c r="Y62" s="33">
        <f t="shared" si="26"/>
        <v>0</v>
      </c>
      <c r="Z62" s="40"/>
      <c r="AA62" s="40"/>
      <c r="AB62" s="40"/>
      <c r="AC62" s="40"/>
      <c r="AD62" s="40"/>
      <c r="AE62" s="40"/>
      <c r="AF62" s="33">
        <f t="shared" si="27"/>
        <v>0</v>
      </c>
      <c r="AG62" s="40"/>
      <c r="AH62" s="40"/>
      <c r="AI62" s="40"/>
      <c r="AJ62" s="40"/>
      <c r="AK62" s="40"/>
      <c r="AL62" s="40"/>
      <c r="AM62" s="33">
        <f t="shared" si="28"/>
        <v>0</v>
      </c>
      <c r="AN62" s="40"/>
      <c r="AO62" s="40"/>
      <c r="AP62" s="40"/>
      <c r="AQ62" s="40"/>
      <c r="AR62" s="40"/>
      <c r="AS62" s="40"/>
      <c r="AT62" s="39">
        <f t="shared" si="41"/>
        <v>0</v>
      </c>
      <c r="AU62" s="35">
        <f t="shared" si="30"/>
        <v>989259</v>
      </c>
      <c r="AV62" s="174" t="s">
        <v>801</v>
      </c>
      <c r="AW62" s="40">
        <v>2022</v>
      </c>
      <c r="AX62" s="40">
        <v>2022</v>
      </c>
      <c r="AY62" s="52" t="s">
        <v>69</v>
      </c>
    </row>
    <row r="63" spans="1:51" s="7" customFormat="1" ht="86.25" customHeight="1" x14ac:dyDescent="0.25">
      <c r="A63" s="19" t="s">
        <v>521</v>
      </c>
      <c r="B63" s="181" t="s">
        <v>198</v>
      </c>
      <c r="C63" s="38" t="s">
        <v>98</v>
      </c>
      <c r="D63" s="40"/>
      <c r="E63" s="180">
        <v>61229.7</v>
      </c>
      <c r="F63" s="173">
        <v>346968.3</v>
      </c>
      <c r="G63" s="40"/>
      <c r="H63" s="40"/>
      <c r="I63" s="180"/>
      <c r="J63" s="40"/>
      <c r="K63" s="47">
        <f>E63+F63+G63+I63</f>
        <v>408198</v>
      </c>
      <c r="L63" s="40"/>
      <c r="M63" s="40"/>
      <c r="N63" s="40"/>
      <c r="O63" s="40"/>
      <c r="P63" s="40"/>
      <c r="Q63" s="40"/>
      <c r="R63" s="39">
        <f t="shared" si="34"/>
        <v>0</v>
      </c>
      <c r="S63" s="40"/>
      <c r="T63" s="40"/>
      <c r="U63" s="40"/>
      <c r="V63" s="40"/>
      <c r="W63" s="40"/>
      <c r="X63" s="40"/>
      <c r="Y63" s="33">
        <f t="shared" si="26"/>
        <v>0</v>
      </c>
      <c r="Z63" s="40"/>
      <c r="AA63" s="40"/>
      <c r="AB63" s="40"/>
      <c r="AC63" s="40"/>
      <c r="AD63" s="40"/>
      <c r="AE63" s="40"/>
      <c r="AF63" s="33">
        <f t="shared" si="27"/>
        <v>0</v>
      </c>
      <c r="AG63" s="40"/>
      <c r="AH63" s="40"/>
      <c r="AI63" s="40"/>
      <c r="AJ63" s="40"/>
      <c r="AK63" s="40"/>
      <c r="AL63" s="40"/>
      <c r="AM63" s="33">
        <f t="shared" si="28"/>
        <v>0</v>
      </c>
      <c r="AN63" s="40"/>
      <c r="AO63" s="40"/>
      <c r="AP63" s="40"/>
      <c r="AQ63" s="40"/>
      <c r="AR63" s="40"/>
      <c r="AS63" s="40"/>
      <c r="AT63" s="39">
        <f t="shared" si="41"/>
        <v>0</v>
      </c>
      <c r="AU63" s="35">
        <f t="shared" si="30"/>
        <v>408198</v>
      </c>
      <c r="AV63" s="174" t="s">
        <v>799</v>
      </c>
      <c r="AW63" s="40">
        <v>2022</v>
      </c>
      <c r="AX63" s="40">
        <v>2022</v>
      </c>
      <c r="AY63" s="52" t="s">
        <v>69</v>
      </c>
    </row>
    <row r="64" spans="1:51" s="7" customFormat="1" ht="86.25" customHeight="1" x14ac:dyDescent="0.25">
      <c r="A64" s="169" t="s">
        <v>320</v>
      </c>
      <c r="B64" s="42" t="s">
        <v>851</v>
      </c>
      <c r="C64" s="38" t="s">
        <v>98</v>
      </c>
      <c r="D64" s="40"/>
      <c r="E64" s="134">
        <v>19965</v>
      </c>
      <c r="F64" s="38">
        <v>113135</v>
      </c>
      <c r="G64" s="40"/>
      <c r="H64" s="40"/>
      <c r="I64" s="40"/>
      <c r="J64" s="40"/>
      <c r="K64" s="47">
        <f t="shared" si="40"/>
        <v>133100</v>
      </c>
      <c r="L64" s="40"/>
      <c r="M64" s="40"/>
      <c r="N64" s="40"/>
      <c r="O64" s="40"/>
      <c r="P64" s="40"/>
      <c r="Q64" s="40"/>
      <c r="R64" s="39">
        <f t="shared" si="34"/>
        <v>0</v>
      </c>
      <c r="S64" s="40"/>
      <c r="T64" s="40"/>
      <c r="U64" s="40"/>
      <c r="V64" s="40"/>
      <c r="W64" s="40"/>
      <c r="X64" s="40"/>
      <c r="Y64" s="33">
        <f t="shared" si="26"/>
        <v>0</v>
      </c>
      <c r="Z64" s="40"/>
      <c r="AA64" s="40"/>
      <c r="AB64" s="40"/>
      <c r="AC64" s="40"/>
      <c r="AD64" s="40"/>
      <c r="AE64" s="40"/>
      <c r="AF64" s="33">
        <f t="shared" si="27"/>
        <v>0</v>
      </c>
      <c r="AG64" s="40"/>
      <c r="AH64" s="40"/>
      <c r="AI64" s="40"/>
      <c r="AJ64" s="40"/>
      <c r="AK64" s="40"/>
      <c r="AL64" s="40"/>
      <c r="AM64" s="33">
        <f t="shared" si="28"/>
        <v>0</v>
      </c>
      <c r="AN64" s="40"/>
      <c r="AO64" s="40"/>
      <c r="AP64" s="40"/>
      <c r="AQ64" s="40"/>
      <c r="AR64" s="40"/>
      <c r="AS64" s="40"/>
      <c r="AT64" s="39">
        <f t="shared" si="41"/>
        <v>0</v>
      </c>
      <c r="AU64" s="35">
        <f t="shared" si="30"/>
        <v>133100</v>
      </c>
      <c r="AV64" s="42" t="s">
        <v>802</v>
      </c>
      <c r="AW64" s="40">
        <v>2022</v>
      </c>
      <c r="AX64" s="40">
        <v>2022</v>
      </c>
      <c r="AY64" s="52" t="s">
        <v>69</v>
      </c>
    </row>
    <row r="65" spans="1:51" s="7" customFormat="1" ht="86.25" customHeight="1" x14ac:dyDescent="0.25">
      <c r="A65" s="55" t="s">
        <v>817</v>
      </c>
      <c r="B65" s="96" t="s">
        <v>850</v>
      </c>
      <c r="C65" s="48" t="s">
        <v>98</v>
      </c>
      <c r="D65" s="48"/>
      <c r="E65" s="182"/>
      <c r="F65" s="48"/>
      <c r="G65" s="48"/>
      <c r="H65" s="48"/>
      <c r="I65" s="48"/>
      <c r="J65" s="48"/>
      <c r="K65" s="93">
        <f t="shared" si="40"/>
        <v>0</v>
      </c>
      <c r="L65" s="48"/>
      <c r="M65" s="48"/>
      <c r="N65" s="48"/>
      <c r="O65" s="48"/>
      <c r="P65" s="48"/>
      <c r="Q65" s="48"/>
      <c r="R65" s="183">
        <f t="shared" si="34"/>
        <v>0</v>
      </c>
      <c r="S65" s="48">
        <v>13000</v>
      </c>
      <c r="T65" s="48"/>
      <c r="U65" s="48"/>
      <c r="V65" s="48"/>
      <c r="W65" s="48"/>
      <c r="X65" s="48"/>
      <c r="Y65" s="93">
        <f t="shared" si="26"/>
        <v>13000</v>
      </c>
      <c r="Z65" s="48">
        <v>1500000</v>
      </c>
      <c r="AA65" s="48"/>
      <c r="AB65" s="48"/>
      <c r="AC65" s="48"/>
      <c r="AD65" s="48"/>
      <c r="AE65" s="48"/>
      <c r="AF65" s="93">
        <f t="shared" si="27"/>
        <v>1500000</v>
      </c>
      <c r="AG65" s="48"/>
      <c r="AH65" s="48"/>
      <c r="AI65" s="48"/>
      <c r="AJ65" s="48"/>
      <c r="AK65" s="48"/>
      <c r="AL65" s="48"/>
      <c r="AM65" s="93">
        <f t="shared" si="28"/>
        <v>0</v>
      </c>
      <c r="AN65" s="48"/>
      <c r="AO65" s="48"/>
      <c r="AP65" s="48"/>
      <c r="AQ65" s="48"/>
      <c r="AR65" s="48"/>
      <c r="AS65" s="48"/>
      <c r="AT65" s="183">
        <f t="shared" si="41"/>
        <v>0</v>
      </c>
      <c r="AU65" s="95">
        <f t="shared" si="30"/>
        <v>1513000</v>
      </c>
      <c r="AV65" s="89" t="s">
        <v>913</v>
      </c>
      <c r="AW65" s="48">
        <v>2024</v>
      </c>
      <c r="AX65" s="48">
        <v>2025</v>
      </c>
      <c r="AY65" s="52" t="s">
        <v>69</v>
      </c>
    </row>
    <row r="66" spans="1:51" s="7" customFormat="1" ht="86.25" customHeight="1" x14ac:dyDescent="0.25">
      <c r="A66" s="55" t="s">
        <v>823</v>
      </c>
      <c r="B66" s="96" t="s">
        <v>818</v>
      </c>
      <c r="C66" s="48" t="s">
        <v>98</v>
      </c>
      <c r="D66" s="48"/>
      <c r="E66" s="182"/>
      <c r="F66" s="48"/>
      <c r="G66" s="48"/>
      <c r="H66" s="48"/>
      <c r="I66" s="48"/>
      <c r="J66" s="48"/>
      <c r="K66" s="93">
        <f t="shared" si="40"/>
        <v>0</v>
      </c>
      <c r="L66" s="48">
        <v>10000</v>
      </c>
      <c r="M66" s="48"/>
      <c r="N66" s="48"/>
      <c r="O66" s="48"/>
      <c r="P66" s="48"/>
      <c r="Q66" s="48"/>
      <c r="R66" s="183">
        <f t="shared" si="34"/>
        <v>10000</v>
      </c>
      <c r="S66" s="48">
        <v>390000</v>
      </c>
      <c r="T66" s="48"/>
      <c r="U66" s="48"/>
      <c r="V66" s="48"/>
      <c r="W66" s="48"/>
      <c r="X66" s="48"/>
      <c r="Y66" s="93">
        <f t="shared" si="26"/>
        <v>390000</v>
      </c>
      <c r="Z66" s="48"/>
      <c r="AA66" s="48"/>
      <c r="AB66" s="48"/>
      <c r="AC66" s="48"/>
      <c r="AD66" s="48"/>
      <c r="AE66" s="48"/>
      <c r="AF66" s="93">
        <f t="shared" si="27"/>
        <v>0</v>
      </c>
      <c r="AG66" s="48"/>
      <c r="AH66" s="48"/>
      <c r="AI66" s="48"/>
      <c r="AJ66" s="48"/>
      <c r="AK66" s="48"/>
      <c r="AL66" s="48"/>
      <c r="AM66" s="93">
        <f t="shared" si="28"/>
        <v>0</v>
      </c>
      <c r="AN66" s="48"/>
      <c r="AO66" s="48"/>
      <c r="AP66" s="48"/>
      <c r="AQ66" s="48"/>
      <c r="AR66" s="48"/>
      <c r="AS66" s="48"/>
      <c r="AT66" s="183">
        <f t="shared" si="41"/>
        <v>0</v>
      </c>
      <c r="AU66" s="95">
        <f t="shared" si="30"/>
        <v>400000</v>
      </c>
      <c r="AV66" s="89" t="s">
        <v>873</v>
      </c>
      <c r="AW66" s="48">
        <v>2023</v>
      </c>
      <c r="AX66" s="48">
        <v>2024</v>
      </c>
      <c r="AY66" s="52" t="s">
        <v>69</v>
      </c>
    </row>
    <row r="67" spans="1:51" s="7" customFormat="1" ht="86.25" customHeight="1" x14ac:dyDescent="0.25">
      <c r="A67" s="55" t="s">
        <v>824</v>
      </c>
      <c r="B67" s="96" t="s">
        <v>852</v>
      </c>
      <c r="C67" s="48" t="s">
        <v>98</v>
      </c>
      <c r="D67" s="48"/>
      <c r="E67" s="182"/>
      <c r="F67" s="48"/>
      <c r="G67" s="48"/>
      <c r="H67" s="48"/>
      <c r="I67" s="48"/>
      <c r="J67" s="48"/>
      <c r="K67" s="93">
        <f t="shared" si="40"/>
        <v>0</v>
      </c>
      <c r="L67" s="48">
        <v>715000</v>
      </c>
      <c r="M67" s="48"/>
      <c r="N67" s="48"/>
      <c r="O67" s="48"/>
      <c r="P67" s="48"/>
      <c r="Q67" s="48"/>
      <c r="R67" s="183">
        <f t="shared" si="34"/>
        <v>715000</v>
      </c>
      <c r="S67" s="48"/>
      <c r="T67" s="48"/>
      <c r="U67" s="48"/>
      <c r="V67" s="48"/>
      <c r="W67" s="48"/>
      <c r="X67" s="48"/>
      <c r="Y67" s="93">
        <f t="shared" si="26"/>
        <v>0</v>
      </c>
      <c r="Z67" s="48"/>
      <c r="AA67" s="48"/>
      <c r="AB67" s="48"/>
      <c r="AC67" s="48"/>
      <c r="AD67" s="48"/>
      <c r="AE67" s="48"/>
      <c r="AF67" s="93">
        <f t="shared" si="27"/>
        <v>0</v>
      </c>
      <c r="AG67" s="48"/>
      <c r="AH67" s="48"/>
      <c r="AI67" s="48"/>
      <c r="AJ67" s="48"/>
      <c r="AK67" s="48"/>
      <c r="AL67" s="48"/>
      <c r="AM67" s="93">
        <f t="shared" si="28"/>
        <v>0</v>
      </c>
      <c r="AN67" s="48"/>
      <c r="AO67" s="48"/>
      <c r="AP67" s="48"/>
      <c r="AQ67" s="48"/>
      <c r="AR67" s="48"/>
      <c r="AS67" s="48"/>
      <c r="AT67" s="183">
        <f t="shared" si="41"/>
        <v>0</v>
      </c>
      <c r="AU67" s="95">
        <f t="shared" si="30"/>
        <v>715000</v>
      </c>
      <c r="AV67" s="89" t="s">
        <v>914</v>
      </c>
      <c r="AW67" s="48">
        <v>2023</v>
      </c>
      <c r="AX67" s="48">
        <v>2023</v>
      </c>
      <c r="AY67" s="52" t="s">
        <v>69</v>
      </c>
    </row>
    <row r="68" spans="1:51" s="1" customFormat="1" ht="87.75" customHeight="1" x14ac:dyDescent="0.25">
      <c r="A68" s="55" t="s">
        <v>825</v>
      </c>
      <c r="B68" s="96" t="s">
        <v>819</v>
      </c>
      <c r="C68" s="48" t="s">
        <v>98</v>
      </c>
      <c r="D68" s="48"/>
      <c r="E68" s="182"/>
      <c r="F68" s="48"/>
      <c r="G68" s="48"/>
      <c r="H68" s="48"/>
      <c r="I68" s="48"/>
      <c r="J68" s="48"/>
      <c r="K68" s="93">
        <f t="shared" si="40"/>
        <v>0</v>
      </c>
      <c r="L68" s="48"/>
      <c r="M68" s="48"/>
      <c r="N68" s="48"/>
      <c r="O68" s="48"/>
      <c r="P68" s="48"/>
      <c r="Q68" s="48"/>
      <c r="R68" s="183">
        <f t="shared" si="34"/>
        <v>0</v>
      </c>
      <c r="S68" s="48"/>
      <c r="T68" s="48"/>
      <c r="U68" s="48"/>
      <c r="V68" s="48"/>
      <c r="W68" s="48"/>
      <c r="X68" s="48"/>
      <c r="Y68" s="93">
        <f t="shared" si="26"/>
        <v>0</v>
      </c>
      <c r="Z68" s="48"/>
      <c r="AA68" s="48"/>
      <c r="AB68" s="48"/>
      <c r="AC68" s="48"/>
      <c r="AD68" s="48"/>
      <c r="AE68" s="48"/>
      <c r="AF68" s="93">
        <f t="shared" si="27"/>
        <v>0</v>
      </c>
      <c r="AG68" s="48">
        <v>380000</v>
      </c>
      <c r="AH68" s="48"/>
      <c r="AI68" s="48"/>
      <c r="AJ68" s="48"/>
      <c r="AK68" s="48"/>
      <c r="AL68" s="48"/>
      <c r="AM68" s="93">
        <f t="shared" si="28"/>
        <v>380000</v>
      </c>
      <c r="AN68" s="48"/>
      <c r="AO68" s="48"/>
      <c r="AP68" s="48"/>
      <c r="AQ68" s="48"/>
      <c r="AR68" s="48"/>
      <c r="AS68" s="48"/>
      <c r="AT68" s="183">
        <f t="shared" si="41"/>
        <v>0</v>
      </c>
      <c r="AU68" s="95">
        <f t="shared" si="30"/>
        <v>380000</v>
      </c>
      <c r="AV68" s="89" t="s">
        <v>874</v>
      </c>
      <c r="AW68" s="48">
        <v>2026</v>
      </c>
      <c r="AX68" s="48">
        <v>2026</v>
      </c>
      <c r="AY68" s="52" t="s">
        <v>69</v>
      </c>
    </row>
    <row r="69" spans="1:51" s="1" customFormat="1" ht="28.5" customHeight="1" x14ac:dyDescent="0.25">
      <c r="A69" s="55" t="s">
        <v>825</v>
      </c>
      <c r="B69" s="96" t="s">
        <v>820</v>
      </c>
      <c r="C69" s="48" t="s">
        <v>98</v>
      </c>
      <c r="D69" s="48"/>
      <c r="E69" s="182"/>
      <c r="F69" s="48"/>
      <c r="G69" s="48"/>
      <c r="H69" s="48"/>
      <c r="I69" s="48"/>
      <c r="J69" s="48"/>
      <c r="K69" s="93">
        <f t="shared" si="40"/>
        <v>0</v>
      </c>
      <c r="L69" s="48"/>
      <c r="M69" s="48"/>
      <c r="N69" s="48"/>
      <c r="O69" s="48"/>
      <c r="P69" s="48"/>
      <c r="Q69" s="48"/>
      <c r="R69" s="183">
        <f t="shared" si="34"/>
        <v>0</v>
      </c>
      <c r="S69" s="48"/>
      <c r="T69" s="48"/>
      <c r="U69" s="48"/>
      <c r="V69" s="48"/>
      <c r="W69" s="48"/>
      <c r="X69" s="48"/>
      <c r="Y69" s="93">
        <f t="shared" si="26"/>
        <v>0</v>
      </c>
      <c r="Z69" s="48"/>
      <c r="AA69" s="48"/>
      <c r="AB69" s="48"/>
      <c r="AC69" s="48"/>
      <c r="AD69" s="48"/>
      <c r="AE69" s="48"/>
      <c r="AF69" s="93">
        <f t="shared" si="27"/>
        <v>0</v>
      </c>
      <c r="AG69" s="48"/>
      <c r="AH69" s="48"/>
      <c r="AI69" s="48"/>
      <c r="AJ69" s="48"/>
      <c r="AK69" s="48"/>
      <c r="AL69" s="48"/>
      <c r="AM69" s="93">
        <f t="shared" si="28"/>
        <v>0</v>
      </c>
      <c r="AN69" s="48">
        <v>380000</v>
      </c>
      <c r="AO69" s="48"/>
      <c r="AP69" s="48"/>
      <c r="AQ69" s="48"/>
      <c r="AR69" s="48"/>
      <c r="AS69" s="48"/>
      <c r="AT69" s="183">
        <f t="shared" si="41"/>
        <v>380000</v>
      </c>
      <c r="AU69" s="95">
        <f t="shared" si="30"/>
        <v>380000</v>
      </c>
      <c r="AV69" s="89" t="s">
        <v>875</v>
      </c>
      <c r="AW69" s="48">
        <v>2027</v>
      </c>
      <c r="AX69" s="48">
        <v>2027</v>
      </c>
      <c r="AY69" s="52" t="s">
        <v>69</v>
      </c>
    </row>
    <row r="70" spans="1:51" s="1" customFormat="1" ht="97.5" customHeight="1" x14ac:dyDescent="0.25">
      <c r="A70" s="55" t="s">
        <v>826</v>
      </c>
      <c r="B70" s="96" t="s">
        <v>821</v>
      </c>
      <c r="C70" s="48" t="s">
        <v>98</v>
      </c>
      <c r="D70" s="48"/>
      <c r="E70" s="182"/>
      <c r="F70" s="48"/>
      <c r="G70" s="48"/>
      <c r="H70" s="48"/>
      <c r="I70" s="48"/>
      <c r="J70" s="48"/>
      <c r="K70" s="93">
        <f t="shared" si="40"/>
        <v>0</v>
      </c>
      <c r="L70" s="48"/>
      <c r="M70" s="48"/>
      <c r="N70" s="48"/>
      <c r="O70" s="48"/>
      <c r="P70" s="48"/>
      <c r="Q70" s="48"/>
      <c r="R70" s="183">
        <f t="shared" si="34"/>
        <v>0</v>
      </c>
      <c r="S70" s="48"/>
      <c r="T70" s="48"/>
      <c r="U70" s="48"/>
      <c r="V70" s="48"/>
      <c r="W70" s="48"/>
      <c r="X70" s="48"/>
      <c r="Y70" s="93">
        <f t="shared" si="26"/>
        <v>0</v>
      </c>
      <c r="Z70" s="48"/>
      <c r="AA70" s="48"/>
      <c r="AB70" s="48"/>
      <c r="AC70" s="48"/>
      <c r="AD70" s="48"/>
      <c r="AE70" s="48"/>
      <c r="AF70" s="93">
        <f t="shared" si="27"/>
        <v>0</v>
      </c>
      <c r="AG70" s="48">
        <v>10000</v>
      </c>
      <c r="AH70" s="48"/>
      <c r="AI70" s="48"/>
      <c r="AJ70" s="48"/>
      <c r="AK70" s="48"/>
      <c r="AL70" s="48"/>
      <c r="AM70" s="93">
        <f t="shared" si="28"/>
        <v>10000</v>
      </c>
      <c r="AN70" s="48">
        <v>370000</v>
      </c>
      <c r="AO70" s="48"/>
      <c r="AP70" s="48"/>
      <c r="AQ70" s="48"/>
      <c r="AR70" s="48"/>
      <c r="AS70" s="48"/>
      <c r="AT70" s="183">
        <f t="shared" si="41"/>
        <v>370000</v>
      </c>
      <c r="AU70" s="95">
        <f t="shared" si="30"/>
        <v>380000</v>
      </c>
      <c r="AV70" s="89" t="s">
        <v>876</v>
      </c>
      <c r="AW70" s="48">
        <v>2026</v>
      </c>
      <c r="AX70" s="48">
        <v>2027</v>
      </c>
      <c r="AY70" s="52" t="s">
        <v>69</v>
      </c>
    </row>
    <row r="71" spans="1:51" s="1" customFormat="1" ht="28.5" customHeight="1" x14ac:dyDescent="0.25">
      <c r="A71" s="55" t="s">
        <v>827</v>
      </c>
      <c r="B71" s="96" t="s">
        <v>822</v>
      </c>
      <c r="C71" s="48" t="s">
        <v>98</v>
      </c>
      <c r="D71" s="48"/>
      <c r="E71" s="182"/>
      <c r="F71" s="48"/>
      <c r="G71" s="48"/>
      <c r="H71" s="48"/>
      <c r="I71" s="48"/>
      <c r="J71" s="48"/>
      <c r="K71" s="93">
        <f t="shared" si="40"/>
        <v>0</v>
      </c>
      <c r="L71" s="48"/>
      <c r="M71" s="48"/>
      <c r="N71" s="48"/>
      <c r="O71" s="48"/>
      <c r="P71" s="48"/>
      <c r="Q71" s="48"/>
      <c r="R71" s="183">
        <f t="shared" si="34"/>
        <v>0</v>
      </c>
      <c r="S71" s="48">
        <v>515000</v>
      </c>
      <c r="T71" s="48"/>
      <c r="U71" s="48"/>
      <c r="V71" s="48"/>
      <c r="W71" s="48"/>
      <c r="X71" s="48"/>
      <c r="Y71" s="93">
        <f t="shared" si="26"/>
        <v>515000</v>
      </c>
      <c r="Z71" s="48"/>
      <c r="AA71" s="48"/>
      <c r="AB71" s="48"/>
      <c r="AC71" s="48"/>
      <c r="AD71" s="48"/>
      <c r="AE71" s="48"/>
      <c r="AF71" s="93">
        <f t="shared" si="27"/>
        <v>0</v>
      </c>
      <c r="AG71" s="48"/>
      <c r="AH71" s="48"/>
      <c r="AI71" s="48"/>
      <c r="AJ71" s="48"/>
      <c r="AK71" s="48"/>
      <c r="AL71" s="48"/>
      <c r="AM71" s="93">
        <f t="shared" si="28"/>
        <v>0</v>
      </c>
      <c r="AN71" s="48"/>
      <c r="AO71" s="48"/>
      <c r="AP71" s="48"/>
      <c r="AQ71" s="48"/>
      <c r="AR71" s="48"/>
      <c r="AS71" s="48"/>
      <c r="AT71" s="183">
        <f t="shared" si="41"/>
        <v>0</v>
      </c>
      <c r="AU71" s="95">
        <f t="shared" si="30"/>
        <v>515000</v>
      </c>
      <c r="AV71" s="89" t="s">
        <v>877</v>
      </c>
      <c r="AW71" s="48">
        <v>2024</v>
      </c>
      <c r="AX71" s="48">
        <v>2024</v>
      </c>
      <c r="AY71" s="52" t="s">
        <v>69</v>
      </c>
    </row>
    <row r="72" spans="1:51" s="1" customFormat="1" ht="87" customHeight="1" x14ac:dyDescent="0.25">
      <c r="A72" s="235" t="s">
        <v>920</v>
      </c>
      <c r="B72" s="236" t="s">
        <v>921</v>
      </c>
      <c r="C72" s="237" t="s">
        <v>98</v>
      </c>
      <c r="D72" s="238"/>
      <c r="E72" s="239"/>
      <c r="F72" s="239"/>
      <c r="G72" s="238"/>
      <c r="H72" s="238"/>
      <c r="I72" s="238"/>
      <c r="J72" s="238"/>
      <c r="K72" s="240">
        <f t="shared" si="40"/>
        <v>0</v>
      </c>
      <c r="L72" s="239">
        <v>12100</v>
      </c>
      <c r="M72" s="239"/>
      <c r="N72" s="238"/>
      <c r="O72" s="238"/>
      <c r="P72" s="238"/>
      <c r="Q72" s="238"/>
      <c r="R72" s="240">
        <f>L72+M72+N72+P72</f>
        <v>12100</v>
      </c>
      <c r="S72" s="238">
        <f>111600*1.21</f>
        <v>135036</v>
      </c>
      <c r="T72" s="238"/>
      <c r="U72" s="238"/>
      <c r="V72" s="238"/>
      <c r="W72" s="238"/>
      <c r="X72" s="238"/>
      <c r="Y72" s="240">
        <f t="shared" si="26"/>
        <v>135036</v>
      </c>
      <c r="Z72" s="238"/>
      <c r="AA72" s="238"/>
      <c r="AB72" s="238"/>
      <c r="AC72" s="238"/>
      <c r="AD72" s="238"/>
      <c r="AE72" s="238"/>
      <c r="AF72" s="240">
        <f t="shared" si="27"/>
        <v>0</v>
      </c>
      <c r="AG72" s="238"/>
      <c r="AH72" s="238"/>
      <c r="AI72" s="238"/>
      <c r="AJ72" s="238"/>
      <c r="AK72" s="238"/>
      <c r="AL72" s="238"/>
      <c r="AM72" s="240">
        <f t="shared" si="28"/>
        <v>0</v>
      </c>
      <c r="AN72" s="238"/>
      <c r="AO72" s="238"/>
      <c r="AP72" s="238"/>
      <c r="AQ72" s="238"/>
      <c r="AR72" s="238"/>
      <c r="AS72" s="238"/>
      <c r="AT72" s="240">
        <f t="shared" si="41"/>
        <v>0</v>
      </c>
      <c r="AU72" s="241">
        <f>AT72+AM72+AF72+Y72+R72+K72</f>
        <v>147136</v>
      </c>
      <c r="AV72" s="242" t="s">
        <v>922</v>
      </c>
      <c r="AW72" s="238">
        <v>2023</v>
      </c>
      <c r="AX72" s="238">
        <v>2024</v>
      </c>
      <c r="AY72" s="243" t="s">
        <v>923</v>
      </c>
    </row>
    <row r="73" spans="1:51" s="1" customFormat="1" ht="28.5" customHeight="1" x14ac:dyDescent="0.25">
      <c r="A73" s="369" t="s">
        <v>930</v>
      </c>
      <c r="B73" s="370"/>
      <c r="C73" s="370"/>
      <c r="D73" s="370"/>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0"/>
      <c r="AS73" s="370"/>
      <c r="AT73" s="370"/>
      <c r="AU73" s="370"/>
      <c r="AV73" s="370"/>
      <c r="AW73" s="370"/>
      <c r="AX73" s="370"/>
      <c r="AY73" s="371"/>
    </row>
    <row r="74" spans="1:51" s="272" customFormat="1" ht="192.6" customHeight="1" x14ac:dyDescent="0.25">
      <c r="A74" s="335" t="s">
        <v>924</v>
      </c>
      <c r="B74" s="315" t="s">
        <v>925</v>
      </c>
      <c r="C74" s="306" t="s">
        <v>98</v>
      </c>
      <c r="D74" s="307"/>
      <c r="E74" s="324"/>
      <c r="F74" s="324"/>
      <c r="G74" s="307"/>
      <c r="H74" s="307"/>
      <c r="I74" s="307"/>
      <c r="J74" s="307"/>
      <c r="K74" s="240">
        <f t="shared" si="40"/>
        <v>0</v>
      </c>
      <c r="L74" s="324">
        <v>12100</v>
      </c>
      <c r="M74" s="324"/>
      <c r="N74" s="307"/>
      <c r="O74" s="307"/>
      <c r="P74" s="307"/>
      <c r="Q74" s="307"/>
      <c r="R74" s="240">
        <f>L74+M74+N74+P74</f>
        <v>12100</v>
      </c>
      <c r="S74" s="307">
        <f>1.21*151200</f>
        <v>182952</v>
      </c>
      <c r="T74" s="307"/>
      <c r="U74" s="307"/>
      <c r="V74" s="307"/>
      <c r="W74" s="307"/>
      <c r="X74" s="307"/>
      <c r="Y74" s="240">
        <f t="shared" si="26"/>
        <v>182952</v>
      </c>
      <c r="Z74" s="307"/>
      <c r="AA74" s="307"/>
      <c r="AB74" s="307"/>
      <c r="AC74" s="307"/>
      <c r="AD74" s="307"/>
      <c r="AE74" s="307"/>
      <c r="AF74" s="240">
        <f t="shared" si="27"/>
        <v>0</v>
      </c>
      <c r="AG74" s="307"/>
      <c r="AH74" s="307"/>
      <c r="AI74" s="307"/>
      <c r="AJ74" s="307"/>
      <c r="AK74" s="307"/>
      <c r="AL74" s="307"/>
      <c r="AM74" s="240">
        <f t="shared" si="28"/>
        <v>0</v>
      </c>
      <c r="AN74" s="307"/>
      <c r="AO74" s="307"/>
      <c r="AP74" s="307"/>
      <c r="AQ74" s="307"/>
      <c r="AR74" s="307"/>
      <c r="AS74" s="307"/>
      <c r="AT74" s="240">
        <f t="shared" si="41"/>
        <v>0</v>
      </c>
      <c r="AU74" s="336">
        <f>AT74+AM74+AF74+Y74+R74+K74</f>
        <v>195052</v>
      </c>
      <c r="AV74" s="313" t="s">
        <v>926</v>
      </c>
      <c r="AW74" s="307">
        <v>2023</v>
      </c>
      <c r="AX74" s="307">
        <v>2024</v>
      </c>
      <c r="AY74" s="463" t="s">
        <v>923</v>
      </c>
    </row>
    <row r="75" spans="1:51" ht="31.5" customHeight="1" x14ac:dyDescent="0.25">
      <c r="A75" s="369" t="s">
        <v>930</v>
      </c>
      <c r="B75" s="370"/>
      <c r="C75" s="370"/>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370"/>
      <c r="AL75" s="370"/>
      <c r="AM75" s="370"/>
      <c r="AN75" s="370"/>
      <c r="AO75" s="370"/>
      <c r="AP75" s="370"/>
      <c r="AQ75" s="370"/>
      <c r="AR75" s="370"/>
      <c r="AS75" s="370"/>
      <c r="AT75" s="370"/>
      <c r="AU75" s="370"/>
      <c r="AV75" s="370"/>
      <c r="AW75" s="370"/>
      <c r="AX75" s="370"/>
      <c r="AY75" s="371"/>
    </row>
    <row r="76" spans="1:51" s="1" customFormat="1" ht="115.5" customHeight="1" x14ac:dyDescent="0.25">
      <c r="A76" s="235" t="s">
        <v>927</v>
      </c>
      <c r="B76" s="236" t="s">
        <v>928</v>
      </c>
      <c r="C76" s="237" t="s">
        <v>98</v>
      </c>
      <c r="D76" s="238"/>
      <c r="E76" s="239"/>
      <c r="F76" s="239"/>
      <c r="G76" s="238"/>
      <c r="H76" s="238"/>
      <c r="I76" s="238"/>
      <c r="J76" s="238"/>
      <c r="K76" s="240">
        <f t="shared" si="40"/>
        <v>0</v>
      </c>
      <c r="L76" s="239">
        <v>6000</v>
      </c>
      <c r="M76" s="239"/>
      <c r="N76" s="238"/>
      <c r="O76" s="238"/>
      <c r="P76" s="238"/>
      <c r="Q76" s="238"/>
      <c r="R76" s="240">
        <f>L76+M76+N76+P76</f>
        <v>6000</v>
      </c>
      <c r="S76" s="238">
        <f>1.21*50400</f>
        <v>60984</v>
      </c>
      <c r="T76" s="238"/>
      <c r="U76" s="238"/>
      <c r="V76" s="238"/>
      <c r="W76" s="238"/>
      <c r="X76" s="238"/>
      <c r="Y76" s="240">
        <f t="shared" si="26"/>
        <v>60984</v>
      </c>
      <c r="Z76" s="238"/>
      <c r="AA76" s="238"/>
      <c r="AB76" s="238"/>
      <c r="AC76" s="238"/>
      <c r="AD76" s="238"/>
      <c r="AE76" s="238"/>
      <c r="AF76" s="240">
        <f t="shared" si="27"/>
        <v>0</v>
      </c>
      <c r="AG76" s="238"/>
      <c r="AH76" s="238"/>
      <c r="AI76" s="238"/>
      <c r="AJ76" s="238"/>
      <c r="AK76" s="238"/>
      <c r="AL76" s="238"/>
      <c r="AM76" s="240">
        <f t="shared" si="28"/>
        <v>0</v>
      </c>
      <c r="AN76" s="238"/>
      <c r="AO76" s="238"/>
      <c r="AP76" s="238"/>
      <c r="AQ76" s="238"/>
      <c r="AR76" s="238"/>
      <c r="AS76" s="238"/>
      <c r="AT76" s="240">
        <f t="shared" si="41"/>
        <v>0</v>
      </c>
      <c r="AU76" s="241">
        <f>AT76+AM76+AF76+Y76+R76+K76</f>
        <v>66984</v>
      </c>
      <c r="AV76" s="242" t="s">
        <v>929</v>
      </c>
      <c r="AW76" s="238">
        <v>2023</v>
      </c>
      <c r="AX76" s="238">
        <v>2024</v>
      </c>
      <c r="AY76" s="243" t="s">
        <v>923</v>
      </c>
    </row>
    <row r="77" spans="1:51" ht="31.5" customHeight="1" x14ac:dyDescent="0.25">
      <c r="A77" s="369" t="s">
        <v>930</v>
      </c>
      <c r="B77" s="370"/>
      <c r="C77" s="370"/>
      <c r="D77" s="370"/>
      <c r="E77" s="370"/>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370"/>
      <c r="AJ77" s="370"/>
      <c r="AK77" s="370"/>
      <c r="AL77" s="370"/>
      <c r="AM77" s="370"/>
      <c r="AN77" s="370"/>
      <c r="AO77" s="370"/>
      <c r="AP77" s="370"/>
      <c r="AQ77" s="370"/>
      <c r="AR77" s="370"/>
      <c r="AS77" s="370"/>
      <c r="AT77" s="370"/>
      <c r="AU77" s="370"/>
      <c r="AV77" s="370"/>
      <c r="AW77" s="370"/>
      <c r="AX77" s="370"/>
      <c r="AY77" s="371"/>
    </row>
    <row r="78" spans="1:51" ht="45" hidden="1" customHeight="1" x14ac:dyDescent="0.25">
      <c r="A78" s="263" t="s">
        <v>953</v>
      </c>
      <c r="B78" s="258" t="s">
        <v>954</v>
      </c>
      <c r="C78" s="257" t="s">
        <v>98</v>
      </c>
      <c r="D78" s="260"/>
      <c r="E78" s="259"/>
      <c r="F78" s="260"/>
      <c r="G78" s="264"/>
      <c r="H78" s="264"/>
      <c r="I78" s="264"/>
      <c r="J78" s="264"/>
      <c r="K78" s="265">
        <f t="shared" ref="K78:K79" si="42">E78+F78+G78+I78</f>
        <v>0</v>
      </c>
      <c r="L78" s="259"/>
      <c r="M78" s="259"/>
      <c r="N78" s="259"/>
      <c r="O78" s="259"/>
      <c r="P78" s="259"/>
      <c r="Q78" s="259"/>
      <c r="R78" s="261">
        <f t="shared" ref="R78:R79" si="43">L78+M78+N78+P78</f>
        <v>0</v>
      </c>
      <c r="S78" s="259"/>
      <c r="T78" s="259"/>
      <c r="U78" s="259"/>
      <c r="V78" s="259"/>
      <c r="W78" s="259"/>
      <c r="X78" s="259"/>
      <c r="Y78" s="265">
        <f t="shared" ref="Y78:Y79" si="44">S78+T78+U78+W78</f>
        <v>0</v>
      </c>
      <c r="Z78" s="259">
        <v>12000</v>
      </c>
      <c r="AA78" s="259"/>
      <c r="AB78" s="259"/>
      <c r="AC78" s="259"/>
      <c r="AD78" s="259"/>
      <c r="AE78" s="259"/>
      <c r="AF78" s="265">
        <f t="shared" ref="AF78:AF79" si="45">Z78+AA78+AB78+AD78</f>
        <v>12000</v>
      </c>
      <c r="AG78" s="259">
        <v>160000</v>
      </c>
      <c r="AH78" s="259"/>
      <c r="AI78" s="259"/>
      <c r="AJ78" s="259"/>
      <c r="AK78" s="259"/>
      <c r="AL78" s="259"/>
      <c r="AM78" s="265">
        <f t="shared" ref="AM78:AM79" si="46">AG78+AH78+AI78+AK78</f>
        <v>160000</v>
      </c>
      <c r="AN78" s="259"/>
      <c r="AO78" s="259"/>
      <c r="AP78" s="259"/>
      <c r="AQ78" s="259"/>
      <c r="AR78" s="259"/>
      <c r="AS78" s="259"/>
      <c r="AT78" s="261">
        <f t="shared" ref="AT78:AT79" si="47">AN78+AO78+AP78+AR78</f>
        <v>0</v>
      </c>
      <c r="AU78" s="262">
        <f t="shared" ref="AU78:AU79" si="48">AT78+AM78+AF78+Y78+R78+K78</f>
        <v>172000</v>
      </c>
      <c r="AV78" s="266" t="s">
        <v>955</v>
      </c>
      <c r="AW78" s="259">
        <v>2025</v>
      </c>
      <c r="AX78" s="259">
        <v>2026</v>
      </c>
      <c r="AY78" s="267" t="s">
        <v>69</v>
      </c>
    </row>
    <row r="79" spans="1:51" s="272" customFormat="1" ht="192.6" customHeight="1" x14ac:dyDescent="0.25">
      <c r="A79" s="305" t="s">
        <v>953</v>
      </c>
      <c r="B79" s="315" t="s">
        <v>954</v>
      </c>
      <c r="C79" s="306" t="s">
        <v>98</v>
      </c>
      <c r="D79" s="327"/>
      <c r="E79" s="307"/>
      <c r="F79" s="327"/>
      <c r="G79" s="328"/>
      <c r="H79" s="328"/>
      <c r="I79" s="328"/>
      <c r="J79" s="328"/>
      <c r="K79" s="308">
        <f t="shared" si="42"/>
        <v>0</v>
      </c>
      <c r="L79" s="307"/>
      <c r="M79" s="307"/>
      <c r="N79" s="307"/>
      <c r="O79" s="307"/>
      <c r="P79" s="307"/>
      <c r="Q79" s="307"/>
      <c r="R79" s="240">
        <f t="shared" si="43"/>
        <v>0</v>
      </c>
      <c r="S79" s="307"/>
      <c r="T79" s="307"/>
      <c r="U79" s="307"/>
      <c r="V79" s="307"/>
      <c r="W79" s="307"/>
      <c r="X79" s="307"/>
      <c r="Y79" s="308">
        <f t="shared" si="44"/>
        <v>0</v>
      </c>
      <c r="Z79" s="307">
        <v>12000</v>
      </c>
      <c r="AA79" s="307"/>
      <c r="AB79" s="307"/>
      <c r="AC79" s="307"/>
      <c r="AD79" s="307"/>
      <c r="AE79" s="307"/>
      <c r="AF79" s="308">
        <f t="shared" si="45"/>
        <v>12000</v>
      </c>
      <c r="AG79" s="307">
        <v>160000</v>
      </c>
      <c r="AH79" s="307"/>
      <c r="AI79" s="307"/>
      <c r="AJ79" s="307"/>
      <c r="AK79" s="307"/>
      <c r="AL79" s="307"/>
      <c r="AM79" s="308">
        <f t="shared" si="46"/>
        <v>160000</v>
      </c>
      <c r="AN79" s="307"/>
      <c r="AO79" s="307"/>
      <c r="AP79" s="307"/>
      <c r="AQ79" s="307"/>
      <c r="AR79" s="307"/>
      <c r="AS79" s="307"/>
      <c r="AT79" s="240">
        <f t="shared" si="47"/>
        <v>0</v>
      </c>
      <c r="AU79" s="325">
        <f t="shared" si="48"/>
        <v>172000</v>
      </c>
      <c r="AV79" s="313" t="s">
        <v>955</v>
      </c>
      <c r="AW79" s="307">
        <v>2025</v>
      </c>
      <c r="AX79" s="307">
        <v>2026</v>
      </c>
      <c r="AY79" s="314" t="s">
        <v>69</v>
      </c>
    </row>
    <row r="80" spans="1:51" s="296" customFormat="1" ht="31.5" customHeight="1" x14ac:dyDescent="0.25">
      <c r="A80" s="366" t="s">
        <v>1008</v>
      </c>
      <c r="B80" s="367"/>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8"/>
    </row>
    <row r="81" spans="1:638" ht="51.6" customHeight="1" x14ac:dyDescent="0.25">
      <c r="A81" s="379" t="s">
        <v>550</v>
      </c>
      <c r="B81" s="360"/>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c r="AJ81" s="360"/>
      <c r="AK81" s="360"/>
      <c r="AL81" s="360"/>
      <c r="AM81" s="360"/>
      <c r="AN81" s="360"/>
      <c r="AO81" s="360"/>
      <c r="AP81" s="360"/>
      <c r="AQ81" s="360"/>
      <c r="AR81" s="360"/>
      <c r="AS81" s="360"/>
      <c r="AT81" s="360"/>
      <c r="AU81" s="360"/>
      <c r="AV81" s="360"/>
      <c r="AW81" s="360"/>
      <c r="AX81" s="360"/>
      <c r="AY81" s="360"/>
    </row>
    <row r="82" spans="1:638" ht="165" customHeight="1" x14ac:dyDescent="0.3">
      <c r="A82" s="126" t="s">
        <v>321</v>
      </c>
      <c r="B82" s="48" t="s">
        <v>803</v>
      </c>
      <c r="C82" s="48" t="s">
        <v>98</v>
      </c>
      <c r="D82" s="50"/>
      <c r="E82" s="90"/>
      <c r="F82" s="90"/>
      <c r="G82" s="50"/>
      <c r="H82" s="50"/>
      <c r="I82" s="50"/>
      <c r="J82" s="50"/>
      <c r="K82" s="87">
        <f>E82+F82+G82+I82</f>
        <v>0</v>
      </c>
      <c r="L82" s="90">
        <v>60000</v>
      </c>
      <c r="M82" s="90">
        <v>70000</v>
      </c>
      <c r="N82" s="50"/>
      <c r="O82" s="50"/>
      <c r="P82" s="50"/>
      <c r="Q82" s="50"/>
      <c r="R82" s="87">
        <f>L82+M82+N82+P82</f>
        <v>130000</v>
      </c>
      <c r="S82" s="90">
        <v>20000</v>
      </c>
      <c r="T82" s="90">
        <v>35000</v>
      </c>
      <c r="U82" s="50"/>
      <c r="V82" s="50"/>
      <c r="W82" s="50"/>
      <c r="X82" s="50"/>
      <c r="Y82" s="87">
        <f>S82+T82+U82+W82</f>
        <v>55000</v>
      </c>
      <c r="Z82" s="50"/>
      <c r="AA82" s="50"/>
      <c r="AB82" s="50"/>
      <c r="AC82" s="50"/>
      <c r="AD82" s="50"/>
      <c r="AE82" s="50"/>
      <c r="AF82" s="87">
        <f>Z82+AA82+AB82+AD82</f>
        <v>0</v>
      </c>
      <c r="AG82" s="50"/>
      <c r="AH82" s="50"/>
      <c r="AI82" s="50"/>
      <c r="AJ82" s="50"/>
      <c r="AK82" s="50"/>
      <c r="AL82" s="50"/>
      <c r="AM82" s="87">
        <f>AG82+AH82+AI82+AK82</f>
        <v>0</v>
      </c>
      <c r="AN82" s="50"/>
      <c r="AO82" s="50"/>
      <c r="AP82" s="50"/>
      <c r="AQ82" s="50"/>
      <c r="AR82" s="50"/>
      <c r="AS82" s="50"/>
      <c r="AT82" s="87">
        <f>AN82+AO82+AP82+AR82</f>
        <v>0</v>
      </c>
      <c r="AU82" s="35">
        <f t="shared" si="30"/>
        <v>185000</v>
      </c>
      <c r="AV82" s="213" t="s">
        <v>665</v>
      </c>
      <c r="AW82" s="50">
        <v>2023</v>
      </c>
      <c r="AX82" s="50">
        <v>2024</v>
      </c>
      <c r="AY82" s="48" t="s">
        <v>69</v>
      </c>
    </row>
    <row r="83" spans="1:638" ht="51" customHeight="1" x14ac:dyDescent="0.25">
      <c r="A83" s="379" t="s">
        <v>551</v>
      </c>
      <c r="B83" s="360"/>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c r="AJ83" s="360"/>
      <c r="AK83" s="360"/>
      <c r="AL83" s="360"/>
      <c r="AM83" s="360"/>
      <c r="AN83" s="360"/>
      <c r="AO83" s="360"/>
      <c r="AP83" s="360"/>
      <c r="AQ83" s="360"/>
      <c r="AR83" s="360"/>
      <c r="AS83" s="360"/>
      <c r="AT83" s="360"/>
      <c r="AU83" s="360"/>
      <c r="AV83" s="360"/>
      <c r="AW83" s="360"/>
      <c r="AX83" s="360"/>
      <c r="AY83" s="360"/>
    </row>
    <row r="84" spans="1:638" s="185" customFormat="1" ht="110.25" customHeight="1" x14ac:dyDescent="0.25">
      <c r="A84" s="92" t="s">
        <v>322</v>
      </c>
      <c r="B84" s="51"/>
      <c r="C84" s="51"/>
      <c r="D84" s="51"/>
      <c r="E84" s="51"/>
      <c r="F84" s="51"/>
      <c r="G84" s="51"/>
      <c r="H84" s="51"/>
      <c r="I84" s="51"/>
      <c r="J84" s="51"/>
      <c r="K84" s="87">
        <f>E84+F84+G84+I84</f>
        <v>0</v>
      </c>
      <c r="L84" s="94"/>
      <c r="M84" s="51"/>
      <c r="N84" s="51"/>
      <c r="O84" s="51"/>
      <c r="P84" s="51"/>
      <c r="Q84" s="51"/>
      <c r="R84" s="87">
        <f>L84+M84+N84+P84</f>
        <v>0</v>
      </c>
      <c r="S84" s="50"/>
      <c r="T84" s="50"/>
      <c r="U84" s="50"/>
      <c r="V84" s="50"/>
      <c r="W84" s="50"/>
      <c r="X84" s="50"/>
      <c r="Y84" s="87">
        <f>S84+T84+U84+W84</f>
        <v>0</v>
      </c>
      <c r="Z84" s="50"/>
      <c r="AA84" s="50"/>
      <c r="AB84" s="50"/>
      <c r="AC84" s="50"/>
      <c r="AD84" s="50"/>
      <c r="AE84" s="50"/>
      <c r="AF84" s="87">
        <f>Z84+AA84+AB84+AD84</f>
        <v>0</v>
      </c>
      <c r="AG84" s="50"/>
      <c r="AH84" s="50"/>
      <c r="AI84" s="50"/>
      <c r="AJ84" s="50"/>
      <c r="AK84" s="50"/>
      <c r="AL84" s="50"/>
      <c r="AM84" s="87">
        <f>AG84+AH84+AI84+AK84</f>
        <v>0</v>
      </c>
      <c r="AN84" s="50"/>
      <c r="AO84" s="50"/>
      <c r="AP84" s="50"/>
      <c r="AQ84" s="50"/>
      <c r="AR84" s="50"/>
      <c r="AS84" s="50"/>
      <c r="AT84" s="87">
        <f>AN84+AO84+AP84+AR84</f>
        <v>0</v>
      </c>
      <c r="AU84" s="95">
        <f>AT84+AM84+AF84+Y84+R84+K84</f>
        <v>0</v>
      </c>
      <c r="AV84" s="96"/>
      <c r="AW84" s="51"/>
      <c r="AX84" s="54"/>
      <c r="AY84" s="51"/>
    </row>
    <row r="85" spans="1:638" ht="51.6" customHeight="1" x14ac:dyDescent="0.25">
      <c r="A85" s="359" t="s">
        <v>552</v>
      </c>
      <c r="B85" s="362"/>
      <c r="C85" s="362"/>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2"/>
      <c r="AF85" s="362"/>
      <c r="AG85" s="362"/>
      <c r="AH85" s="362"/>
      <c r="AI85" s="362"/>
      <c r="AJ85" s="362"/>
      <c r="AK85" s="362"/>
      <c r="AL85" s="362"/>
      <c r="AM85" s="362"/>
      <c r="AN85" s="362"/>
      <c r="AO85" s="362"/>
      <c r="AP85" s="362"/>
      <c r="AQ85" s="362"/>
      <c r="AR85" s="362"/>
      <c r="AS85" s="362"/>
      <c r="AT85" s="362"/>
      <c r="AU85" s="362"/>
      <c r="AV85" s="362"/>
      <c r="AW85" s="362"/>
      <c r="AX85" s="362"/>
      <c r="AY85" s="361"/>
    </row>
    <row r="86" spans="1:638" ht="105.75" customHeight="1" x14ac:dyDescent="0.25">
      <c r="A86" s="55" t="s">
        <v>323</v>
      </c>
      <c r="B86" s="32" t="s">
        <v>209</v>
      </c>
      <c r="C86" s="32" t="s">
        <v>98</v>
      </c>
      <c r="D86" s="34"/>
      <c r="E86" s="184"/>
      <c r="F86" s="35"/>
      <c r="G86" s="35"/>
      <c r="H86" s="35"/>
      <c r="I86" s="35"/>
      <c r="J86" s="35"/>
      <c r="K86" s="33">
        <f t="shared" ref="K86:K115" si="49">E86+F86+G86+I86</f>
        <v>0</v>
      </c>
      <c r="L86" s="32">
        <v>200000</v>
      </c>
      <c r="M86" s="32"/>
      <c r="N86" s="32"/>
      <c r="O86" s="32"/>
      <c r="P86" s="32"/>
      <c r="Q86" s="32"/>
      <c r="R86" s="33">
        <f>L86+M86+N86+P86</f>
        <v>200000</v>
      </c>
      <c r="S86" s="32"/>
      <c r="T86" s="32"/>
      <c r="U86" s="32"/>
      <c r="V86" s="32"/>
      <c r="W86" s="32"/>
      <c r="X86" s="32"/>
      <c r="Y86" s="33">
        <f>S86+T86+U86+W86</f>
        <v>0</v>
      </c>
      <c r="Z86" s="32"/>
      <c r="AA86" s="32"/>
      <c r="AB86" s="32"/>
      <c r="AC86" s="32"/>
      <c r="AD86" s="32"/>
      <c r="AE86" s="32"/>
      <c r="AF86" s="33">
        <f t="shared" ref="AF86:AF119" si="50">Z86+AA86+AB86+AD86</f>
        <v>0</v>
      </c>
      <c r="AG86" s="32"/>
      <c r="AH86" s="32"/>
      <c r="AI86" s="32"/>
      <c r="AJ86" s="32"/>
      <c r="AK86" s="32"/>
      <c r="AL86" s="32"/>
      <c r="AM86" s="33">
        <f t="shared" ref="AM86:AM119" si="51">AG86+AH86+AI86+AK86</f>
        <v>0</v>
      </c>
      <c r="AN86" s="32"/>
      <c r="AO86" s="32"/>
      <c r="AP86" s="32"/>
      <c r="AQ86" s="32"/>
      <c r="AR86" s="32"/>
      <c r="AS86" s="32"/>
      <c r="AT86" s="33">
        <f t="shared" ref="AT86:AT117" si="52">AN86+AO86+AP86+AR86</f>
        <v>0</v>
      </c>
      <c r="AU86" s="35">
        <f t="shared" ref="AU86:AU117" si="53">AT86+AM86+AF86+Y86+R86+K86</f>
        <v>200000</v>
      </c>
      <c r="AV86" s="43" t="s">
        <v>666</v>
      </c>
      <c r="AW86" s="32">
        <v>2022</v>
      </c>
      <c r="AX86" s="38">
        <v>2023</v>
      </c>
      <c r="AY86" s="53" t="s">
        <v>272</v>
      </c>
    </row>
    <row r="87" spans="1:638" s="269" customFormat="1" ht="155.1" customHeight="1" x14ac:dyDescent="0.25">
      <c r="A87" s="55" t="s">
        <v>324</v>
      </c>
      <c r="B87" s="32" t="s">
        <v>94</v>
      </c>
      <c r="C87" s="32" t="s">
        <v>98</v>
      </c>
      <c r="D87" s="34" t="s">
        <v>96</v>
      </c>
      <c r="E87" s="184"/>
      <c r="F87" s="35"/>
      <c r="G87" s="35"/>
      <c r="H87" s="35"/>
      <c r="I87" s="35"/>
      <c r="J87" s="35"/>
      <c r="K87" s="33">
        <f t="shared" si="49"/>
        <v>0</v>
      </c>
      <c r="L87" s="35">
        <f>80000+30000</f>
        <v>110000</v>
      </c>
      <c r="M87" s="35"/>
      <c r="N87" s="35"/>
      <c r="O87" s="35"/>
      <c r="P87" s="35"/>
      <c r="Q87" s="35"/>
      <c r="R87" s="33">
        <f t="shared" ref="R87:R117" si="54">L87+M87+N87+P87</f>
        <v>110000</v>
      </c>
      <c r="S87" s="35">
        <f>120000+70000</f>
        <v>190000</v>
      </c>
      <c r="T87" s="35"/>
      <c r="U87" s="35"/>
      <c r="V87" s="35"/>
      <c r="W87" s="35"/>
      <c r="X87" s="35"/>
      <c r="Y87" s="33">
        <f t="shared" ref="Y87:Y115" si="55">S87+T87+U87+W87</f>
        <v>190000</v>
      </c>
      <c r="Z87" s="32"/>
      <c r="AA87" s="32"/>
      <c r="AB87" s="32"/>
      <c r="AC87" s="32"/>
      <c r="AD87" s="32"/>
      <c r="AE87" s="32"/>
      <c r="AF87" s="33">
        <f t="shared" si="50"/>
        <v>0</v>
      </c>
      <c r="AG87" s="32"/>
      <c r="AH87" s="32"/>
      <c r="AI87" s="32"/>
      <c r="AJ87" s="32"/>
      <c r="AK87" s="32"/>
      <c r="AL87" s="32"/>
      <c r="AM87" s="33">
        <f t="shared" si="51"/>
        <v>0</v>
      </c>
      <c r="AN87" s="32"/>
      <c r="AO87" s="32"/>
      <c r="AP87" s="32"/>
      <c r="AQ87" s="32"/>
      <c r="AR87" s="32"/>
      <c r="AS87" s="32"/>
      <c r="AT87" s="33">
        <f t="shared" si="52"/>
        <v>0</v>
      </c>
      <c r="AU87" s="35">
        <f t="shared" si="53"/>
        <v>300000</v>
      </c>
      <c r="AV87" s="43" t="s">
        <v>667</v>
      </c>
      <c r="AW87" s="32">
        <v>2023</v>
      </c>
      <c r="AX87" s="36">
        <v>2023</v>
      </c>
      <c r="AY87" s="27" t="s">
        <v>503</v>
      </c>
    </row>
    <row r="88" spans="1:638" s="296" customFormat="1" ht="159.6" customHeight="1" x14ac:dyDescent="0.25">
      <c r="A88" s="276" t="s">
        <v>325</v>
      </c>
      <c r="B88" s="315" t="s">
        <v>7</v>
      </c>
      <c r="C88" s="315" t="s">
        <v>98</v>
      </c>
      <c r="D88" s="315"/>
      <c r="E88" s="329">
        <v>93495</v>
      </c>
      <c r="F88" s="315">
        <v>2131950.11</v>
      </c>
      <c r="G88" s="315">
        <v>2720239.01</v>
      </c>
      <c r="H88" s="315"/>
      <c r="I88" s="315">
        <v>20209.63</v>
      </c>
      <c r="J88" s="315"/>
      <c r="K88" s="308">
        <f t="shared" si="49"/>
        <v>4965893.7499999991</v>
      </c>
      <c r="L88" s="315"/>
      <c r="M88" s="315">
        <v>255434.25</v>
      </c>
      <c r="N88" s="330">
        <v>409817.97</v>
      </c>
      <c r="O88" s="315"/>
      <c r="P88" s="315">
        <v>6828.07</v>
      </c>
      <c r="Q88" s="330"/>
      <c r="R88" s="308">
        <f t="shared" si="54"/>
        <v>672080.28999999992</v>
      </c>
      <c r="S88" s="315"/>
      <c r="T88" s="315"/>
      <c r="U88" s="315"/>
      <c r="V88" s="315"/>
      <c r="W88" s="315"/>
      <c r="X88" s="315"/>
      <c r="Y88" s="308">
        <f t="shared" si="55"/>
        <v>0</v>
      </c>
      <c r="Z88" s="315"/>
      <c r="AA88" s="315"/>
      <c r="AB88" s="315"/>
      <c r="AC88" s="315"/>
      <c r="AD88" s="315"/>
      <c r="AE88" s="315"/>
      <c r="AF88" s="308">
        <f t="shared" si="50"/>
        <v>0</v>
      </c>
      <c r="AG88" s="315"/>
      <c r="AH88" s="315"/>
      <c r="AI88" s="315"/>
      <c r="AJ88" s="315"/>
      <c r="AK88" s="315"/>
      <c r="AL88" s="315"/>
      <c r="AM88" s="308">
        <f t="shared" si="51"/>
        <v>0</v>
      </c>
      <c r="AN88" s="315"/>
      <c r="AO88" s="315"/>
      <c r="AP88" s="315"/>
      <c r="AQ88" s="315"/>
      <c r="AR88" s="315"/>
      <c r="AS88" s="315"/>
      <c r="AT88" s="308">
        <f t="shared" si="52"/>
        <v>0</v>
      </c>
      <c r="AU88" s="325">
        <f t="shared" si="53"/>
        <v>5637974.0399999991</v>
      </c>
      <c r="AV88" s="315" t="s">
        <v>668</v>
      </c>
      <c r="AW88" s="315">
        <v>2022</v>
      </c>
      <c r="AX88" s="331">
        <v>2023</v>
      </c>
      <c r="AY88" s="314" t="s">
        <v>129</v>
      </c>
    </row>
    <row r="89" spans="1:638" s="296" customFormat="1" ht="45" customHeight="1" x14ac:dyDescent="0.25">
      <c r="A89" s="366" t="s">
        <v>1008</v>
      </c>
      <c r="B89" s="367"/>
      <c r="C89" s="367"/>
      <c r="D89" s="367"/>
      <c r="E89" s="367"/>
      <c r="F89" s="367"/>
      <c r="G89" s="367"/>
      <c r="H89" s="367"/>
      <c r="I89" s="367"/>
      <c r="J89" s="367"/>
      <c r="K89" s="367"/>
      <c r="L89" s="367"/>
      <c r="M89" s="367"/>
      <c r="N89" s="367"/>
      <c r="O89" s="367"/>
      <c r="P89" s="367"/>
      <c r="Q89" s="367"/>
      <c r="R89" s="367"/>
      <c r="S89" s="367"/>
      <c r="T89" s="367"/>
      <c r="U89" s="367"/>
      <c r="V89" s="367"/>
      <c r="W89" s="367"/>
      <c r="X89" s="367"/>
      <c r="Y89" s="367"/>
      <c r="Z89" s="367"/>
      <c r="AA89" s="367"/>
      <c r="AB89" s="367"/>
      <c r="AC89" s="367"/>
      <c r="AD89" s="367"/>
      <c r="AE89" s="367"/>
      <c r="AF89" s="367"/>
      <c r="AG89" s="367"/>
      <c r="AH89" s="367"/>
      <c r="AI89" s="367"/>
      <c r="AJ89" s="367"/>
      <c r="AK89" s="367"/>
      <c r="AL89" s="367"/>
      <c r="AM89" s="367"/>
      <c r="AN89" s="367"/>
      <c r="AO89" s="367"/>
      <c r="AP89" s="367"/>
      <c r="AQ89" s="367"/>
      <c r="AR89" s="367"/>
      <c r="AS89" s="367"/>
      <c r="AT89" s="367"/>
      <c r="AU89" s="367"/>
      <c r="AV89" s="367"/>
      <c r="AW89" s="367"/>
      <c r="AX89" s="367"/>
      <c r="AY89" s="368"/>
    </row>
    <row r="90" spans="1:638" ht="99" customHeight="1" x14ac:dyDescent="0.25">
      <c r="A90" s="55" t="s">
        <v>326</v>
      </c>
      <c r="B90" s="32" t="s">
        <v>8</v>
      </c>
      <c r="C90" s="32" t="s">
        <v>98</v>
      </c>
      <c r="D90" s="32"/>
      <c r="E90" s="184"/>
      <c r="F90" s="35"/>
      <c r="G90" s="35"/>
      <c r="H90" s="35"/>
      <c r="I90" s="35"/>
      <c r="J90" s="35"/>
      <c r="K90" s="33">
        <f t="shared" si="49"/>
        <v>0</v>
      </c>
      <c r="L90" s="35">
        <v>25000</v>
      </c>
      <c r="M90" s="35"/>
      <c r="N90" s="35"/>
      <c r="O90" s="35"/>
      <c r="P90" s="35"/>
      <c r="Q90" s="35"/>
      <c r="R90" s="33">
        <f t="shared" si="54"/>
        <v>25000</v>
      </c>
      <c r="S90" s="32"/>
      <c r="T90" s="32"/>
      <c r="U90" s="32"/>
      <c r="V90" s="32"/>
      <c r="W90" s="32"/>
      <c r="X90" s="32"/>
      <c r="Y90" s="33">
        <f t="shared" si="55"/>
        <v>0</v>
      </c>
      <c r="Z90" s="32"/>
      <c r="AA90" s="32"/>
      <c r="AB90" s="32"/>
      <c r="AC90" s="32"/>
      <c r="AD90" s="32"/>
      <c r="AE90" s="32"/>
      <c r="AF90" s="33">
        <f t="shared" si="50"/>
        <v>0</v>
      </c>
      <c r="AG90" s="32"/>
      <c r="AH90" s="32"/>
      <c r="AI90" s="32"/>
      <c r="AJ90" s="32"/>
      <c r="AK90" s="32"/>
      <c r="AL90" s="32"/>
      <c r="AM90" s="33">
        <f t="shared" si="51"/>
        <v>0</v>
      </c>
      <c r="AN90" s="32"/>
      <c r="AO90" s="32"/>
      <c r="AP90" s="32"/>
      <c r="AQ90" s="32"/>
      <c r="AR90" s="32"/>
      <c r="AS90" s="32"/>
      <c r="AT90" s="33">
        <f t="shared" si="52"/>
        <v>0</v>
      </c>
      <c r="AU90" s="35">
        <f t="shared" si="53"/>
        <v>25000</v>
      </c>
      <c r="AV90" s="43" t="s">
        <v>878</v>
      </c>
      <c r="AW90" s="32">
        <v>2022</v>
      </c>
      <c r="AX90" s="36">
        <v>2022</v>
      </c>
      <c r="AY90" s="27" t="s">
        <v>503</v>
      </c>
    </row>
    <row r="91" spans="1:638" s="187" customFormat="1" ht="91.9" customHeight="1" x14ac:dyDescent="0.25">
      <c r="A91" s="55" t="s">
        <v>327</v>
      </c>
      <c r="B91" s="32" t="s">
        <v>9</v>
      </c>
      <c r="C91" s="32" t="s">
        <v>98</v>
      </c>
      <c r="D91" s="34"/>
      <c r="E91" s="184"/>
      <c r="F91" s="35"/>
      <c r="G91" s="35"/>
      <c r="H91" s="35"/>
      <c r="I91" s="35"/>
      <c r="J91" s="35"/>
      <c r="K91" s="33">
        <f t="shared" si="49"/>
        <v>0</v>
      </c>
      <c r="L91" s="32">
        <v>250000</v>
      </c>
      <c r="M91" s="32"/>
      <c r="N91" s="32"/>
      <c r="O91" s="32"/>
      <c r="P91" s="32"/>
      <c r="Q91" s="32"/>
      <c r="R91" s="33">
        <f t="shared" si="54"/>
        <v>250000</v>
      </c>
      <c r="S91" s="32">
        <v>830256</v>
      </c>
      <c r="T91" s="32"/>
      <c r="U91" s="32"/>
      <c r="V91" s="32"/>
      <c r="W91" s="32"/>
      <c r="X91" s="32"/>
      <c r="Y91" s="33">
        <f t="shared" si="55"/>
        <v>830256</v>
      </c>
      <c r="Z91" s="32"/>
      <c r="AA91" s="32"/>
      <c r="AB91" s="32"/>
      <c r="AC91" s="32"/>
      <c r="AD91" s="32"/>
      <c r="AE91" s="32"/>
      <c r="AF91" s="33">
        <f t="shared" si="50"/>
        <v>0</v>
      </c>
      <c r="AG91" s="32"/>
      <c r="AH91" s="32"/>
      <c r="AI91" s="32"/>
      <c r="AJ91" s="32"/>
      <c r="AK91" s="32"/>
      <c r="AL91" s="32"/>
      <c r="AM91" s="33">
        <f t="shared" si="51"/>
        <v>0</v>
      </c>
      <c r="AN91" s="32"/>
      <c r="AO91" s="32"/>
      <c r="AP91" s="32"/>
      <c r="AQ91" s="32"/>
      <c r="AR91" s="32"/>
      <c r="AS91" s="32"/>
      <c r="AT91" s="33">
        <f t="shared" si="52"/>
        <v>0</v>
      </c>
      <c r="AU91" s="35">
        <f t="shared" si="53"/>
        <v>1080256</v>
      </c>
      <c r="AV91" s="96" t="s">
        <v>669</v>
      </c>
      <c r="AW91" s="32">
        <v>2023</v>
      </c>
      <c r="AX91" s="135" t="s">
        <v>499</v>
      </c>
      <c r="AY91" s="52" t="s">
        <v>129</v>
      </c>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WK91" s="20"/>
      <c r="WL91" s="20"/>
      <c r="WM91" s="20"/>
      <c r="WN91" s="20"/>
      <c r="WO91" s="20"/>
      <c r="WP91" s="20"/>
      <c r="WQ91" s="20"/>
      <c r="WR91" s="20"/>
      <c r="WS91" s="20"/>
      <c r="WT91" s="20"/>
      <c r="WU91" s="20"/>
      <c r="WV91" s="20"/>
      <c r="WW91" s="20"/>
      <c r="WX91" s="20"/>
      <c r="WY91" s="20"/>
      <c r="WZ91" s="20"/>
      <c r="XA91" s="20"/>
      <c r="XB91" s="20"/>
      <c r="XC91" s="20"/>
      <c r="XD91" s="20"/>
      <c r="XE91" s="20"/>
      <c r="XF91" s="20"/>
      <c r="XG91" s="20"/>
      <c r="XH91" s="20"/>
      <c r="XI91" s="20"/>
      <c r="XJ91" s="20"/>
      <c r="XK91" s="20"/>
      <c r="XL91" s="20"/>
      <c r="XM91" s="20"/>
      <c r="XN91" s="20"/>
    </row>
    <row r="92" spans="1:638" ht="95.25" customHeight="1" x14ac:dyDescent="0.25">
      <c r="A92" s="55" t="s">
        <v>328</v>
      </c>
      <c r="B92" s="32" t="s">
        <v>10</v>
      </c>
      <c r="C92" s="32" t="s">
        <v>98</v>
      </c>
      <c r="D92" s="34"/>
      <c r="E92" s="184"/>
      <c r="F92" s="35"/>
      <c r="G92" s="35"/>
      <c r="H92" s="35"/>
      <c r="I92" s="35"/>
      <c r="J92" s="35"/>
      <c r="K92" s="33">
        <f t="shared" si="49"/>
        <v>0</v>
      </c>
      <c r="L92" s="32"/>
      <c r="M92" s="32"/>
      <c r="N92" s="32"/>
      <c r="O92" s="32"/>
      <c r="P92" s="32"/>
      <c r="Q92" s="32"/>
      <c r="R92" s="33">
        <f t="shared" si="54"/>
        <v>0</v>
      </c>
      <c r="S92" s="32"/>
      <c r="T92" s="32"/>
      <c r="U92" s="32"/>
      <c r="V92" s="32"/>
      <c r="W92" s="32"/>
      <c r="X92" s="32"/>
      <c r="Y92" s="33">
        <f t="shared" si="55"/>
        <v>0</v>
      </c>
      <c r="Z92" s="184">
        <v>120000</v>
      </c>
      <c r="AA92" s="32"/>
      <c r="AB92" s="32"/>
      <c r="AC92" s="32"/>
      <c r="AD92" s="32"/>
      <c r="AE92" s="32"/>
      <c r="AF92" s="33">
        <f t="shared" si="50"/>
        <v>120000</v>
      </c>
      <c r="AG92" s="32"/>
      <c r="AH92" s="32"/>
      <c r="AI92" s="32"/>
      <c r="AJ92" s="32"/>
      <c r="AK92" s="32"/>
      <c r="AL92" s="32"/>
      <c r="AM92" s="33">
        <f t="shared" si="51"/>
        <v>0</v>
      </c>
      <c r="AN92" s="32"/>
      <c r="AO92" s="32"/>
      <c r="AP92" s="32"/>
      <c r="AQ92" s="32"/>
      <c r="AR92" s="32"/>
      <c r="AS92" s="32"/>
      <c r="AT92" s="33">
        <f t="shared" si="52"/>
        <v>0</v>
      </c>
      <c r="AU92" s="35">
        <f t="shared" si="53"/>
        <v>120000</v>
      </c>
      <c r="AV92" s="43" t="s">
        <v>670</v>
      </c>
      <c r="AW92" s="32">
        <v>2022</v>
      </c>
      <c r="AX92" s="36">
        <v>2022</v>
      </c>
      <c r="AY92" s="52" t="s">
        <v>129</v>
      </c>
    </row>
    <row r="93" spans="1:638" ht="100.5" customHeight="1" x14ac:dyDescent="0.25">
      <c r="A93" s="169" t="s">
        <v>329</v>
      </c>
      <c r="B93" s="32" t="s">
        <v>11</v>
      </c>
      <c r="C93" s="32" t="s">
        <v>98</v>
      </c>
      <c r="D93" s="34"/>
      <c r="E93" s="184"/>
      <c r="F93" s="35"/>
      <c r="G93" s="35"/>
      <c r="H93" s="35"/>
      <c r="I93" s="35"/>
      <c r="J93" s="35"/>
      <c r="K93" s="33">
        <f t="shared" si="49"/>
        <v>0</v>
      </c>
      <c r="L93" s="32"/>
      <c r="M93" s="32"/>
      <c r="N93" s="32"/>
      <c r="O93" s="32"/>
      <c r="P93" s="32"/>
      <c r="Q93" s="32"/>
      <c r="R93" s="33">
        <f t="shared" si="54"/>
        <v>0</v>
      </c>
      <c r="S93" s="32"/>
      <c r="T93" s="32"/>
      <c r="U93" s="32"/>
      <c r="V93" s="32"/>
      <c r="W93" s="32"/>
      <c r="X93" s="32"/>
      <c r="Y93" s="33">
        <f t="shared" si="55"/>
        <v>0</v>
      </c>
      <c r="Z93" s="184">
        <v>160000</v>
      </c>
      <c r="AA93" s="32"/>
      <c r="AB93" s="32"/>
      <c r="AC93" s="32"/>
      <c r="AD93" s="32"/>
      <c r="AE93" s="32"/>
      <c r="AF93" s="33">
        <f t="shared" si="50"/>
        <v>160000</v>
      </c>
      <c r="AG93" s="32"/>
      <c r="AH93" s="32"/>
      <c r="AI93" s="32"/>
      <c r="AJ93" s="32"/>
      <c r="AK93" s="32"/>
      <c r="AL93" s="32"/>
      <c r="AM93" s="33">
        <f t="shared" si="51"/>
        <v>0</v>
      </c>
      <c r="AN93" s="32"/>
      <c r="AO93" s="32"/>
      <c r="AP93" s="32"/>
      <c r="AQ93" s="32"/>
      <c r="AR93" s="32"/>
      <c r="AS93" s="32"/>
      <c r="AT93" s="33">
        <f t="shared" si="52"/>
        <v>0</v>
      </c>
      <c r="AU93" s="35">
        <f t="shared" si="53"/>
        <v>160000</v>
      </c>
      <c r="AV93" s="43" t="s">
        <v>671</v>
      </c>
      <c r="AW93" s="32">
        <v>2022</v>
      </c>
      <c r="AX93" s="36">
        <v>2022</v>
      </c>
      <c r="AY93" s="52" t="s">
        <v>129</v>
      </c>
    </row>
    <row r="94" spans="1:638" ht="130.5" customHeight="1" x14ac:dyDescent="0.25">
      <c r="A94" s="169" t="s">
        <v>330</v>
      </c>
      <c r="B94" s="32" t="s">
        <v>12</v>
      </c>
      <c r="C94" s="32" t="s">
        <v>98</v>
      </c>
      <c r="D94" s="32"/>
      <c r="E94" s="38"/>
      <c r="F94" s="32"/>
      <c r="G94" s="32"/>
      <c r="H94" s="32"/>
      <c r="I94" s="32"/>
      <c r="J94" s="32"/>
      <c r="K94" s="33">
        <f t="shared" si="49"/>
        <v>0</v>
      </c>
      <c r="L94" s="32"/>
      <c r="M94" s="32"/>
      <c r="N94" s="32"/>
      <c r="O94" s="32"/>
      <c r="P94" s="32"/>
      <c r="Q94" s="32"/>
      <c r="R94" s="33">
        <f t="shared" si="54"/>
        <v>0</v>
      </c>
      <c r="S94" s="32">
        <v>60000</v>
      </c>
      <c r="T94" s="32"/>
      <c r="U94" s="32"/>
      <c r="V94" s="32"/>
      <c r="W94" s="32"/>
      <c r="X94" s="32"/>
      <c r="Y94" s="33">
        <f t="shared" si="55"/>
        <v>60000</v>
      </c>
      <c r="Z94" s="32">
        <v>60000</v>
      </c>
      <c r="AA94" s="32"/>
      <c r="AB94" s="32"/>
      <c r="AC94" s="32"/>
      <c r="AD94" s="32"/>
      <c r="AE94" s="32"/>
      <c r="AF94" s="33">
        <f t="shared" si="50"/>
        <v>60000</v>
      </c>
      <c r="AG94" s="32"/>
      <c r="AH94" s="32"/>
      <c r="AI94" s="32"/>
      <c r="AJ94" s="32"/>
      <c r="AK94" s="32"/>
      <c r="AL94" s="32"/>
      <c r="AM94" s="33">
        <f t="shared" si="51"/>
        <v>0</v>
      </c>
      <c r="AN94" s="32"/>
      <c r="AO94" s="32"/>
      <c r="AP94" s="32"/>
      <c r="AQ94" s="32"/>
      <c r="AR94" s="32"/>
      <c r="AS94" s="32"/>
      <c r="AT94" s="33">
        <f t="shared" si="52"/>
        <v>0</v>
      </c>
      <c r="AU94" s="35">
        <f t="shared" si="53"/>
        <v>120000</v>
      </c>
      <c r="AV94" s="43" t="s">
        <v>672</v>
      </c>
      <c r="AW94" s="32">
        <v>2022</v>
      </c>
      <c r="AX94" s="36">
        <v>2027</v>
      </c>
      <c r="AY94" s="53" t="s">
        <v>154</v>
      </c>
    </row>
    <row r="95" spans="1:638" ht="136.5" customHeight="1" x14ac:dyDescent="0.25">
      <c r="A95" s="169" t="s">
        <v>331</v>
      </c>
      <c r="B95" s="32" t="s">
        <v>13</v>
      </c>
      <c r="C95" s="32" t="s">
        <v>98</v>
      </c>
      <c r="D95" s="32"/>
      <c r="E95" s="38"/>
      <c r="F95" s="32"/>
      <c r="G95" s="32"/>
      <c r="H95" s="32"/>
      <c r="I95" s="32"/>
      <c r="J95" s="32"/>
      <c r="K95" s="33">
        <f t="shared" si="49"/>
        <v>0</v>
      </c>
      <c r="L95" s="32">
        <v>15000</v>
      </c>
      <c r="M95" s="32"/>
      <c r="N95" s="32"/>
      <c r="O95" s="32"/>
      <c r="P95" s="32"/>
      <c r="Q95" s="32"/>
      <c r="R95" s="33">
        <f t="shared" si="54"/>
        <v>15000</v>
      </c>
      <c r="S95" s="32"/>
      <c r="T95" s="32"/>
      <c r="U95" s="32"/>
      <c r="V95" s="32"/>
      <c r="W95" s="32"/>
      <c r="X95" s="32"/>
      <c r="Y95" s="33">
        <f t="shared" si="55"/>
        <v>0</v>
      </c>
      <c r="Z95" s="32"/>
      <c r="AA95" s="32"/>
      <c r="AB95" s="32"/>
      <c r="AC95" s="32"/>
      <c r="AD95" s="32"/>
      <c r="AE95" s="32"/>
      <c r="AF95" s="33">
        <f t="shared" si="50"/>
        <v>0</v>
      </c>
      <c r="AG95" s="32"/>
      <c r="AH95" s="32"/>
      <c r="AI95" s="32"/>
      <c r="AJ95" s="32"/>
      <c r="AK95" s="32"/>
      <c r="AL95" s="32"/>
      <c r="AM95" s="33">
        <f t="shared" si="51"/>
        <v>0</v>
      </c>
      <c r="AN95" s="32"/>
      <c r="AO95" s="32"/>
      <c r="AP95" s="32"/>
      <c r="AQ95" s="32"/>
      <c r="AR95" s="32"/>
      <c r="AS95" s="32"/>
      <c r="AT95" s="33">
        <f t="shared" si="52"/>
        <v>0</v>
      </c>
      <c r="AU95" s="35">
        <f t="shared" si="53"/>
        <v>15000</v>
      </c>
      <c r="AV95" s="43" t="s">
        <v>673</v>
      </c>
      <c r="AW95" s="32">
        <v>2023</v>
      </c>
      <c r="AX95" s="36">
        <v>2023</v>
      </c>
      <c r="AY95" s="53" t="s">
        <v>154</v>
      </c>
    </row>
    <row r="96" spans="1:638" ht="87.75" customHeight="1" x14ac:dyDescent="0.25">
      <c r="A96" s="169" t="s">
        <v>332</v>
      </c>
      <c r="B96" s="32" t="s">
        <v>95</v>
      </c>
      <c r="C96" s="32" t="s">
        <v>98</v>
      </c>
      <c r="D96" s="32"/>
      <c r="E96" s="38"/>
      <c r="F96" s="32"/>
      <c r="G96" s="32"/>
      <c r="H96" s="32"/>
      <c r="I96" s="32"/>
      <c r="J96" s="32"/>
      <c r="K96" s="33">
        <f t="shared" si="49"/>
        <v>0</v>
      </c>
      <c r="L96" s="38">
        <v>20000</v>
      </c>
      <c r="M96" s="32"/>
      <c r="N96" s="32"/>
      <c r="O96" s="32"/>
      <c r="P96" s="32"/>
      <c r="Q96" s="32"/>
      <c r="R96" s="33">
        <f t="shared" si="54"/>
        <v>20000</v>
      </c>
      <c r="S96" s="32">
        <v>170000</v>
      </c>
      <c r="T96" s="32"/>
      <c r="U96" s="32"/>
      <c r="V96" s="32"/>
      <c r="W96" s="32"/>
      <c r="X96" s="32"/>
      <c r="Y96" s="33">
        <f t="shared" si="55"/>
        <v>170000</v>
      </c>
      <c r="Z96" s="32"/>
      <c r="AA96" s="32"/>
      <c r="AB96" s="32"/>
      <c r="AC96" s="32"/>
      <c r="AD96" s="32"/>
      <c r="AE96" s="32"/>
      <c r="AF96" s="33">
        <f t="shared" si="50"/>
        <v>0</v>
      </c>
      <c r="AG96" s="32"/>
      <c r="AH96" s="32"/>
      <c r="AI96" s="32"/>
      <c r="AJ96" s="32"/>
      <c r="AK96" s="32"/>
      <c r="AL96" s="32"/>
      <c r="AM96" s="33">
        <f t="shared" si="51"/>
        <v>0</v>
      </c>
      <c r="AN96" s="32"/>
      <c r="AO96" s="32"/>
      <c r="AP96" s="32"/>
      <c r="AQ96" s="32"/>
      <c r="AR96" s="32"/>
      <c r="AS96" s="32"/>
      <c r="AT96" s="33">
        <f t="shared" si="52"/>
        <v>0</v>
      </c>
      <c r="AU96" s="35">
        <f t="shared" si="53"/>
        <v>190000</v>
      </c>
      <c r="AV96" s="43" t="s">
        <v>674</v>
      </c>
      <c r="AW96" s="32">
        <v>2022</v>
      </c>
      <c r="AX96" s="36">
        <v>2023</v>
      </c>
      <c r="AY96" s="186" t="s">
        <v>138</v>
      </c>
    </row>
    <row r="97" spans="1:51" ht="91.5" x14ac:dyDescent="0.25">
      <c r="A97" s="169" t="s">
        <v>522</v>
      </c>
      <c r="B97" s="32" t="s">
        <v>14</v>
      </c>
      <c r="C97" s="32" t="s">
        <v>98</v>
      </c>
      <c r="D97" s="32"/>
      <c r="E97" s="38"/>
      <c r="F97" s="32"/>
      <c r="G97" s="32"/>
      <c r="H97" s="32"/>
      <c r="I97" s="32"/>
      <c r="J97" s="32"/>
      <c r="K97" s="33">
        <f t="shared" si="49"/>
        <v>0</v>
      </c>
      <c r="L97" s="38">
        <v>9000</v>
      </c>
      <c r="M97" s="32"/>
      <c r="N97" s="32"/>
      <c r="O97" s="32"/>
      <c r="P97" s="32"/>
      <c r="Q97" s="32"/>
      <c r="R97" s="33">
        <f t="shared" si="54"/>
        <v>9000</v>
      </c>
      <c r="S97" s="32"/>
      <c r="T97" s="32"/>
      <c r="U97" s="32"/>
      <c r="V97" s="32"/>
      <c r="W97" s="32"/>
      <c r="X97" s="32"/>
      <c r="Y97" s="33">
        <f t="shared" si="55"/>
        <v>0</v>
      </c>
      <c r="Z97" s="32"/>
      <c r="AA97" s="32"/>
      <c r="AB97" s="32"/>
      <c r="AC97" s="32"/>
      <c r="AD97" s="32"/>
      <c r="AE97" s="32"/>
      <c r="AF97" s="33">
        <f t="shared" si="50"/>
        <v>0</v>
      </c>
      <c r="AG97" s="32"/>
      <c r="AH97" s="32"/>
      <c r="AI97" s="32"/>
      <c r="AJ97" s="32"/>
      <c r="AK97" s="32"/>
      <c r="AL97" s="32"/>
      <c r="AM97" s="33">
        <f t="shared" si="51"/>
        <v>0</v>
      </c>
      <c r="AN97" s="32"/>
      <c r="AO97" s="32"/>
      <c r="AP97" s="32"/>
      <c r="AQ97" s="32"/>
      <c r="AR97" s="32"/>
      <c r="AS97" s="32"/>
      <c r="AT97" s="33">
        <f t="shared" si="52"/>
        <v>0</v>
      </c>
      <c r="AU97" s="35">
        <f t="shared" si="53"/>
        <v>9000</v>
      </c>
      <c r="AV97" s="43" t="s">
        <v>675</v>
      </c>
      <c r="AW97" s="32">
        <v>2022</v>
      </c>
      <c r="AX97" s="36">
        <v>2022</v>
      </c>
      <c r="AY97" s="53" t="s">
        <v>130</v>
      </c>
    </row>
    <row r="98" spans="1:51" ht="108.75" customHeight="1" x14ac:dyDescent="0.25">
      <c r="A98" s="169" t="s">
        <v>333</v>
      </c>
      <c r="B98" s="32" t="s">
        <v>92</v>
      </c>
      <c r="C98" s="32" t="s">
        <v>98</v>
      </c>
      <c r="D98" s="32"/>
      <c r="E98" s="38"/>
      <c r="F98" s="32"/>
      <c r="G98" s="32"/>
      <c r="H98" s="32"/>
      <c r="I98" s="32"/>
      <c r="J98" s="32"/>
      <c r="K98" s="33">
        <f t="shared" si="49"/>
        <v>0</v>
      </c>
      <c r="L98" s="38">
        <v>5000</v>
      </c>
      <c r="M98" s="32"/>
      <c r="N98" s="32"/>
      <c r="O98" s="32"/>
      <c r="P98" s="32"/>
      <c r="Q98" s="32"/>
      <c r="R98" s="33">
        <f t="shared" si="54"/>
        <v>5000</v>
      </c>
      <c r="S98" s="32"/>
      <c r="T98" s="32"/>
      <c r="U98" s="32"/>
      <c r="V98" s="32"/>
      <c r="W98" s="32"/>
      <c r="X98" s="32"/>
      <c r="Y98" s="33">
        <f t="shared" si="55"/>
        <v>0</v>
      </c>
      <c r="Z98" s="32"/>
      <c r="AA98" s="32"/>
      <c r="AB98" s="32"/>
      <c r="AC98" s="32"/>
      <c r="AD98" s="32"/>
      <c r="AE98" s="32"/>
      <c r="AF98" s="33">
        <f t="shared" si="50"/>
        <v>0</v>
      </c>
      <c r="AG98" s="32"/>
      <c r="AH98" s="32"/>
      <c r="AI98" s="32"/>
      <c r="AJ98" s="32"/>
      <c r="AK98" s="32"/>
      <c r="AL98" s="32"/>
      <c r="AM98" s="33">
        <f t="shared" si="51"/>
        <v>0</v>
      </c>
      <c r="AN98" s="32"/>
      <c r="AO98" s="32"/>
      <c r="AP98" s="32"/>
      <c r="AQ98" s="32"/>
      <c r="AR98" s="32"/>
      <c r="AS98" s="32"/>
      <c r="AT98" s="33">
        <f t="shared" si="52"/>
        <v>0</v>
      </c>
      <c r="AU98" s="35">
        <f t="shared" si="53"/>
        <v>5000</v>
      </c>
      <c r="AV98" s="43" t="s">
        <v>676</v>
      </c>
      <c r="AW98" s="32">
        <v>2022</v>
      </c>
      <c r="AX98" s="36">
        <v>2022</v>
      </c>
      <c r="AY98" s="53" t="s">
        <v>130</v>
      </c>
    </row>
    <row r="99" spans="1:51" ht="102.75" customHeight="1" x14ac:dyDescent="0.25">
      <c r="A99" s="55" t="s">
        <v>553</v>
      </c>
      <c r="B99" s="32" t="s">
        <v>853</v>
      </c>
      <c r="C99" s="32" t="s">
        <v>98</v>
      </c>
      <c r="D99" s="32"/>
      <c r="E99" s="38"/>
      <c r="F99" s="32"/>
      <c r="G99" s="32"/>
      <c r="H99" s="32"/>
      <c r="I99" s="32"/>
      <c r="J99" s="32"/>
      <c r="K99" s="33">
        <f t="shared" si="49"/>
        <v>0</v>
      </c>
      <c r="L99" s="32">
        <v>75000</v>
      </c>
      <c r="M99" s="32"/>
      <c r="N99" s="32"/>
      <c r="O99" s="32"/>
      <c r="P99" s="32"/>
      <c r="Q99" s="32"/>
      <c r="R99" s="33">
        <f t="shared" si="54"/>
        <v>75000</v>
      </c>
      <c r="S99" s="32"/>
      <c r="T99" s="32"/>
      <c r="U99" s="32"/>
      <c r="V99" s="32"/>
      <c r="W99" s="32"/>
      <c r="X99" s="32"/>
      <c r="Y99" s="33">
        <f t="shared" si="55"/>
        <v>0</v>
      </c>
      <c r="Z99" s="32"/>
      <c r="AA99" s="32"/>
      <c r="AB99" s="32"/>
      <c r="AC99" s="32"/>
      <c r="AD99" s="32"/>
      <c r="AE99" s="32"/>
      <c r="AF99" s="33">
        <f t="shared" si="50"/>
        <v>0</v>
      </c>
      <c r="AG99" s="32"/>
      <c r="AH99" s="32"/>
      <c r="AI99" s="32"/>
      <c r="AJ99" s="32"/>
      <c r="AK99" s="32"/>
      <c r="AL99" s="32"/>
      <c r="AM99" s="33">
        <f t="shared" si="51"/>
        <v>0</v>
      </c>
      <c r="AN99" s="32"/>
      <c r="AO99" s="32"/>
      <c r="AP99" s="32"/>
      <c r="AQ99" s="32"/>
      <c r="AR99" s="32"/>
      <c r="AS99" s="32"/>
      <c r="AT99" s="33">
        <f t="shared" si="52"/>
        <v>0</v>
      </c>
      <c r="AU99" s="35">
        <f t="shared" si="53"/>
        <v>75000</v>
      </c>
      <c r="AV99" s="43" t="s">
        <v>677</v>
      </c>
      <c r="AW99" s="32">
        <v>2023</v>
      </c>
      <c r="AX99" s="36">
        <v>2023</v>
      </c>
      <c r="AY99" s="53" t="s">
        <v>139</v>
      </c>
    </row>
    <row r="100" spans="1:51" ht="100.5" customHeight="1" x14ac:dyDescent="0.25">
      <c r="A100" s="55" t="s">
        <v>554</v>
      </c>
      <c r="B100" s="32" t="s">
        <v>70</v>
      </c>
      <c r="C100" s="32" t="s">
        <v>98</v>
      </c>
      <c r="D100" s="32"/>
      <c r="E100" s="38"/>
      <c r="F100" s="32"/>
      <c r="G100" s="32"/>
      <c r="H100" s="32"/>
      <c r="I100" s="32"/>
      <c r="J100" s="32"/>
      <c r="K100" s="33">
        <f t="shared" si="49"/>
        <v>0</v>
      </c>
      <c r="L100" s="32"/>
      <c r="M100" s="32">
        <v>100000</v>
      </c>
      <c r="N100" s="32"/>
      <c r="O100" s="32"/>
      <c r="P100" s="32"/>
      <c r="Q100" s="32"/>
      <c r="R100" s="33">
        <f t="shared" si="54"/>
        <v>100000</v>
      </c>
      <c r="S100" s="32"/>
      <c r="T100" s="32"/>
      <c r="U100" s="32"/>
      <c r="V100" s="32"/>
      <c r="W100" s="32"/>
      <c r="X100" s="32"/>
      <c r="Y100" s="33">
        <f t="shared" si="55"/>
        <v>0</v>
      </c>
      <c r="Z100" s="32"/>
      <c r="AA100" s="32"/>
      <c r="AB100" s="32"/>
      <c r="AC100" s="32"/>
      <c r="AD100" s="32"/>
      <c r="AE100" s="32"/>
      <c r="AF100" s="33">
        <f t="shared" si="50"/>
        <v>0</v>
      </c>
      <c r="AG100" s="32"/>
      <c r="AH100" s="32"/>
      <c r="AI100" s="32"/>
      <c r="AJ100" s="32"/>
      <c r="AK100" s="32"/>
      <c r="AL100" s="32"/>
      <c r="AM100" s="33">
        <f t="shared" si="51"/>
        <v>0</v>
      </c>
      <c r="AN100" s="32"/>
      <c r="AO100" s="32"/>
      <c r="AP100" s="32"/>
      <c r="AQ100" s="32"/>
      <c r="AR100" s="32"/>
      <c r="AS100" s="32"/>
      <c r="AT100" s="33">
        <f t="shared" si="52"/>
        <v>0</v>
      </c>
      <c r="AU100" s="35">
        <f t="shared" si="53"/>
        <v>100000</v>
      </c>
      <c r="AV100" s="43" t="s">
        <v>678</v>
      </c>
      <c r="AW100" s="32">
        <v>2023</v>
      </c>
      <c r="AX100" s="38">
        <v>2023</v>
      </c>
      <c r="AY100" s="53" t="s">
        <v>139</v>
      </c>
    </row>
    <row r="101" spans="1:51" ht="127.5" x14ac:dyDescent="0.25">
      <c r="A101" s="55" t="s">
        <v>555</v>
      </c>
      <c r="B101" s="32" t="s">
        <v>271</v>
      </c>
      <c r="C101" s="32" t="s">
        <v>98</v>
      </c>
      <c r="D101" s="34"/>
      <c r="E101" s="38"/>
      <c r="F101" s="32"/>
      <c r="G101" s="32"/>
      <c r="H101" s="32"/>
      <c r="I101" s="32"/>
      <c r="J101" s="32"/>
      <c r="K101" s="33">
        <f t="shared" si="49"/>
        <v>0</v>
      </c>
      <c r="L101" s="32">
        <v>100000</v>
      </c>
      <c r="M101" s="32"/>
      <c r="N101" s="32"/>
      <c r="O101" s="32"/>
      <c r="P101" s="32"/>
      <c r="Q101" s="32"/>
      <c r="R101" s="33">
        <f t="shared" si="54"/>
        <v>100000</v>
      </c>
      <c r="S101" s="32">
        <v>100000</v>
      </c>
      <c r="T101" s="32"/>
      <c r="U101" s="32"/>
      <c r="V101" s="32"/>
      <c r="W101" s="32"/>
      <c r="X101" s="32"/>
      <c r="Y101" s="33">
        <f t="shared" si="55"/>
        <v>100000</v>
      </c>
      <c r="Z101" s="32">
        <v>100000</v>
      </c>
      <c r="AA101" s="32"/>
      <c r="AB101" s="32"/>
      <c r="AC101" s="32"/>
      <c r="AD101" s="32"/>
      <c r="AE101" s="32"/>
      <c r="AF101" s="33">
        <f t="shared" si="50"/>
        <v>100000</v>
      </c>
      <c r="AG101" s="32">
        <v>100000</v>
      </c>
      <c r="AH101" s="32"/>
      <c r="AI101" s="32"/>
      <c r="AJ101" s="32"/>
      <c r="AK101" s="32"/>
      <c r="AL101" s="32"/>
      <c r="AM101" s="33">
        <f t="shared" si="51"/>
        <v>100000</v>
      </c>
      <c r="AN101" s="32">
        <v>100000</v>
      </c>
      <c r="AO101" s="32"/>
      <c r="AP101" s="32"/>
      <c r="AQ101" s="32"/>
      <c r="AR101" s="32"/>
      <c r="AS101" s="32"/>
      <c r="AT101" s="33">
        <f t="shared" si="52"/>
        <v>100000</v>
      </c>
      <c r="AU101" s="35">
        <f t="shared" si="53"/>
        <v>500000</v>
      </c>
      <c r="AV101" s="43" t="s">
        <v>679</v>
      </c>
      <c r="AW101" s="32">
        <v>2022</v>
      </c>
      <c r="AX101" s="38">
        <v>2027</v>
      </c>
      <c r="AY101" s="53" t="s">
        <v>272</v>
      </c>
    </row>
    <row r="102" spans="1:51" ht="91.5" x14ac:dyDescent="0.25">
      <c r="A102" s="55" t="s">
        <v>556</v>
      </c>
      <c r="B102" s="181" t="s">
        <v>165</v>
      </c>
      <c r="C102" s="32" t="s">
        <v>98</v>
      </c>
      <c r="D102" s="32"/>
      <c r="E102" s="38"/>
      <c r="F102" s="32"/>
      <c r="G102" s="32"/>
      <c r="H102" s="32"/>
      <c r="I102" s="32"/>
      <c r="J102" s="32"/>
      <c r="K102" s="33">
        <f t="shared" si="49"/>
        <v>0</v>
      </c>
      <c r="L102" s="32">
        <v>130000</v>
      </c>
      <c r="M102" s="32"/>
      <c r="N102" s="32"/>
      <c r="O102" s="32"/>
      <c r="P102" s="32"/>
      <c r="Q102" s="32"/>
      <c r="R102" s="33">
        <f t="shared" si="54"/>
        <v>130000</v>
      </c>
      <c r="T102" s="32"/>
      <c r="U102" s="32"/>
      <c r="V102" s="32"/>
      <c r="W102" s="32"/>
      <c r="X102" s="32"/>
      <c r="Y102" s="33">
        <f t="shared" si="55"/>
        <v>0</v>
      </c>
      <c r="Z102" s="32"/>
      <c r="AA102" s="32"/>
      <c r="AB102" s="32"/>
      <c r="AC102" s="32"/>
      <c r="AD102" s="32"/>
      <c r="AE102" s="32"/>
      <c r="AF102" s="33">
        <f t="shared" si="50"/>
        <v>0</v>
      </c>
      <c r="AG102" s="32"/>
      <c r="AH102" s="32"/>
      <c r="AI102" s="32"/>
      <c r="AJ102" s="32"/>
      <c r="AK102" s="32"/>
      <c r="AL102" s="32"/>
      <c r="AM102" s="33">
        <f t="shared" si="51"/>
        <v>0</v>
      </c>
      <c r="AN102" s="32"/>
      <c r="AO102" s="32"/>
      <c r="AP102" s="32"/>
      <c r="AQ102" s="32"/>
      <c r="AR102" s="32"/>
      <c r="AS102" s="32"/>
      <c r="AT102" s="33">
        <f t="shared" si="52"/>
        <v>0</v>
      </c>
      <c r="AU102" s="35">
        <f t="shared" si="53"/>
        <v>130000</v>
      </c>
      <c r="AV102" s="121" t="s">
        <v>900</v>
      </c>
      <c r="AW102" s="54">
        <v>2023</v>
      </c>
      <c r="AX102" s="54">
        <v>2024</v>
      </c>
      <c r="AY102" s="52" t="s">
        <v>166</v>
      </c>
    </row>
    <row r="103" spans="1:51" ht="109.5" x14ac:dyDescent="0.25">
      <c r="A103" s="55" t="s">
        <v>557</v>
      </c>
      <c r="B103" s="181" t="s">
        <v>167</v>
      </c>
      <c r="C103" s="32" t="s">
        <v>98</v>
      </c>
      <c r="D103" s="34"/>
      <c r="E103" s="38"/>
      <c r="F103" s="32"/>
      <c r="G103" s="32"/>
      <c r="H103" s="32"/>
      <c r="I103" s="32"/>
      <c r="J103" s="32"/>
      <c r="K103" s="33">
        <f t="shared" si="49"/>
        <v>0</v>
      </c>
      <c r="M103" s="32"/>
      <c r="N103" s="32"/>
      <c r="O103" s="32"/>
      <c r="P103" s="32"/>
      <c r="Q103" s="32"/>
      <c r="R103" s="33">
        <f t="shared" si="54"/>
        <v>0</v>
      </c>
      <c r="S103" s="32">
        <v>103000</v>
      </c>
      <c r="T103" s="32"/>
      <c r="U103" s="32"/>
      <c r="V103" s="32"/>
      <c r="W103" s="32"/>
      <c r="X103" s="32"/>
      <c r="Y103" s="33">
        <f t="shared" si="55"/>
        <v>103000</v>
      </c>
      <c r="Z103" s="32"/>
      <c r="AA103" s="32"/>
      <c r="AB103" s="32"/>
      <c r="AC103" s="32"/>
      <c r="AD103" s="32"/>
      <c r="AE103" s="32"/>
      <c r="AF103" s="33">
        <f t="shared" si="50"/>
        <v>0</v>
      </c>
      <c r="AG103" s="32"/>
      <c r="AH103" s="32"/>
      <c r="AI103" s="32"/>
      <c r="AJ103" s="32"/>
      <c r="AK103" s="32"/>
      <c r="AL103" s="32"/>
      <c r="AM103" s="33">
        <f t="shared" si="51"/>
        <v>0</v>
      </c>
      <c r="AN103" s="32"/>
      <c r="AO103" s="32"/>
      <c r="AP103" s="32"/>
      <c r="AQ103" s="32"/>
      <c r="AR103" s="32"/>
      <c r="AS103" s="32"/>
      <c r="AT103" s="33">
        <f t="shared" si="52"/>
        <v>0</v>
      </c>
      <c r="AU103" s="35">
        <f t="shared" si="53"/>
        <v>103000</v>
      </c>
      <c r="AV103" s="121" t="s">
        <v>899</v>
      </c>
      <c r="AW103" s="54">
        <v>2024</v>
      </c>
      <c r="AX103" s="54">
        <v>2025</v>
      </c>
      <c r="AY103" s="52" t="s">
        <v>166</v>
      </c>
    </row>
    <row r="104" spans="1:51" ht="91.5" x14ac:dyDescent="0.25">
      <c r="A104" s="55" t="s">
        <v>558</v>
      </c>
      <c r="B104" s="181" t="s">
        <v>168</v>
      </c>
      <c r="C104" s="32" t="s">
        <v>98</v>
      </c>
      <c r="D104" s="34"/>
      <c r="E104" s="38"/>
      <c r="F104" s="32"/>
      <c r="G104" s="32"/>
      <c r="H104" s="32"/>
      <c r="I104" s="32"/>
      <c r="J104" s="32"/>
      <c r="K104" s="33">
        <f t="shared" si="49"/>
        <v>0</v>
      </c>
      <c r="L104" s="32"/>
      <c r="M104" s="32"/>
      <c r="N104" s="32"/>
      <c r="O104" s="32"/>
      <c r="P104" s="32"/>
      <c r="Q104" s="32"/>
      <c r="R104" s="33">
        <f t="shared" si="54"/>
        <v>0</v>
      </c>
      <c r="S104" s="32"/>
      <c r="T104" s="32"/>
      <c r="U104" s="32"/>
      <c r="V104" s="32"/>
      <c r="W104" s="32"/>
      <c r="X104" s="32"/>
      <c r="Y104" s="33">
        <f t="shared" si="55"/>
        <v>0</v>
      </c>
      <c r="Z104" s="188">
        <v>57000</v>
      </c>
      <c r="AA104" s="32"/>
      <c r="AB104" s="32"/>
      <c r="AC104" s="32"/>
      <c r="AD104" s="32"/>
      <c r="AE104" s="32"/>
      <c r="AF104" s="33">
        <f t="shared" si="50"/>
        <v>57000</v>
      </c>
      <c r="AG104" s="32"/>
      <c r="AH104" s="32"/>
      <c r="AI104" s="32"/>
      <c r="AJ104" s="32"/>
      <c r="AK104" s="32"/>
      <c r="AL104" s="32"/>
      <c r="AM104" s="33">
        <f t="shared" si="51"/>
        <v>0</v>
      </c>
      <c r="AN104" s="32"/>
      <c r="AO104" s="32"/>
      <c r="AP104" s="32"/>
      <c r="AQ104" s="32"/>
      <c r="AR104" s="32"/>
      <c r="AS104" s="32"/>
      <c r="AT104" s="33">
        <f t="shared" si="52"/>
        <v>0</v>
      </c>
      <c r="AU104" s="35">
        <f t="shared" si="53"/>
        <v>57000</v>
      </c>
      <c r="AV104" s="121" t="s">
        <v>680</v>
      </c>
      <c r="AW104" s="54">
        <v>2025</v>
      </c>
      <c r="AX104" s="54">
        <v>2026</v>
      </c>
      <c r="AY104" s="52" t="s">
        <v>166</v>
      </c>
    </row>
    <row r="105" spans="1:51" ht="91.5" x14ac:dyDescent="0.25">
      <c r="A105" s="55" t="s">
        <v>559</v>
      </c>
      <c r="B105" s="181" t="s">
        <v>169</v>
      </c>
      <c r="C105" s="32" t="s">
        <v>98</v>
      </c>
      <c r="D105" s="34"/>
      <c r="E105" s="38"/>
      <c r="F105" s="32"/>
      <c r="G105" s="32"/>
      <c r="H105" s="32"/>
      <c r="I105" s="32"/>
      <c r="J105" s="32"/>
      <c r="K105" s="33">
        <f t="shared" si="49"/>
        <v>0</v>
      </c>
      <c r="L105" s="32"/>
      <c r="M105" s="32"/>
      <c r="N105" s="32"/>
      <c r="O105" s="32"/>
      <c r="P105" s="32"/>
      <c r="Q105" s="32"/>
      <c r="R105" s="33">
        <f t="shared" si="54"/>
        <v>0</v>
      </c>
      <c r="S105" s="32"/>
      <c r="T105" s="32"/>
      <c r="U105" s="32"/>
      <c r="V105" s="32"/>
      <c r="W105" s="32"/>
      <c r="X105" s="32"/>
      <c r="Y105" s="33">
        <f t="shared" si="55"/>
        <v>0</v>
      </c>
      <c r="Z105" s="188">
        <v>58000</v>
      </c>
      <c r="AA105" s="32"/>
      <c r="AB105" s="32"/>
      <c r="AC105" s="32"/>
      <c r="AD105" s="32"/>
      <c r="AE105" s="32"/>
      <c r="AF105" s="33">
        <f t="shared" si="50"/>
        <v>58000</v>
      </c>
      <c r="AG105" s="32"/>
      <c r="AH105" s="32"/>
      <c r="AI105" s="32"/>
      <c r="AJ105" s="32"/>
      <c r="AK105" s="32"/>
      <c r="AL105" s="32"/>
      <c r="AM105" s="33">
        <f t="shared" si="51"/>
        <v>0</v>
      </c>
      <c r="AN105" s="32"/>
      <c r="AO105" s="32"/>
      <c r="AP105" s="32"/>
      <c r="AQ105" s="32"/>
      <c r="AR105" s="32"/>
      <c r="AS105" s="32"/>
      <c r="AT105" s="33">
        <f t="shared" si="52"/>
        <v>0</v>
      </c>
      <c r="AU105" s="35">
        <f t="shared" si="53"/>
        <v>58000</v>
      </c>
      <c r="AV105" s="121" t="s">
        <v>681</v>
      </c>
      <c r="AW105" s="54">
        <v>2025</v>
      </c>
      <c r="AX105" s="54">
        <v>2026</v>
      </c>
      <c r="AY105" s="52" t="s">
        <v>166</v>
      </c>
    </row>
    <row r="106" spans="1:51" ht="104.25" customHeight="1" x14ac:dyDescent="0.25">
      <c r="A106" s="55" t="s">
        <v>560</v>
      </c>
      <c r="B106" s="181" t="s">
        <v>170</v>
      </c>
      <c r="C106" s="32" t="s">
        <v>98</v>
      </c>
      <c r="D106" s="34"/>
      <c r="E106" s="38"/>
      <c r="F106" s="32"/>
      <c r="G106" s="32"/>
      <c r="H106" s="32"/>
      <c r="I106" s="32"/>
      <c r="J106" s="32"/>
      <c r="K106" s="33">
        <f t="shared" si="49"/>
        <v>0</v>
      </c>
      <c r="L106" s="32"/>
      <c r="M106" s="32"/>
      <c r="N106" s="32"/>
      <c r="O106" s="32"/>
      <c r="P106" s="32"/>
      <c r="Q106" s="32"/>
      <c r="R106" s="33">
        <f t="shared" si="54"/>
        <v>0</v>
      </c>
      <c r="S106" s="32"/>
      <c r="T106" s="32"/>
      <c r="U106" s="32"/>
      <c r="V106" s="32"/>
      <c r="W106" s="32"/>
      <c r="X106" s="32"/>
      <c r="Y106" s="33">
        <f t="shared" si="55"/>
        <v>0</v>
      </c>
      <c r="Z106" s="189">
        <v>125000</v>
      </c>
      <c r="AA106" s="32"/>
      <c r="AB106" s="32"/>
      <c r="AC106" s="32"/>
      <c r="AD106" s="32"/>
      <c r="AE106" s="32"/>
      <c r="AF106" s="33">
        <f t="shared" si="50"/>
        <v>125000</v>
      </c>
      <c r="AG106" s="32"/>
      <c r="AH106" s="32"/>
      <c r="AI106" s="32"/>
      <c r="AJ106" s="32"/>
      <c r="AK106" s="32"/>
      <c r="AL106" s="32"/>
      <c r="AM106" s="33">
        <f t="shared" si="51"/>
        <v>0</v>
      </c>
      <c r="AN106" s="32"/>
      <c r="AO106" s="32"/>
      <c r="AP106" s="32"/>
      <c r="AQ106" s="32"/>
      <c r="AR106" s="32"/>
      <c r="AS106" s="32"/>
      <c r="AT106" s="33">
        <f t="shared" si="52"/>
        <v>0</v>
      </c>
      <c r="AU106" s="35">
        <f t="shared" si="53"/>
        <v>125000</v>
      </c>
      <c r="AV106" s="121" t="s">
        <v>682</v>
      </c>
      <c r="AW106" s="54">
        <v>2025</v>
      </c>
      <c r="AX106" s="54">
        <v>2026</v>
      </c>
      <c r="AY106" s="52" t="s">
        <v>166</v>
      </c>
    </row>
    <row r="107" spans="1:51" ht="82.5" customHeight="1" x14ac:dyDescent="0.25">
      <c r="A107" s="55" t="s">
        <v>561</v>
      </c>
      <c r="B107" s="181" t="s">
        <v>171</v>
      </c>
      <c r="C107" s="32" t="s">
        <v>98</v>
      </c>
      <c r="E107" s="34">
        <v>65000</v>
      </c>
      <c r="F107" s="32"/>
      <c r="G107" s="32"/>
      <c r="H107" s="32"/>
      <c r="I107" s="32"/>
      <c r="J107" s="32"/>
      <c r="K107" s="33">
        <f t="shared" si="49"/>
        <v>65000</v>
      </c>
      <c r="L107" s="32"/>
      <c r="M107" s="32"/>
      <c r="N107" s="32"/>
      <c r="O107" s="32"/>
      <c r="P107" s="32"/>
      <c r="Q107" s="32"/>
      <c r="R107" s="33">
        <f t="shared" si="54"/>
        <v>0</v>
      </c>
      <c r="S107" s="32"/>
      <c r="T107" s="32"/>
      <c r="U107" s="32"/>
      <c r="V107" s="32"/>
      <c r="W107" s="32"/>
      <c r="X107" s="32"/>
      <c r="Y107" s="33">
        <f t="shared" si="55"/>
        <v>0</v>
      </c>
      <c r="Z107" s="32"/>
      <c r="AA107" s="32"/>
      <c r="AB107" s="32"/>
      <c r="AC107" s="32"/>
      <c r="AD107" s="32"/>
      <c r="AE107" s="32"/>
      <c r="AF107" s="33">
        <f t="shared" si="50"/>
        <v>0</v>
      </c>
      <c r="AG107" s="32"/>
      <c r="AH107" s="32"/>
      <c r="AI107" s="32"/>
      <c r="AJ107" s="32"/>
      <c r="AK107" s="32"/>
      <c r="AL107" s="32"/>
      <c r="AM107" s="33">
        <f t="shared" si="51"/>
        <v>0</v>
      </c>
      <c r="AN107" s="32"/>
      <c r="AO107" s="32"/>
      <c r="AP107" s="32"/>
      <c r="AQ107" s="32"/>
      <c r="AR107" s="32"/>
      <c r="AS107" s="32"/>
      <c r="AT107" s="33">
        <f t="shared" si="52"/>
        <v>0</v>
      </c>
      <c r="AU107" s="35">
        <f t="shared" si="53"/>
        <v>65000</v>
      </c>
      <c r="AV107" s="121" t="s">
        <v>683</v>
      </c>
      <c r="AW107" s="54">
        <v>2022</v>
      </c>
      <c r="AX107" s="54">
        <v>2023</v>
      </c>
      <c r="AY107" s="52" t="s">
        <v>166</v>
      </c>
    </row>
    <row r="108" spans="1:51" ht="85.5" customHeight="1" x14ac:dyDescent="0.25">
      <c r="A108" s="55" t="s">
        <v>562</v>
      </c>
      <c r="B108" s="181" t="s">
        <v>172</v>
      </c>
      <c r="C108" s="32" t="s">
        <v>98</v>
      </c>
      <c r="D108" s="34"/>
      <c r="E108" s="38">
        <v>145000</v>
      </c>
      <c r="F108" s="32"/>
      <c r="G108" s="32"/>
      <c r="H108" s="32"/>
      <c r="I108" s="32"/>
      <c r="J108" s="32"/>
      <c r="K108" s="33">
        <f t="shared" si="49"/>
        <v>145000</v>
      </c>
      <c r="L108" s="33">
        <f>E106+F106+G106+I106</f>
        <v>0</v>
      </c>
      <c r="M108" s="32"/>
      <c r="N108" s="32"/>
      <c r="O108" s="32"/>
      <c r="P108" s="32"/>
      <c r="Q108" s="32"/>
      <c r="R108" s="33">
        <f t="shared" si="54"/>
        <v>0</v>
      </c>
      <c r="S108" s="32"/>
      <c r="T108" s="32"/>
      <c r="U108" s="32"/>
      <c r="V108" s="32"/>
      <c r="W108" s="32"/>
      <c r="X108" s="32"/>
      <c r="Y108" s="33">
        <f t="shared" si="55"/>
        <v>0</v>
      </c>
      <c r="Z108" s="32"/>
      <c r="AA108" s="32"/>
      <c r="AB108" s="32"/>
      <c r="AC108" s="32"/>
      <c r="AD108" s="32"/>
      <c r="AE108" s="32"/>
      <c r="AF108" s="33">
        <f t="shared" si="50"/>
        <v>0</v>
      </c>
      <c r="AG108" s="32"/>
      <c r="AH108" s="32"/>
      <c r="AI108" s="32"/>
      <c r="AJ108" s="32"/>
      <c r="AK108" s="32"/>
      <c r="AL108" s="32"/>
      <c r="AM108" s="33">
        <f t="shared" si="51"/>
        <v>0</v>
      </c>
      <c r="AN108" s="32"/>
      <c r="AO108" s="32"/>
      <c r="AP108" s="32"/>
      <c r="AQ108" s="32"/>
      <c r="AR108" s="32"/>
      <c r="AS108" s="32"/>
      <c r="AT108" s="33">
        <f t="shared" si="52"/>
        <v>0</v>
      </c>
      <c r="AU108" s="35">
        <f t="shared" si="53"/>
        <v>145000</v>
      </c>
      <c r="AV108" s="121" t="s">
        <v>879</v>
      </c>
      <c r="AW108" s="54">
        <v>2022</v>
      </c>
      <c r="AX108" s="54">
        <v>2023</v>
      </c>
      <c r="AY108" s="52" t="s">
        <v>166</v>
      </c>
    </row>
    <row r="109" spans="1:51" ht="86.25" customHeight="1" x14ac:dyDescent="0.25">
      <c r="A109" s="55" t="s">
        <v>563</v>
      </c>
      <c r="B109" s="181" t="s">
        <v>173</v>
      </c>
      <c r="C109" s="32" t="s">
        <v>98</v>
      </c>
      <c r="D109" s="34"/>
      <c r="F109" s="32"/>
      <c r="G109" s="32"/>
      <c r="H109" s="32"/>
      <c r="I109" s="32"/>
      <c r="J109" s="32"/>
      <c r="K109" s="33">
        <f t="shared" si="49"/>
        <v>0</v>
      </c>
      <c r="L109" s="32">
        <v>240000</v>
      </c>
      <c r="M109" s="32"/>
      <c r="N109" s="32"/>
      <c r="O109" s="32"/>
      <c r="P109" s="32"/>
      <c r="Q109" s="32"/>
      <c r="R109" s="33">
        <f t="shared" si="54"/>
        <v>240000</v>
      </c>
      <c r="S109" s="32"/>
      <c r="T109" s="32"/>
      <c r="U109" s="32"/>
      <c r="V109" s="32"/>
      <c r="W109" s="32"/>
      <c r="X109" s="32"/>
      <c r="Y109" s="33">
        <f t="shared" si="55"/>
        <v>0</v>
      </c>
      <c r="Z109" s="32"/>
      <c r="AA109" s="32"/>
      <c r="AB109" s="32"/>
      <c r="AC109" s="32"/>
      <c r="AD109" s="32"/>
      <c r="AE109" s="32"/>
      <c r="AF109" s="33">
        <f t="shared" si="50"/>
        <v>0</v>
      </c>
      <c r="AG109" s="32"/>
      <c r="AH109" s="32"/>
      <c r="AI109" s="32"/>
      <c r="AJ109" s="32"/>
      <c r="AK109" s="32"/>
      <c r="AL109" s="32"/>
      <c r="AM109" s="33">
        <f t="shared" si="51"/>
        <v>0</v>
      </c>
      <c r="AN109" s="32"/>
      <c r="AO109" s="32"/>
      <c r="AP109" s="32"/>
      <c r="AQ109" s="32"/>
      <c r="AR109" s="32"/>
      <c r="AS109" s="32"/>
      <c r="AT109" s="33">
        <f t="shared" si="52"/>
        <v>0</v>
      </c>
      <c r="AU109" s="35">
        <f t="shared" si="53"/>
        <v>240000</v>
      </c>
      <c r="AV109" s="121" t="s">
        <v>880</v>
      </c>
      <c r="AW109" s="54">
        <v>2023</v>
      </c>
      <c r="AX109" s="54">
        <v>2024</v>
      </c>
      <c r="AY109" s="52" t="s">
        <v>166</v>
      </c>
    </row>
    <row r="110" spans="1:51" ht="102" customHeight="1" x14ac:dyDescent="0.25">
      <c r="A110" s="55" t="s">
        <v>564</v>
      </c>
      <c r="B110" s="181" t="s">
        <v>174</v>
      </c>
      <c r="C110" s="32" t="s">
        <v>98</v>
      </c>
      <c r="D110" s="34"/>
      <c r="E110" s="38"/>
      <c r="F110" s="32"/>
      <c r="G110" s="32"/>
      <c r="H110" s="32"/>
      <c r="I110" s="32"/>
      <c r="J110" s="32"/>
      <c r="K110" s="33">
        <f t="shared" si="49"/>
        <v>0</v>
      </c>
      <c r="L110" s="32"/>
      <c r="M110" s="32"/>
      <c r="N110" s="32"/>
      <c r="O110" s="32"/>
      <c r="P110" s="32"/>
      <c r="Q110" s="32"/>
      <c r="R110" s="33">
        <f t="shared" si="54"/>
        <v>0</v>
      </c>
      <c r="S110" s="32">
        <v>260000</v>
      </c>
      <c r="T110" s="32"/>
      <c r="U110" s="32"/>
      <c r="V110" s="32"/>
      <c r="W110" s="32"/>
      <c r="X110" s="32"/>
      <c r="Y110" s="33">
        <f t="shared" si="55"/>
        <v>260000</v>
      </c>
      <c r="Z110" s="32"/>
      <c r="AA110" s="32"/>
      <c r="AB110" s="32"/>
      <c r="AC110" s="32"/>
      <c r="AD110" s="32"/>
      <c r="AE110" s="32"/>
      <c r="AF110" s="33">
        <f t="shared" si="50"/>
        <v>0</v>
      </c>
      <c r="AG110" s="32"/>
      <c r="AH110" s="32"/>
      <c r="AI110" s="32"/>
      <c r="AJ110" s="32"/>
      <c r="AK110" s="32"/>
      <c r="AL110" s="32"/>
      <c r="AM110" s="33">
        <f t="shared" si="51"/>
        <v>0</v>
      </c>
      <c r="AN110" s="32"/>
      <c r="AO110" s="32"/>
      <c r="AP110" s="32"/>
      <c r="AQ110" s="32"/>
      <c r="AR110" s="32"/>
      <c r="AS110" s="32"/>
      <c r="AT110" s="33">
        <f t="shared" si="52"/>
        <v>0</v>
      </c>
      <c r="AU110" s="35">
        <f t="shared" si="53"/>
        <v>260000</v>
      </c>
      <c r="AV110" s="121" t="s">
        <v>901</v>
      </c>
      <c r="AW110" s="54">
        <v>2024</v>
      </c>
      <c r="AX110" s="54">
        <v>2025</v>
      </c>
      <c r="AY110" s="52" t="s">
        <v>166</v>
      </c>
    </row>
    <row r="111" spans="1:51" s="7" customFormat="1" ht="100.5" customHeight="1" x14ac:dyDescent="0.25">
      <c r="A111" s="55" t="s">
        <v>565</v>
      </c>
      <c r="B111" s="181" t="s">
        <v>175</v>
      </c>
      <c r="C111" s="32" t="s">
        <v>98</v>
      </c>
      <c r="D111" s="34"/>
      <c r="E111" s="38"/>
      <c r="F111" s="32"/>
      <c r="G111" s="32"/>
      <c r="H111" s="32"/>
      <c r="I111" s="32"/>
      <c r="J111" s="32"/>
      <c r="K111" s="33">
        <f t="shared" si="49"/>
        <v>0</v>
      </c>
      <c r="L111" s="32">
        <v>150000</v>
      </c>
      <c r="M111" s="32"/>
      <c r="N111" s="32">
        <v>850000</v>
      </c>
      <c r="O111" s="32" t="s">
        <v>46</v>
      </c>
      <c r="P111" s="32"/>
      <c r="Q111" s="32"/>
      <c r="R111" s="33">
        <f t="shared" si="54"/>
        <v>1000000</v>
      </c>
      <c r="S111" s="32"/>
      <c r="T111" s="32"/>
      <c r="U111" s="32"/>
      <c r="V111" s="32"/>
      <c r="W111" s="32"/>
      <c r="X111" s="32"/>
      <c r="Y111" s="33">
        <f t="shared" si="55"/>
        <v>0</v>
      </c>
      <c r="Z111" s="32"/>
      <c r="AA111" s="32"/>
      <c r="AB111" s="32"/>
      <c r="AC111" s="32"/>
      <c r="AD111" s="32"/>
      <c r="AE111" s="32"/>
      <c r="AF111" s="33">
        <f t="shared" si="50"/>
        <v>0</v>
      </c>
      <c r="AG111" s="32"/>
      <c r="AH111" s="32"/>
      <c r="AI111" s="32"/>
      <c r="AJ111" s="32"/>
      <c r="AK111" s="32"/>
      <c r="AL111" s="32"/>
      <c r="AM111" s="33">
        <f t="shared" si="51"/>
        <v>0</v>
      </c>
      <c r="AN111" s="32"/>
      <c r="AO111" s="32"/>
      <c r="AP111" s="32"/>
      <c r="AQ111" s="32"/>
      <c r="AR111" s="32"/>
      <c r="AS111" s="32"/>
      <c r="AT111" s="33">
        <f t="shared" si="52"/>
        <v>0</v>
      </c>
      <c r="AU111" s="35">
        <f t="shared" si="53"/>
        <v>1000000</v>
      </c>
      <c r="AV111" s="121" t="s">
        <v>902</v>
      </c>
      <c r="AW111" s="54">
        <v>2023</v>
      </c>
      <c r="AX111" s="54">
        <v>2025</v>
      </c>
      <c r="AY111" s="52" t="s">
        <v>166</v>
      </c>
    </row>
    <row r="112" spans="1:51" ht="31.5" customHeight="1" x14ac:dyDescent="0.25">
      <c r="A112" s="55" t="s">
        <v>566</v>
      </c>
      <c r="B112" s="32" t="s">
        <v>179</v>
      </c>
      <c r="C112" s="32" t="s">
        <v>98</v>
      </c>
      <c r="D112" s="34"/>
      <c r="E112" s="38"/>
      <c r="F112" s="32"/>
      <c r="G112" s="32"/>
      <c r="H112" s="32"/>
      <c r="I112" s="32"/>
      <c r="J112" s="32"/>
      <c r="K112" s="33">
        <f t="shared" si="49"/>
        <v>0</v>
      </c>
      <c r="L112" s="32">
        <v>1170000</v>
      </c>
      <c r="M112" s="32"/>
      <c r="N112" s="32"/>
      <c r="O112" s="32"/>
      <c r="P112" s="32"/>
      <c r="Q112" s="32"/>
      <c r="R112" s="33">
        <f t="shared" si="54"/>
        <v>1170000</v>
      </c>
      <c r="S112" s="32">
        <v>1170000</v>
      </c>
      <c r="T112" s="32"/>
      <c r="U112" s="32"/>
      <c r="V112" s="32"/>
      <c r="W112" s="32"/>
      <c r="X112" s="32"/>
      <c r="Y112" s="33">
        <f t="shared" si="55"/>
        <v>1170000</v>
      </c>
      <c r="Z112" s="32">
        <v>1780000</v>
      </c>
      <c r="AA112" s="32"/>
      <c r="AB112" s="32"/>
      <c r="AC112" s="32"/>
      <c r="AD112" s="32"/>
      <c r="AE112" s="32"/>
      <c r="AF112" s="33">
        <f t="shared" si="50"/>
        <v>1780000</v>
      </c>
      <c r="AG112" s="32">
        <v>1660000</v>
      </c>
      <c r="AH112" s="32"/>
      <c r="AI112" s="32"/>
      <c r="AJ112" s="32"/>
      <c r="AK112" s="32"/>
      <c r="AL112" s="32"/>
      <c r="AM112" s="33">
        <f t="shared" si="51"/>
        <v>1660000</v>
      </c>
      <c r="AN112" s="32"/>
      <c r="AO112" s="32"/>
      <c r="AP112" s="32"/>
      <c r="AQ112" s="32"/>
      <c r="AR112" s="32"/>
      <c r="AS112" s="32"/>
      <c r="AT112" s="33">
        <f t="shared" si="52"/>
        <v>0</v>
      </c>
      <c r="AU112" s="35">
        <f t="shared" si="53"/>
        <v>5780000</v>
      </c>
      <c r="AV112" s="43" t="s">
        <v>684</v>
      </c>
      <c r="AW112" s="32">
        <v>2023</v>
      </c>
      <c r="AX112" s="38">
        <v>2025</v>
      </c>
      <c r="AY112" s="53" t="s">
        <v>154</v>
      </c>
    </row>
    <row r="113" spans="1:51" ht="149.25" customHeight="1" x14ac:dyDescent="0.25">
      <c r="A113" s="55" t="s">
        <v>567</v>
      </c>
      <c r="B113" s="32" t="s">
        <v>178</v>
      </c>
      <c r="C113" s="32" t="s">
        <v>98</v>
      </c>
      <c r="D113" s="34"/>
      <c r="E113" s="38"/>
      <c r="F113" s="32"/>
      <c r="G113" s="32"/>
      <c r="H113" s="32"/>
      <c r="I113" s="32"/>
      <c r="J113" s="32"/>
      <c r="K113" s="33">
        <f t="shared" si="49"/>
        <v>0</v>
      </c>
      <c r="L113" s="32">
        <v>220000</v>
      </c>
      <c r="M113" s="32"/>
      <c r="N113" s="32"/>
      <c r="O113" s="32"/>
      <c r="P113" s="32"/>
      <c r="Q113" s="32"/>
      <c r="R113" s="33">
        <f t="shared" si="54"/>
        <v>220000</v>
      </c>
      <c r="S113" s="32">
        <v>220000</v>
      </c>
      <c r="T113" s="32"/>
      <c r="U113" s="32"/>
      <c r="V113" s="32"/>
      <c r="W113" s="32"/>
      <c r="X113" s="32"/>
      <c r="Y113" s="33">
        <f t="shared" si="55"/>
        <v>220000</v>
      </c>
      <c r="Z113" s="32">
        <v>1680000</v>
      </c>
      <c r="AA113" s="32"/>
      <c r="AB113" s="32"/>
      <c r="AC113" s="32"/>
      <c r="AD113" s="32"/>
      <c r="AE113" s="32"/>
      <c r="AF113" s="33">
        <f t="shared" si="50"/>
        <v>1680000</v>
      </c>
      <c r="AG113" s="32">
        <v>1560000</v>
      </c>
      <c r="AH113" s="32"/>
      <c r="AI113" s="32"/>
      <c r="AJ113" s="32"/>
      <c r="AK113" s="32"/>
      <c r="AL113" s="32"/>
      <c r="AM113" s="33">
        <f t="shared" si="51"/>
        <v>1560000</v>
      </c>
      <c r="AN113" s="32"/>
      <c r="AO113" s="32"/>
      <c r="AP113" s="32"/>
      <c r="AQ113" s="32"/>
      <c r="AR113" s="32"/>
      <c r="AS113" s="32"/>
      <c r="AT113" s="33">
        <f t="shared" si="52"/>
        <v>0</v>
      </c>
      <c r="AU113" s="35">
        <f t="shared" si="53"/>
        <v>3680000</v>
      </c>
      <c r="AV113" s="43" t="s">
        <v>685</v>
      </c>
      <c r="AW113" s="32">
        <v>2023</v>
      </c>
      <c r="AX113" s="38">
        <v>2025</v>
      </c>
      <c r="AY113" s="53" t="s">
        <v>154</v>
      </c>
    </row>
    <row r="114" spans="1:51" ht="31.5" customHeight="1" x14ac:dyDescent="0.25">
      <c r="A114" s="55" t="s">
        <v>568</v>
      </c>
      <c r="B114" s="32" t="s">
        <v>177</v>
      </c>
      <c r="C114" s="32" t="s">
        <v>98</v>
      </c>
      <c r="D114" s="34"/>
      <c r="E114" s="38"/>
      <c r="F114" s="32"/>
      <c r="G114" s="32"/>
      <c r="H114" s="32"/>
      <c r="I114" s="32"/>
      <c r="J114" s="32"/>
      <c r="K114" s="33">
        <f t="shared" si="49"/>
        <v>0</v>
      </c>
      <c r="L114" s="32"/>
      <c r="M114" s="32"/>
      <c r="N114" s="32"/>
      <c r="O114" s="32"/>
      <c r="P114" s="32"/>
      <c r="Q114" s="32"/>
      <c r="R114" s="33">
        <f t="shared" si="54"/>
        <v>0</v>
      </c>
      <c r="S114" s="32">
        <v>250000</v>
      </c>
      <c r="T114" s="32"/>
      <c r="U114" s="32"/>
      <c r="V114" s="32"/>
      <c r="W114" s="32"/>
      <c r="X114" s="32"/>
      <c r="Y114" s="33">
        <f t="shared" si="55"/>
        <v>250000</v>
      </c>
      <c r="Z114" s="32"/>
      <c r="AA114" s="32"/>
      <c r="AB114" s="32"/>
      <c r="AC114" s="32"/>
      <c r="AD114" s="32"/>
      <c r="AE114" s="32"/>
      <c r="AF114" s="33">
        <f t="shared" si="50"/>
        <v>0</v>
      </c>
      <c r="AG114" s="32"/>
      <c r="AH114" s="32"/>
      <c r="AI114" s="32"/>
      <c r="AJ114" s="32"/>
      <c r="AK114" s="32"/>
      <c r="AL114" s="32"/>
      <c r="AM114" s="33">
        <f t="shared" si="51"/>
        <v>0</v>
      </c>
      <c r="AN114" s="32"/>
      <c r="AO114" s="32"/>
      <c r="AP114" s="32"/>
      <c r="AQ114" s="32"/>
      <c r="AR114" s="32"/>
      <c r="AS114" s="32"/>
      <c r="AT114" s="33">
        <f t="shared" si="52"/>
        <v>0</v>
      </c>
      <c r="AU114" s="35">
        <f t="shared" si="53"/>
        <v>250000</v>
      </c>
      <c r="AV114" s="43" t="s">
        <v>686</v>
      </c>
      <c r="AW114" s="32">
        <v>2024</v>
      </c>
      <c r="AX114" s="38">
        <v>2024</v>
      </c>
      <c r="AY114" s="53" t="s">
        <v>154</v>
      </c>
    </row>
    <row r="115" spans="1:51" ht="284.25" customHeight="1" x14ac:dyDescent="0.25">
      <c r="A115" s="55" t="s">
        <v>569</v>
      </c>
      <c r="B115" s="32" t="s">
        <v>180</v>
      </c>
      <c r="C115" s="32" t="s">
        <v>98</v>
      </c>
      <c r="D115" s="34"/>
      <c r="E115" s="38"/>
      <c r="F115" s="32"/>
      <c r="G115" s="32"/>
      <c r="H115" s="32"/>
      <c r="I115" s="32"/>
      <c r="J115" s="32"/>
      <c r="K115" s="33">
        <f t="shared" si="49"/>
        <v>0</v>
      </c>
      <c r="L115" s="32"/>
      <c r="M115" s="32"/>
      <c r="N115" s="32"/>
      <c r="O115" s="32"/>
      <c r="P115" s="32"/>
      <c r="Q115" s="32"/>
      <c r="R115" s="33">
        <f t="shared" si="54"/>
        <v>0</v>
      </c>
      <c r="S115" s="32">
        <v>200000</v>
      </c>
      <c r="T115" s="32"/>
      <c r="U115" s="32"/>
      <c r="V115" s="32"/>
      <c r="W115" s="32"/>
      <c r="X115" s="32"/>
      <c r="Y115" s="33">
        <f t="shared" si="55"/>
        <v>200000</v>
      </c>
      <c r="Z115" s="32">
        <v>250000</v>
      </c>
      <c r="AA115" s="32"/>
      <c r="AB115" s="32"/>
      <c r="AC115" s="32"/>
      <c r="AD115" s="32"/>
      <c r="AE115" s="32"/>
      <c r="AF115" s="33">
        <f t="shared" si="50"/>
        <v>250000</v>
      </c>
      <c r="AG115" s="32">
        <v>250000</v>
      </c>
      <c r="AH115" s="32"/>
      <c r="AI115" s="32"/>
      <c r="AJ115" s="32"/>
      <c r="AK115" s="32"/>
      <c r="AL115" s="32"/>
      <c r="AM115" s="33">
        <f t="shared" si="51"/>
        <v>250000</v>
      </c>
      <c r="AN115" s="32">
        <v>200000</v>
      </c>
      <c r="AO115" s="32"/>
      <c r="AP115" s="32"/>
      <c r="AQ115" s="32"/>
      <c r="AR115" s="32"/>
      <c r="AS115" s="32"/>
      <c r="AT115" s="33">
        <f t="shared" si="52"/>
        <v>200000</v>
      </c>
      <c r="AU115" s="35">
        <f t="shared" si="53"/>
        <v>900000</v>
      </c>
      <c r="AV115" s="43" t="s">
        <v>687</v>
      </c>
      <c r="AW115" s="32">
        <v>2022</v>
      </c>
      <c r="AX115" s="38">
        <v>2025</v>
      </c>
      <c r="AY115" s="53" t="s">
        <v>154</v>
      </c>
    </row>
    <row r="116" spans="1:51" ht="150.75" customHeight="1" x14ac:dyDescent="0.25">
      <c r="A116" s="55" t="s">
        <v>570</v>
      </c>
      <c r="B116" s="32" t="s">
        <v>176</v>
      </c>
      <c r="C116" s="32" t="s">
        <v>98</v>
      </c>
      <c r="D116" s="34"/>
      <c r="E116" s="38"/>
      <c r="F116" s="32"/>
      <c r="G116" s="32"/>
      <c r="H116" s="32"/>
      <c r="I116" s="32"/>
      <c r="J116" s="32"/>
      <c r="K116" s="33">
        <f t="shared" ref="K116:K117" si="56">E116+F116+G116+I116</f>
        <v>0</v>
      </c>
      <c r="L116" s="32"/>
      <c r="M116" s="32"/>
      <c r="N116" s="32"/>
      <c r="O116" s="32"/>
      <c r="P116" s="32"/>
      <c r="Q116" s="32"/>
      <c r="R116" s="33">
        <f t="shared" si="54"/>
        <v>0</v>
      </c>
      <c r="S116" s="32">
        <v>550000</v>
      </c>
      <c r="T116" s="32"/>
      <c r="U116" s="32"/>
      <c r="V116" s="32"/>
      <c r="W116" s="32"/>
      <c r="X116" s="32"/>
      <c r="Y116" s="33">
        <f>S116+T116+U116+W116</f>
        <v>550000</v>
      </c>
      <c r="Z116" s="32">
        <v>420000</v>
      </c>
      <c r="AA116" s="32"/>
      <c r="AB116" s="32"/>
      <c r="AC116" s="32"/>
      <c r="AD116" s="32"/>
      <c r="AE116" s="32"/>
      <c r="AF116" s="33">
        <f t="shared" si="50"/>
        <v>420000</v>
      </c>
      <c r="AG116" s="32">
        <v>420000</v>
      </c>
      <c r="AH116" s="32"/>
      <c r="AI116" s="32"/>
      <c r="AJ116" s="32"/>
      <c r="AK116" s="32"/>
      <c r="AL116" s="32"/>
      <c r="AM116" s="33">
        <f t="shared" si="51"/>
        <v>420000</v>
      </c>
      <c r="AN116" s="32">
        <v>520000</v>
      </c>
      <c r="AO116" s="32"/>
      <c r="AP116" s="32"/>
      <c r="AQ116" s="32"/>
      <c r="AR116" s="32"/>
      <c r="AS116" s="32"/>
      <c r="AT116" s="33">
        <f t="shared" si="52"/>
        <v>520000</v>
      </c>
      <c r="AU116" s="35">
        <f t="shared" si="53"/>
        <v>1910000</v>
      </c>
      <c r="AV116" s="43" t="s">
        <v>688</v>
      </c>
      <c r="AW116" s="32">
        <v>2022</v>
      </c>
      <c r="AX116" s="38">
        <v>2026</v>
      </c>
      <c r="AY116" s="53" t="s">
        <v>857</v>
      </c>
    </row>
    <row r="117" spans="1:51" ht="280.5" customHeight="1" x14ac:dyDescent="0.25">
      <c r="A117" s="55" t="s">
        <v>829</v>
      </c>
      <c r="B117" s="89" t="s">
        <v>828</v>
      </c>
      <c r="C117" s="48" t="s">
        <v>98</v>
      </c>
      <c r="D117" s="48"/>
      <c r="E117" s="182"/>
      <c r="F117" s="48"/>
      <c r="G117" s="48"/>
      <c r="H117" s="48"/>
      <c r="I117" s="48"/>
      <c r="J117" s="48"/>
      <c r="K117" s="93">
        <f t="shared" si="56"/>
        <v>0</v>
      </c>
      <c r="L117" s="48"/>
      <c r="M117" s="48"/>
      <c r="N117" s="48"/>
      <c r="O117" s="48"/>
      <c r="P117" s="48"/>
      <c r="Q117" s="48"/>
      <c r="R117" s="183">
        <f t="shared" si="54"/>
        <v>0</v>
      </c>
      <c r="S117" s="48">
        <v>250000</v>
      </c>
      <c r="T117" s="48"/>
      <c r="U117" s="48"/>
      <c r="V117" s="48"/>
      <c r="W117" s="48"/>
      <c r="X117" s="48"/>
      <c r="Y117" s="93">
        <f t="shared" ref="Y117" si="57">S117+T117+U117+W117</f>
        <v>250000</v>
      </c>
      <c r="Z117" s="48">
        <v>250000</v>
      </c>
      <c r="AA117" s="48"/>
      <c r="AB117" s="48"/>
      <c r="AC117" s="48"/>
      <c r="AD117" s="48"/>
      <c r="AE117" s="48"/>
      <c r="AF117" s="93">
        <f t="shared" si="50"/>
        <v>250000</v>
      </c>
      <c r="AG117" s="48"/>
      <c r="AH117" s="48"/>
      <c r="AI117" s="48"/>
      <c r="AJ117" s="48"/>
      <c r="AK117" s="48"/>
      <c r="AL117" s="48"/>
      <c r="AM117" s="93">
        <f t="shared" si="51"/>
        <v>0</v>
      </c>
      <c r="AN117" s="48"/>
      <c r="AO117" s="48"/>
      <c r="AP117" s="48"/>
      <c r="AQ117" s="48"/>
      <c r="AR117" s="48"/>
      <c r="AS117" s="48"/>
      <c r="AT117" s="183">
        <f t="shared" si="52"/>
        <v>0</v>
      </c>
      <c r="AU117" s="95">
        <f t="shared" si="53"/>
        <v>500000</v>
      </c>
      <c r="AV117" s="89" t="s">
        <v>830</v>
      </c>
      <c r="AW117" s="48">
        <v>2024</v>
      </c>
      <c r="AX117" s="48">
        <v>2025</v>
      </c>
      <c r="AY117" s="52" t="s">
        <v>858</v>
      </c>
    </row>
    <row r="118" spans="1:51" ht="57.95" customHeight="1" x14ac:dyDescent="0.25">
      <c r="A118" s="359" t="s">
        <v>571</v>
      </c>
      <c r="B118" s="362"/>
      <c r="C118" s="362"/>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362"/>
      <c r="AG118" s="362"/>
      <c r="AH118" s="362"/>
      <c r="AI118" s="362"/>
      <c r="AJ118" s="362"/>
      <c r="AK118" s="362"/>
      <c r="AL118" s="362"/>
      <c r="AM118" s="362"/>
      <c r="AN118" s="362"/>
      <c r="AO118" s="362"/>
      <c r="AP118" s="362"/>
      <c r="AQ118" s="362"/>
      <c r="AR118" s="362"/>
      <c r="AS118" s="362"/>
      <c r="AT118" s="362"/>
      <c r="AU118" s="362"/>
      <c r="AV118" s="362"/>
      <c r="AW118" s="362"/>
      <c r="AX118" s="362"/>
      <c r="AY118" s="361"/>
    </row>
    <row r="119" spans="1:51" ht="362.25" customHeight="1" x14ac:dyDescent="0.25">
      <c r="A119" s="55" t="s">
        <v>334</v>
      </c>
      <c r="B119" s="32" t="s">
        <v>99</v>
      </c>
      <c r="C119" s="32" t="s">
        <v>98</v>
      </c>
      <c r="D119" s="32"/>
      <c r="E119" s="38">
        <v>150000</v>
      </c>
      <c r="F119" s="32"/>
      <c r="G119" s="32">
        <v>850000</v>
      </c>
      <c r="H119" s="32"/>
      <c r="I119" s="32"/>
      <c r="J119" s="32"/>
      <c r="K119" s="33">
        <f t="shared" ref="K119" si="58">E119+F119+G119+I119</f>
        <v>1000000</v>
      </c>
      <c r="L119" s="32">
        <v>225000</v>
      </c>
      <c r="M119" s="32"/>
      <c r="N119" s="32">
        <v>1275000</v>
      </c>
      <c r="O119" s="32"/>
      <c r="P119" s="32"/>
      <c r="Q119" s="32"/>
      <c r="R119" s="33">
        <f t="shared" ref="R119" si="59">L119+M119+N119+P119</f>
        <v>1500000</v>
      </c>
      <c r="S119" s="32"/>
      <c r="T119" s="32"/>
      <c r="U119" s="32"/>
      <c r="V119" s="32"/>
      <c r="W119" s="32"/>
      <c r="X119" s="32"/>
      <c r="Y119" s="33">
        <f t="shared" ref="Y119" si="60">S119+T119+U119+W119</f>
        <v>0</v>
      </c>
      <c r="Z119" s="32"/>
      <c r="AA119" s="32"/>
      <c r="AB119" s="32"/>
      <c r="AC119" s="32"/>
      <c r="AD119" s="32"/>
      <c r="AE119" s="32"/>
      <c r="AF119" s="33">
        <f t="shared" si="50"/>
        <v>0</v>
      </c>
      <c r="AG119" s="32"/>
      <c r="AH119" s="32"/>
      <c r="AI119" s="32"/>
      <c r="AJ119" s="32"/>
      <c r="AK119" s="32"/>
      <c r="AL119" s="32"/>
      <c r="AM119" s="33">
        <f t="shared" si="51"/>
        <v>0</v>
      </c>
      <c r="AN119" s="32"/>
      <c r="AO119" s="32"/>
      <c r="AP119" s="32"/>
      <c r="AQ119" s="32"/>
      <c r="AR119" s="32"/>
      <c r="AS119" s="32"/>
      <c r="AT119" s="33">
        <f t="shared" ref="AT119" si="61">AN119+AO119+AP119+AR119</f>
        <v>0</v>
      </c>
      <c r="AU119" s="35">
        <f t="shared" ref="AU119" si="62">AT119+AM119+AF119+Y119+R119+K119</f>
        <v>2500000</v>
      </c>
      <c r="AV119" s="43" t="s">
        <v>689</v>
      </c>
      <c r="AW119" s="32">
        <v>2022</v>
      </c>
      <c r="AX119" s="38">
        <v>2023</v>
      </c>
      <c r="AY119" s="53" t="s">
        <v>75</v>
      </c>
    </row>
    <row r="120" spans="1:51" ht="45.95" customHeight="1" x14ac:dyDescent="0.25">
      <c r="A120" s="359" t="s">
        <v>572</v>
      </c>
      <c r="B120" s="362"/>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2"/>
      <c r="AF120" s="362"/>
      <c r="AG120" s="362"/>
      <c r="AH120" s="362"/>
      <c r="AI120" s="362"/>
      <c r="AJ120" s="362"/>
      <c r="AK120" s="362"/>
      <c r="AL120" s="362"/>
      <c r="AM120" s="362"/>
      <c r="AN120" s="362"/>
      <c r="AO120" s="362"/>
      <c r="AP120" s="362"/>
      <c r="AQ120" s="362"/>
      <c r="AR120" s="362"/>
      <c r="AS120" s="362"/>
      <c r="AT120" s="362"/>
      <c r="AU120" s="362"/>
      <c r="AV120" s="362"/>
      <c r="AW120" s="362"/>
      <c r="AX120" s="362"/>
      <c r="AY120" s="361"/>
    </row>
    <row r="121" spans="1:51" s="1" customFormat="1" ht="154.5" customHeight="1" x14ac:dyDescent="0.25">
      <c r="A121" s="55" t="s">
        <v>335</v>
      </c>
      <c r="B121" s="32" t="s">
        <v>100</v>
      </c>
      <c r="C121" s="32" t="s">
        <v>98</v>
      </c>
      <c r="D121" s="34"/>
      <c r="E121" s="38"/>
      <c r="F121" s="32"/>
      <c r="G121" s="32"/>
      <c r="H121" s="32"/>
      <c r="I121" s="32"/>
      <c r="J121" s="32"/>
      <c r="K121" s="33">
        <f t="shared" ref="K121:K134" si="63">E121+F121+G121+I121</f>
        <v>0</v>
      </c>
      <c r="L121" s="134">
        <v>37490</v>
      </c>
      <c r="M121" s="34"/>
      <c r="N121" s="34"/>
      <c r="O121" s="34"/>
      <c r="P121" s="34"/>
      <c r="Q121" s="34"/>
      <c r="R121" s="33">
        <f>L121+M121+N121+P121</f>
        <v>37490</v>
      </c>
      <c r="S121" s="34">
        <f>32500+40000</f>
        <v>72500</v>
      </c>
      <c r="T121" s="32"/>
      <c r="U121" s="32"/>
      <c r="V121" s="32"/>
      <c r="W121" s="32"/>
      <c r="X121" s="32"/>
      <c r="Y121" s="33">
        <f>S121+T121+U121+W121</f>
        <v>72500</v>
      </c>
      <c r="Z121" s="32"/>
      <c r="AA121" s="32"/>
      <c r="AB121" s="32"/>
      <c r="AC121" s="32"/>
      <c r="AD121" s="32"/>
      <c r="AE121" s="32"/>
      <c r="AF121" s="33">
        <f t="shared" ref="AF121:AF134" si="64">Z121+AA121+AB121+AD121</f>
        <v>0</v>
      </c>
      <c r="AG121" s="32"/>
      <c r="AH121" s="32"/>
      <c r="AI121" s="32"/>
      <c r="AJ121" s="32"/>
      <c r="AK121" s="32"/>
      <c r="AL121" s="32"/>
      <c r="AM121" s="33">
        <f t="shared" ref="AM121:AM133" si="65">AG121+AH121+AI121+AK121</f>
        <v>0</v>
      </c>
      <c r="AN121" s="32"/>
      <c r="AO121" s="32"/>
      <c r="AP121" s="32"/>
      <c r="AQ121" s="32"/>
      <c r="AR121" s="32"/>
      <c r="AS121" s="32"/>
      <c r="AT121" s="33">
        <f t="shared" ref="AT121:AT134" si="66">AN121+AO121+AP121+AR121</f>
        <v>0</v>
      </c>
      <c r="AU121" s="35">
        <f t="shared" ref="AU121:AU134" si="67">AT121+AM121+AF121+Y121+R121+K121</f>
        <v>109990</v>
      </c>
      <c r="AV121" s="43" t="s">
        <v>692</v>
      </c>
      <c r="AW121" s="32">
        <v>2023</v>
      </c>
      <c r="AX121" s="38">
        <v>2027</v>
      </c>
      <c r="AY121" s="53" t="s">
        <v>89</v>
      </c>
    </row>
    <row r="122" spans="1:51" s="1" customFormat="1" ht="110.25" x14ac:dyDescent="0.25">
      <c r="A122" s="55" t="s">
        <v>573</v>
      </c>
      <c r="B122" s="32" t="s">
        <v>854</v>
      </c>
      <c r="C122" s="32" t="s">
        <v>98</v>
      </c>
      <c r="D122" s="34"/>
      <c r="E122" s="20"/>
      <c r="F122" s="34"/>
      <c r="G122" s="34"/>
      <c r="H122" s="34"/>
      <c r="I122" s="34"/>
      <c r="J122" s="34"/>
      <c r="K122" s="33">
        <f t="shared" si="63"/>
        <v>0</v>
      </c>
      <c r="L122" s="134">
        <v>140321</v>
      </c>
      <c r="M122" s="32"/>
      <c r="N122" s="32"/>
      <c r="O122" s="32"/>
      <c r="P122" s="32"/>
      <c r="Q122" s="32"/>
      <c r="R122" s="33">
        <f t="shared" ref="R122:R133" si="68">L122+M122+N122+P122</f>
        <v>140321</v>
      </c>
      <c r="S122" s="32"/>
      <c r="T122" s="32"/>
      <c r="U122" s="32"/>
      <c r="V122" s="32"/>
      <c r="W122" s="32"/>
      <c r="X122" s="32"/>
      <c r="Y122" s="33">
        <f t="shared" ref="Y122:Y134" si="69">S122+T122+U122+W122</f>
        <v>0</v>
      </c>
      <c r="Z122" s="32"/>
      <c r="AA122" s="32"/>
      <c r="AB122" s="32"/>
      <c r="AC122" s="32"/>
      <c r="AD122" s="32"/>
      <c r="AE122" s="32"/>
      <c r="AF122" s="33">
        <f t="shared" si="64"/>
        <v>0</v>
      </c>
      <c r="AG122" s="32"/>
      <c r="AH122" s="32"/>
      <c r="AI122" s="32"/>
      <c r="AJ122" s="32"/>
      <c r="AK122" s="32"/>
      <c r="AL122" s="32"/>
      <c r="AM122" s="33">
        <f t="shared" si="65"/>
        <v>0</v>
      </c>
      <c r="AN122" s="32"/>
      <c r="AO122" s="32"/>
      <c r="AP122" s="32"/>
      <c r="AQ122" s="32"/>
      <c r="AR122" s="32"/>
      <c r="AS122" s="32"/>
      <c r="AT122" s="33">
        <f t="shared" si="66"/>
        <v>0</v>
      </c>
      <c r="AU122" s="35">
        <f t="shared" si="67"/>
        <v>140321</v>
      </c>
      <c r="AV122" s="43" t="s">
        <v>691</v>
      </c>
      <c r="AW122" s="32">
        <v>2023</v>
      </c>
      <c r="AX122" s="32">
        <v>2023</v>
      </c>
      <c r="AY122" s="53" t="s">
        <v>89</v>
      </c>
    </row>
    <row r="123" spans="1:51" s="1" customFormat="1" ht="272.25" x14ac:dyDescent="0.25">
      <c r="A123" s="55" t="s">
        <v>574</v>
      </c>
      <c r="B123" s="32" t="s">
        <v>181</v>
      </c>
      <c r="C123" s="32" t="s">
        <v>98</v>
      </c>
      <c r="D123" s="34"/>
      <c r="E123" s="134">
        <v>1436635.23</v>
      </c>
      <c r="F123" s="181"/>
      <c r="G123" s="34"/>
      <c r="H123" s="34"/>
      <c r="I123" s="34">
        <v>752327.15</v>
      </c>
      <c r="J123" s="34" t="s">
        <v>45</v>
      </c>
      <c r="K123" s="33">
        <f t="shared" si="63"/>
        <v>2188962.38</v>
      </c>
      <c r="L123" s="34">
        <v>773572.81</v>
      </c>
      <c r="M123" s="167"/>
      <c r="N123" s="34"/>
      <c r="O123" s="34"/>
      <c r="P123" s="20">
        <v>405099.23</v>
      </c>
      <c r="Q123" s="34" t="s">
        <v>45</v>
      </c>
      <c r="R123" s="33">
        <f t="shared" si="68"/>
        <v>1178672.04</v>
      </c>
      <c r="S123" s="34"/>
      <c r="T123" s="34"/>
      <c r="U123" s="34"/>
      <c r="V123" s="34"/>
      <c r="W123" s="34"/>
      <c r="X123" s="34"/>
      <c r="Y123" s="33">
        <f t="shared" si="69"/>
        <v>0</v>
      </c>
      <c r="Z123" s="32"/>
      <c r="AA123" s="32"/>
      <c r="AB123" s="32"/>
      <c r="AC123" s="32"/>
      <c r="AD123" s="32"/>
      <c r="AE123" s="32"/>
      <c r="AF123" s="33">
        <f t="shared" si="64"/>
        <v>0</v>
      </c>
      <c r="AG123" s="32"/>
      <c r="AH123" s="32"/>
      <c r="AI123" s="32"/>
      <c r="AJ123" s="32"/>
      <c r="AK123" s="32"/>
      <c r="AL123" s="32"/>
      <c r="AM123" s="33">
        <f t="shared" si="65"/>
        <v>0</v>
      </c>
      <c r="AN123" s="32"/>
      <c r="AO123" s="32"/>
      <c r="AP123" s="32"/>
      <c r="AQ123" s="32"/>
      <c r="AR123" s="32"/>
      <c r="AS123" s="32"/>
      <c r="AT123" s="33">
        <f t="shared" si="66"/>
        <v>0</v>
      </c>
      <c r="AU123" s="35">
        <f t="shared" si="67"/>
        <v>3367634.42</v>
      </c>
      <c r="AV123" s="42" t="s">
        <v>881</v>
      </c>
      <c r="AW123" s="32">
        <v>2022</v>
      </c>
      <c r="AX123" s="38">
        <v>2023</v>
      </c>
      <c r="AY123" s="53" t="s">
        <v>89</v>
      </c>
    </row>
    <row r="124" spans="1:51" s="1" customFormat="1" ht="72" x14ac:dyDescent="0.25">
      <c r="A124" s="55" t="s">
        <v>575</v>
      </c>
      <c r="B124" s="32" t="s">
        <v>71</v>
      </c>
      <c r="C124" s="32" t="s">
        <v>98</v>
      </c>
      <c r="D124" s="34"/>
      <c r="E124" s="12"/>
      <c r="F124" s="34"/>
      <c r="G124" s="34"/>
      <c r="H124" s="34"/>
      <c r="I124" s="34"/>
      <c r="J124" s="34"/>
      <c r="K124" s="33">
        <f t="shared" si="63"/>
        <v>0</v>
      </c>
      <c r="L124" s="32"/>
      <c r="M124" s="32"/>
      <c r="N124" s="32"/>
      <c r="O124" s="32"/>
      <c r="P124" s="32"/>
      <c r="Q124" s="32"/>
      <c r="R124" s="33">
        <f t="shared" si="68"/>
        <v>0</v>
      </c>
      <c r="S124" s="134">
        <v>50000</v>
      </c>
      <c r="T124" s="32"/>
      <c r="U124" s="32"/>
      <c r="V124" s="32"/>
      <c r="W124" s="32"/>
      <c r="X124" s="32"/>
      <c r="Y124" s="33">
        <f t="shared" si="69"/>
        <v>50000</v>
      </c>
      <c r="Z124" s="32"/>
      <c r="AA124" s="32"/>
      <c r="AB124" s="32"/>
      <c r="AC124" s="32"/>
      <c r="AD124" s="32"/>
      <c r="AE124" s="32"/>
      <c r="AF124" s="33">
        <f t="shared" si="64"/>
        <v>0</v>
      </c>
      <c r="AG124" s="32"/>
      <c r="AH124" s="32"/>
      <c r="AI124" s="32"/>
      <c r="AJ124" s="32"/>
      <c r="AK124" s="32"/>
      <c r="AL124" s="32"/>
      <c r="AM124" s="33">
        <f t="shared" si="65"/>
        <v>0</v>
      </c>
      <c r="AN124" s="32"/>
      <c r="AO124" s="32"/>
      <c r="AP124" s="32"/>
      <c r="AQ124" s="32"/>
      <c r="AR124" s="32"/>
      <c r="AS124" s="32"/>
      <c r="AT124" s="33">
        <f t="shared" si="66"/>
        <v>0</v>
      </c>
      <c r="AU124" s="35">
        <f t="shared" si="67"/>
        <v>50000</v>
      </c>
      <c r="AV124" s="43" t="s">
        <v>882</v>
      </c>
      <c r="AW124" s="32">
        <v>2022</v>
      </c>
      <c r="AX124" s="38">
        <v>2022</v>
      </c>
      <c r="AY124" s="53" t="s">
        <v>89</v>
      </c>
    </row>
    <row r="125" spans="1:51" s="1" customFormat="1" ht="387" x14ac:dyDescent="0.25">
      <c r="A125" s="55" t="s">
        <v>576</v>
      </c>
      <c r="B125" s="51" t="s">
        <v>491</v>
      </c>
      <c r="C125" s="32" t="s">
        <v>98</v>
      </c>
      <c r="D125" s="32"/>
      <c r="E125" s="190">
        <v>154353</v>
      </c>
      <c r="F125" s="32"/>
      <c r="G125" s="32">
        <v>1000000</v>
      </c>
      <c r="H125" s="32"/>
      <c r="I125" s="32"/>
      <c r="J125" s="32"/>
      <c r="K125" s="33">
        <f t="shared" si="63"/>
        <v>1154353</v>
      </c>
      <c r="L125" s="32">
        <v>2600000</v>
      </c>
      <c r="M125" s="32"/>
      <c r="N125" s="20"/>
      <c r="O125" s="32"/>
      <c r="P125" s="32">
        <v>400000</v>
      </c>
      <c r="Q125" s="32" t="s">
        <v>654</v>
      </c>
      <c r="R125" s="33">
        <f t="shared" si="68"/>
        <v>3000000</v>
      </c>
      <c r="S125" s="32"/>
      <c r="T125" s="32"/>
      <c r="U125" s="32"/>
      <c r="V125" s="32"/>
      <c r="W125" s="32"/>
      <c r="X125" s="32"/>
      <c r="Y125" s="33">
        <f t="shared" si="69"/>
        <v>0</v>
      </c>
      <c r="Z125" s="32"/>
      <c r="AA125" s="32"/>
      <c r="AB125" s="32">
        <v>500000</v>
      </c>
      <c r="AC125" s="32"/>
      <c r="AD125" s="32"/>
      <c r="AE125" s="32"/>
      <c r="AF125" s="33">
        <f t="shared" si="64"/>
        <v>500000</v>
      </c>
      <c r="AG125" s="32"/>
      <c r="AH125" s="32"/>
      <c r="AI125" s="32"/>
      <c r="AJ125" s="32"/>
      <c r="AK125" s="32"/>
      <c r="AL125" s="32"/>
      <c r="AM125" s="33">
        <f t="shared" si="65"/>
        <v>0</v>
      </c>
      <c r="AN125" s="32"/>
      <c r="AO125" s="32"/>
      <c r="AP125" s="32"/>
      <c r="AQ125" s="32"/>
      <c r="AR125" s="32"/>
      <c r="AS125" s="32"/>
      <c r="AT125" s="33">
        <f t="shared" si="66"/>
        <v>0</v>
      </c>
      <c r="AU125" s="35">
        <f t="shared" si="67"/>
        <v>4654353</v>
      </c>
      <c r="AV125" s="43" t="s">
        <v>883</v>
      </c>
      <c r="AW125" s="32">
        <v>2022</v>
      </c>
      <c r="AX125" s="38">
        <v>2025</v>
      </c>
      <c r="AY125" s="53" t="s">
        <v>89</v>
      </c>
    </row>
    <row r="126" spans="1:51" s="5" customFormat="1" ht="126.75" customHeight="1" x14ac:dyDescent="0.25">
      <c r="A126" s="55" t="s">
        <v>577</v>
      </c>
      <c r="B126" s="32" t="s">
        <v>855</v>
      </c>
      <c r="C126" s="32" t="s">
        <v>98</v>
      </c>
      <c r="D126" s="34"/>
      <c r="E126" s="191">
        <f>13238+30000</f>
        <v>43238</v>
      </c>
      <c r="F126" s="51"/>
      <c r="G126" s="32"/>
      <c r="H126" s="32"/>
      <c r="I126" s="32"/>
      <c r="J126" s="32"/>
      <c r="K126" s="33">
        <f t="shared" si="63"/>
        <v>43238</v>
      </c>
      <c r="L126" s="32"/>
      <c r="M126" s="32"/>
      <c r="N126" s="32"/>
      <c r="O126" s="32"/>
      <c r="P126" s="32"/>
      <c r="Q126" s="32"/>
      <c r="R126" s="33">
        <f t="shared" si="68"/>
        <v>0</v>
      </c>
      <c r="S126" s="32"/>
      <c r="T126" s="32"/>
      <c r="U126" s="32"/>
      <c r="V126" s="32"/>
      <c r="W126" s="32"/>
      <c r="X126" s="32"/>
      <c r="Y126" s="33">
        <f t="shared" si="69"/>
        <v>0</v>
      </c>
      <c r="Z126" s="32"/>
      <c r="AA126" s="32"/>
      <c r="AB126" s="32"/>
      <c r="AC126" s="32"/>
      <c r="AD126" s="32"/>
      <c r="AE126" s="32"/>
      <c r="AF126" s="33">
        <f t="shared" si="64"/>
        <v>0</v>
      </c>
      <c r="AG126" s="32"/>
      <c r="AH126" s="32"/>
      <c r="AI126" s="32"/>
      <c r="AJ126" s="32"/>
      <c r="AK126" s="32"/>
      <c r="AL126" s="32"/>
      <c r="AM126" s="33">
        <f t="shared" si="65"/>
        <v>0</v>
      </c>
      <c r="AN126" s="32"/>
      <c r="AO126" s="32"/>
      <c r="AP126" s="32"/>
      <c r="AQ126" s="32"/>
      <c r="AR126" s="32"/>
      <c r="AS126" s="32"/>
      <c r="AT126" s="33">
        <f t="shared" si="66"/>
        <v>0</v>
      </c>
      <c r="AU126" s="35">
        <f t="shared" si="67"/>
        <v>43238</v>
      </c>
      <c r="AV126" s="43" t="s">
        <v>690</v>
      </c>
      <c r="AW126" s="32">
        <v>2022</v>
      </c>
      <c r="AX126" s="38">
        <v>2022</v>
      </c>
      <c r="AY126" s="53" t="s">
        <v>89</v>
      </c>
    </row>
    <row r="127" spans="1:51" s="5" customFormat="1" ht="138" customHeight="1" x14ac:dyDescent="0.25">
      <c r="A127" s="55" t="s">
        <v>578</v>
      </c>
      <c r="B127" s="32" t="s">
        <v>31</v>
      </c>
      <c r="C127" s="38" t="s">
        <v>98</v>
      </c>
      <c r="D127" s="40"/>
      <c r="E127" s="46"/>
      <c r="F127" s="40"/>
      <c r="G127" s="40"/>
      <c r="H127" s="40"/>
      <c r="I127" s="40"/>
      <c r="J127" s="40"/>
      <c r="K127" s="33">
        <f t="shared" si="63"/>
        <v>0</v>
      </c>
      <c r="L127" s="40">
        <v>500000</v>
      </c>
      <c r="M127" s="40"/>
      <c r="N127" s="40"/>
      <c r="O127" s="40"/>
      <c r="P127" s="40"/>
      <c r="Q127" s="40"/>
      <c r="R127" s="33">
        <f t="shared" si="68"/>
        <v>500000</v>
      </c>
      <c r="S127" s="40"/>
      <c r="T127" s="40"/>
      <c r="U127" s="40"/>
      <c r="V127" s="40"/>
      <c r="W127" s="40"/>
      <c r="X127" s="40"/>
      <c r="Y127" s="33">
        <f t="shared" si="69"/>
        <v>0</v>
      </c>
      <c r="Z127" s="40"/>
      <c r="AA127" s="40"/>
      <c r="AB127" s="40"/>
      <c r="AC127" s="40"/>
      <c r="AD127" s="40"/>
      <c r="AE127" s="40"/>
      <c r="AF127" s="33">
        <f t="shared" si="64"/>
        <v>0</v>
      </c>
      <c r="AG127" s="40"/>
      <c r="AH127" s="40"/>
      <c r="AI127" s="40"/>
      <c r="AJ127" s="40"/>
      <c r="AK127" s="40"/>
      <c r="AL127" s="40"/>
      <c r="AM127" s="33">
        <f t="shared" si="65"/>
        <v>0</v>
      </c>
      <c r="AN127" s="40"/>
      <c r="AO127" s="40"/>
      <c r="AP127" s="40"/>
      <c r="AQ127" s="40"/>
      <c r="AR127" s="40"/>
      <c r="AS127" s="40"/>
      <c r="AT127" s="33">
        <f t="shared" si="66"/>
        <v>0</v>
      </c>
      <c r="AU127" s="35">
        <f t="shared" si="67"/>
        <v>500000</v>
      </c>
      <c r="AV127" s="42" t="s">
        <v>693</v>
      </c>
      <c r="AW127" s="40">
        <v>2023</v>
      </c>
      <c r="AX127" s="40">
        <v>2023</v>
      </c>
      <c r="AY127" s="192" t="s">
        <v>136</v>
      </c>
    </row>
    <row r="128" spans="1:51" ht="130.5" customHeight="1" x14ac:dyDescent="0.25">
      <c r="A128" s="55" t="s">
        <v>579</v>
      </c>
      <c r="B128" s="32" t="s">
        <v>33</v>
      </c>
      <c r="C128" s="38" t="s">
        <v>98</v>
      </c>
      <c r="D128" s="40"/>
      <c r="E128" s="46"/>
      <c r="F128" s="40"/>
      <c r="G128" s="40"/>
      <c r="H128" s="40"/>
      <c r="I128" s="40"/>
      <c r="J128" s="40"/>
      <c r="K128" s="33">
        <f t="shared" si="63"/>
        <v>0</v>
      </c>
      <c r="L128" s="40">
        <v>202000</v>
      </c>
      <c r="M128" s="40"/>
      <c r="N128" s="40"/>
      <c r="O128" s="40"/>
      <c r="P128" s="40"/>
      <c r="Q128" s="40"/>
      <c r="R128" s="33">
        <f t="shared" si="68"/>
        <v>202000</v>
      </c>
      <c r="S128" s="40"/>
      <c r="T128" s="40"/>
      <c r="U128" s="40"/>
      <c r="V128" s="40"/>
      <c r="W128" s="40"/>
      <c r="X128" s="40"/>
      <c r="Y128" s="33">
        <f t="shared" si="69"/>
        <v>0</v>
      </c>
      <c r="Z128" s="40"/>
      <c r="AA128" s="40"/>
      <c r="AB128" s="40"/>
      <c r="AC128" s="40"/>
      <c r="AD128" s="40"/>
      <c r="AE128" s="40"/>
      <c r="AF128" s="33">
        <f t="shared" si="64"/>
        <v>0</v>
      </c>
      <c r="AG128" s="40"/>
      <c r="AH128" s="40"/>
      <c r="AI128" s="40"/>
      <c r="AJ128" s="40"/>
      <c r="AK128" s="40"/>
      <c r="AL128" s="40"/>
      <c r="AM128" s="33">
        <f t="shared" si="65"/>
        <v>0</v>
      </c>
      <c r="AN128" s="40"/>
      <c r="AO128" s="40"/>
      <c r="AP128" s="40"/>
      <c r="AQ128" s="40"/>
      <c r="AR128" s="40"/>
      <c r="AS128" s="40"/>
      <c r="AT128" s="33">
        <f t="shared" si="66"/>
        <v>0</v>
      </c>
      <c r="AU128" s="35">
        <f t="shared" si="67"/>
        <v>202000</v>
      </c>
      <c r="AV128" s="42" t="s">
        <v>694</v>
      </c>
      <c r="AW128" s="40">
        <v>2023</v>
      </c>
      <c r="AX128" s="40">
        <v>2023</v>
      </c>
      <c r="AY128" s="52" t="s">
        <v>143</v>
      </c>
    </row>
    <row r="129" spans="1:51" ht="293.10000000000002" customHeight="1" x14ac:dyDescent="0.25">
      <c r="A129" s="55" t="s">
        <v>580</v>
      </c>
      <c r="B129" s="32" t="s">
        <v>34</v>
      </c>
      <c r="C129" s="38" t="s">
        <v>98</v>
      </c>
      <c r="D129" s="40"/>
      <c r="E129" s="46"/>
      <c r="F129" s="40"/>
      <c r="G129" s="40"/>
      <c r="H129" s="40"/>
      <c r="I129" s="40"/>
      <c r="J129" s="40"/>
      <c r="K129" s="33">
        <f t="shared" si="63"/>
        <v>0</v>
      </c>
      <c r="L129" s="40">
        <v>200000</v>
      </c>
      <c r="M129" s="40"/>
      <c r="N129" s="40"/>
      <c r="O129" s="40"/>
      <c r="P129" s="40"/>
      <c r="Q129" s="40"/>
      <c r="R129" s="33">
        <f t="shared" si="68"/>
        <v>200000</v>
      </c>
      <c r="S129" s="40">
        <v>250000</v>
      </c>
      <c r="T129" s="40"/>
      <c r="U129" s="40"/>
      <c r="V129" s="40"/>
      <c r="W129" s="40"/>
      <c r="X129" s="40"/>
      <c r="Y129" s="33">
        <f t="shared" si="69"/>
        <v>250000</v>
      </c>
      <c r="Z129" s="40"/>
      <c r="AA129" s="40"/>
      <c r="AB129" s="40"/>
      <c r="AC129" s="40"/>
      <c r="AD129" s="40"/>
      <c r="AE129" s="40"/>
      <c r="AF129" s="33">
        <f t="shared" si="64"/>
        <v>0</v>
      </c>
      <c r="AG129" s="40"/>
      <c r="AH129" s="40"/>
      <c r="AI129" s="40"/>
      <c r="AJ129" s="40"/>
      <c r="AK129" s="40"/>
      <c r="AL129" s="40"/>
      <c r="AM129" s="33">
        <f t="shared" si="65"/>
        <v>0</v>
      </c>
      <c r="AN129" s="40"/>
      <c r="AO129" s="40"/>
      <c r="AP129" s="40"/>
      <c r="AQ129" s="40"/>
      <c r="AR129" s="40"/>
      <c r="AS129" s="40"/>
      <c r="AT129" s="33">
        <f t="shared" si="66"/>
        <v>0</v>
      </c>
      <c r="AU129" s="35">
        <f t="shared" si="67"/>
        <v>450000</v>
      </c>
      <c r="AV129" s="42" t="s">
        <v>695</v>
      </c>
      <c r="AW129" s="40">
        <v>2023</v>
      </c>
      <c r="AX129" s="40">
        <v>2024</v>
      </c>
      <c r="AY129" s="52" t="s">
        <v>137</v>
      </c>
    </row>
    <row r="130" spans="1:51" s="272" customFormat="1" ht="309" x14ac:dyDescent="0.25">
      <c r="A130" s="276" t="s">
        <v>581</v>
      </c>
      <c r="B130" s="277" t="s">
        <v>856</v>
      </c>
      <c r="C130" s="278" t="s">
        <v>98</v>
      </c>
      <c r="D130" s="279"/>
      <c r="E130" s="280"/>
      <c r="F130" s="280"/>
      <c r="G130" s="280"/>
      <c r="H130" s="280"/>
      <c r="I130" s="280"/>
      <c r="J130" s="280"/>
      <c r="K130" s="33">
        <f t="shared" si="63"/>
        <v>0</v>
      </c>
      <c r="L130" s="280"/>
      <c r="M130" s="280"/>
      <c r="N130" s="280"/>
      <c r="O130" s="280"/>
      <c r="P130" s="280"/>
      <c r="Q130" s="280"/>
      <c r="R130" s="33">
        <f t="shared" si="68"/>
        <v>0</v>
      </c>
      <c r="S130" s="279"/>
      <c r="T130" s="279"/>
      <c r="U130" s="279"/>
      <c r="V130" s="279"/>
      <c r="W130" s="279"/>
      <c r="X130" s="279"/>
      <c r="Y130" s="33">
        <f t="shared" si="69"/>
        <v>0</v>
      </c>
      <c r="Z130" s="279"/>
      <c r="AA130" s="279"/>
      <c r="AB130" s="279"/>
      <c r="AC130" s="279"/>
      <c r="AD130" s="279"/>
      <c r="AE130" s="279"/>
      <c r="AF130" s="33">
        <f t="shared" si="64"/>
        <v>0</v>
      </c>
      <c r="AG130" s="279">
        <v>1500000</v>
      </c>
      <c r="AH130" s="279"/>
      <c r="AI130" s="279"/>
      <c r="AJ130" s="279"/>
      <c r="AK130" s="279"/>
      <c r="AL130" s="279"/>
      <c r="AM130" s="33">
        <f t="shared" si="65"/>
        <v>1500000</v>
      </c>
      <c r="AN130" s="279"/>
      <c r="AO130" s="279"/>
      <c r="AP130" s="279"/>
      <c r="AQ130" s="279"/>
      <c r="AR130" s="279"/>
      <c r="AS130" s="279"/>
      <c r="AT130" s="33">
        <f t="shared" si="66"/>
        <v>0</v>
      </c>
      <c r="AU130" s="281">
        <f t="shared" si="67"/>
        <v>1500000</v>
      </c>
      <c r="AV130" s="282" t="s">
        <v>884</v>
      </c>
      <c r="AW130" s="283">
        <v>2026</v>
      </c>
      <c r="AX130" s="283">
        <v>2026</v>
      </c>
      <c r="AY130" s="284" t="s">
        <v>69</v>
      </c>
    </row>
    <row r="131" spans="1:51" s="334" customFormat="1" ht="129" x14ac:dyDescent="0.3">
      <c r="A131" s="276" t="s">
        <v>582</v>
      </c>
      <c r="B131" s="315" t="s">
        <v>973</v>
      </c>
      <c r="C131" s="315" t="s">
        <v>98</v>
      </c>
      <c r="D131" s="327"/>
      <c r="E131" s="327"/>
      <c r="F131" s="327"/>
      <c r="G131" s="327"/>
      <c r="H131" s="327"/>
      <c r="I131" s="327"/>
      <c r="J131" s="327"/>
      <c r="K131" s="308">
        <f t="shared" si="63"/>
        <v>0</v>
      </c>
      <c r="L131" s="308"/>
      <c r="M131" s="308"/>
      <c r="N131" s="327"/>
      <c r="O131" s="327"/>
      <c r="P131" s="327"/>
      <c r="Q131" s="327"/>
      <c r="R131" s="308">
        <f t="shared" si="68"/>
        <v>0</v>
      </c>
      <c r="S131" s="327"/>
      <c r="T131" s="327"/>
      <c r="U131" s="327"/>
      <c r="V131" s="327"/>
      <c r="W131" s="327"/>
      <c r="X131" s="327"/>
      <c r="Y131" s="308">
        <f t="shared" si="69"/>
        <v>0</v>
      </c>
      <c r="Z131" s="327">
        <v>650000</v>
      </c>
      <c r="AA131" s="327"/>
      <c r="AB131" s="327"/>
      <c r="AC131" s="327"/>
      <c r="AD131" s="327"/>
      <c r="AE131" s="327"/>
      <c r="AF131" s="308">
        <f t="shared" si="64"/>
        <v>650000</v>
      </c>
      <c r="AG131" s="327"/>
      <c r="AH131" s="327"/>
      <c r="AI131" s="327"/>
      <c r="AJ131" s="327"/>
      <c r="AK131" s="327"/>
      <c r="AL131" s="327"/>
      <c r="AM131" s="308">
        <f t="shared" si="65"/>
        <v>0</v>
      </c>
      <c r="AN131" s="327"/>
      <c r="AO131" s="327"/>
      <c r="AP131" s="327"/>
      <c r="AQ131" s="327"/>
      <c r="AR131" s="327"/>
      <c r="AS131" s="327"/>
      <c r="AT131" s="308">
        <f t="shared" si="66"/>
        <v>0</v>
      </c>
      <c r="AU131" s="325">
        <f t="shared" si="67"/>
        <v>650000</v>
      </c>
      <c r="AV131" s="332" t="s">
        <v>1003</v>
      </c>
      <c r="AW131" s="327">
        <v>2025</v>
      </c>
      <c r="AX131" s="327">
        <v>2025</v>
      </c>
      <c r="AY131" s="333" t="s">
        <v>145</v>
      </c>
    </row>
    <row r="132" spans="1:51" s="296" customFormat="1" ht="50.1" customHeight="1" x14ac:dyDescent="0.25">
      <c r="A132" s="366" t="s">
        <v>1008</v>
      </c>
      <c r="B132" s="367"/>
      <c r="C132" s="367"/>
      <c r="D132" s="367"/>
      <c r="E132" s="367"/>
      <c r="F132" s="367"/>
      <c r="G132" s="367"/>
      <c r="H132" s="367"/>
      <c r="I132" s="367"/>
      <c r="J132" s="367"/>
      <c r="K132" s="367"/>
      <c r="L132" s="367"/>
      <c r="M132" s="367"/>
      <c r="N132" s="367"/>
      <c r="O132" s="367"/>
      <c r="P132" s="367"/>
      <c r="Q132" s="367"/>
      <c r="R132" s="367"/>
      <c r="S132" s="367"/>
      <c r="T132" s="367"/>
      <c r="U132" s="367"/>
      <c r="V132" s="367"/>
      <c r="W132" s="367"/>
      <c r="X132" s="367"/>
      <c r="Y132" s="367"/>
      <c r="Z132" s="367"/>
      <c r="AA132" s="367"/>
      <c r="AB132" s="367"/>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8"/>
    </row>
    <row r="133" spans="1:51" ht="115.5" customHeight="1" x14ac:dyDescent="0.25">
      <c r="A133" s="55" t="s">
        <v>583</v>
      </c>
      <c r="B133" s="32" t="s">
        <v>226</v>
      </c>
      <c r="C133" s="38" t="s">
        <v>98</v>
      </c>
      <c r="D133" s="40"/>
      <c r="E133" s="40"/>
      <c r="F133" s="40"/>
      <c r="G133" s="40"/>
      <c r="H133" s="40"/>
      <c r="I133" s="40"/>
      <c r="J133" s="40"/>
      <c r="K133" s="33">
        <f t="shared" si="63"/>
        <v>0</v>
      </c>
      <c r="L133" s="40">
        <v>16800</v>
      </c>
      <c r="M133" s="40"/>
      <c r="N133" s="40">
        <v>112000</v>
      </c>
      <c r="O133" s="40" t="s">
        <v>46</v>
      </c>
      <c r="P133" s="40"/>
      <c r="Q133" s="40"/>
      <c r="R133" s="33">
        <f t="shared" si="68"/>
        <v>128800</v>
      </c>
      <c r="S133" s="40">
        <v>31500</v>
      </c>
      <c r="T133" s="40"/>
      <c r="U133" s="40">
        <v>178500</v>
      </c>
      <c r="V133" s="40"/>
      <c r="W133" s="40"/>
      <c r="X133" s="40"/>
      <c r="Y133" s="33">
        <f t="shared" si="69"/>
        <v>210000</v>
      </c>
      <c r="Z133" s="40"/>
      <c r="AA133" s="40"/>
      <c r="AB133" s="40"/>
      <c r="AC133" s="40"/>
      <c r="AD133" s="40"/>
      <c r="AE133" s="40"/>
      <c r="AF133" s="33">
        <f t="shared" si="64"/>
        <v>0</v>
      </c>
      <c r="AG133" s="40"/>
      <c r="AH133" s="40"/>
      <c r="AI133" s="40"/>
      <c r="AJ133" s="40"/>
      <c r="AK133" s="40"/>
      <c r="AL133" s="40"/>
      <c r="AM133" s="33">
        <f t="shared" si="65"/>
        <v>0</v>
      </c>
      <c r="AN133" s="40"/>
      <c r="AO133" s="40"/>
      <c r="AP133" s="40"/>
      <c r="AQ133" s="40"/>
      <c r="AR133" s="40"/>
      <c r="AS133" s="40"/>
      <c r="AT133" s="33">
        <f t="shared" si="66"/>
        <v>0</v>
      </c>
      <c r="AU133" s="35">
        <f t="shared" si="67"/>
        <v>338800</v>
      </c>
      <c r="AV133" s="42" t="s">
        <v>696</v>
      </c>
      <c r="AW133" s="40">
        <v>2023</v>
      </c>
      <c r="AX133" s="40">
        <v>2024</v>
      </c>
      <c r="AY133" s="193" t="s">
        <v>504</v>
      </c>
    </row>
    <row r="134" spans="1:51" ht="81.75" customHeight="1" x14ac:dyDescent="0.25">
      <c r="A134" s="55" t="s">
        <v>648</v>
      </c>
      <c r="B134" s="32" t="s">
        <v>649</v>
      </c>
      <c r="C134" s="38" t="s">
        <v>98</v>
      </c>
      <c r="D134" s="40"/>
      <c r="E134" s="40"/>
      <c r="F134" s="40"/>
      <c r="G134" s="40"/>
      <c r="H134" s="40"/>
      <c r="I134" s="40"/>
      <c r="J134" s="40"/>
      <c r="K134" s="33">
        <f t="shared" si="63"/>
        <v>0</v>
      </c>
      <c r="L134" s="40">
        <v>150000</v>
      </c>
      <c r="M134" s="40"/>
      <c r="N134" s="40">
        <v>850000</v>
      </c>
      <c r="O134" s="40" t="s">
        <v>46</v>
      </c>
      <c r="P134" s="40"/>
      <c r="Q134" s="40"/>
      <c r="R134" s="39">
        <f>L134+M134+N134+P134</f>
        <v>1000000</v>
      </c>
      <c r="S134" s="40"/>
      <c r="T134" s="40"/>
      <c r="U134" s="40"/>
      <c r="V134" s="40"/>
      <c r="W134" s="40"/>
      <c r="X134" s="40"/>
      <c r="Y134" s="33">
        <f t="shared" si="69"/>
        <v>0</v>
      </c>
      <c r="Z134" s="40"/>
      <c r="AA134" s="40"/>
      <c r="AB134" s="40"/>
      <c r="AC134" s="40"/>
      <c r="AD134" s="40"/>
      <c r="AE134" s="40"/>
      <c r="AF134" s="33">
        <f t="shared" si="64"/>
        <v>0</v>
      </c>
      <c r="AG134" s="40"/>
      <c r="AH134" s="40"/>
      <c r="AI134" s="40"/>
      <c r="AJ134" s="40"/>
      <c r="AK134" s="40"/>
      <c r="AL134" s="40"/>
      <c r="AM134" s="39">
        <f>AG134+AH134+AI134+AK134</f>
        <v>0</v>
      </c>
      <c r="AN134" s="40"/>
      <c r="AO134" s="40"/>
      <c r="AP134" s="40"/>
      <c r="AQ134" s="40"/>
      <c r="AR134" s="40"/>
      <c r="AS134" s="40"/>
      <c r="AT134" s="33">
        <f t="shared" si="66"/>
        <v>0</v>
      </c>
      <c r="AU134" s="35">
        <f t="shared" si="67"/>
        <v>1000000</v>
      </c>
      <c r="AV134" s="42" t="s">
        <v>697</v>
      </c>
      <c r="AW134" s="40">
        <v>2023</v>
      </c>
      <c r="AX134" s="40">
        <v>2023</v>
      </c>
      <c r="AY134" s="192" t="s">
        <v>69</v>
      </c>
    </row>
    <row r="135" spans="1:51" ht="31.5" customHeight="1" x14ac:dyDescent="0.25">
      <c r="A135" s="359" t="s">
        <v>584</v>
      </c>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2"/>
      <c r="AY135" s="361"/>
    </row>
    <row r="136" spans="1:51" ht="104.25" customHeight="1" x14ac:dyDescent="0.25">
      <c r="A136" s="55" t="s">
        <v>336</v>
      </c>
      <c r="B136" s="32"/>
      <c r="C136" s="32"/>
      <c r="D136" s="32"/>
      <c r="E136" s="38"/>
      <c r="F136" s="32"/>
      <c r="G136" s="32"/>
      <c r="H136" s="32"/>
      <c r="I136" s="32"/>
      <c r="J136" s="32"/>
      <c r="K136" s="47">
        <f t="shared" ref="K136" si="70">E136+F136+G136+I136</f>
        <v>0</v>
      </c>
      <c r="L136" s="34"/>
      <c r="M136" s="32"/>
      <c r="N136" s="32"/>
      <c r="O136" s="32"/>
      <c r="P136" s="32"/>
      <c r="Q136" s="32"/>
      <c r="R136" s="39">
        <f t="shared" ref="R136" si="71">L136+M136+N136+P136</f>
        <v>0</v>
      </c>
      <c r="S136" s="40"/>
      <c r="T136" s="40"/>
      <c r="U136" s="40"/>
      <c r="V136" s="40"/>
      <c r="W136" s="40"/>
      <c r="X136" s="40"/>
      <c r="Y136" s="39">
        <f t="shared" ref="Y136" si="72">S136+T136+U136+W136</f>
        <v>0</v>
      </c>
      <c r="Z136" s="40"/>
      <c r="AA136" s="40"/>
      <c r="AB136" s="40"/>
      <c r="AC136" s="40"/>
      <c r="AD136" s="40"/>
      <c r="AE136" s="40"/>
      <c r="AF136" s="39">
        <f t="shared" ref="AF136" si="73">Z136+AA136+AB136+AD136</f>
        <v>0</v>
      </c>
      <c r="AG136" s="40"/>
      <c r="AH136" s="40"/>
      <c r="AI136" s="40"/>
      <c r="AJ136" s="40"/>
      <c r="AK136" s="40"/>
      <c r="AL136" s="40"/>
      <c r="AM136" s="39">
        <f t="shared" ref="AM136" si="74">AG136+AH136+AI136+AK136</f>
        <v>0</v>
      </c>
      <c r="AN136" s="40"/>
      <c r="AO136" s="40"/>
      <c r="AP136" s="40"/>
      <c r="AQ136" s="40"/>
      <c r="AR136" s="40"/>
      <c r="AS136" s="40"/>
      <c r="AT136" s="39">
        <f t="shared" ref="AT136" si="75">AN136+AO136+AP136+AR136</f>
        <v>0</v>
      </c>
      <c r="AU136" s="35">
        <f t="shared" ref="AU136" si="76">AT136+AM136+AF136+Y136+R136+K136</f>
        <v>0</v>
      </c>
      <c r="AV136" s="43"/>
      <c r="AW136" s="32"/>
      <c r="AX136" s="36"/>
      <c r="AY136" s="53"/>
    </row>
    <row r="137" spans="1:51" ht="100.5" customHeight="1" x14ac:dyDescent="0.25">
      <c r="A137" s="55"/>
      <c r="B137" s="51"/>
      <c r="C137" s="51"/>
      <c r="D137" s="51"/>
      <c r="E137" s="48"/>
      <c r="F137" s="51"/>
      <c r="G137" s="51"/>
      <c r="H137" s="51"/>
      <c r="I137" s="51"/>
      <c r="J137" s="51"/>
      <c r="K137" s="49"/>
      <c r="L137" s="94"/>
      <c r="M137" s="51"/>
      <c r="N137" s="51"/>
      <c r="O137" s="51"/>
      <c r="P137" s="51"/>
      <c r="Q137" s="51"/>
      <c r="R137" s="87"/>
      <c r="S137" s="50"/>
      <c r="T137" s="50"/>
      <c r="U137" s="50"/>
      <c r="V137" s="50"/>
      <c r="W137" s="50"/>
      <c r="X137" s="50"/>
      <c r="Y137" s="87"/>
      <c r="Z137" s="50"/>
      <c r="AA137" s="50"/>
      <c r="AB137" s="50"/>
      <c r="AC137" s="50"/>
      <c r="AD137" s="50"/>
      <c r="AE137" s="50"/>
      <c r="AF137" s="87"/>
      <c r="AG137" s="50"/>
      <c r="AH137" s="50"/>
      <c r="AI137" s="50"/>
      <c r="AJ137" s="50"/>
      <c r="AK137" s="50"/>
      <c r="AL137" s="50"/>
      <c r="AM137" s="87"/>
      <c r="AN137" s="50"/>
      <c r="AO137" s="50"/>
      <c r="AP137" s="50"/>
      <c r="AQ137" s="50"/>
      <c r="AR137" s="50"/>
      <c r="AS137" s="50"/>
      <c r="AT137" s="87"/>
      <c r="AU137" s="95"/>
      <c r="AV137" s="96"/>
      <c r="AW137" s="51"/>
      <c r="AX137" s="54"/>
      <c r="AY137" s="53"/>
    </row>
    <row r="138" spans="1:51" s="233" customFormat="1" ht="51" customHeight="1" x14ac:dyDescent="0.25">
      <c r="A138" s="359" t="s">
        <v>585</v>
      </c>
      <c r="B138" s="362"/>
      <c r="C138" s="362"/>
      <c r="D138" s="362"/>
      <c r="E138" s="362"/>
      <c r="F138" s="362"/>
      <c r="G138" s="362"/>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2"/>
      <c r="AE138" s="362"/>
      <c r="AF138" s="362"/>
      <c r="AG138" s="362"/>
      <c r="AH138" s="362"/>
      <c r="AI138" s="362"/>
      <c r="AJ138" s="362"/>
      <c r="AK138" s="362"/>
      <c r="AL138" s="362"/>
      <c r="AM138" s="362"/>
      <c r="AN138" s="362"/>
      <c r="AO138" s="362"/>
      <c r="AP138" s="362"/>
      <c r="AQ138" s="362"/>
      <c r="AR138" s="362"/>
      <c r="AS138" s="362"/>
      <c r="AT138" s="362"/>
      <c r="AU138" s="362"/>
      <c r="AV138" s="362"/>
      <c r="AW138" s="362"/>
      <c r="AX138" s="362"/>
      <c r="AY138" s="361"/>
    </row>
    <row r="139" spans="1:51" s="233" customFormat="1" ht="34.5" customHeight="1" x14ac:dyDescent="0.25">
      <c r="A139" s="55" t="s">
        <v>337</v>
      </c>
      <c r="B139" s="32" t="s">
        <v>513</v>
      </c>
      <c r="C139" s="32" t="s">
        <v>98</v>
      </c>
      <c r="D139" s="32"/>
      <c r="E139" s="38"/>
      <c r="F139" s="32"/>
      <c r="G139" s="32"/>
      <c r="H139" s="32"/>
      <c r="I139" s="32"/>
      <c r="J139" s="32"/>
      <c r="K139" s="33">
        <f>E139+F139+G139+I139</f>
        <v>0</v>
      </c>
      <c r="L139" s="34">
        <v>130000</v>
      </c>
      <c r="M139" s="32"/>
      <c r="N139" s="32"/>
      <c r="O139" s="32"/>
      <c r="P139" s="32"/>
      <c r="Q139" s="32"/>
      <c r="R139" s="33">
        <f>L139+M139+N139+P139</f>
        <v>130000</v>
      </c>
      <c r="S139" s="32">
        <v>130000</v>
      </c>
      <c r="T139" s="32"/>
      <c r="U139" s="32"/>
      <c r="V139" s="32"/>
      <c r="W139" s="32"/>
      <c r="X139" s="32"/>
      <c r="Y139" s="33">
        <f t="shared" ref="Y139:Y140" si="77">S139+T139+U139+W139</f>
        <v>130000</v>
      </c>
      <c r="Z139" s="32"/>
      <c r="AA139" s="32"/>
      <c r="AB139" s="32"/>
      <c r="AC139" s="32"/>
      <c r="AD139" s="32"/>
      <c r="AE139" s="32"/>
      <c r="AF139" s="33">
        <f t="shared" ref="AF139:AF140" si="78">Z139+AA139+AB139+AD139</f>
        <v>0</v>
      </c>
      <c r="AG139" s="32"/>
      <c r="AH139" s="32"/>
      <c r="AI139" s="32"/>
      <c r="AJ139" s="32"/>
      <c r="AK139" s="32"/>
      <c r="AL139" s="32"/>
      <c r="AM139" s="33">
        <f t="shared" ref="AM139:AM140" si="79">AG139+AH139+AI139+AK139</f>
        <v>0</v>
      </c>
      <c r="AN139" s="32"/>
      <c r="AO139" s="32"/>
      <c r="AP139" s="32"/>
      <c r="AQ139" s="32"/>
      <c r="AR139" s="32"/>
      <c r="AS139" s="32"/>
      <c r="AT139" s="33">
        <f t="shared" ref="AT139:AT140" si="80">AN139+AO139+AP139+AR139</f>
        <v>0</v>
      </c>
      <c r="AU139" s="35">
        <f t="shared" ref="AU139:AU140" si="81">AT139+AM139+AF139+Y139+R139+K139</f>
        <v>260000</v>
      </c>
      <c r="AV139" s="43" t="s">
        <v>804</v>
      </c>
      <c r="AW139" s="32">
        <v>2023</v>
      </c>
      <c r="AX139" s="36">
        <v>2027</v>
      </c>
      <c r="AY139" s="53" t="s">
        <v>208</v>
      </c>
    </row>
    <row r="140" spans="1:51" ht="31.5" customHeight="1" x14ac:dyDescent="0.25">
      <c r="A140" s="55" t="s">
        <v>586</v>
      </c>
      <c r="B140" s="32" t="s">
        <v>514</v>
      </c>
      <c r="C140" s="32" t="s">
        <v>98</v>
      </c>
      <c r="D140" s="32"/>
      <c r="E140" s="134"/>
      <c r="F140" s="34"/>
      <c r="G140" s="34"/>
      <c r="H140" s="34"/>
      <c r="I140" s="34"/>
      <c r="J140" s="34"/>
      <c r="K140" s="33">
        <f t="shared" ref="K140" si="82">E140+F140+G140+I140</f>
        <v>0</v>
      </c>
      <c r="L140" s="34">
        <v>25000</v>
      </c>
      <c r="M140" s="34"/>
      <c r="N140" s="34"/>
      <c r="O140" s="34"/>
      <c r="P140" s="34"/>
      <c r="Q140" s="34"/>
      <c r="R140" s="33">
        <f t="shared" ref="R140" si="83">L140+M140+N140+P140</f>
        <v>25000</v>
      </c>
      <c r="S140" s="32">
        <v>25000</v>
      </c>
      <c r="T140" s="32"/>
      <c r="U140" s="32"/>
      <c r="V140" s="32"/>
      <c r="W140" s="32"/>
      <c r="X140" s="32"/>
      <c r="Y140" s="33">
        <f t="shared" si="77"/>
        <v>25000</v>
      </c>
      <c r="Z140" s="32"/>
      <c r="AA140" s="32"/>
      <c r="AB140" s="32"/>
      <c r="AC140" s="32"/>
      <c r="AD140" s="32"/>
      <c r="AE140" s="32"/>
      <c r="AF140" s="33">
        <f t="shared" si="78"/>
        <v>0</v>
      </c>
      <c r="AG140" s="32"/>
      <c r="AH140" s="32"/>
      <c r="AI140" s="32"/>
      <c r="AJ140" s="32"/>
      <c r="AK140" s="32"/>
      <c r="AL140" s="32"/>
      <c r="AM140" s="33">
        <f t="shared" si="79"/>
        <v>0</v>
      </c>
      <c r="AN140" s="32"/>
      <c r="AO140" s="32"/>
      <c r="AP140" s="32"/>
      <c r="AQ140" s="32"/>
      <c r="AR140" s="32"/>
      <c r="AS140" s="32"/>
      <c r="AT140" s="33">
        <f t="shared" si="80"/>
        <v>0</v>
      </c>
      <c r="AU140" s="35">
        <f t="shared" si="81"/>
        <v>50000</v>
      </c>
      <c r="AV140" s="43" t="s">
        <v>805</v>
      </c>
      <c r="AW140" s="32">
        <v>2023</v>
      </c>
      <c r="AX140" s="36">
        <v>2027</v>
      </c>
      <c r="AY140" s="53" t="s">
        <v>208</v>
      </c>
    </row>
    <row r="141" spans="1:51" ht="31.5" customHeight="1" x14ac:dyDescent="0.25">
      <c r="A141" s="359" t="s">
        <v>587</v>
      </c>
      <c r="B141" s="362"/>
      <c r="C141" s="362"/>
      <c r="D141" s="362"/>
      <c r="E141" s="362"/>
      <c r="F141" s="362"/>
      <c r="G141" s="362"/>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2"/>
      <c r="AF141" s="362"/>
      <c r="AG141" s="362"/>
      <c r="AH141" s="362"/>
      <c r="AI141" s="362"/>
      <c r="AJ141" s="362"/>
      <c r="AK141" s="362"/>
      <c r="AL141" s="362"/>
      <c r="AM141" s="362"/>
      <c r="AN141" s="362"/>
      <c r="AO141" s="362"/>
      <c r="AP141" s="362"/>
      <c r="AQ141" s="362"/>
      <c r="AR141" s="362"/>
      <c r="AS141" s="362"/>
      <c r="AT141" s="362"/>
      <c r="AU141" s="362"/>
      <c r="AV141" s="362"/>
      <c r="AW141" s="362"/>
      <c r="AX141" s="362"/>
      <c r="AY141" s="361"/>
    </row>
    <row r="142" spans="1:51" ht="110.25" customHeight="1" x14ac:dyDescent="0.25">
      <c r="A142" s="55" t="s">
        <v>338</v>
      </c>
      <c r="B142" s="32" t="s">
        <v>6</v>
      </c>
      <c r="C142" s="32" t="s">
        <v>98</v>
      </c>
      <c r="D142" s="37"/>
      <c r="E142" s="38"/>
      <c r="F142" s="32"/>
      <c r="G142" s="32"/>
      <c r="H142" s="32"/>
      <c r="I142" s="32"/>
      <c r="J142" s="32"/>
      <c r="K142" s="33">
        <f t="shared" ref="K142:K144" si="84">E142+F142+G142+I142</f>
        <v>0</v>
      </c>
      <c r="L142" s="32"/>
      <c r="M142" s="32"/>
      <c r="N142" s="32"/>
      <c r="O142" s="32"/>
      <c r="P142" s="32"/>
      <c r="Q142" s="32"/>
      <c r="R142" s="33">
        <f t="shared" ref="R142:R143" si="85">L142+M142+N142+P142</f>
        <v>0</v>
      </c>
      <c r="S142" s="32">
        <v>900000</v>
      </c>
      <c r="T142" s="34"/>
      <c r="U142" s="32">
        <v>5100000</v>
      </c>
      <c r="V142" s="32"/>
      <c r="W142" s="32"/>
      <c r="X142" s="32"/>
      <c r="Y142" s="33">
        <f t="shared" ref="Y142:Y144" si="86">S142+T142+U142+W142</f>
        <v>6000000</v>
      </c>
      <c r="Z142" s="32"/>
      <c r="AA142" s="32"/>
      <c r="AB142" s="32"/>
      <c r="AC142" s="32"/>
      <c r="AD142" s="32"/>
      <c r="AE142" s="32"/>
      <c r="AF142" s="33">
        <f t="shared" ref="AF142:AF144" si="87">Z142+AA142+AB142+AD142</f>
        <v>0</v>
      </c>
      <c r="AG142" s="32"/>
      <c r="AH142" s="32"/>
      <c r="AI142" s="32"/>
      <c r="AJ142" s="32"/>
      <c r="AK142" s="32"/>
      <c r="AL142" s="32"/>
      <c r="AM142" s="33">
        <f t="shared" ref="AM142:AM144" si="88">AG142+AH142+AI142+AK142</f>
        <v>0</v>
      </c>
      <c r="AN142" s="32"/>
      <c r="AO142" s="32"/>
      <c r="AP142" s="32"/>
      <c r="AQ142" s="32"/>
      <c r="AR142" s="32"/>
      <c r="AS142" s="32"/>
      <c r="AT142" s="33">
        <f t="shared" ref="AT142:AT144" si="89">AN142+AO142+AP142+AR142</f>
        <v>0</v>
      </c>
      <c r="AU142" s="35">
        <f t="shared" ref="AU142:AU143" si="90">AT142+AM142+AF142+Y142+R142+K142</f>
        <v>6000000</v>
      </c>
      <c r="AV142" s="43" t="s">
        <v>806</v>
      </c>
      <c r="AW142" s="32">
        <v>2022</v>
      </c>
      <c r="AX142" s="194" t="s">
        <v>113</v>
      </c>
      <c r="AY142" s="53" t="s">
        <v>89</v>
      </c>
    </row>
    <row r="143" spans="1:51" s="200" customFormat="1" ht="175.5" customHeight="1" x14ac:dyDescent="0.25">
      <c r="A143" s="55" t="s">
        <v>523</v>
      </c>
      <c r="B143" s="32" t="s">
        <v>93</v>
      </c>
      <c r="C143" s="32" t="s">
        <v>98</v>
      </c>
      <c r="D143" s="32"/>
      <c r="E143" s="38"/>
      <c r="F143" s="32"/>
      <c r="G143" s="32"/>
      <c r="H143" s="32"/>
      <c r="I143" s="32">
        <v>26000</v>
      </c>
      <c r="J143" s="32"/>
      <c r="K143" s="33">
        <f t="shared" si="84"/>
        <v>26000</v>
      </c>
      <c r="L143" s="32">
        <v>26000</v>
      </c>
      <c r="M143" s="32"/>
      <c r="N143" s="32">
        <v>12000</v>
      </c>
      <c r="O143" s="32"/>
      <c r="P143" s="32">
        <v>40000</v>
      </c>
      <c r="Q143" s="32"/>
      <c r="R143" s="33">
        <f t="shared" si="85"/>
        <v>78000</v>
      </c>
      <c r="S143" s="32"/>
      <c r="T143" s="32"/>
      <c r="U143" s="32"/>
      <c r="V143" s="32"/>
      <c r="W143" s="32"/>
      <c r="X143" s="32"/>
      <c r="Y143" s="33">
        <f t="shared" si="86"/>
        <v>0</v>
      </c>
      <c r="Z143" s="32"/>
      <c r="AA143" s="32"/>
      <c r="AB143" s="32"/>
      <c r="AC143" s="32"/>
      <c r="AD143" s="32"/>
      <c r="AE143" s="32"/>
      <c r="AF143" s="33">
        <f t="shared" si="87"/>
        <v>0</v>
      </c>
      <c r="AG143" s="32"/>
      <c r="AH143" s="32"/>
      <c r="AI143" s="32"/>
      <c r="AJ143" s="32"/>
      <c r="AK143" s="32"/>
      <c r="AL143" s="32"/>
      <c r="AM143" s="33">
        <f t="shared" si="88"/>
        <v>0</v>
      </c>
      <c r="AN143" s="32"/>
      <c r="AO143" s="32"/>
      <c r="AP143" s="32"/>
      <c r="AQ143" s="32"/>
      <c r="AR143" s="32"/>
      <c r="AS143" s="32"/>
      <c r="AT143" s="33">
        <f t="shared" si="89"/>
        <v>0</v>
      </c>
      <c r="AU143" s="35">
        <f t="shared" si="90"/>
        <v>104000</v>
      </c>
      <c r="AV143" s="43" t="s">
        <v>885</v>
      </c>
      <c r="AW143" s="32">
        <v>2022</v>
      </c>
      <c r="AX143" s="36">
        <v>2023</v>
      </c>
      <c r="AY143" s="53" t="s">
        <v>89</v>
      </c>
    </row>
    <row r="144" spans="1:51" ht="125.25" customHeight="1" x14ac:dyDescent="0.25">
      <c r="A144" s="220" t="s">
        <v>940</v>
      </c>
      <c r="B144" s="221" t="s">
        <v>941</v>
      </c>
      <c r="C144" s="222" t="s">
        <v>98</v>
      </c>
      <c r="D144" s="223"/>
      <c r="E144" s="234"/>
      <c r="F144" s="234"/>
      <c r="G144" s="223"/>
      <c r="H144" s="223"/>
      <c r="I144" s="223"/>
      <c r="J144" s="223"/>
      <c r="K144" s="227">
        <f t="shared" si="84"/>
        <v>0</v>
      </c>
      <c r="L144" s="234">
        <v>27999.72</v>
      </c>
      <c r="M144" s="234"/>
      <c r="N144" s="223">
        <v>133332</v>
      </c>
      <c r="O144" s="222" t="s">
        <v>942</v>
      </c>
      <c r="P144" s="244"/>
      <c r="Q144" s="223"/>
      <c r="R144" s="227">
        <f>L144+M144+N144+P144</f>
        <v>161331.72</v>
      </c>
      <c r="S144" s="223">
        <v>111998.88</v>
      </c>
      <c r="T144" s="223"/>
      <c r="U144" s="223">
        <v>533328</v>
      </c>
      <c r="V144" s="222" t="s">
        <v>942</v>
      </c>
      <c r="W144" s="223"/>
      <c r="X144" s="223"/>
      <c r="Y144" s="227">
        <f t="shared" si="86"/>
        <v>645326.88</v>
      </c>
      <c r="Z144" s="223"/>
      <c r="AA144" s="223"/>
      <c r="AB144" s="223"/>
      <c r="AC144" s="223"/>
      <c r="AD144" s="223"/>
      <c r="AE144" s="223"/>
      <c r="AF144" s="227">
        <f t="shared" si="87"/>
        <v>0</v>
      </c>
      <c r="AG144" s="223"/>
      <c r="AH144" s="223"/>
      <c r="AI144" s="223"/>
      <c r="AJ144" s="223"/>
      <c r="AK144" s="223"/>
      <c r="AL144" s="223"/>
      <c r="AM144" s="227">
        <f t="shared" si="88"/>
        <v>0</v>
      </c>
      <c r="AN144" s="223"/>
      <c r="AO144" s="223"/>
      <c r="AP144" s="223"/>
      <c r="AQ144" s="223"/>
      <c r="AR144" s="223"/>
      <c r="AS144" s="223"/>
      <c r="AT144" s="227">
        <f t="shared" si="89"/>
        <v>0</v>
      </c>
      <c r="AU144" s="230">
        <f>AT144+AM144+AF144+Y144+R144+K144</f>
        <v>806658.6</v>
      </c>
      <c r="AV144" s="231" t="s">
        <v>943</v>
      </c>
      <c r="AW144" s="223">
        <v>2023</v>
      </c>
      <c r="AX144" s="223">
        <v>2024</v>
      </c>
      <c r="AY144" s="232" t="s">
        <v>69</v>
      </c>
    </row>
    <row r="145" spans="1:51" s="7" customFormat="1" ht="38.450000000000003" customHeight="1" x14ac:dyDescent="0.25">
      <c r="A145" s="363" t="s">
        <v>944</v>
      </c>
      <c r="B145" s="364"/>
      <c r="C145" s="364"/>
      <c r="D145" s="364"/>
      <c r="E145" s="364"/>
      <c r="F145" s="364"/>
      <c r="G145" s="364"/>
      <c r="H145" s="364"/>
      <c r="I145" s="364"/>
      <c r="J145" s="364"/>
      <c r="K145" s="364"/>
      <c r="L145" s="364"/>
      <c r="M145" s="364"/>
      <c r="N145" s="364"/>
      <c r="O145" s="364"/>
      <c r="P145" s="364"/>
      <c r="Q145" s="364"/>
      <c r="R145" s="364"/>
      <c r="S145" s="364"/>
      <c r="T145" s="364"/>
      <c r="U145" s="364"/>
      <c r="V145" s="364"/>
      <c r="W145" s="364"/>
      <c r="X145" s="364"/>
      <c r="Y145" s="364"/>
      <c r="Z145" s="364"/>
      <c r="AA145" s="364"/>
      <c r="AB145" s="364"/>
      <c r="AC145" s="364"/>
      <c r="AD145" s="364"/>
      <c r="AE145" s="364"/>
      <c r="AF145" s="364"/>
      <c r="AG145" s="364"/>
      <c r="AH145" s="364"/>
      <c r="AI145" s="364"/>
      <c r="AJ145" s="364"/>
      <c r="AK145" s="364"/>
      <c r="AL145" s="364"/>
      <c r="AM145" s="364"/>
      <c r="AN145" s="364"/>
      <c r="AO145" s="364"/>
      <c r="AP145" s="364"/>
      <c r="AQ145" s="364"/>
      <c r="AR145" s="364"/>
      <c r="AS145" s="364"/>
      <c r="AT145" s="364"/>
      <c r="AU145" s="364"/>
      <c r="AV145" s="364"/>
      <c r="AW145" s="364"/>
      <c r="AX145" s="364"/>
      <c r="AY145" s="365"/>
    </row>
    <row r="146" spans="1:51" s="7" customFormat="1" ht="57.95" customHeight="1" x14ac:dyDescent="0.25">
      <c r="A146" s="359" t="s">
        <v>588</v>
      </c>
      <c r="B146" s="362"/>
      <c r="C146" s="362"/>
      <c r="D146" s="362"/>
      <c r="E146" s="362"/>
      <c r="F146" s="362"/>
      <c r="G146" s="362"/>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c r="AY146" s="361"/>
    </row>
    <row r="147" spans="1:51" s="7" customFormat="1" ht="54.6" customHeight="1" x14ac:dyDescent="0.25">
      <c r="A147" s="359" t="s">
        <v>589</v>
      </c>
      <c r="B147" s="360"/>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0"/>
      <c r="AL147" s="360"/>
      <c r="AM147" s="360"/>
      <c r="AN147" s="360"/>
      <c r="AO147" s="360"/>
      <c r="AP147" s="360"/>
      <c r="AQ147" s="360"/>
      <c r="AR147" s="360"/>
      <c r="AS147" s="360"/>
      <c r="AT147" s="360"/>
      <c r="AU147" s="360"/>
      <c r="AV147" s="360"/>
      <c r="AW147" s="360"/>
      <c r="AX147" s="360"/>
      <c r="AY147" s="361"/>
    </row>
    <row r="148" spans="1:51" ht="111" x14ac:dyDescent="0.25">
      <c r="A148" s="55" t="s">
        <v>590</v>
      </c>
      <c r="B148" s="32" t="s">
        <v>97</v>
      </c>
      <c r="C148" s="32" t="s">
        <v>98</v>
      </c>
      <c r="D148" s="32"/>
      <c r="E148" s="38"/>
      <c r="F148" s="32"/>
      <c r="G148" s="32"/>
      <c r="H148" s="32"/>
      <c r="I148" s="32"/>
      <c r="J148" s="32"/>
      <c r="K148" s="33">
        <f t="shared" ref="K148:K153" si="91">E148+F148+G148+I148</f>
        <v>0</v>
      </c>
      <c r="L148" s="32">
        <v>100000</v>
      </c>
      <c r="M148" s="32"/>
      <c r="N148" s="32"/>
      <c r="O148" s="32"/>
      <c r="P148" s="32"/>
      <c r="Q148" s="32"/>
      <c r="R148" s="33">
        <f t="shared" ref="R148:R149" si="92">L148+M148+N148+P148</f>
        <v>100000</v>
      </c>
      <c r="S148" s="32">
        <v>100000</v>
      </c>
      <c r="T148" s="32"/>
      <c r="U148" s="32"/>
      <c r="V148" s="32"/>
      <c r="W148" s="32"/>
      <c r="X148" s="32"/>
      <c r="Y148" s="33">
        <f t="shared" ref="Y148:Y153" si="93">S148+T148+U148+W148</f>
        <v>100000</v>
      </c>
      <c r="Z148" s="32">
        <v>100000</v>
      </c>
      <c r="AA148" s="32"/>
      <c r="AB148" s="32"/>
      <c r="AC148" s="32"/>
      <c r="AD148" s="32"/>
      <c r="AE148" s="32"/>
      <c r="AF148" s="33">
        <f t="shared" ref="AF148:AF153" si="94">Z148+AA148+AB148+AD148</f>
        <v>100000</v>
      </c>
      <c r="AG148" s="32">
        <v>100000</v>
      </c>
      <c r="AH148" s="32"/>
      <c r="AI148" s="32"/>
      <c r="AJ148" s="32"/>
      <c r="AK148" s="32"/>
      <c r="AL148" s="32"/>
      <c r="AM148" s="33">
        <f t="shared" ref="AM148:AM153" si="95">AG148+AH148+AI148+AK148</f>
        <v>100000</v>
      </c>
      <c r="AN148" s="32">
        <v>100000</v>
      </c>
      <c r="AO148" s="32"/>
      <c r="AP148" s="32"/>
      <c r="AQ148" s="32"/>
      <c r="AR148" s="32"/>
      <c r="AS148" s="32"/>
      <c r="AT148" s="33">
        <f t="shared" ref="AT148:AT153" si="96">AN148+AO148+AP148+AR148</f>
        <v>100000</v>
      </c>
      <c r="AU148" s="35">
        <f t="shared" ref="AU148:AU153" si="97">AT148+AM148+AF148+Y148+R148+K148</f>
        <v>500000</v>
      </c>
      <c r="AV148" s="43" t="s">
        <v>698</v>
      </c>
      <c r="AW148" s="32">
        <v>2022</v>
      </c>
      <c r="AX148" s="36">
        <v>2027</v>
      </c>
      <c r="AY148" s="53" t="s">
        <v>89</v>
      </c>
    </row>
    <row r="149" spans="1:51" ht="164.25" x14ac:dyDescent="0.25">
      <c r="A149" s="55" t="s">
        <v>591</v>
      </c>
      <c r="B149" s="195" t="s">
        <v>190</v>
      </c>
      <c r="C149" s="181" t="s">
        <v>98</v>
      </c>
      <c r="D149" s="181"/>
      <c r="E149" s="196">
        <v>64500</v>
      </c>
      <c r="F149" s="197">
        <v>352600</v>
      </c>
      <c r="G149" s="181"/>
      <c r="H149" s="181"/>
      <c r="I149" s="181"/>
      <c r="J149" s="181"/>
      <c r="K149" s="77">
        <f t="shared" si="91"/>
        <v>417100</v>
      </c>
      <c r="L149" s="181"/>
      <c r="M149" s="181"/>
      <c r="N149" s="181"/>
      <c r="O149" s="181"/>
      <c r="P149" s="181"/>
      <c r="Q149" s="181"/>
      <c r="R149" s="77">
        <f t="shared" si="92"/>
        <v>0</v>
      </c>
      <c r="S149" s="181"/>
      <c r="T149" s="181"/>
      <c r="U149" s="181"/>
      <c r="V149" s="181"/>
      <c r="W149" s="181"/>
      <c r="X149" s="181"/>
      <c r="Y149" s="77">
        <f t="shared" si="93"/>
        <v>0</v>
      </c>
      <c r="Z149" s="181"/>
      <c r="AA149" s="181"/>
      <c r="AB149" s="181"/>
      <c r="AC149" s="181"/>
      <c r="AD149" s="181"/>
      <c r="AE149" s="181"/>
      <c r="AF149" s="77">
        <f t="shared" si="94"/>
        <v>0</v>
      </c>
      <c r="AG149" s="181"/>
      <c r="AH149" s="181"/>
      <c r="AI149" s="181"/>
      <c r="AJ149" s="181"/>
      <c r="AK149" s="181"/>
      <c r="AL149" s="181"/>
      <c r="AM149" s="77">
        <f t="shared" si="95"/>
        <v>0</v>
      </c>
      <c r="AN149" s="181"/>
      <c r="AO149" s="181"/>
      <c r="AP149" s="181"/>
      <c r="AQ149" s="181"/>
      <c r="AR149" s="181"/>
      <c r="AS149" s="181"/>
      <c r="AT149" s="77">
        <f t="shared" si="96"/>
        <v>0</v>
      </c>
      <c r="AU149" s="198">
        <f t="shared" si="97"/>
        <v>417100</v>
      </c>
      <c r="AV149" s="195" t="s">
        <v>886</v>
      </c>
      <c r="AW149" s="181">
        <v>2022</v>
      </c>
      <c r="AX149" s="167">
        <v>2022</v>
      </c>
      <c r="AY149" s="199" t="s">
        <v>89</v>
      </c>
    </row>
    <row r="150" spans="1:51" ht="129" x14ac:dyDescent="0.25">
      <c r="A150" s="214" t="s">
        <v>592</v>
      </c>
      <c r="B150" s="215" t="s">
        <v>490</v>
      </c>
      <c r="C150" s="215" t="s">
        <v>98</v>
      </c>
      <c r="D150" s="32"/>
      <c r="E150" s="134"/>
      <c r="F150" s="32"/>
      <c r="G150" s="32"/>
      <c r="H150" s="32"/>
      <c r="I150" s="32"/>
      <c r="J150" s="32"/>
      <c r="K150" s="33">
        <f t="shared" si="91"/>
        <v>0</v>
      </c>
      <c r="L150" s="34">
        <v>924040</v>
      </c>
      <c r="M150" s="32"/>
      <c r="N150" s="32"/>
      <c r="O150" s="32"/>
      <c r="P150" s="32"/>
      <c r="Q150" s="32"/>
      <c r="R150" s="33">
        <f>L150+M150+N150+P150</f>
        <v>924040</v>
      </c>
      <c r="S150" s="32"/>
      <c r="T150" s="32"/>
      <c r="U150" s="32"/>
      <c r="V150" s="32"/>
      <c r="W150" s="32"/>
      <c r="X150" s="32"/>
      <c r="Y150" s="33">
        <f t="shared" si="93"/>
        <v>0</v>
      </c>
      <c r="Z150" s="32"/>
      <c r="AA150" s="32"/>
      <c r="AB150" s="32"/>
      <c r="AC150" s="32"/>
      <c r="AD150" s="32"/>
      <c r="AE150" s="32"/>
      <c r="AF150" s="33">
        <f t="shared" si="94"/>
        <v>0</v>
      </c>
      <c r="AG150" s="32"/>
      <c r="AH150" s="32"/>
      <c r="AI150" s="32"/>
      <c r="AJ150" s="32"/>
      <c r="AK150" s="32"/>
      <c r="AL150" s="32"/>
      <c r="AM150" s="33">
        <f t="shared" si="95"/>
        <v>0</v>
      </c>
      <c r="AN150" s="32"/>
      <c r="AO150" s="32"/>
      <c r="AP150" s="32"/>
      <c r="AQ150" s="32"/>
      <c r="AR150" s="32"/>
      <c r="AS150" s="32"/>
      <c r="AT150" s="33">
        <f t="shared" si="96"/>
        <v>0</v>
      </c>
      <c r="AU150" s="35">
        <f t="shared" si="97"/>
        <v>924040</v>
      </c>
      <c r="AV150" s="43" t="s">
        <v>699</v>
      </c>
      <c r="AW150" s="32">
        <v>2023</v>
      </c>
      <c r="AX150" s="38">
        <v>2023</v>
      </c>
      <c r="AY150" s="53" t="s">
        <v>89</v>
      </c>
    </row>
    <row r="151" spans="1:51" ht="60" customHeight="1" x14ac:dyDescent="0.25">
      <c r="A151" s="92" t="s">
        <v>838</v>
      </c>
      <c r="B151" s="89" t="s">
        <v>831</v>
      </c>
      <c r="C151" s="48" t="s">
        <v>98</v>
      </c>
      <c r="D151" s="216"/>
      <c r="E151" s="182"/>
      <c r="F151" s="48"/>
      <c r="G151" s="48"/>
      <c r="H151" s="48"/>
      <c r="I151" s="48"/>
      <c r="J151" s="48"/>
      <c r="K151" s="93">
        <f t="shared" si="91"/>
        <v>0</v>
      </c>
      <c r="L151" s="48"/>
      <c r="M151" s="48"/>
      <c r="N151" s="48"/>
      <c r="O151" s="48"/>
      <c r="P151" s="48"/>
      <c r="Q151" s="48"/>
      <c r="R151" s="183">
        <f t="shared" ref="R151:R153" si="98">L151+M151+N151+P151</f>
        <v>0</v>
      </c>
      <c r="S151" s="48"/>
      <c r="T151" s="48"/>
      <c r="U151" s="48"/>
      <c r="V151" s="48"/>
      <c r="W151" s="48">
        <v>100000</v>
      </c>
      <c r="X151" s="48" t="s">
        <v>836</v>
      </c>
      <c r="Y151" s="93">
        <f t="shared" si="93"/>
        <v>100000</v>
      </c>
      <c r="Z151" s="48"/>
      <c r="AA151" s="48"/>
      <c r="AB151" s="48"/>
      <c r="AC151" s="48"/>
      <c r="AD151" s="48"/>
      <c r="AE151" s="48"/>
      <c r="AF151" s="93">
        <f t="shared" si="94"/>
        <v>0</v>
      </c>
      <c r="AG151" s="48"/>
      <c r="AH151" s="48"/>
      <c r="AI151" s="48"/>
      <c r="AJ151" s="48"/>
      <c r="AK151" s="48"/>
      <c r="AL151" s="48"/>
      <c r="AM151" s="93">
        <f t="shared" si="95"/>
        <v>0</v>
      </c>
      <c r="AN151" s="48"/>
      <c r="AO151" s="48"/>
      <c r="AP151" s="48"/>
      <c r="AQ151" s="48"/>
      <c r="AR151" s="48"/>
      <c r="AS151" s="48"/>
      <c r="AT151" s="183">
        <f t="shared" si="96"/>
        <v>0</v>
      </c>
      <c r="AU151" s="95">
        <f t="shared" si="97"/>
        <v>100000</v>
      </c>
      <c r="AV151" s="89" t="s">
        <v>832</v>
      </c>
      <c r="AW151" s="48">
        <v>2023</v>
      </c>
      <c r="AX151" s="48">
        <v>2027</v>
      </c>
      <c r="AY151" s="52" t="s">
        <v>858</v>
      </c>
    </row>
    <row r="152" spans="1:51" ht="90" x14ac:dyDescent="0.25">
      <c r="A152" s="92" t="s">
        <v>839</v>
      </c>
      <c r="B152" s="89" t="s">
        <v>833</v>
      </c>
      <c r="C152" s="48" t="s">
        <v>98</v>
      </c>
      <c r="D152" s="216"/>
      <c r="E152" s="182"/>
      <c r="F152" s="48"/>
      <c r="G152" s="48"/>
      <c r="H152" s="48"/>
      <c r="I152" s="48"/>
      <c r="J152" s="48"/>
      <c r="K152" s="93">
        <f t="shared" si="91"/>
        <v>0</v>
      </c>
      <c r="L152" s="48"/>
      <c r="M152" s="48"/>
      <c r="N152" s="48"/>
      <c r="O152" s="48"/>
      <c r="P152" s="48"/>
      <c r="Q152" s="48"/>
      <c r="R152" s="183">
        <f t="shared" si="98"/>
        <v>0</v>
      </c>
      <c r="S152" s="48"/>
      <c r="T152" s="48"/>
      <c r="U152" s="48"/>
      <c r="V152" s="48"/>
      <c r="W152" s="48">
        <v>100000</v>
      </c>
      <c r="X152" s="48" t="s">
        <v>836</v>
      </c>
      <c r="Y152" s="93">
        <f t="shared" si="93"/>
        <v>100000</v>
      </c>
      <c r="Z152" s="48"/>
      <c r="AA152" s="48"/>
      <c r="AB152" s="48"/>
      <c r="AC152" s="48"/>
      <c r="AD152" s="48"/>
      <c r="AE152" s="48"/>
      <c r="AF152" s="93">
        <f t="shared" si="94"/>
        <v>0</v>
      </c>
      <c r="AG152" s="48"/>
      <c r="AH152" s="48"/>
      <c r="AI152" s="48"/>
      <c r="AJ152" s="48"/>
      <c r="AK152" s="48"/>
      <c r="AL152" s="48"/>
      <c r="AM152" s="93">
        <f t="shared" si="95"/>
        <v>0</v>
      </c>
      <c r="AN152" s="48"/>
      <c r="AO152" s="48"/>
      <c r="AP152" s="48"/>
      <c r="AQ152" s="48"/>
      <c r="AR152" s="48"/>
      <c r="AS152" s="48"/>
      <c r="AT152" s="183">
        <f t="shared" si="96"/>
        <v>0</v>
      </c>
      <c r="AU152" s="95">
        <f t="shared" si="97"/>
        <v>100000</v>
      </c>
      <c r="AV152" s="89" t="s">
        <v>834</v>
      </c>
      <c r="AW152" s="48">
        <v>2024</v>
      </c>
      <c r="AX152" s="48">
        <v>2027</v>
      </c>
      <c r="AY152" s="52" t="s">
        <v>859</v>
      </c>
    </row>
    <row r="153" spans="1:51" ht="72" x14ac:dyDescent="0.25">
      <c r="A153" s="217" t="s">
        <v>840</v>
      </c>
      <c r="B153" s="218" t="s">
        <v>835</v>
      </c>
      <c r="C153" s="219" t="s">
        <v>98</v>
      </c>
      <c r="D153" s="48"/>
      <c r="E153" s="182"/>
      <c r="F153" s="48"/>
      <c r="G153" s="48"/>
      <c r="H153" s="48"/>
      <c r="I153" s="48"/>
      <c r="J153" s="48"/>
      <c r="K153" s="93">
        <f t="shared" si="91"/>
        <v>0</v>
      </c>
      <c r="L153" s="48">
        <v>15000</v>
      </c>
      <c r="M153" s="48"/>
      <c r="N153" s="48"/>
      <c r="O153" s="48"/>
      <c r="P153" s="48"/>
      <c r="Q153" s="48"/>
      <c r="R153" s="183">
        <f t="shared" si="98"/>
        <v>15000</v>
      </c>
      <c r="S153" s="48"/>
      <c r="T153" s="48"/>
      <c r="U153" s="48"/>
      <c r="V153" s="48"/>
      <c r="W153" s="48">
        <v>200000</v>
      </c>
      <c r="X153" s="48" t="s">
        <v>836</v>
      </c>
      <c r="Y153" s="93">
        <f t="shared" si="93"/>
        <v>200000</v>
      </c>
      <c r="Z153" s="48"/>
      <c r="AA153" s="48"/>
      <c r="AB153" s="48"/>
      <c r="AC153" s="48"/>
      <c r="AD153" s="48"/>
      <c r="AE153" s="48"/>
      <c r="AF153" s="93">
        <f t="shared" si="94"/>
        <v>0</v>
      </c>
      <c r="AG153" s="48"/>
      <c r="AH153" s="48"/>
      <c r="AI153" s="48"/>
      <c r="AJ153" s="48"/>
      <c r="AK153" s="48"/>
      <c r="AL153" s="48"/>
      <c r="AM153" s="93">
        <f t="shared" si="95"/>
        <v>0</v>
      </c>
      <c r="AN153" s="48"/>
      <c r="AO153" s="48"/>
      <c r="AP153" s="48"/>
      <c r="AQ153" s="48"/>
      <c r="AR153" s="48"/>
      <c r="AS153" s="48"/>
      <c r="AT153" s="183">
        <f t="shared" si="96"/>
        <v>0</v>
      </c>
      <c r="AU153" s="95">
        <f t="shared" si="97"/>
        <v>215000</v>
      </c>
      <c r="AV153" s="89" t="s">
        <v>837</v>
      </c>
      <c r="AW153" s="48">
        <v>2023</v>
      </c>
      <c r="AX153" s="48">
        <v>2027</v>
      </c>
      <c r="AY153" s="52" t="s">
        <v>858</v>
      </c>
    </row>
    <row r="156" spans="1:51" x14ac:dyDescent="0.25">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row>
    <row r="158" spans="1:51" ht="18.75" x14ac:dyDescent="0.25">
      <c r="A158" s="161" t="s">
        <v>658</v>
      </c>
      <c r="B158" s="162" t="s">
        <v>659</v>
      </c>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row>
    <row r="159" spans="1:51" x14ac:dyDescent="0.25">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X159" s="20"/>
    </row>
    <row r="161" spans="19:50" x14ac:dyDescent="0.25">
      <c r="AX161" s="20"/>
    </row>
    <row r="162" spans="19:50" x14ac:dyDescent="0.25">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X162" s="20"/>
    </row>
    <row r="165" spans="19:50" x14ac:dyDescent="0.25">
      <c r="AX165"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49">
    <mergeCell ref="AW1:AY1"/>
    <mergeCell ref="A8:D8"/>
    <mergeCell ref="S5:Y5"/>
    <mergeCell ref="Z5:AF5"/>
    <mergeCell ref="AG5:AM5"/>
    <mergeCell ref="AN5:AT5"/>
    <mergeCell ref="A7:D7"/>
    <mergeCell ref="B4:B6"/>
    <mergeCell ref="C4:C6"/>
    <mergeCell ref="D4:D6"/>
    <mergeCell ref="E4:K4"/>
    <mergeCell ref="AX4:AX6"/>
    <mergeCell ref="AW4:AW6"/>
    <mergeCell ref="A2:AY2"/>
    <mergeCell ref="E5:K5"/>
    <mergeCell ref="L5:R5"/>
    <mergeCell ref="A3:AY3"/>
    <mergeCell ref="AU4:AU6"/>
    <mergeCell ref="AV4:AV6"/>
    <mergeCell ref="AY4:AY6"/>
    <mergeCell ref="S4:Y4"/>
    <mergeCell ref="Z4:AF4"/>
    <mergeCell ref="AG4:AM4"/>
    <mergeCell ref="AN4:AT4"/>
    <mergeCell ref="A59:AY59"/>
    <mergeCell ref="A4:A6"/>
    <mergeCell ref="L4:R4"/>
    <mergeCell ref="A56:AY56"/>
    <mergeCell ref="A89:AY89"/>
    <mergeCell ref="A80:AY80"/>
    <mergeCell ref="A33:AY33"/>
    <mergeCell ref="A44:AY44"/>
    <mergeCell ref="A52:AY52"/>
    <mergeCell ref="A9:AY9"/>
    <mergeCell ref="A81:AY81"/>
    <mergeCell ref="A83:AY83"/>
    <mergeCell ref="A73:AY73"/>
    <mergeCell ref="A75:AY75"/>
    <mergeCell ref="A77:AY77"/>
    <mergeCell ref="A147:AY147"/>
    <mergeCell ref="A135:AY135"/>
    <mergeCell ref="A141:AY141"/>
    <mergeCell ref="A146:AY146"/>
    <mergeCell ref="A85:AY85"/>
    <mergeCell ref="A138:AY138"/>
    <mergeCell ref="A118:AY118"/>
    <mergeCell ref="A120:AY120"/>
    <mergeCell ref="A145:AY145"/>
    <mergeCell ref="A132:AY132"/>
  </mergeCells>
  <phoneticPr fontId="8" type="noConversion"/>
  <dataValidations disablePrompts="1" count="1">
    <dataValidation type="list" allowBlank="1" showErrorMessage="1" sqref="AY96">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48"/>
  <sheetViews>
    <sheetView zoomScale="55" zoomScaleNormal="55" workbookViewId="0">
      <pane ySplit="5" topLeftCell="A6" activePane="bottomLeft" state="frozen"/>
      <selection activeCell="A5" sqref="A5"/>
      <selection pane="bottomLeft" activeCell="A178" sqref="A178:XFD178"/>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3.85546875" style="44" customWidth="1"/>
    <col min="49" max="49" width="17.5703125" style="1" customWidth="1"/>
    <col min="50" max="50" width="15.7109375" style="1" customWidth="1"/>
    <col min="51" max="51" width="38.42578125" style="7" customWidth="1"/>
    <col min="52" max="52" width="36.140625" style="272" customWidth="1"/>
    <col min="53" max="149" width="9.140625" style="272"/>
    <col min="150" max="16384" width="9.140625" style="1"/>
  </cols>
  <sheetData>
    <row r="1" spans="1:165" s="11" customFormat="1" ht="56.25" customHeight="1" x14ac:dyDescent="0.25">
      <c r="A1" s="399" t="s">
        <v>199</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293"/>
      <c r="BA1" s="293"/>
      <c r="BB1" s="293"/>
      <c r="BC1" s="293"/>
      <c r="BD1" s="293"/>
      <c r="BE1" s="293"/>
      <c r="BF1" s="293"/>
      <c r="BG1" s="293"/>
      <c r="BH1" s="293"/>
      <c r="BI1" s="293"/>
      <c r="BJ1" s="293"/>
      <c r="BK1" s="293"/>
      <c r="BL1" s="293"/>
      <c r="BM1" s="293"/>
      <c r="BN1" s="293"/>
      <c r="BO1" s="293"/>
      <c r="BP1" s="293"/>
      <c r="BQ1" s="293"/>
      <c r="BR1" s="293"/>
      <c r="BS1" s="293"/>
      <c r="BT1" s="293"/>
      <c r="BU1" s="293"/>
      <c r="BV1" s="293"/>
      <c r="BW1" s="293"/>
      <c r="BX1" s="293"/>
      <c r="BY1" s="293"/>
      <c r="BZ1" s="293"/>
      <c r="CA1" s="293"/>
      <c r="CB1" s="293"/>
      <c r="CC1" s="293"/>
      <c r="CD1" s="293"/>
      <c r="CE1" s="293"/>
      <c r="CF1" s="293"/>
      <c r="CG1" s="293"/>
      <c r="CH1" s="293"/>
      <c r="CI1" s="293"/>
      <c r="CJ1" s="293"/>
      <c r="CK1" s="293"/>
      <c r="CL1" s="293"/>
      <c r="CM1" s="293"/>
      <c r="CN1" s="293"/>
      <c r="CO1" s="293"/>
      <c r="CP1" s="293"/>
      <c r="CQ1" s="293"/>
      <c r="CR1" s="293"/>
      <c r="CS1" s="293"/>
      <c r="CT1" s="293"/>
      <c r="CU1" s="293"/>
      <c r="CV1" s="293"/>
      <c r="CW1" s="293"/>
      <c r="CX1" s="293"/>
      <c r="CY1" s="293"/>
      <c r="CZ1" s="293"/>
      <c r="DA1" s="293"/>
      <c r="DB1" s="293"/>
      <c r="DC1" s="293"/>
      <c r="DD1" s="293"/>
      <c r="DE1" s="293"/>
      <c r="DF1" s="293"/>
      <c r="DG1" s="293"/>
      <c r="DH1" s="293"/>
      <c r="DI1" s="293"/>
      <c r="DJ1" s="293"/>
      <c r="DK1" s="293"/>
      <c r="DL1" s="293"/>
      <c r="DM1" s="293"/>
      <c r="DN1" s="293"/>
      <c r="DO1" s="293"/>
      <c r="DP1" s="293"/>
      <c r="DQ1" s="293"/>
      <c r="DR1" s="293"/>
      <c r="DS1" s="293"/>
      <c r="DT1" s="293"/>
      <c r="DU1" s="293"/>
      <c r="DV1" s="293"/>
      <c r="DW1" s="293"/>
      <c r="DX1" s="293"/>
      <c r="DY1" s="293"/>
      <c r="DZ1" s="293"/>
      <c r="EA1" s="293"/>
      <c r="EB1" s="293"/>
      <c r="EC1" s="293"/>
      <c r="ED1" s="293"/>
      <c r="EE1" s="293"/>
      <c r="EF1" s="293"/>
      <c r="EG1" s="293"/>
      <c r="EH1" s="293"/>
      <c r="EI1" s="293"/>
      <c r="EJ1" s="293"/>
      <c r="EK1" s="293"/>
      <c r="EL1" s="293"/>
      <c r="EM1" s="293"/>
      <c r="EN1" s="293"/>
      <c r="EO1" s="293"/>
      <c r="EP1" s="293"/>
      <c r="EQ1" s="293"/>
      <c r="ER1" s="293"/>
      <c r="ES1" s="293"/>
    </row>
    <row r="2" spans="1:165" s="12" customFormat="1" ht="56.25" customHeight="1" x14ac:dyDescent="0.3">
      <c r="A2" s="418" t="s">
        <v>593</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294"/>
      <c r="BA2" s="294"/>
      <c r="BB2" s="294"/>
      <c r="BC2" s="294"/>
      <c r="BD2" s="294"/>
      <c r="BE2" s="294"/>
      <c r="BF2" s="294"/>
      <c r="BG2" s="294"/>
      <c r="BH2" s="294"/>
      <c r="BI2" s="294"/>
      <c r="BJ2" s="294"/>
      <c r="BK2" s="294"/>
      <c r="BL2" s="294"/>
      <c r="BM2" s="294"/>
      <c r="BN2" s="294"/>
      <c r="BO2" s="294"/>
      <c r="BP2" s="294"/>
      <c r="BQ2" s="294"/>
      <c r="BR2" s="294"/>
      <c r="BS2" s="294"/>
      <c r="BT2" s="294"/>
      <c r="BU2" s="294"/>
      <c r="BV2" s="294"/>
      <c r="BW2" s="294"/>
      <c r="BX2" s="294"/>
      <c r="BY2" s="294"/>
      <c r="BZ2" s="294"/>
      <c r="CA2" s="294"/>
      <c r="CB2" s="294"/>
      <c r="CC2" s="294"/>
      <c r="CD2" s="294"/>
      <c r="CE2" s="294"/>
      <c r="CF2" s="294"/>
      <c r="CG2" s="294"/>
      <c r="CH2" s="294"/>
      <c r="CI2" s="294"/>
      <c r="CJ2" s="294"/>
      <c r="CK2" s="294"/>
      <c r="CL2" s="294"/>
      <c r="CM2" s="294"/>
      <c r="CN2" s="294"/>
      <c r="CO2" s="294"/>
      <c r="CP2" s="294"/>
      <c r="CQ2" s="294"/>
      <c r="CR2" s="294"/>
      <c r="CS2" s="294"/>
      <c r="CT2" s="294"/>
      <c r="CU2" s="294"/>
      <c r="CV2" s="294"/>
      <c r="CW2" s="294"/>
      <c r="CX2" s="294"/>
      <c r="CY2" s="294"/>
      <c r="CZ2" s="294"/>
      <c r="DA2" s="294"/>
      <c r="DB2" s="294"/>
      <c r="DC2" s="294"/>
      <c r="DD2" s="294"/>
      <c r="DE2" s="294"/>
      <c r="DF2" s="294"/>
      <c r="DG2" s="294"/>
      <c r="DH2" s="294"/>
      <c r="DI2" s="294"/>
      <c r="DJ2" s="294"/>
      <c r="DK2" s="294"/>
      <c r="DL2" s="294"/>
      <c r="DM2" s="294"/>
      <c r="DN2" s="294"/>
      <c r="DO2" s="294"/>
      <c r="DP2" s="294"/>
      <c r="DQ2" s="294"/>
      <c r="DR2" s="294"/>
      <c r="DS2" s="294"/>
      <c r="DT2" s="294"/>
      <c r="DU2" s="294"/>
      <c r="DV2" s="294"/>
      <c r="DW2" s="294"/>
      <c r="DX2" s="294"/>
      <c r="DY2" s="294"/>
      <c r="DZ2" s="294"/>
      <c r="EA2" s="294"/>
      <c r="EB2" s="294"/>
      <c r="EC2" s="294"/>
      <c r="ED2" s="294"/>
      <c r="EE2" s="294"/>
      <c r="EF2" s="294"/>
      <c r="EG2" s="294"/>
      <c r="EH2" s="294"/>
      <c r="EI2" s="294"/>
      <c r="EJ2" s="294"/>
      <c r="EK2" s="294"/>
      <c r="EL2" s="294"/>
      <c r="EM2" s="294"/>
      <c r="EN2" s="294"/>
      <c r="EO2" s="294"/>
      <c r="EP2" s="294"/>
      <c r="EQ2" s="294"/>
      <c r="ER2" s="294"/>
      <c r="ES2" s="294"/>
    </row>
    <row r="3" spans="1:165" ht="18" customHeight="1" x14ac:dyDescent="0.25">
      <c r="A3" s="413" t="s">
        <v>1</v>
      </c>
      <c r="B3" s="413" t="s">
        <v>0</v>
      </c>
      <c r="C3" s="413" t="s">
        <v>25</v>
      </c>
      <c r="D3" s="413" t="s">
        <v>24</v>
      </c>
      <c r="E3" s="413">
        <v>2022</v>
      </c>
      <c r="F3" s="414"/>
      <c r="G3" s="414"/>
      <c r="H3" s="414"/>
      <c r="I3" s="414"/>
      <c r="J3" s="414"/>
      <c r="K3" s="414"/>
      <c r="L3" s="413">
        <v>2023</v>
      </c>
      <c r="M3" s="414"/>
      <c r="N3" s="414"/>
      <c r="O3" s="414"/>
      <c r="P3" s="414"/>
      <c r="Q3" s="414"/>
      <c r="R3" s="414"/>
      <c r="S3" s="413">
        <v>2024</v>
      </c>
      <c r="T3" s="414"/>
      <c r="U3" s="414"/>
      <c r="V3" s="414"/>
      <c r="W3" s="414"/>
      <c r="X3" s="414"/>
      <c r="Y3" s="414"/>
      <c r="Z3" s="413">
        <v>2025</v>
      </c>
      <c r="AA3" s="414"/>
      <c r="AB3" s="414"/>
      <c r="AC3" s="414"/>
      <c r="AD3" s="414"/>
      <c r="AE3" s="414"/>
      <c r="AF3" s="414"/>
      <c r="AG3" s="413">
        <v>2026</v>
      </c>
      <c r="AH3" s="414"/>
      <c r="AI3" s="414"/>
      <c r="AJ3" s="414"/>
      <c r="AK3" s="414"/>
      <c r="AL3" s="414"/>
      <c r="AM3" s="414"/>
      <c r="AN3" s="413">
        <v>2027</v>
      </c>
      <c r="AO3" s="414"/>
      <c r="AP3" s="414"/>
      <c r="AQ3" s="414"/>
      <c r="AR3" s="414"/>
      <c r="AS3" s="414"/>
      <c r="AT3" s="414"/>
      <c r="AU3" s="413" t="s">
        <v>27</v>
      </c>
      <c r="AV3" s="420" t="s">
        <v>4</v>
      </c>
      <c r="AW3" s="417" t="s">
        <v>21</v>
      </c>
      <c r="AX3" s="417" t="s">
        <v>22</v>
      </c>
      <c r="AY3" s="413" t="s">
        <v>5</v>
      </c>
    </row>
    <row r="4" spans="1:165" ht="27" customHeight="1" x14ac:dyDescent="0.25">
      <c r="A4" s="413"/>
      <c r="B4" s="414"/>
      <c r="C4" s="414"/>
      <c r="D4" s="414"/>
      <c r="E4" s="392" t="s">
        <v>657</v>
      </c>
      <c r="F4" s="392"/>
      <c r="G4" s="392"/>
      <c r="H4" s="392"/>
      <c r="I4" s="392"/>
      <c r="J4" s="392"/>
      <c r="K4" s="393"/>
      <c r="L4" s="392" t="s">
        <v>657</v>
      </c>
      <c r="M4" s="392"/>
      <c r="N4" s="392"/>
      <c r="O4" s="392"/>
      <c r="P4" s="392"/>
      <c r="Q4" s="392"/>
      <c r="R4" s="393"/>
      <c r="S4" s="392" t="s">
        <v>657</v>
      </c>
      <c r="T4" s="392"/>
      <c r="U4" s="392"/>
      <c r="V4" s="392"/>
      <c r="W4" s="392"/>
      <c r="X4" s="392"/>
      <c r="Y4" s="393"/>
      <c r="Z4" s="392" t="s">
        <v>657</v>
      </c>
      <c r="AA4" s="392"/>
      <c r="AB4" s="392"/>
      <c r="AC4" s="392"/>
      <c r="AD4" s="392"/>
      <c r="AE4" s="392"/>
      <c r="AF4" s="393"/>
      <c r="AG4" s="392" t="s">
        <v>657</v>
      </c>
      <c r="AH4" s="392"/>
      <c r="AI4" s="392"/>
      <c r="AJ4" s="392"/>
      <c r="AK4" s="392"/>
      <c r="AL4" s="392"/>
      <c r="AM4" s="393"/>
      <c r="AN4" s="392" t="s">
        <v>657</v>
      </c>
      <c r="AO4" s="392"/>
      <c r="AP4" s="392"/>
      <c r="AQ4" s="392"/>
      <c r="AR4" s="392"/>
      <c r="AS4" s="392"/>
      <c r="AT4" s="393"/>
      <c r="AU4" s="413"/>
      <c r="AV4" s="420"/>
      <c r="AW4" s="417"/>
      <c r="AX4" s="417"/>
      <c r="AY4" s="413"/>
    </row>
    <row r="5" spans="1:165" ht="114.75" customHeight="1" x14ac:dyDescent="0.25">
      <c r="A5" s="413"/>
      <c r="B5" s="414"/>
      <c r="C5" s="414"/>
      <c r="D5" s="414"/>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413"/>
      <c r="AV5" s="420"/>
      <c r="AW5" s="417"/>
      <c r="AX5" s="417"/>
      <c r="AY5" s="413"/>
    </row>
    <row r="6" spans="1:165" ht="30.75" customHeight="1" x14ac:dyDescent="0.25">
      <c r="A6" s="415"/>
      <c r="B6" s="416"/>
      <c r="C6" s="416"/>
      <c r="D6" s="416"/>
      <c r="E6" s="79">
        <f>SUM(E7,E58,E86,E121,E130,E143,E160)</f>
        <v>7025284.2499999991</v>
      </c>
      <c r="F6" s="79">
        <f>SUM(F7,F58,F86,F121,F130,F143,F160)</f>
        <v>25943786.490000002</v>
      </c>
      <c r="G6" s="79">
        <f>SUM(G7,G58,G86,G121,G130,G143,G160)</f>
        <v>2645015.7800000003</v>
      </c>
      <c r="H6" s="79"/>
      <c r="I6" s="79">
        <f>SUM(I7,I58,I86,I121,I130,I143,I160)</f>
        <v>1771788.03</v>
      </c>
      <c r="J6" s="79"/>
      <c r="K6" s="79">
        <f>SUM(K7,K58,K86,K121,K130,K143,K160)</f>
        <v>37385874.550000004</v>
      </c>
      <c r="L6" s="79">
        <f>SUM(L7,L58,L86,L121,L130,L143,L160)</f>
        <v>16687474.52</v>
      </c>
      <c r="M6" s="79">
        <f>SUM(M7,M58,M86,M121,M130,M143,M160)</f>
        <v>3901600</v>
      </c>
      <c r="N6" s="79">
        <f>SUM(N7,N58,N86,N121,N130,N143,N160)</f>
        <v>2792054</v>
      </c>
      <c r="O6" s="79"/>
      <c r="P6" s="79">
        <f>SUM(P7,P58,P86,P121,P130,P143,P160)</f>
        <v>1530620.77</v>
      </c>
      <c r="Q6" s="79"/>
      <c r="R6" s="79">
        <f>SUM(R7,R58,R86,R121,R130,R143,R160)</f>
        <v>24801749.289999999</v>
      </c>
      <c r="S6" s="79">
        <f>SUM(S7,S58,S86,S121,S130,S143,S160)</f>
        <v>39469682.470559999</v>
      </c>
      <c r="T6" s="79">
        <f>SUM(T7,T58,T86,T121,T130,T143,T160)</f>
        <v>1878600</v>
      </c>
      <c r="U6" s="79">
        <f>SUM(U7,U58,U86,U121,U130,U143,U160)</f>
        <v>0</v>
      </c>
      <c r="V6" s="79"/>
      <c r="W6" s="79">
        <f>SUM(W7,W58,W86,W121,W130,W143,W160)</f>
        <v>3930719.9998400002</v>
      </c>
      <c r="X6" s="79"/>
      <c r="Y6" s="79">
        <f>SUM(Y7,Y58,Y86,Y121,Y130,Y143,Y160)</f>
        <v>45279002.470399998</v>
      </c>
      <c r="Z6" s="79">
        <f>SUM(Z7,Z58,Z86,Z121,Z130,Z143,Z160)</f>
        <v>1999589.4114399999</v>
      </c>
      <c r="AA6" s="79">
        <f>SUM(AA7,AA58,AA86,AA121,AA130,AA143,AA160)</f>
        <v>0</v>
      </c>
      <c r="AB6" s="79">
        <f>SUM(AB7,AB58,AB86,AB121,AB130,AB143,AB160)</f>
        <v>0</v>
      </c>
      <c r="AC6" s="79"/>
      <c r="AD6" s="79">
        <f>SUM(AD7,AD58,AD86,AD121,AD130,AD143,AD160)</f>
        <v>3929999.99816</v>
      </c>
      <c r="AE6" s="79"/>
      <c r="AF6" s="79">
        <f>SUM(AF7,AF58,AF86,AF121,AF130,AF143,AF160)</f>
        <v>5929589.4095999999</v>
      </c>
      <c r="AG6" s="79">
        <f>SUM(AG7,AG58,AG86,AG121,AG130,AG143,AG160)</f>
        <v>1758060</v>
      </c>
      <c r="AH6" s="79">
        <f>SUM(AH7,AH58,AH86,AH121,AH130,AH143,AH160)</f>
        <v>0</v>
      </c>
      <c r="AI6" s="79">
        <f>SUM(AI7,AI58,AI86,AI121,AI130,AI143,AI160)</f>
        <v>0</v>
      </c>
      <c r="AJ6" s="79"/>
      <c r="AK6" s="79">
        <f t="shared" ref="AK6:AP6" si="0">SUM(AK7,AK58,AK86,AK121,AK130,AK143,AK160)</f>
        <v>0</v>
      </c>
      <c r="AL6" s="79">
        <f t="shared" si="0"/>
        <v>0</v>
      </c>
      <c r="AM6" s="79">
        <f t="shared" si="0"/>
        <v>1758060</v>
      </c>
      <c r="AN6" s="79">
        <f t="shared" si="0"/>
        <v>827260</v>
      </c>
      <c r="AO6" s="79">
        <f t="shared" si="0"/>
        <v>0</v>
      </c>
      <c r="AP6" s="79">
        <f t="shared" si="0"/>
        <v>0</v>
      </c>
      <c r="AQ6" s="79"/>
      <c r="AR6" s="79">
        <f>SUM(AR7,AR58,AR86,AR121,AR130,AR143,AR160)</f>
        <v>0</v>
      </c>
      <c r="AS6" s="79"/>
      <c r="AT6" s="79">
        <f>SUM(AT7,AT58,AT86,AT121,AT130,AT143,AT160)</f>
        <v>827260</v>
      </c>
      <c r="AU6" s="79">
        <f>SUM(AU7,AU58,AU86,AU121,AU130,AU143,AU160)</f>
        <v>115921535.72</v>
      </c>
      <c r="AV6" s="80"/>
      <c r="AW6" s="80"/>
      <c r="AX6" s="81"/>
      <c r="AY6" s="82"/>
    </row>
    <row r="7" spans="1:165" s="66" customFormat="1" ht="42.75" customHeight="1" x14ac:dyDescent="0.25">
      <c r="A7" s="403" t="s">
        <v>339</v>
      </c>
      <c r="B7" s="404"/>
      <c r="C7" s="404"/>
      <c r="D7" s="404"/>
      <c r="E7" s="83">
        <f>SUM(E9:E15,E17:E49,E51,E53,E55,E57)</f>
        <v>4704811.5999999996</v>
      </c>
      <c r="F7" s="83">
        <f t="shared" ref="F7:AU7" si="1">SUM(F9:F15,F17:F49,F51,F53,F55,F57)</f>
        <v>22406790.490000002</v>
      </c>
      <c r="G7" s="83">
        <f t="shared" si="1"/>
        <v>818866</v>
      </c>
      <c r="H7" s="83">
        <f t="shared" si="1"/>
        <v>0</v>
      </c>
      <c r="I7" s="83">
        <f t="shared" si="1"/>
        <v>0</v>
      </c>
      <c r="J7" s="83">
        <f t="shared" si="1"/>
        <v>0</v>
      </c>
      <c r="K7" s="83">
        <f t="shared" si="1"/>
        <v>27930468.090000004</v>
      </c>
      <c r="L7" s="83">
        <f t="shared" si="1"/>
        <v>8373850.54</v>
      </c>
      <c r="M7" s="83">
        <f t="shared" si="1"/>
        <v>3871600</v>
      </c>
      <c r="N7" s="83">
        <f t="shared" si="1"/>
        <v>0</v>
      </c>
      <c r="O7" s="83">
        <f t="shared" si="1"/>
        <v>0</v>
      </c>
      <c r="P7" s="83">
        <f t="shared" si="1"/>
        <v>150000</v>
      </c>
      <c r="Q7" s="83">
        <f t="shared" si="1"/>
        <v>0</v>
      </c>
      <c r="R7" s="83">
        <f t="shared" si="1"/>
        <v>12285450.539999999</v>
      </c>
      <c r="S7" s="83">
        <f t="shared" si="1"/>
        <v>33732226</v>
      </c>
      <c r="T7" s="83">
        <f t="shared" si="1"/>
        <v>1878600</v>
      </c>
      <c r="U7" s="83">
        <f t="shared" si="1"/>
        <v>0</v>
      </c>
      <c r="V7" s="83">
        <f t="shared" si="1"/>
        <v>0</v>
      </c>
      <c r="W7" s="83">
        <f t="shared" si="1"/>
        <v>0</v>
      </c>
      <c r="X7" s="83">
        <f t="shared" si="1"/>
        <v>0</v>
      </c>
      <c r="Y7" s="83">
        <f t="shared" si="1"/>
        <v>35610826</v>
      </c>
      <c r="Z7" s="83">
        <f t="shared" si="1"/>
        <v>935260</v>
      </c>
      <c r="AA7" s="83">
        <f t="shared" si="1"/>
        <v>0</v>
      </c>
      <c r="AB7" s="83">
        <f t="shared" si="1"/>
        <v>0</v>
      </c>
      <c r="AC7" s="83">
        <f t="shared" si="1"/>
        <v>0</v>
      </c>
      <c r="AD7" s="83">
        <f t="shared" si="1"/>
        <v>0</v>
      </c>
      <c r="AE7" s="83">
        <f t="shared" si="1"/>
        <v>0</v>
      </c>
      <c r="AF7" s="83">
        <f t="shared" si="1"/>
        <v>935260</v>
      </c>
      <c r="AG7" s="83">
        <f t="shared" si="1"/>
        <v>862260</v>
      </c>
      <c r="AH7" s="83">
        <f t="shared" si="1"/>
        <v>0</v>
      </c>
      <c r="AI7" s="83">
        <f t="shared" si="1"/>
        <v>0</v>
      </c>
      <c r="AJ7" s="83">
        <f t="shared" si="1"/>
        <v>0</v>
      </c>
      <c r="AK7" s="83">
        <f t="shared" si="1"/>
        <v>0</v>
      </c>
      <c r="AL7" s="83">
        <f t="shared" si="1"/>
        <v>0</v>
      </c>
      <c r="AM7" s="83">
        <f t="shared" si="1"/>
        <v>862260</v>
      </c>
      <c r="AN7" s="83">
        <f t="shared" si="1"/>
        <v>37260</v>
      </c>
      <c r="AO7" s="83">
        <f t="shared" si="1"/>
        <v>0</v>
      </c>
      <c r="AP7" s="83">
        <f t="shared" si="1"/>
        <v>0</v>
      </c>
      <c r="AQ7" s="83">
        <f t="shared" si="1"/>
        <v>0</v>
      </c>
      <c r="AR7" s="83">
        <f t="shared" si="1"/>
        <v>0</v>
      </c>
      <c r="AS7" s="83">
        <f t="shared" si="1"/>
        <v>0</v>
      </c>
      <c r="AT7" s="83">
        <f t="shared" si="1"/>
        <v>37260</v>
      </c>
      <c r="AU7" s="83">
        <f t="shared" si="1"/>
        <v>77661524.629999995</v>
      </c>
      <c r="AV7" s="84"/>
      <c r="AW7" s="84"/>
      <c r="AX7" s="84"/>
      <c r="AY7" s="84"/>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61"/>
      <c r="EU7" s="61"/>
      <c r="EV7" s="61"/>
      <c r="EW7" s="61"/>
      <c r="EX7" s="61"/>
      <c r="EY7" s="61"/>
      <c r="EZ7" s="61"/>
      <c r="FA7" s="61"/>
      <c r="FB7" s="61"/>
      <c r="FC7" s="61"/>
      <c r="FD7" s="61"/>
      <c r="FE7" s="61"/>
      <c r="FF7" s="61"/>
      <c r="FG7" s="61"/>
      <c r="FH7" s="61"/>
      <c r="FI7" s="61"/>
    </row>
    <row r="8" spans="1:165" s="20" customFormat="1" ht="31.5" customHeight="1" x14ac:dyDescent="0.25">
      <c r="A8" s="379" t="s">
        <v>594</v>
      </c>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6"/>
      <c r="DW8" s="296"/>
      <c r="DX8" s="296"/>
      <c r="DY8" s="296"/>
      <c r="DZ8" s="296"/>
      <c r="EA8" s="296"/>
      <c r="EB8" s="296"/>
      <c r="EC8" s="296"/>
      <c r="ED8" s="296"/>
      <c r="EE8" s="296"/>
      <c r="EF8" s="296"/>
      <c r="EG8" s="296"/>
      <c r="EH8" s="296"/>
      <c r="EI8" s="296"/>
      <c r="EJ8" s="296"/>
      <c r="EK8" s="296"/>
      <c r="EL8" s="296"/>
      <c r="EM8" s="296"/>
      <c r="EN8" s="296"/>
      <c r="EO8" s="296"/>
      <c r="EP8" s="296"/>
      <c r="EQ8" s="296"/>
      <c r="ER8" s="296"/>
      <c r="ES8" s="296"/>
    </row>
    <row r="9" spans="1:165" ht="150.75" customHeight="1" x14ac:dyDescent="0.25">
      <c r="A9" s="126" t="s">
        <v>340</v>
      </c>
      <c r="B9" s="51" t="s">
        <v>220</v>
      </c>
      <c r="C9" s="48" t="s">
        <v>112</v>
      </c>
      <c r="D9" s="48"/>
      <c r="E9" s="85">
        <v>673813</v>
      </c>
      <c r="F9" s="86">
        <v>21632990.490000002</v>
      </c>
      <c r="G9" s="85">
        <v>818866</v>
      </c>
      <c r="H9" s="85" t="s">
        <v>185</v>
      </c>
      <c r="I9" s="50"/>
      <c r="J9" s="48" t="s">
        <v>76</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712</v>
      </c>
      <c r="AW9" s="50">
        <v>2022</v>
      </c>
      <c r="AX9" s="50">
        <v>2024</v>
      </c>
      <c r="AY9" s="48" t="s">
        <v>69</v>
      </c>
    </row>
    <row r="10" spans="1:165" s="233" customFormat="1" ht="165" customHeight="1" x14ac:dyDescent="0.25">
      <c r="A10" s="220" t="s">
        <v>341</v>
      </c>
      <c r="B10" s="221" t="s">
        <v>915</v>
      </c>
      <c r="C10" s="222" t="s">
        <v>98</v>
      </c>
      <c r="D10" s="223"/>
      <c r="E10" s="234">
        <v>127416</v>
      </c>
      <c r="F10" s="234">
        <v>528000</v>
      </c>
      <c r="G10" s="223"/>
      <c r="H10" s="223"/>
      <c r="I10" s="223"/>
      <c r="J10" s="223"/>
      <c r="K10" s="227">
        <f t="shared" ref="K10" si="2">E10+F10+G10+I10</f>
        <v>655416</v>
      </c>
      <c r="L10" s="234">
        <v>1968193.53</v>
      </c>
      <c r="M10" s="234">
        <v>2112000</v>
      </c>
      <c r="N10" s="223"/>
      <c r="O10" s="223"/>
      <c r="P10" s="223"/>
      <c r="Q10" s="223"/>
      <c r="R10" s="227">
        <f>L10+M10+N10+P10</f>
        <v>4080193.5300000003</v>
      </c>
      <c r="S10" s="223"/>
      <c r="T10" s="223"/>
      <c r="U10" s="223"/>
      <c r="V10" s="223"/>
      <c r="W10" s="223"/>
      <c r="X10" s="223"/>
      <c r="Y10" s="227">
        <f t="shared" ref="Y10" si="3">S10+T10+U10+W10</f>
        <v>0</v>
      </c>
      <c r="Z10" s="223"/>
      <c r="AA10" s="223"/>
      <c r="AB10" s="223"/>
      <c r="AC10" s="223"/>
      <c r="AD10" s="223"/>
      <c r="AE10" s="223"/>
      <c r="AF10" s="227">
        <f t="shared" ref="AF10" si="4">Z10+AA10+AB10+AD10</f>
        <v>0</v>
      </c>
      <c r="AG10" s="223"/>
      <c r="AH10" s="223"/>
      <c r="AI10" s="223"/>
      <c r="AJ10" s="223"/>
      <c r="AK10" s="223"/>
      <c r="AL10" s="223"/>
      <c r="AM10" s="227">
        <f t="shared" ref="AM10" si="5">AG10+AH10+AI10+AK10</f>
        <v>0</v>
      </c>
      <c r="AN10" s="223"/>
      <c r="AO10" s="223"/>
      <c r="AP10" s="223"/>
      <c r="AQ10" s="223"/>
      <c r="AR10" s="223"/>
      <c r="AS10" s="223"/>
      <c r="AT10" s="227">
        <f t="shared" ref="AT10" si="6">AN10+AO10+AP10+AR10</f>
        <v>0</v>
      </c>
      <c r="AU10" s="230">
        <f>AT10+AM10+AF10+Y10+R10+K10</f>
        <v>4735609.53</v>
      </c>
      <c r="AV10" s="231" t="s">
        <v>916</v>
      </c>
      <c r="AW10" s="223">
        <v>2022</v>
      </c>
      <c r="AX10" s="223">
        <v>2023</v>
      </c>
      <c r="AY10" s="232" t="s">
        <v>69</v>
      </c>
      <c r="AZ10" s="272"/>
      <c r="BA10" s="272"/>
      <c r="BB10" s="272"/>
      <c r="BC10" s="272"/>
      <c r="BD10" s="272"/>
      <c r="BE10" s="272"/>
      <c r="BF10" s="272"/>
      <c r="BG10" s="272"/>
      <c r="BH10" s="272"/>
      <c r="BI10" s="272"/>
      <c r="BJ10" s="272"/>
      <c r="BK10" s="272"/>
      <c r="BL10" s="272"/>
      <c r="BM10" s="272"/>
      <c r="BN10" s="272"/>
      <c r="BO10" s="272"/>
      <c r="BP10" s="272"/>
      <c r="BQ10" s="272"/>
      <c r="BR10" s="272"/>
      <c r="BS10" s="272"/>
      <c r="BT10" s="272"/>
      <c r="BU10" s="272"/>
      <c r="BV10" s="272"/>
      <c r="BW10" s="272"/>
      <c r="BX10" s="272"/>
      <c r="BY10" s="272"/>
      <c r="BZ10" s="272"/>
      <c r="CA10" s="272"/>
      <c r="CB10" s="272"/>
      <c r="CC10" s="272"/>
      <c r="CD10" s="272"/>
      <c r="CE10" s="272"/>
      <c r="CF10" s="272"/>
      <c r="CG10" s="272"/>
      <c r="CH10" s="272"/>
      <c r="CI10" s="272"/>
      <c r="CJ10" s="272"/>
      <c r="CK10" s="272"/>
      <c r="CL10" s="272"/>
      <c r="CM10" s="272"/>
      <c r="CN10" s="272"/>
      <c r="CO10" s="272"/>
      <c r="CP10" s="272"/>
      <c r="CQ10" s="272"/>
      <c r="CR10" s="272"/>
      <c r="CS10" s="272"/>
      <c r="CT10" s="272"/>
      <c r="CU10" s="272"/>
      <c r="CV10" s="272"/>
      <c r="CW10" s="272"/>
      <c r="CX10" s="272"/>
      <c r="CY10" s="272"/>
      <c r="CZ10" s="272"/>
      <c r="DA10" s="272"/>
      <c r="DB10" s="272"/>
      <c r="DC10" s="272"/>
      <c r="DD10" s="272"/>
      <c r="DE10" s="272"/>
      <c r="DF10" s="272"/>
      <c r="DG10" s="272"/>
      <c r="DH10" s="272"/>
      <c r="DI10" s="272"/>
      <c r="DJ10" s="272"/>
      <c r="DK10" s="272"/>
      <c r="DL10" s="272"/>
      <c r="DM10" s="272"/>
      <c r="DN10" s="272"/>
      <c r="DO10" s="272"/>
      <c r="DP10" s="272"/>
      <c r="DQ10" s="272"/>
      <c r="DR10" s="272"/>
      <c r="DS10" s="272"/>
      <c r="DT10" s="272"/>
      <c r="DU10" s="272"/>
      <c r="DV10" s="272"/>
      <c r="DW10" s="272"/>
      <c r="DX10" s="272"/>
      <c r="DY10" s="272"/>
      <c r="DZ10" s="272"/>
      <c r="EA10" s="272"/>
      <c r="EB10" s="272"/>
      <c r="EC10" s="272"/>
      <c r="ED10" s="272"/>
      <c r="EE10" s="272"/>
      <c r="EF10" s="272"/>
      <c r="EG10" s="272"/>
      <c r="EH10" s="272"/>
      <c r="EI10" s="272"/>
      <c r="EJ10" s="272"/>
      <c r="EK10" s="272"/>
      <c r="EL10" s="272"/>
      <c r="EM10" s="272"/>
      <c r="EN10" s="272"/>
      <c r="EO10" s="272"/>
      <c r="EP10" s="272"/>
      <c r="EQ10" s="272"/>
      <c r="ER10" s="272"/>
      <c r="ES10" s="272"/>
    </row>
    <row r="11" spans="1:165" s="233" customFormat="1" ht="46.5" customHeight="1" x14ac:dyDescent="0.25">
      <c r="A11" s="400" t="s">
        <v>917</v>
      </c>
      <c r="B11" s="40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c r="AY11" s="40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c r="CP11" s="272"/>
      <c r="CQ11" s="272"/>
      <c r="CR11" s="272"/>
      <c r="CS11" s="272"/>
      <c r="CT11" s="272"/>
      <c r="CU11" s="272"/>
      <c r="CV11" s="272"/>
      <c r="CW11" s="272"/>
      <c r="CX11" s="272"/>
      <c r="CY11" s="272"/>
      <c r="CZ11" s="272"/>
      <c r="DA11" s="272"/>
      <c r="DB11" s="272"/>
      <c r="DC11" s="272"/>
      <c r="DD11" s="272"/>
      <c r="DE11" s="272"/>
      <c r="DF11" s="272"/>
      <c r="DG11" s="272"/>
      <c r="DH11" s="272"/>
      <c r="DI11" s="272"/>
      <c r="DJ11" s="272"/>
      <c r="DK11" s="272"/>
      <c r="DL11" s="272"/>
      <c r="DM11" s="272"/>
      <c r="DN11" s="272"/>
      <c r="DO11" s="272"/>
      <c r="DP11" s="272"/>
      <c r="DQ11" s="272"/>
      <c r="DR11" s="272"/>
      <c r="DS11" s="272"/>
      <c r="DT11" s="272"/>
      <c r="DU11" s="272"/>
      <c r="DV11" s="272"/>
      <c r="DW11" s="272"/>
      <c r="DX11" s="272"/>
      <c r="DY11" s="272"/>
      <c r="DZ11" s="272"/>
      <c r="EA11" s="272"/>
      <c r="EB11" s="272"/>
      <c r="EC11" s="272"/>
      <c r="ED11" s="272"/>
      <c r="EE11" s="272"/>
      <c r="EF11" s="272"/>
      <c r="EG11" s="272"/>
      <c r="EH11" s="272"/>
      <c r="EI11" s="272"/>
      <c r="EJ11" s="272"/>
      <c r="EK11" s="272"/>
      <c r="EL11" s="272"/>
      <c r="EM11" s="272"/>
      <c r="EN11" s="272"/>
      <c r="EO11" s="272"/>
      <c r="EP11" s="272"/>
      <c r="EQ11" s="272"/>
      <c r="ER11" s="272"/>
      <c r="ES11" s="272"/>
    </row>
    <row r="12" spans="1:165" ht="150.75" customHeight="1" x14ac:dyDescent="0.25">
      <c r="A12" s="126" t="s">
        <v>342</v>
      </c>
      <c r="B12" s="51" t="s">
        <v>214</v>
      </c>
      <c r="C12" s="48" t="s">
        <v>98</v>
      </c>
      <c r="D12" s="50"/>
      <c r="E12" s="90"/>
      <c r="F12" s="90"/>
      <c r="G12" s="50"/>
      <c r="H12" s="50"/>
      <c r="I12" s="50"/>
      <c r="J12" s="50"/>
      <c r="K12" s="87">
        <f t="shared" ref="K12:K47" si="7">E12+F12+G12+I12</f>
        <v>0</v>
      </c>
      <c r="L12" s="90">
        <v>270000</v>
      </c>
      <c r="M12" s="90">
        <v>750000</v>
      </c>
      <c r="N12" s="50"/>
      <c r="O12" s="50"/>
      <c r="P12" s="50"/>
      <c r="Q12" s="50"/>
      <c r="R12" s="87">
        <f>L12+M12+N12+P12</f>
        <v>1020000</v>
      </c>
      <c r="S12" s="90">
        <v>31000</v>
      </c>
      <c r="T12" s="90">
        <v>93000</v>
      </c>
      <c r="U12" s="50"/>
      <c r="V12" s="50"/>
      <c r="W12" s="50"/>
      <c r="X12" s="50"/>
      <c r="Y12" s="87">
        <f t="shared" ref="Y12:Y49" si="8">S12+T12+U12+W12</f>
        <v>124000</v>
      </c>
      <c r="Z12" s="50"/>
      <c r="AA12" s="50"/>
      <c r="AB12" s="50"/>
      <c r="AC12" s="50"/>
      <c r="AD12" s="50"/>
      <c r="AE12" s="50"/>
      <c r="AF12" s="87">
        <f t="shared" ref="AF12:AF49" si="9">Z12+AA12+AB12+AD12</f>
        <v>0</v>
      </c>
      <c r="AG12" s="50"/>
      <c r="AH12" s="50"/>
      <c r="AI12" s="50"/>
      <c r="AJ12" s="50"/>
      <c r="AK12" s="50"/>
      <c r="AL12" s="50"/>
      <c r="AM12" s="87">
        <f t="shared" ref="AM12:AM49" si="10">AG12+AH12+AI12+AK12</f>
        <v>0</v>
      </c>
      <c r="AN12" s="50"/>
      <c r="AO12" s="50"/>
      <c r="AP12" s="50"/>
      <c r="AQ12" s="50"/>
      <c r="AR12" s="50"/>
      <c r="AS12" s="50"/>
      <c r="AT12" s="87">
        <f t="shared" ref="AT12:AT49" si="11">AN12+AO12+AP12+AR12</f>
        <v>0</v>
      </c>
      <c r="AU12" s="88">
        <f>AT12+AM12+AF12+Y12+R12+K12</f>
        <v>1144000</v>
      </c>
      <c r="AV12" s="89" t="s">
        <v>700</v>
      </c>
      <c r="AW12" s="50">
        <v>2022</v>
      </c>
      <c r="AX12" s="50">
        <v>2023</v>
      </c>
      <c r="AY12" s="91" t="s">
        <v>69</v>
      </c>
    </row>
    <row r="13" spans="1:165" s="4" customFormat="1" ht="160.5" customHeight="1" x14ac:dyDescent="0.25">
      <c r="A13" s="127" t="s">
        <v>343</v>
      </c>
      <c r="B13" s="51" t="s">
        <v>212</v>
      </c>
      <c r="C13" s="51" t="s">
        <v>98</v>
      </c>
      <c r="D13" s="129"/>
      <c r="E13" s="90"/>
      <c r="F13" s="90"/>
      <c r="G13" s="50"/>
      <c r="H13" s="50"/>
      <c r="I13" s="50"/>
      <c r="J13" s="50"/>
      <c r="K13" s="87">
        <f t="shared" si="7"/>
        <v>0</v>
      </c>
      <c r="L13" s="108">
        <v>49600</v>
      </c>
      <c r="M13" s="108">
        <v>446400</v>
      </c>
      <c r="N13" s="129"/>
      <c r="O13" s="129"/>
      <c r="P13" s="129"/>
      <c r="Q13" s="129"/>
      <c r="R13" s="49">
        <f>L13+M13+N13+P13</f>
        <v>496000</v>
      </c>
      <c r="S13" s="109">
        <v>198400</v>
      </c>
      <c r="T13" s="109">
        <v>1785600</v>
      </c>
      <c r="U13" s="108"/>
      <c r="V13" s="108"/>
      <c r="W13" s="108"/>
      <c r="X13" s="108"/>
      <c r="Y13" s="87">
        <f t="shared" si="8"/>
        <v>1984000</v>
      </c>
      <c r="Z13" s="108"/>
      <c r="AA13" s="108"/>
      <c r="AB13" s="108"/>
      <c r="AC13" s="108"/>
      <c r="AD13" s="108"/>
      <c r="AE13" s="108"/>
      <c r="AF13" s="87">
        <f t="shared" si="9"/>
        <v>0</v>
      </c>
      <c r="AG13" s="108"/>
      <c r="AH13" s="108"/>
      <c r="AI13" s="108"/>
      <c r="AJ13" s="108"/>
      <c r="AK13" s="108"/>
      <c r="AL13" s="108"/>
      <c r="AM13" s="87">
        <f t="shared" si="10"/>
        <v>0</v>
      </c>
      <c r="AN13" s="108"/>
      <c r="AO13" s="108"/>
      <c r="AP13" s="108"/>
      <c r="AQ13" s="108"/>
      <c r="AR13" s="108"/>
      <c r="AS13" s="108"/>
      <c r="AT13" s="87">
        <f t="shared" si="11"/>
        <v>0</v>
      </c>
      <c r="AU13" s="88">
        <f>AT13+AM13+AF13+Y13+R13+K13</f>
        <v>2480000</v>
      </c>
      <c r="AV13" s="96" t="s">
        <v>711</v>
      </c>
      <c r="AW13" s="108">
        <v>2022</v>
      </c>
      <c r="AX13" s="108">
        <v>2023</v>
      </c>
      <c r="AY13" s="119" t="s">
        <v>69</v>
      </c>
      <c r="AZ13" s="297"/>
      <c r="BA13" s="297"/>
      <c r="BB13" s="297"/>
      <c r="BC13" s="297"/>
      <c r="BD13" s="297"/>
      <c r="BE13" s="297"/>
      <c r="BF13" s="297"/>
      <c r="BG13" s="297"/>
      <c r="BH13" s="297"/>
      <c r="BI13" s="297"/>
      <c r="BJ13" s="297"/>
      <c r="BK13" s="297"/>
      <c r="BL13" s="297"/>
      <c r="BM13" s="297"/>
      <c r="BN13" s="297"/>
      <c r="BO13" s="297"/>
      <c r="BP13" s="297"/>
      <c r="BQ13" s="297"/>
      <c r="BR13" s="297"/>
      <c r="BS13" s="297"/>
      <c r="BT13" s="297"/>
      <c r="BU13" s="297"/>
      <c r="BV13" s="297"/>
      <c r="BW13" s="297"/>
      <c r="BX13" s="297"/>
      <c r="BY13" s="297"/>
      <c r="BZ13" s="297"/>
      <c r="CA13" s="297"/>
      <c r="CB13" s="297"/>
      <c r="CC13" s="297"/>
      <c r="CD13" s="297"/>
      <c r="CE13" s="297"/>
      <c r="CF13" s="297"/>
      <c r="CG13" s="297"/>
      <c r="CH13" s="297"/>
      <c r="CI13" s="297"/>
      <c r="CJ13" s="297"/>
      <c r="CK13" s="297"/>
      <c r="CL13" s="297"/>
      <c r="CM13" s="297"/>
      <c r="CN13" s="297"/>
      <c r="CO13" s="297"/>
      <c r="CP13" s="297"/>
      <c r="CQ13" s="297"/>
      <c r="CR13" s="297"/>
      <c r="CS13" s="297"/>
      <c r="CT13" s="297"/>
      <c r="CU13" s="297"/>
      <c r="CV13" s="297"/>
      <c r="CW13" s="297"/>
      <c r="CX13" s="297"/>
      <c r="CY13" s="297"/>
      <c r="CZ13" s="297"/>
      <c r="DA13" s="297"/>
      <c r="DB13" s="297"/>
      <c r="DC13" s="297"/>
      <c r="DD13" s="297"/>
      <c r="DE13" s="297"/>
      <c r="DF13" s="297"/>
      <c r="DG13" s="297"/>
      <c r="DH13" s="297"/>
      <c r="DI13" s="297"/>
      <c r="DJ13" s="297"/>
      <c r="DK13" s="297"/>
      <c r="DL13" s="297"/>
      <c r="DM13" s="297"/>
      <c r="DN13" s="297"/>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7"/>
      <c r="EK13" s="297"/>
      <c r="EL13" s="297"/>
      <c r="EM13" s="297"/>
      <c r="EN13" s="297"/>
      <c r="EO13" s="297"/>
      <c r="EP13" s="297"/>
      <c r="EQ13" s="297"/>
      <c r="ER13" s="297"/>
      <c r="ES13" s="297"/>
    </row>
    <row r="14" spans="1:165" s="233" customFormat="1" ht="198.75" customHeight="1" x14ac:dyDescent="0.25">
      <c r="A14" s="220" t="s">
        <v>344</v>
      </c>
      <c r="B14" s="221" t="s">
        <v>918</v>
      </c>
      <c r="C14" s="222" t="s">
        <v>98</v>
      </c>
      <c r="D14" s="223"/>
      <c r="E14" s="224">
        <v>74847</v>
      </c>
      <c r="F14" s="225">
        <v>140800</v>
      </c>
      <c r="G14" s="226"/>
      <c r="H14" s="226"/>
      <c r="I14" s="226"/>
      <c r="J14" s="223"/>
      <c r="K14" s="227">
        <f t="shared" si="7"/>
        <v>215647</v>
      </c>
      <c r="L14" s="228">
        <v>939408.00999999989</v>
      </c>
      <c r="M14" s="229">
        <v>563200</v>
      </c>
      <c r="N14" s="223"/>
      <c r="O14" s="223"/>
      <c r="P14" s="223"/>
      <c r="Q14" s="223"/>
      <c r="R14" s="227">
        <f>L14+M14+N14+P14</f>
        <v>1502608.0099999998</v>
      </c>
      <c r="S14" s="223"/>
      <c r="T14" s="223"/>
      <c r="U14" s="223"/>
      <c r="V14" s="223"/>
      <c r="W14" s="223"/>
      <c r="X14" s="223"/>
      <c r="Y14" s="227">
        <f t="shared" si="8"/>
        <v>0</v>
      </c>
      <c r="Z14" s="223"/>
      <c r="AA14" s="223"/>
      <c r="AB14" s="223"/>
      <c r="AC14" s="223"/>
      <c r="AD14" s="223"/>
      <c r="AE14" s="223"/>
      <c r="AF14" s="227">
        <f t="shared" si="9"/>
        <v>0</v>
      </c>
      <c r="AG14" s="223"/>
      <c r="AH14" s="223"/>
      <c r="AI14" s="223"/>
      <c r="AJ14" s="223"/>
      <c r="AK14" s="223"/>
      <c r="AL14" s="223"/>
      <c r="AM14" s="227">
        <f t="shared" si="10"/>
        <v>0</v>
      </c>
      <c r="AN14" s="223"/>
      <c r="AO14" s="223"/>
      <c r="AP14" s="223"/>
      <c r="AQ14" s="223"/>
      <c r="AR14" s="223"/>
      <c r="AS14" s="223"/>
      <c r="AT14" s="227">
        <f t="shared" si="11"/>
        <v>0</v>
      </c>
      <c r="AU14" s="230">
        <f>AT14+AM14+AF14+Y14+R14+K14</f>
        <v>1718255.0099999998</v>
      </c>
      <c r="AV14" s="231" t="s">
        <v>919</v>
      </c>
      <c r="AW14" s="223">
        <v>2022</v>
      </c>
      <c r="AX14" s="223">
        <v>2023</v>
      </c>
      <c r="AY14" s="232" t="s">
        <v>69</v>
      </c>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2"/>
      <c r="CT14" s="272"/>
      <c r="CU14" s="272"/>
      <c r="CV14" s="272"/>
      <c r="CW14" s="272"/>
      <c r="CX14" s="272"/>
      <c r="CY14" s="272"/>
      <c r="CZ14" s="272"/>
      <c r="DA14" s="272"/>
      <c r="DB14" s="272"/>
      <c r="DC14" s="272"/>
      <c r="DD14" s="272"/>
      <c r="DE14" s="272"/>
      <c r="DF14" s="272"/>
      <c r="DG14" s="272"/>
      <c r="DH14" s="272"/>
      <c r="DI14" s="272"/>
      <c r="DJ14" s="272"/>
      <c r="DK14" s="272"/>
      <c r="DL14" s="272"/>
      <c r="DM14" s="272"/>
      <c r="DN14" s="272"/>
      <c r="DO14" s="272"/>
      <c r="DP14" s="272"/>
      <c r="DQ14" s="272"/>
      <c r="DR14" s="272"/>
      <c r="DS14" s="272"/>
      <c r="DT14" s="272"/>
      <c r="DU14" s="272"/>
      <c r="DV14" s="272"/>
      <c r="DW14" s="272"/>
      <c r="DX14" s="272"/>
      <c r="DY14" s="272"/>
      <c r="DZ14" s="272"/>
      <c r="EA14" s="272"/>
      <c r="EB14" s="272"/>
      <c r="EC14" s="272"/>
      <c r="ED14" s="272"/>
      <c r="EE14" s="272"/>
      <c r="EF14" s="272"/>
      <c r="EG14" s="272"/>
      <c r="EH14" s="272"/>
      <c r="EI14" s="272"/>
      <c r="EJ14" s="272"/>
      <c r="EK14" s="272"/>
      <c r="EL14" s="272"/>
      <c r="EM14" s="272"/>
      <c r="EN14" s="272"/>
      <c r="EO14" s="272"/>
      <c r="EP14" s="272"/>
      <c r="EQ14" s="272"/>
      <c r="ER14" s="272"/>
      <c r="ES14" s="272"/>
    </row>
    <row r="15" spans="1:165" s="233" customFormat="1" ht="46.5" customHeight="1" x14ac:dyDescent="0.25">
      <c r="A15" s="363" t="s">
        <v>917</v>
      </c>
      <c r="B15" s="364"/>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5"/>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c r="BX15" s="272"/>
      <c r="BY15" s="272"/>
      <c r="BZ15" s="272"/>
      <c r="CA15" s="272"/>
      <c r="CB15" s="272"/>
      <c r="CC15" s="272"/>
      <c r="CD15" s="272"/>
      <c r="CE15" s="272"/>
      <c r="CF15" s="272"/>
      <c r="CG15" s="272"/>
      <c r="CH15" s="272"/>
      <c r="CI15" s="272"/>
      <c r="CJ15" s="272"/>
      <c r="CK15" s="272"/>
      <c r="CL15" s="272"/>
      <c r="CM15" s="272"/>
      <c r="CN15" s="272"/>
      <c r="CO15" s="272"/>
      <c r="CP15" s="272"/>
      <c r="CQ15" s="272"/>
      <c r="CR15" s="272"/>
      <c r="CS15" s="272"/>
      <c r="CT15" s="272"/>
      <c r="CU15" s="272"/>
      <c r="CV15" s="272"/>
      <c r="CW15" s="272"/>
      <c r="CX15" s="272"/>
      <c r="CY15" s="272"/>
      <c r="CZ15" s="272"/>
      <c r="DA15" s="272"/>
      <c r="DB15" s="272"/>
      <c r="DC15" s="272"/>
      <c r="DD15" s="272"/>
      <c r="DE15" s="272"/>
      <c r="DF15" s="272"/>
      <c r="DG15" s="272"/>
      <c r="DH15" s="272"/>
      <c r="DI15" s="272"/>
      <c r="DJ15" s="272"/>
      <c r="DK15" s="272"/>
      <c r="DL15" s="272"/>
      <c r="DM15" s="272"/>
      <c r="DN15" s="272"/>
      <c r="DO15" s="272"/>
      <c r="DP15" s="272"/>
      <c r="DQ15" s="272"/>
      <c r="DR15" s="272"/>
      <c r="DS15" s="272"/>
      <c r="DT15" s="272"/>
      <c r="DU15" s="272"/>
      <c r="DV15" s="272"/>
      <c r="DW15" s="272"/>
      <c r="DX15" s="272"/>
      <c r="DY15" s="272"/>
      <c r="DZ15" s="272"/>
      <c r="EA15" s="272"/>
      <c r="EB15" s="272"/>
      <c r="EC15" s="272"/>
      <c r="ED15" s="272"/>
      <c r="EE15" s="272"/>
      <c r="EF15" s="272"/>
      <c r="EG15" s="272"/>
      <c r="EH15" s="272"/>
      <c r="EI15" s="272"/>
      <c r="EJ15" s="272"/>
      <c r="EK15" s="272"/>
      <c r="EL15" s="272"/>
      <c r="EM15" s="272"/>
      <c r="EN15" s="272"/>
      <c r="EO15" s="272"/>
      <c r="EP15" s="272"/>
      <c r="EQ15" s="272"/>
      <c r="ER15" s="272"/>
      <c r="ES15" s="272"/>
    </row>
    <row r="16" spans="1:165" s="20" customFormat="1" ht="31.5" customHeight="1" x14ac:dyDescent="0.25">
      <c r="A16" s="379" t="s">
        <v>595</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c r="AT16" s="360"/>
      <c r="AU16" s="360"/>
      <c r="AV16" s="360"/>
      <c r="AW16" s="360"/>
      <c r="AX16" s="360"/>
      <c r="AY16" s="360"/>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row>
    <row r="17" spans="1:149" ht="164.25" customHeight="1" x14ac:dyDescent="0.25">
      <c r="A17" s="126" t="s">
        <v>524</v>
      </c>
      <c r="B17" s="51" t="s">
        <v>215</v>
      </c>
      <c r="C17" s="48" t="s">
        <v>98</v>
      </c>
      <c r="D17" s="50"/>
      <c r="E17" s="90">
        <v>40000</v>
      </c>
      <c r="F17" s="90">
        <v>105000</v>
      </c>
      <c r="G17" s="50"/>
      <c r="H17" s="50"/>
      <c r="I17" s="50"/>
      <c r="J17" s="50"/>
      <c r="K17" s="87">
        <f t="shared" si="7"/>
        <v>145000</v>
      </c>
      <c r="L17" s="90"/>
      <c r="M17" s="90"/>
      <c r="N17" s="50"/>
      <c r="O17" s="50"/>
      <c r="P17" s="50"/>
      <c r="Q17" s="50"/>
      <c r="R17" s="87">
        <f>L17+M17+N17+P17</f>
        <v>0</v>
      </c>
      <c r="S17" s="50"/>
      <c r="T17" s="50"/>
      <c r="U17" s="50"/>
      <c r="V17" s="50"/>
      <c r="W17" s="50"/>
      <c r="X17" s="50"/>
      <c r="Y17" s="87">
        <f t="shared" si="8"/>
        <v>0</v>
      </c>
      <c r="Z17" s="50"/>
      <c r="AA17" s="50"/>
      <c r="AB17" s="50"/>
      <c r="AC17" s="50"/>
      <c r="AD17" s="50"/>
      <c r="AE17" s="50"/>
      <c r="AF17" s="87">
        <f t="shared" si="9"/>
        <v>0</v>
      </c>
      <c r="AG17" s="50"/>
      <c r="AH17" s="50"/>
      <c r="AI17" s="50"/>
      <c r="AJ17" s="50"/>
      <c r="AK17" s="50"/>
      <c r="AL17" s="50"/>
      <c r="AM17" s="87">
        <f t="shared" si="10"/>
        <v>0</v>
      </c>
      <c r="AN17" s="50"/>
      <c r="AO17" s="50"/>
      <c r="AP17" s="50"/>
      <c r="AQ17" s="50"/>
      <c r="AR17" s="50"/>
      <c r="AS17" s="50"/>
      <c r="AT17" s="87">
        <f t="shared" si="11"/>
        <v>0</v>
      </c>
      <c r="AU17" s="88">
        <f t="shared" ref="AU17:AU49" si="12">AT17+AM17+AF17+Y17+R17+K17</f>
        <v>145000</v>
      </c>
      <c r="AV17" s="89" t="s">
        <v>710</v>
      </c>
      <c r="AW17" s="50">
        <v>2022</v>
      </c>
      <c r="AX17" s="50">
        <v>2022</v>
      </c>
      <c r="AY17" s="48" t="s">
        <v>216</v>
      </c>
    </row>
    <row r="18" spans="1:149" ht="126" customHeight="1" x14ac:dyDescent="0.25">
      <c r="A18" s="126" t="s">
        <v>345</v>
      </c>
      <c r="B18" s="51" t="s">
        <v>496</v>
      </c>
      <c r="C18" s="48" t="s">
        <v>98</v>
      </c>
      <c r="D18" s="50"/>
      <c r="E18" s="50"/>
      <c r="F18" s="50"/>
      <c r="G18" s="50"/>
      <c r="H18" s="50" t="s">
        <v>96</v>
      </c>
      <c r="I18" s="50"/>
      <c r="J18" s="50"/>
      <c r="K18" s="87">
        <f t="shared" si="7"/>
        <v>0</v>
      </c>
      <c r="L18" s="50">
        <v>50000</v>
      </c>
      <c r="M18" s="50"/>
      <c r="N18" s="50"/>
      <c r="O18" s="50"/>
      <c r="P18" s="50"/>
      <c r="Q18" s="50"/>
      <c r="R18" s="87">
        <f>L18+M18+N18+P18</f>
        <v>50000</v>
      </c>
      <c r="S18" s="50"/>
      <c r="T18" s="50"/>
      <c r="U18" s="50"/>
      <c r="V18" s="50"/>
      <c r="W18" s="50"/>
      <c r="X18" s="50"/>
      <c r="Y18" s="87">
        <f t="shared" si="8"/>
        <v>0</v>
      </c>
      <c r="Z18" s="50"/>
      <c r="AA18" s="50"/>
      <c r="AB18" s="50"/>
      <c r="AC18" s="50"/>
      <c r="AD18" s="50"/>
      <c r="AE18" s="50"/>
      <c r="AF18" s="87">
        <f t="shared" si="9"/>
        <v>0</v>
      </c>
      <c r="AG18" s="50"/>
      <c r="AH18" s="50"/>
      <c r="AI18" s="50"/>
      <c r="AJ18" s="50"/>
      <c r="AK18" s="50"/>
      <c r="AL18" s="50"/>
      <c r="AM18" s="87">
        <f t="shared" si="10"/>
        <v>0</v>
      </c>
      <c r="AN18" s="50"/>
      <c r="AO18" s="50"/>
      <c r="AP18" s="50"/>
      <c r="AQ18" s="50"/>
      <c r="AR18" s="50"/>
      <c r="AS18" s="50"/>
      <c r="AT18" s="87">
        <f t="shared" si="11"/>
        <v>0</v>
      </c>
      <c r="AU18" s="88">
        <f t="shared" si="12"/>
        <v>50000</v>
      </c>
      <c r="AV18" s="89" t="s">
        <v>713</v>
      </c>
      <c r="AW18" s="50">
        <v>2023</v>
      </c>
      <c r="AX18" s="50">
        <v>2023</v>
      </c>
      <c r="AY18" s="91" t="s">
        <v>497</v>
      </c>
    </row>
    <row r="19" spans="1:149" ht="99.75" customHeight="1" x14ac:dyDescent="0.25">
      <c r="A19" s="126" t="s">
        <v>346</v>
      </c>
      <c r="B19" s="51" t="s">
        <v>210</v>
      </c>
      <c r="C19" s="48" t="s">
        <v>127</v>
      </c>
      <c r="D19" s="50"/>
      <c r="F19" s="50"/>
      <c r="G19" s="50"/>
      <c r="H19" s="50"/>
      <c r="I19" s="50"/>
      <c r="J19" s="50"/>
      <c r="K19" s="87">
        <f t="shared" si="7"/>
        <v>0</v>
      </c>
      <c r="L19" s="50">
        <v>110000</v>
      </c>
      <c r="M19" s="50"/>
      <c r="N19" s="50"/>
      <c r="O19" s="50"/>
      <c r="P19" s="50"/>
      <c r="Q19" s="50"/>
      <c r="R19" s="87"/>
      <c r="S19" s="50"/>
      <c r="T19" s="50"/>
      <c r="U19" s="50"/>
      <c r="V19" s="50"/>
      <c r="W19" s="50"/>
      <c r="X19" s="50"/>
      <c r="Y19" s="87">
        <f t="shared" si="8"/>
        <v>0</v>
      </c>
      <c r="Z19" s="50"/>
      <c r="AA19" s="50"/>
      <c r="AB19" s="50"/>
      <c r="AC19" s="50"/>
      <c r="AD19" s="50"/>
      <c r="AE19" s="50"/>
      <c r="AF19" s="87">
        <f t="shared" si="9"/>
        <v>0</v>
      </c>
      <c r="AG19" s="50"/>
      <c r="AH19" s="50"/>
      <c r="AI19" s="50"/>
      <c r="AJ19" s="50"/>
      <c r="AK19" s="50"/>
      <c r="AL19" s="50"/>
      <c r="AM19" s="87">
        <f t="shared" si="10"/>
        <v>0</v>
      </c>
      <c r="AN19" s="50"/>
      <c r="AO19" s="50"/>
      <c r="AP19" s="50"/>
      <c r="AQ19" s="50"/>
      <c r="AR19" s="50"/>
      <c r="AS19" s="50"/>
      <c r="AT19" s="87">
        <f t="shared" si="11"/>
        <v>0</v>
      </c>
      <c r="AU19" s="88">
        <f t="shared" si="12"/>
        <v>0</v>
      </c>
      <c r="AV19" s="89" t="s">
        <v>701</v>
      </c>
      <c r="AW19" s="50">
        <v>2022</v>
      </c>
      <c r="AX19" s="50">
        <v>2022</v>
      </c>
      <c r="AY19" s="48" t="s">
        <v>211</v>
      </c>
    </row>
    <row r="20" spans="1:149" s="272" customFormat="1" ht="213.6" customHeight="1" x14ac:dyDescent="0.25">
      <c r="A20" s="335" t="s">
        <v>347</v>
      </c>
      <c r="B20" s="315" t="s">
        <v>974</v>
      </c>
      <c r="C20" s="306" t="s">
        <v>98</v>
      </c>
      <c r="D20" s="307"/>
      <c r="E20" s="307"/>
      <c r="F20" s="307"/>
      <c r="G20" s="307"/>
      <c r="H20" s="307"/>
      <c r="I20" s="307"/>
      <c r="J20" s="307"/>
      <c r="K20" s="240">
        <f t="shared" si="7"/>
        <v>0</v>
      </c>
      <c r="L20" s="307"/>
      <c r="M20" s="307"/>
      <c r="N20" s="307"/>
      <c r="O20" s="307"/>
      <c r="P20" s="307"/>
      <c r="Q20" s="307"/>
      <c r="R20" s="240">
        <f t="shared" ref="R20" si="13">L20+M20+N20+P20</f>
        <v>0</v>
      </c>
      <c r="S20" s="307"/>
      <c r="T20" s="307"/>
      <c r="U20" s="307"/>
      <c r="V20" s="307"/>
      <c r="W20" s="307"/>
      <c r="X20" s="307"/>
      <c r="Y20" s="240">
        <f t="shared" si="8"/>
        <v>0</v>
      </c>
      <c r="Z20" s="307">
        <v>25000</v>
      </c>
      <c r="AA20" s="307"/>
      <c r="AB20" s="307"/>
      <c r="AC20" s="307"/>
      <c r="AD20" s="307"/>
      <c r="AE20" s="307"/>
      <c r="AF20" s="240">
        <f t="shared" si="9"/>
        <v>25000</v>
      </c>
      <c r="AG20" s="307">
        <v>25000</v>
      </c>
      <c r="AH20" s="307"/>
      <c r="AI20" s="307"/>
      <c r="AJ20" s="307"/>
      <c r="AK20" s="307"/>
      <c r="AL20" s="307"/>
      <c r="AM20" s="240">
        <f t="shared" si="10"/>
        <v>25000</v>
      </c>
      <c r="AN20" s="307"/>
      <c r="AO20" s="307"/>
      <c r="AP20" s="307"/>
      <c r="AQ20" s="307"/>
      <c r="AR20" s="307"/>
      <c r="AS20" s="307"/>
      <c r="AT20" s="240">
        <f t="shared" si="11"/>
        <v>0</v>
      </c>
      <c r="AU20" s="336">
        <f t="shared" si="12"/>
        <v>50000</v>
      </c>
      <c r="AV20" s="313" t="s">
        <v>709</v>
      </c>
      <c r="AW20" s="307">
        <v>2025</v>
      </c>
      <c r="AX20" s="307">
        <v>2026</v>
      </c>
      <c r="AY20" s="306" t="s">
        <v>512</v>
      </c>
    </row>
    <row r="21" spans="1:149" s="298" customFormat="1" ht="18.75" x14ac:dyDescent="0.25">
      <c r="A21" s="366" t="s">
        <v>1008</v>
      </c>
      <c r="B21" s="367"/>
      <c r="C21" s="367"/>
      <c r="D21" s="367"/>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8"/>
    </row>
    <row r="22" spans="1:149" ht="252" customHeight="1" x14ac:dyDescent="0.25">
      <c r="A22" s="126" t="s">
        <v>348</v>
      </c>
      <c r="B22" s="51" t="s">
        <v>515</v>
      </c>
      <c r="C22" s="48" t="s">
        <v>98</v>
      </c>
      <c r="D22" s="50"/>
      <c r="E22" s="90">
        <v>19700</v>
      </c>
      <c r="F22" s="50"/>
      <c r="G22" s="50"/>
      <c r="H22" s="50"/>
      <c r="I22" s="50"/>
      <c r="J22" s="50"/>
      <c r="K22" s="87">
        <f t="shared" si="7"/>
        <v>19700</v>
      </c>
      <c r="L22" s="50">
        <v>37260</v>
      </c>
      <c r="M22" s="50"/>
      <c r="N22" s="50"/>
      <c r="O22" s="50"/>
      <c r="P22" s="50"/>
      <c r="Q22" s="50"/>
      <c r="R22" s="87">
        <f t="shared" ref="R22:R49" si="14">L22+M22+N22+P22</f>
        <v>37260</v>
      </c>
      <c r="S22" s="50">
        <v>37260</v>
      </c>
      <c r="T22" s="50"/>
      <c r="U22" s="50"/>
      <c r="V22" s="50"/>
      <c r="W22" s="50"/>
      <c r="X22" s="50"/>
      <c r="Y22" s="87">
        <f t="shared" si="8"/>
        <v>37260</v>
      </c>
      <c r="Z22" s="50">
        <v>37260</v>
      </c>
      <c r="AA22" s="50"/>
      <c r="AB22" s="50"/>
      <c r="AC22" s="50"/>
      <c r="AD22" s="50"/>
      <c r="AE22" s="50"/>
      <c r="AF22" s="87">
        <f t="shared" si="9"/>
        <v>37260</v>
      </c>
      <c r="AG22" s="50">
        <v>37260</v>
      </c>
      <c r="AH22" s="50"/>
      <c r="AI22" s="50"/>
      <c r="AJ22" s="50"/>
      <c r="AK22" s="50"/>
      <c r="AL22" s="50"/>
      <c r="AM22" s="87">
        <f t="shared" si="10"/>
        <v>37260</v>
      </c>
      <c r="AN22" s="50">
        <v>37260</v>
      </c>
      <c r="AO22" s="50"/>
      <c r="AP22" s="50"/>
      <c r="AQ22" s="50"/>
      <c r="AR22" s="50"/>
      <c r="AS22" s="50"/>
      <c r="AT22" s="87">
        <f t="shared" si="11"/>
        <v>37260</v>
      </c>
      <c r="AU22" s="88">
        <f t="shared" si="12"/>
        <v>206000</v>
      </c>
      <c r="AV22" s="89" t="s">
        <v>714</v>
      </c>
      <c r="AW22" s="50">
        <v>2022</v>
      </c>
      <c r="AX22" s="50">
        <v>2027</v>
      </c>
      <c r="AY22" s="48" t="s">
        <v>213</v>
      </c>
    </row>
    <row r="23" spans="1:149" s="4" customFormat="1" ht="138.75" customHeight="1" x14ac:dyDescent="0.25">
      <c r="A23" s="126" t="s">
        <v>349</v>
      </c>
      <c r="B23" s="51" t="s">
        <v>887</v>
      </c>
      <c r="C23" s="51" t="s">
        <v>98</v>
      </c>
      <c r="D23" s="108"/>
      <c r="E23" s="139"/>
      <c r="F23" s="139"/>
      <c r="G23" s="108"/>
      <c r="H23" s="108"/>
      <c r="I23" s="108"/>
      <c r="J23" s="108"/>
      <c r="K23" s="87">
        <f t="shared" si="7"/>
        <v>0</v>
      </c>
      <c r="L23" s="139">
        <v>350000</v>
      </c>
      <c r="M23" s="139"/>
      <c r="N23" s="108"/>
      <c r="O23" s="108"/>
      <c r="P23" s="108"/>
      <c r="Q23" s="108"/>
      <c r="R23" s="49">
        <f t="shared" si="14"/>
        <v>350000</v>
      </c>
      <c r="S23" s="108"/>
      <c r="T23" s="108"/>
      <c r="U23" s="108"/>
      <c r="V23" s="108"/>
      <c r="W23" s="108"/>
      <c r="X23" s="108"/>
      <c r="Y23" s="87">
        <f t="shared" si="8"/>
        <v>0</v>
      </c>
      <c r="Z23" s="108"/>
      <c r="AA23" s="108"/>
      <c r="AB23" s="108"/>
      <c r="AC23" s="108"/>
      <c r="AD23" s="108"/>
      <c r="AE23" s="108"/>
      <c r="AF23" s="87">
        <f t="shared" si="9"/>
        <v>0</v>
      </c>
      <c r="AG23" s="108"/>
      <c r="AH23" s="108"/>
      <c r="AI23" s="108"/>
      <c r="AJ23" s="108"/>
      <c r="AK23" s="108"/>
      <c r="AL23" s="108"/>
      <c r="AM23" s="87">
        <f t="shared" si="10"/>
        <v>0</v>
      </c>
      <c r="AN23" s="108"/>
      <c r="AO23" s="108"/>
      <c r="AP23" s="108"/>
      <c r="AQ23" s="108"/>
      <c r="AR23" s="108"/>
      <c r="AS23" s="108"/>
      <c r="AT23" s="87">
        <f t="shared" si="11"/>
        <v>0</v>
      </c>
      <c r="AU23" s="130">
        <f t="shared" si="12"/>
        <v>350000</v>
      </c>
      <c r="AV23" s="96" t="s">
        <v>715</v>
      </c>
      <c r="AW23" s="108">
        <v>2023</v>
      </c>
      <c r="AX23" s="108">
        <v>2023</v>
      </c>
      <c r="AY23" s="51" t="s">
        <v>498</v>
      </c>
      <c r="AZ23" s="297"/>
      <c r="BA23" s="297"/>
      <c r="BB23" s="297"/>
      <c r="BC23" s="297"/>
      <c r="BD23" s="297"/>
      <c r="BE23" s="297"/>
      <c r="BF23" s="297"/>
      <c r="BG23" s="297"/>
      <c r="BH23" s="297"/>
      <c r="BI23" s="297"/>
      <c r="BJ23" s="297"/>
      <c r="BK23" s="297"/>
      <c r="BL23" s="297"/>
      <c r="BM23" s="297"/>
      <c r="BN23" s="297"/>
      <c r="BO23" s="297"/>
      <c r="BP23" s="297"/>
      <c r="BQ23" s="297"/>
      <c r="BR23" s="297"/>
      <c r="BS23" s="297"/>
      <c r="BT23" s="297"/>
      <c r="BU23" s="297"/>
      <c r="BV23" s="297"/>
      <c r="BW23" s="297"/>
      <c r="BX23" s="297"/>
      <c r="BY23" s="297"/>
      <c r="BZ23" s="297"/>
      <c r="CA23" s="297"/>
      <c r="CB23" s="297"/>
      <c r="CC23" s="297"/>
      <c r="CD23" s="297"/>
      <c r="CE23" s="297"/>
      <c r="CF23" s="297"/>
      <c r="CG23" s="297"/>
      <c r="CH23" s="297"/>
      <c r="CI23" s="297"/>
      <c r="CJ23" s="297"/>
      <c r="CK23" s="297"/>
      <c r="CL23" s="297"/>
      <c r="CM23" s="297"/>
      <c r="CN23" s="297"/>
      <c r="CO23" s="297"/>
      <c r="CP23" s="297"/>
      <c r="CQ23" s="297"/>
      <c r="CR23" s="297"/>
      <c r="CS23" s="297"/>
      <c r="CT23" s="297"/>
      <c r="CU23" s="297"/>
      <c r="CV23" s="297"/>
      <c r="CW23" s="297"/>
      <c r="CX23" s="297"/>
      <c r="CY23" s="297"/>
      <c r="CZ23" s="297"/>
      <c r="DA23" s="297"/>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7"/>
      <c r="EK23" s="297"/>
      <c r="EL23" s="297"/>
      <c r="EM23" s="297"/>
      <c r="EN23" s="297"/>
      <c r="EO23" s="297"/>
      <c r="EP23" s="297"/>
      <c r="EQ23" s="297"/>
      <c r="ER23" s="297"/>
      <c r="ES23" s="297"/>
    </row>
    <row r="24" spans="1:149" ht="223.5" customHeight="1" x14ac:dyDescent="0.25">
      <c r="A24" s="127" t="s">
        <v>350</v>
      </c>
      <c r="B24" s="51" t="s">
        <v>28</v>
      </c>
      <c r="C24" s="48" t="s">
        <v>98</v>
      </c>
      <c r="D24" s="50"/>
      <c r="E24" s="97"/>
      <c r="F24" s="146"/>
      <c r="G24" s="97"/>
      <c r="H24" s="97"/>
      <c r="I24" s="97"/>
      <c r="J24" s="97"/>
      <c r="K24" s="87">
        <f t="shared" si="7"/>
        <v>0</v>
      </c>
      <c r="L24" s="97">
        <v>3253377</v>
      </c>
      <c r="M24" s="146"/>
      <c r="N24" s="97"/>
      <c r="O24" s="97"/>
      <c r="P24" s="97"/>
      <c r="Q24" s="97"/>
      <c r="R24" s="87">
        <f t="shared" si="14"/>
        <v>3253377</v>
      </c>
      <c r="S24" s="50"/>
      <c r="T24" s="50"/>
      <c r="U24" s="50"/>
      <c r="V24" s="50"/>
      <c r="W24" s="50"/>
      <c r="X24" s="50"/>
      <c r="Y24" s="87">
        <f t="shared" si="8"/>
        <v>0</v>
      </c>
      <c r="Z24" s="50"/>
      <c r="AA24" s="50"/>
      <c r="AB24" s="50"/>
      <c r="AC24" s="50"/>
      <c r="AD24" s="50"/>
      <c r="AE24" s="50"/>
      <c r="AF24" s="87">
        <f t="shared" si="9"/>
        <v>0</v>
      </c>
      <c r="AG24" s="50"/>
      <c r="AH24" s="50"/>
      <c r="AI24" s="50"/>
      <c r="AJ24" s="50"/>
      <c r="AK24" s="50"/>
      <c r="AL24" s="50"/>
      <c r="AM24" s="87">
        <f t="shared" si="10"/>
        <v>0</v>
      </c>
      <c r="AN24" s="50"/>
      <c r="AO24" s="50"/>
      <c r="AP24" s="50"/>
      <c r="AQ24" s="50"/>
      <c r="AR24" s="50"/>
      <c r="AS24" s="50"/>
      <c r="AT24" s="87">
        <f t="shared" si="11"/>
        <v>0</v>
      </c>
      <c r="AU24" s="88">
        <f t="shared" si="12"/>
        <v>3253377</v>
      </c>
      <c r="AV24" s="98" t="s">
        <v>708</v>
      </c>
      <c r="AW24" s="147" t="s">
        <v>113</v>
      </c>
      <c r="AX24" s="147" t="s">
        <v>113</v>
      </c>
      <c r="AY24" s="99" t="s">
        <v>131</v>
      </c>
    </row>
    <row r="25" spans="1:149" ht="179.25" customHeight="1" x14ac:dyDescent="0.25">
      <c r="A25" s="126" t="s">
        <v>351</v>
      </c>
      <c r="B25" s="51" t="s">
        <v>103</v>
      </c>
      <c r="C25" s="48" t="s">
        <v>98</v>
      </c>
      <c r="D25" s="50"/>
      <c r="E25" s="97">
        <v>15000</v>
      </c>
      <c r="F25" s="97"/>
      <c r="G25" s="97"/>
      <c r="H25" s="97"/>
      <c r="I25" s="97"/>
      <c r="J25" s="97"/>
      <c r="K25" s="87">
        <f t="shared" si="7"/>
        <v>15000</v>
      </c>
      <c r="L25" s="97">
        <v>35000</v>
      </c>
      <c r="M25" s="97"/>
      <c r="N25" s="97"/>
      <c r="O25" s="97"/>
      <c r="P25" s="97"/>
      <c r="Q25" s="97"/>
      <c r="R25" s="87">
        <f t="shared" si="14"/>
        <v>35000</v>
      </c>
      <c r="S25" s="50"/>
      <c r="T25" s="50"/>
      <c r="U25" s="50"/>
      <c r="V25" s="50"/>
      <c r="W25" s="50"/>
      <c r="X25" s="50"/>
      <c r="Y25" s="87">
        <f t="shared" si="8"/>
        <v>0</v>
      </c>
      <c r="Z25" s="50"/>
      <c r="AA25" s="50"/>
      <c r="AB25" s="50"/>
      <c r="AC25" s="50"/>
      <c r="AD25" s="50"/>
      <c r="AE25" s="50"/>
      <c r="AF25" s="87">
        <f t="shared" si="9"/>
        <v>0</v>
      </c>
      <c r="AG25" s="50"/>
      <c r="AH25" s="50"/>
      <c r="AI25" s="50"/>
      <c r="AJ25" s="50"/>
      <c r="AK25" s="50"/>
      <c r="AL25" s="50"/>
      <c r="AM25" s="87">
        <f t="shared" si="10"/>
        <v>0</v>
      </c>
      <c r="AN25" s="50"/>
      <c r="AO25" s="50"/>
      <c r="AP25" s="50"/>
      <c r="AQ25" s="50"/>
      <c r="AR25" s="50"/>
      <c r="AS25" s="50"/>
      <c r="AT25" s="87">
        <f t="shared" si="11"/>
        <v>0</v>
      </c>
      <c r="AU25" s="88">
        <f t="shared" si="12"/>
        <v>50000</v>
      </c>
      <c r="AV25" s="98" t="s">
        <v>707</v>
      </c>
      <c r="AW25" s="100">
        <v>2022</v>
      </c>
      <c r="AX25" s="100">
        <v>2023</v>
      </c>
      <c r="AY25" s="99" t="s">
        <v>141</v>
      </c>
    </row>
    <row r="26" spans="1:149" ht="142.5" customHeight="1" x14ac:dyDescent="0.25">
      <c r="A26" s="126" t="s">
        <v>352</v>
      </c>
      <c r="B26" s="136" t="s">
        <v>78</v>
      </c>
      <c r="C26" s="48" t="s">
        <v>98</v>
      </c>
      <c r="D26" s="50"/>
      <c r="E26" s="97"/>
      <c r="F26" s="97"/>
      <c r="G26" s="97"/>
      <c r="H26" s="97"/>
      <c r="I26" s="97"/>
      <c r="J26" s="97"/>
      <c r="K26" s="87">
        <f t="shared" si="7"/>
        <v>0</v>
      </c>
      <c r="L26" s="97"/>
      <c r="M26" s="97"/>
      <c r="N26" s="97"/>
      <c r="O26" s="97"/>
      <c r="P26" s="97"/>
      <c r="Q26" s="97"/>
      <c r="R26" s="87">
        <f t="shared" si="14"/>
        <v>0</v>
      </c>
      <c r="S26" s="50"/>
      <c r="T26" s="50"/>
      <c r="U26" s="50"/>
      <c r="V26" s="50"/>
      <c r="W26" s="50"/>
      <c r="X26" s="50"/>
      <c r="Y26" s="87">
        <f t="shared" si="8"/>
        <v>0</v>
      </c>
      <c r="Z26" s="50">
        <v>140000</v>
      </c>
      <c r="AA26" s="50"/>
      <c r="AB26" s="50"/>
      <c r="AC26" s="50"/>
      <c r="AD26" s="50"/>
      <c r="AE26" s="50"/>
      <c r="AF26" s="87">
        <f t="shared" si="9"/>
        <v>140000</v>
      </c>
      <c r="AG26" s="50"/>
      <c r="AH26" s="50"/>
      <c r="AI26" s="50"/>
      <c r="AJ26" s="50"/>
      <c r="AK26" s="50"/>
      <c r="AL26" s="50"/>
      <c r="AM26" s="87">
        <f t="shared" si="10"/>
        <v>0</v>
      </c>
      <c r="AN26" s="50"/>
      <c r="AO26" s="50"/>
      <c r="AP26" s="50"/>
      <c r="AQ26" s="50"/>
      <c r="AR26" s="50"/>
      <c r="AS26" s="50"/>
      <c r="AT26" s="87">
        <f t="shared" si="11"/>
        <v>0</v>
      </c>
      <c r="AU26" s="88">
        <f t="shared" si="12"/>
        <v>140000</v>
      </c>
      <c r="AV26" s="98" t="s">
        <v>706</v>
      </c>
      <c r="AW26" s="100">
        <v>2025</v>
      </c>
      <c r="AX26" s="100">
        <v>2025</v>
      </c>
      <c r="AY26" s="99" t="s">
        <v>142</v>
      </c>
    </row>
    <row r="27" spans="1:149" ht="141.75" customHeight="1" x14ac:dyDescent="0.25">
      <c r="A27" s="126" t="s">
        <v>353</v>
      </c>
      <c r="B27" s="136" t="s">
        <v>77</v>
      </c>
      <c r="C27" s="48" t="s">
        <v>98</v>
      </c>
      <c r="D27" s="50"/>
      <c r="E27" s="97"/>
      <c r="F27" s="97"/>
      <c r="G27" s="97"/>
      <c r="H27" s="97"/>
      <c r="I27" s="97"/>
      <c r="J27" s="97"/>
      <c r="K27" s="87">
        <f t="shared" si="7"/>
        <v>0</v>
      </c>
      <c r="L27" s="97">
        <v>60000</v>
      </c>
      <c r="M27" s="97"/>
      <c r="N27" s="97"/>
      <c r="O27" s="97"/>
      <c r="P27" s="97"/>
      <c r="Q27" s="97"/>
      <c r="R27" s="87">
        <f t="shared" si="14"/>
        <v>60000</v>
      </c>
      <c r="S27" s="50"/>
      <c r="T27" s="50"/>
      <c r="U27" s="50"/>
      <c r="V27" s="50"/>
      <c r="W27" s="50"/>
      <c r="X27" s="50"/>
      <c r="Y27" s="87">
        <f t="shared" si="8"/>
        <v>0</v>
      </c>
      <c r="Z27" s="50"/>
      <c r="AA27" s="50"/>
      <c r="AB27" s="50"/>
      <c r="AC27" s="50"/>
      <c r="AD27" s="50"/>
      <c r="AE27" s="50"/>
      <c r="AF27" s="87">
        <f t="shared" si="9"/>
        <v>0</v>
      </c>
      <c r="AG27" s="50"/>
      <c r="AH27" s="50"/>
      <c r="AI27" s="50"/>
      <c r="AJ27" s="50"/>
      <c r="AK27" s="50"/>
      <c r="AL27" s="50"/>
      <c r="AM27" s="87">
        <f t="shared" si="10"/>
        <v>0</v>
      </c>
      <c r="AN27" s="50"/>
      <c r="AO27" s="50"/>
      <c r="AP27" s="50"/>
      <c r="AQ27" s="50"/>
      <c r="AR27" s="50"/>
      <c r="AS27" s="50"/>
      <c r="AT27" s="87">
        <f t="shared" si="11"/>
        <v>0</v>
      </c>
      <c r="AU27" s="88">
        <f t="shared" si="12"/>
        <v>60000</v>
      </c>
      <c r="AV27" s="98" t="s">
        <v>705</v>
      </c>
      <c r="AW27" s="100">
        <v>2023</v>
      </c>
      <c r="AX27" s="100">
        <v>2023</v>
      </c>
      <c r="AY27" s="99" t="s">
        <v>136</v>
      </c>
    </row>
    <row r="28" spans="1:149" ht="264.75" customHeight="1" x14ac:dyDescent="0.25">
      <c r="A28" s="126" t="s">
        <v>354</v>
      </c>
      <c r="B28" s="51" t="s">
        <v>217</v>
      </c>
      <c r="C28" s="48" t="s">
        <v>98</v>
      </c>
      <c r="D28" s="50"/>
      <c r="E28" s="97">
        <v>10000</v>
      </c>
      <c r="F28" s="97"/>
      <c r="G28" s="97"/>
      <c r="H28" s="97"/>
      <c r="I28" s="97"/>
      <c r="J28" s="97"/>
      <c r="K28" s="87">
        <f t="shared" si="7"/>
        <v>10000</v>
      </c>
      <c r="L28" s="97">
        <v>43577</v>
      </c>
      <c r="M28" s="97"/>
      <c r="N28" s="97"/>
      <c r="O28" s="97"/>
      <c r="P28" s="97"/>
      <c r="Q28" s="97"/>
      <c r="R28" s="87">
        <f t="shared" si="14"/>
        <v>43577</v>
      </c>
      <c r="S28" s="50"/>
      <c r="T28" s="50"/>
      <c r="U28" s="50"/>
      <c r="V28" s="50"/>
      <c r="W28" s="50"/>
      <c r="X28" s="50"/>
      <c r="Y28" s="87">
        <f t="shared" si="8"/>
        <v>0</v>
      </c>
      <c r="Z28" s="50"/>
      <c r="AA28" s="50"/>
      <c r="AB28" s="50"/>
      <c r="AC28" s="50"/>
      <c r="AD28" s="50"/>
      <c r="AE28" s="50"/>
      <c r="AF28" s="87">
        <f t="shared" si="9"/>
        <v>0</v>
      </c>
      <c r="AG28" s="50"/>
      <c r="AH28" s="50"/>
      <c r="AI28" s="50"/>
      <c r="AJ28" s="50"/>
      <c r="AK28" s="50"/>
      <c r="AL28" s="50"/>
      <c r="AM28" s="87">
        <f t="shared" si="10"/>
        <v>0</v>
      </c>
      <c r="AN28" s="50"/>
      <c r="AO28" s="50"/>
      <c r="AP28" s="50"/>
      <c r="AQ28" s="50"/>
      <c r="AR28" s="50"/>
      <c r="AS28" s="50"/>
      <c r="AT28" s="87">
        <f t="shared" si="11"/>
        <v>0</v>
      </c>
      <c r="AU28" s="88">
        <f t="shared" si="12"/>
        <v>53577</v>
      </c>
      <c r="AV28" s="98" t="s">
        <v>702</v>
      </c>
      <c r="AW28" s="100">
        <v>2022</v>
      </c>
      <c r="AX28" s="100">
        <v>2023</v>
      </c>
      <c r="AY28" s="99" t="s">
        <v>136</v>
      </c>
    </row>
    <row r="29" spans="1:149" ht="132" customHeight="1" x14ac:dyDescent="0.25">
      <c r="A29" s="126" t="s">
        <v>355</v>
      </c>
      <c r="B29" s="51" t="s">
        <v>218</v>
      </c>
      <c r="C29" s="48" t="s">
        <v>98</v>
      </c>
      <c r="D29" s="50"/>
      <c r="E29" s="104"/>
      <c r="F29" s="50"/>
      <c r="G29" s="50"/>
      <c r="H29" s="50"/>
      <c r="I29" s="50"/>
      <c r="J29" s="50"/>
      <c r="K29" s="87">
        <f t="shared" si="7"/>
        <v>0</v>
      </c>
      <c r="L29" s="50">
        <v>50000</v>
      </c>
      <c r="M29" s="50"/>
      <c r="N29" s="50"/>
      <c r="O29" s="50"/>
      <c r="P29" s="50"/>
      <c r="Q29" s="50"/>
      <c r="R29" s="87">
        <f t="shared" si="14"/>
        <v>50000</v>
      </c>
      <c r="S29" s="50"/>
      <c r="T29" s="50"/>
      <c r="U29" s="50"/>
      <c r="V29" s="50"/>
      <c r="W29" s="50"/>
      <c r="X29" s="50"/>
      <c r="Y29" s="87">
        <f t="shared" si="8"/>
        <v>0</v>
      </c>
      <c r="Z29" s="50"/>
      <c r="AA29" s="50"/>
      <c r="AB29" s="50"/>
      <c r="AC29" s="50"/>
      <c r="AD29" s="50"/>
      <c r="AE29" s="50"/>
      <c r="AF29" s="87">
        <f t="shared" si="9"/>
        <v>0</v>
      </c>
      <c r="AG29" s="50"/>
      <c r="AH29" s="50"/>
      <c r="AI29" s="50"/>
      <c r="AJ29" s="50"/>
      <c r="AK29" s="50"/>
      <c r="AL29" s="50"/>
      <c r="AM29" s="87">
        <f t="shared" si="10"/>
        <v>0</v>
      </c>
      <c r="AN29" s="50"/>
      <c r="AO29" s="50"/>
      <c r="AP29" s="50"/>
      <c r="AQ29" s="50"/>
      <c r="AR29" s="50"/>
      <c r="AS29" s="50"/>
      <c r="AT29" s="87">
        <f t="shared" si="11"/>
        <v>0</v>
      </c>
      <c r="AU29" s="88">
        <f t="shared" si="12"/>
        <v>50000</v>
      </c>
      <c r="AV29" s="89" t="s">
        <v>703</v>
      </c>
      <c r="AW29" s="50">
        <v>2023</v>
      </c>
      <c r="AX29" s="50">
        <v>2023</v>
      </c>
      <c r="AY29" s="99" t="s">
        <v>136</v>
      </c>
    </row>
    <row r="30" spans="1:149" ht="161.25" customHeight="1" x14ac:dyDescent="0.25">
      <c r="A30" s="126" t="s">
        <v>356</v>
      </c>
      <c r="B30" s="51" t="s">
        <v>219</v>
      </c>
      <c r="C30" s="48" t="s">
        <v>98</v>
      </c>
      <c r="D30" s="50"/>
      <c r="E30" s="148"/>
      <c r="F30" s="50"/>
      <c r="G30" s="50"/>
      <c r="H30" s="50"/>
      <c r="I30" s="50"/>
      <c r="J30" s="50"/>
      <c r="K30" s="87">
        <f t="shared" si="7"/>
        <v>0</v>
      </c>
      <c r="L30" s="50">
        <v>50000</v>
      </c>
      <c r="M30" s="50"/>
      <c r="N30" s="50"/>
      <c r="O30" s="50"/>
      <c r="P30" s="50"/>
      <c r="Q30" s="50"/>
      <c r="R30" s="87">
        <f t="shared" si="14"/>
        <v>50000</v>
      </c>
      <c r="S30" s="50"/>
      <c r="T30" s="50"/>
      <c r="U30" s="50"/>
      <c r="V30" s="50"/>
      <c r="W30" s="50"/>
      <c r="X30" s="50"/>
      <c r="Y30" s="87">
        <f t="shared" si="8"/>
        <v>0</v>
      </c>
      <c r="Z30" s="50"/>
      <c r="AA30" s="50"/>
      <c r="AB30" s="50"/>
      <c r="AC30" s="50"/>
      <c r="AD30" s="50"/>
      <c r="AE30" s="50"/>
      <c r="AF30" s="87">
        <f t="shared" si="9"/>
        <v>0</v>
      </c>
      <c r="AG30" s="50"/>
      <c r="AH30" s="50"/>
      <c r="AI30" s="50"/>
      <c r="AJ30" s="50"/>
      <c r="AK30" s="50"/>
      <c r="AL30" s="50"/>
      <c r="AM30" s="87">
        <f t="shared" si="10"/>
        <v>0</v>
      </c>
      <c r="AN30" s="50"/>
      <c r="AO30" s="50"/>
      <c r="AP30" s="50"/>
      <c r="AQ30" s="50"/>
      <c r="AR30" s="50"/>
      <c r="AS30" s="50"/>
      <c r="AT30" s="87">
        <f t="shared" si="11"/>
        <v>0</v>
      </c>
      <c r="AU30" s="88">
        <f t="shared" si="12"/>
        <v>50000</v>
      </c>
      <c r="AV30" s="89" t="s">
        <v>704</v>
      </c>
      <c r="AW30" s="50">
        <v>2023</v>
      </c>
      <c r="AX30" s="50">
        <v>2023</v>
      </c>
      <c r="AY30" s="99" t="s">
        <v>136</v>
      </c>
    </row>
    <row r="31" spans="1:149" s="5" customFormat="1" ht="112.5" customHeight="1" x14ac:dyDescent="0.25">
      <c r="A31" s="126" t="s">
        <v>357</v>
      </c>
      <c r="B31" s="101" t="s">
        <v>104</v>
      </c>
      <c r="C31" s="48" t="s">
        <v>98</v>
      </c>
      <c r="D31" s="149"/>
      <c r="E31" s="97"/>
      <c r="F31" s="102">
        <v>0</v>
      </c>
      <c r="G31" s="97">
        <v>0</v>
      </c>
      <c r="H31" s="97"/>
      <c r="I31" s="97"/>
      <c r="J31" s="97"/>
      <c r="K31" s="87">
        <f t="shared" si="7"/>
        <v>0</v>
      </c>
      <c r="L31" s="97"/>
      <c r="M31" s="97"/>
      <c r="N31" s="102"/>
      <c r="O31" s="97"/>
      <c r="P31" s="97">
        <v>150000</v>
      </c>
      <c r="Q31" s="97"/>
      <c r="R31" s="87">
        <f t="shared" si="14"/>
        <v>150000</v>
      </c>
      <c r="S31" s="50"/>
      <c r="T31" s="50"/>
      <c r="U31" s="50"/>
      <c r="V31" s="50"/>
      <c r="W31" s="50"/>
      <c r="X31" s="50"/>
      <c r="Y31" s="87">
        <f t="shared" si="8"/>
        <v>0</v>
      </c>
      <c r="Z31" s="50"/>
      <c r="AA31" s="50"/>
      <c r="AB31" s="50"/>
      <c r="AC31" s="50"/>
      <c r="AD31" s="50"/>
      <c r="AE31" s="50"/>
      <c r="AF31" s="87">
        <f t="shared" si="9"/>
        <v>0</v>
      </c>
      <c r="AG31" s="50"/>
      <c r="AH31" s="50"/>
      <c r="AI31" s="50"/>
      <c r="AJ31" s="50"/>
      <c r="AK31" s="50"/>
      <c r="AL31" s="50"/>
      <c r="AM31" s="87">
        <f t="shared" si="10"/>
        <v>0</v>
      </c>
      <c r="AN31" s="50"/>
      <c r="AO31" s="50"/>
      <c r="AP31" s="50"/>
      <c r="AQ31" s="50"/>
      <c r="AR31" s="50"/>
      <c r="AS31" s="50"/>
      <c r="AT31" s="87">
        <f t="shared" si="11"/>
        <v>0</v>
      </c>
      <c r="AU31" s="88">
        <f t="shared" si="12"/>
        <v>150000</v>
      </c>
      <c r="AV31" s="150" t="s">
        <v>716</v>
      </c>
      <c r="AW31" s="50">
        <v>2022</v>
      </c>
      <c r="AX31" s="50">
        <v>2023</v>
      </c>
      <c r="AY31" s="148" t="s">
        <v>133</v>
      </c>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299"/>
      <c r="CE31" s="299"/>
      <c r="CF31" s="299"/>
      <c r="CG31" s="299"/>
      <c r="CH31" s="299"/>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row>
    <row r="32" spans="1:149" ht="264" customHeight="1" x14ac:dyDescent="0.25">
      <c r="A32" s="126" t="s">
        <v>358</v>
      </c>
      <c r="B32" s="51" t="s">
        <v>221</v>
      </c>
      <c r="C32" s="48" t="s">
        <v>98</v>
      </c>
      <c r="D32" s="50"/>
      <c r="E32" s="97">
        <v>41910</v>
      </c>
      <c r="F32" s="97"/>
      <c r="G32" s="97"/>
      <c r="H32" s="97"/>
      <c r="I32" s="97"/>
      <c r="J32" s="97"/>
      <c r="K32" s="87">
        <f t="shared" si="7"/>
        <v>41910</v>
      </c>
      <c r="L32" s="97">
        <f>50000+81905</f>
        <v>131905</v>
      </c>
      <c r="M32" s="97"/>
      <c r="N32" s="97"/>
      <c r="O32" s="97"/>
      <c r="P32" s="97"/>
      <c r="Q32" s="97"/>
      <c r="R32" s="87">
        <f t="shared" si="14"/>
        <v>131905</v>
      </c>
      <c r="S32" s="50"/>
      <c r="T32" s="50"/>
      <c r="U32" s="50"/>
      <c r="V32" s="50"/>
      <c r="W32" s="50"/>
      <c r="X32" s="50"/>
      <c r="Y32" s="87">
        <f t="shared" si="8"/>
        <v>0</v>
      </c>
      <c r="Z32" s="50"/>
      <c r="AA32" s="50"/>
      <c r="AB32" s="50"/>
      <c r="AC32" s="50"/>
      <c r="AD32" s="50"/>
      <c r="AE32" s="50"/>
      <c r="AF32" s="87">
        <f t="shared" si="9"/>
        <v>0</v>
      </c>
      <c r="AG32" s="50"/>
      <c r="AH32" s="50"/>
      <c r="AI32" s="50"/>
      <c r="AJ32" s="50"/>
      <c r="AK32" s="50"/>
      <c r="AL32" s="50"/>
      <c r="AM32" s="87">
        <f t="shared" si="10"/>
        <v>0</v>
      </c>
      <c r="AN32" s="50"/>
      <c r="AO32" s="50"/>
      <c r="AP32" s="50"/>
      <c r="AQ32" s="50"/>
      <c r="AR32" s="50"/>
      <c r="AS32" s="50"/>
      <c r="AT32" s="87">
        <f t="shared" si="11"/>
        <v>0</v>
      </c>
      <c r="AU32" s="88">
        <f t="shared" si="12"/>
        <v>173815</v>
      </c>
      <c r="AV32" s="98" t="s">
        <v>717</v>
      </c>
      <c r="AW32" s="100">
        <v>2022</v>
      </c>
      <c r="AX32" s="100">
        <v>2023</v>
      </c>
      <c r="AY32" s="99" t="s">
        <v>133</v>
      </c>
    </row>
    <row r="33" spans="1:51" ht="262.5" customHeight="1" x14ac:dyDescent="0.25">
      <c r="A33" s="126" t="s">
        <v>359</v>
      </c>
      <c r="B33" s="51" t="s">
        <v>30</v>
      </c>
      <c r="C33" s="48" t="s">
        <v>98</v>
      </c>
      <c r="D33" s="50"/>
      <c r="E33" s="97">
        <v>12000</v>
      </c>
      <c r="F33" s="146"/>
      <c r="G33" s="97"/>
      <c r="H33" s="97"/>
      <c r="I33" s="97"/>
      <c r="J33" s="97"/>
      <c r="K33" s="87">
        <f t="shared" si="7"/>
        <v>12000</v>
      </c>
      <c r="L33" s="97"/>
      <c r="M33" s="146"/>
      <c r="N33" s="97"/>
      <c r="O33" s="97"/>
      <c r="P33" s="97"/>
      <c r="Q33" s="97"/>
      <c r="R33" s="87">
        <f t="shared" si="14"/>
        <v>0</v>
      </c>
      <c r="S33" s="50"/>
      <c r="T33" s="50"/>
      <c r="U33" s="50"/>
      <c r="V33" s="50"/>
      <c r="W33" s="50"/>
      <c r="X33" s="50"/>
      <c r="Y33" s="87">
        <f t="shared" si="8"/>
        <v>0</v>
      </c>
      <c r="Z33" s="50"/>
      <c r="AA33" s="50"/>
      <c r="AB33" s="50"/>
      <c r="AC33" s="50"/>
      <c r="AD33" s="50"/>
      <c r="AE33" s="50"/>
      <c r="AF33" s="87">
        <f t="shared" si="9"/>
        <v>0</v>
      </c>
      <c r="AG33" s="50"/>
      <c r="AH33" s="50"/>
      <c r="AI33" s="50"/>
      <c r="AJ33" s="50"/>
      <c r="AK33" s="50"/>
      <c r="AL33" s="50"/>
      <c r="AM33" s="87">
        <f t="shared" si="10"/>
        <v>0</v>
      </c>
      <c r="AN33" s="50"/>
      <c r="AO33" s="50"/>
      <c r="AP33" s="50"/>
      <c r="AQ33" s="50"/>
      <c r="AR33" s="50"/>
      <c r="AS33" s="50"/>
      <c r="AT33" s="87">
        <f t="shared" si="11"/>
        <v>0</v>
      </c>
      <c r="AU33" s="88">
        <f t="shared" si="12"/>
        <v>12000</v>
      </c>
      <c r="AV33" s="98" t="s">
        <v>718</v>
      </c>
      <c r="AW33" s="100">
        <v>2022</v>
      </c>
      <c r="AX33" s="100">
        <v>2022</v>
      </c>
      <c r="AY33" s="99" t="s">
        <v>134</v>
      </c>
    </row>
    <row r="34" spans="1:51" ht="189" customHeight="1" x14ac:dyDescent="0.25">
      <c r="A34" s="126" t="s">
        <v>360</v>
      </c>
      <c r="B34" s="51" t="s">
        <v>32</v>
      </c>
      <c r="C34" s="48" t="s">
        <v>98</v>
      </c>
      <c r="D34" s="50"/>
      <c r="E34" s="104"/>
      <c r="F34" s="50"/>
      <c r="G34" s="50"/>
      <c r="H34" s="50"/>
      <c r="I34" s="50"/>
      <c r="J34" s="50"/>
      <c r="K34" s="87">
        <f t="shared" si="7"/>
        <v>0</v>
      </c>
      <c r="L34" s="50"/>
      <c r="M34" s="50"/>
      <c r="N34" s="50"/>
      <c r="O34" s="50"/>
      <c r="P34" s="50"/>
      <c r="Q34" s="50"/>
      <c r="R34" s="87">
        <f t="shared" si="14"/>
        <v>0</v>
      </c>
      <c r="S34" s="50">
        <v>50000</v>
      </c>
      <c r="T34" s="50"/>
      <c r="U34" s="50"/>
      <c r="V34" s="50"/>
      <c r="W34" s="50"/>
      <c r="X34" s="50"/>
      <c r="Y34" s="87">
        <f t="shared" si="8"/>
        <v>50000</v>
      </c>
      <c r="Z34" s="50">
        <v>250000</v>
      </c>
      <c r="AA34" s="50"/>
      <c r="AB34" s="50"/>
      <c r="AC34" s="50"/>
      <c r="AD34" s="50"/>
      <c r="AE34" s="50"/>
      <c r="AF34" s="87">
        <f t="shared" si="9"/>
        <v>250000</v>
      </c>
      <c r="AG34" s="50">
        <v>250000</v>
      </c>
      <c r="AH34" s="50"/>
      <c r="AI34" s="50"/>
      <c r="AJ34" s="50"/>
      <c r="AK34" s="50"/>
      <c r="AL34" s="50"/>
      <c r="AM34" s="87">
        <f t="shared" si="10"/>
        <v>250000</v>
      </c>
      <c r="AN34" s="50"/>
      <c r="AO34" s="50"/>
      <c r="AP34" s="50"/>
      <c r="AQ34" s="50"/>
      <c r="AR34" s="50"/>
      <c r="AS34" s="50"/>
      <c r="AT34" s="87">
        <f t="shared" si="11"/>
        <v>0</v>
      </c>
      <c r="AU34" s="88">
        <f t="shared" si="12"/>
        <v>550000</v>
      </c>
      <c r="AV34" s="89" t="s">
        <v>904</v>
      </c>
      <c r="AW34" s="50">
        <v>2024</v>
      </c>
      <c r="AX34" s="50">
        <v>2026</v>
      </c>
      <c r="AY34" s="48" t="s">
        <v>143</v>
      </c>
    </row>
    <row r="35" spans="1:51" ht="186" customHeight="1" x14ac:dyDescent="0.25">
      <c r="A35" s="126" t="s">
        <v>361</v>
      </c>
      <c r="B35" s="51" t="s">
        <v>508</v>
      </c>
      <c r="C35" s="48" t="s">
        <v>98</v>
      </c>
      <c r="D35" s="103"/>
      <c r="E35" s="97"/>
      <c r="F35" s="97"/>
      <c r="G35" s="97"/>
      <c r="H35" s="97"/>
      <c r="I35" s="97"/>
      <c r="J35" s="97"/>
      <c r="K35" s="87">
        <f t="shared" si="7"/>
        <v>0</v>
      </c>
      <c r="L35" s="97"/>
      <c r="M35" s="97"/>
      <c r="N35" s="97"/>
      <c r="O35" s="97"/>
      <c r="P35" s="97"/>
      <c r="Q35" s="97" t="s">
        <v>96</v>
      </c>
      <c r="R35" s="87">
        <f t="shared" si="14"/>
        <v>0</v>
      </c>
      <c r="S35" s="50"/>
      <c r="T35" s="50"/>
      <c r="U35" s="50"/>
      <c r="V35" s="50"/>
      <c r="W35" s="50"/>
      <c r="X35" s="50"/>
      <c r="Y35" s="87">
        <f t="shared" si="8"/>
        <v>0</v>
      </c>
      <c r="Z35" s="50">
        <v>128000</v>
      </c>
      <c r="AA35" s="50"/>
      <c r="AB35" s="50"/>
      <c r="AC35" s="50"/>
      <c r="AD35" s="50"/>
      <c r="AE35" s="50"/>
      <c r="AF35" s="87">
        <f t="shared" si="9"/>
        <v>128000</v>
      </c>
      <c r="AG35" s="50">
        <v>500000</v>
      </c>
      <c r="AH35" s="50"/>
      <c r="AI35" s="50"/>
      <c r="AJ35" s="50"/>
      <c r="AK35" s="50"/>
      <c r="AL35" s="50"/>
      <c r="AM35" s="87">
        <f t="shared" si="10"/>
        <v>500000</v>
      </c>
      <c r="AN35" s="50"/>
      <c r="AO35" s="50"/>
      <c r="AP35" s="50"/>
      <c r="AQ35" s="50"/>
      <c r="AR35" s="50"/>
      <c r="AS35" s="50"/>
      <c r="AT35" s="87">
        <f t="shared" si="11"/>
        <v>0</v>
      </c>
      <c r="AU35" s="88">
        <f t="shared" si="12"/>
        <v>628000</v>
      </c>
      <c r="AV35" s="98" t="s">
        <v>719</v>
      </c>
      <c r="AW35" s="100">
        <v>2025</v>
      </c>
      <c r="AX35" s="100">
        <v>2026</v>
      </c>
      <c r="AY35" s="99" t="s">
        <v>132</v>
      </c>
    </row>
    <row r="36" spans="1:51" ht="354.75" customHeight="1" x14ac:dyDescent="0.25">
      <c r="A36" s="126" t="s">
        <v>362</v>
      </c>
      <c r="B36" s="51" t="s">
        <v>107</v>
      </c>
      <c r="C36" s="48" t="s">
        <v>98</v>
      </c>
      <c r="D36" s="50"/>
      <c r="E36" s="104">
        <f>9000</f>
        <v>9000</v>
      </c>
      <c r="F36" s="50"/>
      <c r="G36" s="50"/>
      <c r="H36" s="50"/>
      <c r="I36" s="50"/>
      <c r="J36" s="50"/>
      <c r="K36" s="87">
        <f t="shared" si="7"/>
        <v>9000</v>
      </c>
      <c r="L36" s="104">
        <f>116900/2+50000</f>
        <v>108450</v>
      </c>
      <c r="M36" s="50"/>
      <c r="N36" s="50"/>
      <c r="O36" s="50"/>
      <c r="P36" s="50"/>
      <c r="Q36" s="50"/>
      <c r="R36" s="87">
        <f t="shared" si="14"/>
        <v>108450</v>
      </c>
      <c r="S36" s="50"/>
      <c r="T36" s="50"/>
      <c r="U36" s="50"/>
      <c r="V36" s="50"/>
      <c r="W36" s="50"/>
      <c r="X36" s="50"/>
      <c r="Y36" s="87">
        <f t="shared" si="8"/>
        <v>0</v>
      </c>
      <c r="Z36" s="50"/>
      <c r="AA36" s="50"/>
      <c r="AB36" s="50"/>
      <c r="AC36" s="50"/>
      <c r="AD36" s="50"/>
      <c r="AE36" s="50"/>
      <c r="AF36" s="87">
        <f t="shared" si="9"/>
        <v>0</v>
      </c>
      <c r="AG36" s="50"/>
      <c r="AH36" s="50"/>
      <c r="AI36" s="50"/>
      <c r="AJ36" s="50"/>
      <c r="AK36" s="50"/>
      <c r="AL36" s="50"/>
      <c r="AM36" s="87">
        <f t="shared" si="10"/>
        <v>0</v>
      </c>
      <c r="AN36" s="50"/>
      <c r="AO36" s="50"/>
      <c r="AP36" s="50"/>
      <c r="AQ36" s="50"/>
      <c r="AR36" s="50"/>
      <c r="AS36" s="50"/>
      <c r="AT36" s="87">
        <f t="shared" si="11"/>
        <v>0</v>
      </c>
      <c r="AU36" s="88">
        <f t="shared" si="12"/>
        <v>117450</v>
      </c>
      <c r="AV36" s="89" t="s">
        <v>720</v>
      </c>
      <c r="AW36" s="50">
        <v>2022</v>
      </c>
      <c r="AX36" s="50">
        <v>2023</v>
      </c>
      <c r="AY36" s="48" t="s">
        <v>137</v>
      </c>
    </row>
    <row r="37" spans="1:51" ht="132" customHeight="1" x14ac:dyDescent="0.25">
      <c r="A37" s="126" t="s">
        <v>363</v>
      </c>
      <c r="B37" s="51" t="s">
        <v>35</v>
      </c>
      <c r="C37" s="48" t="s">
        <v>98</v>
      </c>
      <c r="D37" s="50"/>
      <c r="E37" s="104"/>
      <c r="F37" s="50"/>
      <c r="G37" s="50"/>
      <c r="H37" s="50"/>
      <c r="I37" s="50"/>
      <c r="J37" s="50"/>
      <c r="K37" s="87">
        <f t="shared" si="7"/>
        <v>0</v>
      </c>
      <c r="L37" s="50"/>
      <c r="M37" s="50"/>
      <c r="N37" s="50"/>
      <c r="O37" s="50"/>
      <c r="P37" s="50"/>
      <c r="Q37" s="50"/>
      <c r="R37" s="87">
        <f t="shared" si="14"/>
        <v>0</v>
      </c>
      <c r="S37" s="50">
        <v>300000</v>
      </c>
      <c r="T37" s="50"/>
      <c r="U37" s="50"/>
      <c r="V37" s="50"/>
      <c r="W37" s="50"/>
      <c r="X37" s="50"/>
      <c r="Y37" s="87">
        <f t="shared" si="8"/>
        <v>300000</v>
      </c>
      <c r="Z37" s="50"/>
      <c r="AA37" s="50"/>
      <c r="AB37" s="50"/>
      <c r="AC37" s="50"/>
      <c r="AD37" s="50"/>
      <c r="AE37" s="50"/>
      <c r="AF37" s="87">
        <f t="shared" si="9"/>
        <v>0</v>
      </c>
      <c r="AG37" s="50"/>
      <c r="AH37" s="50"/>
      <c r="AI37" s="50"/>
      <c r="AJ37" s="50"/>
      <c r="AK37" s="50"/>
      <c r="AL37" s="50"/>
      <c r="AM37" s="87">
        <f t="shared" si="10"/>
        <v>0</v>
      </c>
      <c r="AN37" s="50"/>
      <c r="AO37" s="50"/>
      <c r="AP37" s="50"/>
      <c r="AQ37" s="50"/>
      <c r="AR37" s="50"/>
      <c r="AS37" s="50"/>
      <c r="AT37" s="87">
        <f t="shared" si="11"/>
        <v>0</v>
      </c>
      <c r="AU37" s="88">
        <f t="shared" si="12"/>
        <v>300000</v>
      </c>
      <c r="AV37" s="89" t="s">
        <v>721</v>
      </c>
      <c r="AW37" s="50">
        <v>2024</v>
      </c>
      <c r="AX37" s="50">
        <v>2024</v>
      </c>
      <c r="AY37" s="48" t="s">
        <v>137</v>
      </c>
    </row>
    <row r="38" spans="1:51" ht="170.25" customHeight="1" x14ac:dyDescent="0.25">
      <c r="A38" s="126" t="s">
        <v>364</v>
      </c>
      <c r="B38" s="51" t="s">
        <v>36</v>
      </c>
      <c r="C38" s="48" t="s">
        <v>98</v>
      </c>
      <c r="D38" s="50"/>
      <c r="E38" s="104">
        <v>0</v>
      </c>
      <c r="F38" s="50"/>
      <c r="G38" s="50"/>
      <c r="H38" s="50"/>
      <c r="I38" s="50"/>
      <c r="J38" s="50"/>
      <c r="K38" s="87">
        <f t="shared" si="7"/>
        <v>0</v>
      </c>
      <c r="L38" s="50">
        <v>120000</v>
      </c>
      <c r="M38" s="50"/>
      <c r="N38" s="50"/>
      <c r="O38" s="50"/>
      <c r="P38" s="50"/>
      <c r="Q38" s="50"/>
      <c r="R38" s="87">
        <f t="shared" si="14"/>
        <v>120000</v>
      </c>
      <c r="S38" s="50"/>
      <c r="T38" s="50"/>
      <c r="U38" s="50"/>
      <c r="V38" s="50"/>
      <c r="W38" s="50"/>
      <c r="X38" s="50"/>
      <c r="Y38" s="87">
        <f t="shared" si="8"/>
        <v>0</v>
      </c>
      <c r="Z38" s="50"/>
      <c r="AA38" s="50"/>
      <c r="AB38" s="50"/>
      <c r="AC38" s="50"/>
      <c r="AD38" s="50"/>
      <c r="AE38" s="50"/>
      <c r="AF38" s="87">
        <f t="shared" si="9"/>
        <v>0</v>
      </c>
      <c r="AG38" s="50"/>
      <c r="AH38" s="50"/>
      <c r="AI38" s="50"/>
      <c r="AJ38" s="50"/>
      <c r="AK38" s="50"/>
      <c r="AL38" s="50"/>
      <c r="AM38" s="87">
        <f t="shared" si="10"/>
        <v>0</v>
      </c>
      <c r="AN38" s="50"/>
      <c r="AO38" s="50"/>
      <c r="AP38" s="50"/>
      <c r="AQ38" s="50"/>
      <c r="AR38" s="50"/>
      <c r="AS38" s="50"/>
      <c r="AT38" s="87">
        <f t="shared" si="11"/>
        <v>0</v>
      </c>
      <c r="AU38" s="88">
        <f t="shared" si="12"/>
        <v>120000</v>
      </c>
      <c r="AV38" s="89" t="s">
        <v>722</v>
      </c>
      <c r="AW38" s="50">
        <v>2023</v>
      </c>
      <c r="AX38" s="50">
        <v>2023</v>
      </c>
      <c r="AY38" s="48" t="s">
        <v>137</v>
      </c>
    </row>
    <row r="39" spans="1:51" ht="147" customHeight="1" x14ac:dyDescent="0.25">
      <c r="A39" s="126" t="s">
        <v>365</v>
      </c>
      <c r="B39" s="51" t="s">
        <v>37</v>
      </c>
      <c r="C39" s="48" t="s">
        <v>98</v>
      </c>
      <c r="D39" s="50"/>
      <c r="E39" s="104"/>
      <c r="F39" s="50"/>
      <c r="G39" s="50"/>
      <c r="H39" s="50"/>
      <c r="I39" s="50"/>
      <c r="J39" s="50"/>
      <c r="K39" s="87">
        <f t="shared" si="7"/>
        <v>0</v>
      </c>
      <c r="L39" s="50">
        <v>150000</v>
      </c>
      <c r="M39" s="50"/>
      <c r="N39" s="50"/>
      <c r="O39" s="50"/>
      <c r="P39" s="50"/>
      <c r="Q39" s="50"/>
      <c r="R39" s="87">
        <f t="shared" si="14"/>
        <v>150000</v>
      </c>
      <c r="S39" s="50">
        <v>150000</v>
      </c>
      <c r="T39" s="50"/>
      <c r="U39" s="50"/>
      <c r="V39" s="50"/>
      <c r="W39" s="50"/>
      <c r="X39" s="50"/>
      <c r="Y39" s="87">
        <f t="shared" si="8"/>
        <v>150000</v>
      </c>
      <c r="Z39" s="50"/>
      <c r="AA39" s="50"/>
      <c r="AB39" s="50"/>
      <c r="AC39" s="50"/>
      <c r="AD39" s="50"/>
      <c r="AE39" s="50"/>
      <c r="AF39" s="87">
        <f t="shared" si="9"/>
        <v>0</v>
      </c>
      <c r="AG39" s="50"/>
      <c r="AH39" s="50"/>
      <c r="AI39" s="50"/>
      <c r="AJ39" s="50"/>
      <c r="AK39" s="50"/>
      <c r="AL39" s="50"/>
      <c r="AM39" s="87">
        <f t="shared" si="10"/>
        <v>0</v>
      </c>
      <c r="AN39" s="50"/>
      <c r="AO39" s="50"/>
      <c r="AP39" s="50"/>
      <c r="AQ39" s="50"/>
      <c r="AR39" s="50"/>
      <c r="AS39" s="50"/>
      <c r="AT39" s="87">
        <f t="shared" si="11"/>
        <v>0</v>
      </c>
      <c r="AU39" s="88">
        <f t="shared" si="12"/>
        <v>300000</v>
      </c>
      <c r="AV39" s="89" t="s">
        <v>723</v>
      </c>
      <c r="AW39" s="50">
        <v>2023</v>
      </c>
      <c r="AX39" s="50">
        <v>2024</v>
      </c>
      <c r="AY39" s="48" t="s">
        <v>137</v>
      </c>
    </row>
    <row r="40" spans="1:51" ht="209.25" customHeight="1" x14ac:dyDescent="0.25">
      <c r="A40" s="126" t="s">
        <v>366</v>
      </c>
      <c r="B40" s="51" t="s">
        <v>224</v>
      </c>
      <c r="C40" s="48" t="s">
        <v>98</v>
      </c>
      <c r="D40" s="50"/>
      <c r="E40" s="104">
        <v>48840</v>
      </c>
      <c r="F40" s="50"/>
      <c r="G40" s="50"/>
      <c r="H40" s="50"/>
      <c r="I40" s="50"/>
      <c r="J40" s="50"/>
      <c r="K40" s="87">
        <f t="shared" si="7"/>
        <v>48840</v>
      </c>
      <c r="L40" s="50">
        <v>20000</v>
      </c>
      <c r="M40" s="50"/>
      <c r="N40" s="50"/>
      <c r="O40" s="50"/>
      <c r="P40" s="50"/>
      <c r="Q40" s="50"/>
      <c r="R40" s="87">
        <f t="shared" si="14"/>
        <v>20000</v>
      </c>
      <c r="S40" s="50"/>
      <c r="T40" s="50"/>
      <c r="U40" s="50"/>
      <c r="V40" s="50"/>
      <c r="W40" s="50"/>
      <c r="X40" s="50"/>
      <c r="Y40" s="87">
        <f t="shared" si="8"/>
        <v>0</v>
      </c>
      <c r="Z40" s="50"/>
      <c r="AA40" s="50"/>
      <c r="AB40" s="50"/>
      <c r="AC40" s="50"/>
      <c r="AD40" s="50"/>
      <c r="AE40" s="50"/>
      <c r="AF40" s="87">
        <f t="shared" si="9"/>
        <v>0</v>
      </c>
      <c r="AG40" s="50"/>
      <c r="AH40" s="50"/>
      <c r="AI40" s="50"/>
      <c r="AJ40" s="50"/>
      <c r="AK40" s="50"/>
      <c r="AL40" s="50"/>
      <c r="AM40" s="87">
        <f t="shared" si="10"/>
        <v>0</v>
      </c>
      <c r="AN40" s="50"/>
      <c r="AO40" s="50"/>
      <c r="AP40" s="50"/>
      <c r="AQ40" s="50"/>
      <c r="AR40" s="50"/>
      <c r="AS40" s="50"/>
      <c r="AT40" s="87">
        <f t="shared" si="11"/>
        <v>0</v>
      </c>
      <c r="AU40" s="88">
        <f t="shared" si="12"/>
        <v>68840</v>
      </c>
      <c r="AV40" s="96" t="s">
        <v>724</v>
      </c>
      <c r="AW40" s="50">
        <v>2022</v>
      </c>
      <c r="AX40" s="50">
        <v>2023</v>
      </c>
      <c r="AY40" s="48" t="s">
        <v>223</v>
      </c>
    </row>
    <row r="41" spans="1:51" ht="192" customHeight="1" x14ac:dyDescent="0.25">
      <c r="A41" s="126" t="s">
        <v>367</v>
      </c>
      <c r="B41" s="51" t="s">
        <v>106</v>
      </c>
      <c r="C41" s="48" t="s">
        <v>98</v>
      </c>
      <c r="D41" s="50"/>
      <c r="E41" s="104">
        <v>14060</v>
      </c>
      <c r="F41" s="50"/>
      <c r="G41" s="50"/>
      <c r="H41" s="50"/>
      <c r="I41" s="50"/>
      <c r="J41" s="50"/>
      <c r="K41" s="87">
        <f t="shared" si="7"/>
        <v>14060</v>
      </c>
      <c r="L41" s="50">
        <v>513980</v>
      </c>
      <c r="M41" s="50"/>
      <c r="N41" s="50"/>
      <c r="O41" s="50"/>
      <c r="P41" s="50"/>
      <c r="Q41" s="50"/>
      <c r="R41" s="87">
        <f t="shared" si="14"/>
        <v>513980</v>
      </c>
      <c r="S41" s="50"/>
      <c r="T41" s="50"/>
      <c r="U41" s="50"/>
      <c r="V41" s="50"/>
      <c r="W41" s="50"/>
      <c r="X41" s="50"/>
      <c r="Y41" s="87">
        <f t="shared" si="8"/>
        <v>0</v>
      </c>
      <c r="Z41" s="50"/>
      <c r="AA41" s="50"/>
      <c r="AB41" s="50"/>
      <c r="AC41" s="50"/>
      <c r="AD41" s="50"/>
      <c r="AE41" s="50"/>
      <c r="AF41" s="87">
        <f t="shared" si="9"/>
        <v>0</v>
      </c>
      <c r="AG41" s="50"/>
      <c r="AH41" s="50"/>
      <c r="AI41" s="50"/>
      <c r="AJ41" s="50"/>
      <c r="AK41" s="50"/>
      <c r="AL41" s="50"/>
      <c r="AM41" s="87">
        <f t="shared" si="10"/>
        <v>0</v>
      </c>
      <c r="AN41" s="50"/>
      <c r="AO41" s="50"/>
      <c r="AP41" s="50"/>
      <c r="AQ41" s="50"/>
      <c r="AR41" s="50"/>
      <c r="AS41" s="50"/>
      <c r="AT41" s="87">
        <f t="shared" si="11"/>
        <v>0</v>
      </c>
      <c r="AU41" s="88">
        <f t="shared" si="12"/>
        <v>528040</v>
      </c>
      <c r="AV41" s="89" t="s">
        <v>725</v>
      </c>
      <c r="AW41" s="50">
        <v>2022</v>
      </c>
      <c r="AX41" s="50">
        <v>2023</v>
      </c>
      <c r="AY41" s="48" t="s">
        <v>147</v>
      </c>
    </row>
    <row r="42" spans="1:51" ht="120" customHeight="1" x14ac:dyDescent="0.25">
      <c r="A42" s="126" t="s">
        <v>368</v>
      </c>
      <c r="B42" s="51" t="s">
        <v>39</v>
      </c>
      <c r="C42" s="48" t="s">
        <v>98</v>
      </c>
      <c r="D42" s="50"/>
      <c r="E42" s="104">
        <v>513980</v>
      </c>
      <c r="F42" s="50"/>
      <c r="G42" s="50"/>
      <c r="H42" s="50"/>
      <c r="I42" s="50"/>
      <c r="J42" s="50"/>
      <c r="K42" s="87">
        <f t="shared" si="7"/>
        <v>513980</v>
      </c>
      <c r="L42" s="50"/>
      <c r="M42" s="50"/>
      <c r="N42" s="50"/>
      <c r="O42" s="50"/>
      <c r="P42" s="50"/>
      <c r="Q42" s="50"/>
      <c r="R42" s="87">
        <f t="shared" si="14"/>
        <v>0</v>
      </c>
      <c r="S42" s="50"/>
      <c r="T42" s="50"/>
      <c r="U42" s="50"/>
      <c r="V42" s="50"/>
      <c r="W42" s="50"/>
      <c r="X42" s="50"/>
      <c r="Y42" s="87">
        <f t="shared" si="8"/>
        <v>0</v>
      </c>
      <c r="Z42" s="50"/>
      <c r="AA42" s="50"/>
      <c r="AB42" s="50"/>
      <c r="AC42" s="50"/>
      <c r="AD42" s="50"/>
      <c r="AE42" s="50"/>
      <c r="AF42" s="87">
        <f t="shared" si="9"/>
        <v>0</v>
      </c>
      <c r="AG42" s="50"/>
      <c r="AH42" s="50"/>
      <c r="AI42" s="50"/>
      <c r="AJ42" s="50"/>
      <c r="AK42" s="50"/>
      <c r="AL42" s="50"/>
      <c r="AM42" s="87">
        <f t="shared" si="10"/>
        <v>0</v>
      </c>
      <c r="AN42" s="50"/>
      <c r="AO42" s="50"/>
      <c r="AP42" s="50"/>
      <c r="AQ42" s="50"/>
      <c r="AR42" s="50"/>
      <c r="AS42" s="50"/>
      <c r="AT42" s="87">
        <f t="shared" si="11"/>
        <v>0</v>
      </c>
      <c r="AU42" s="88">
        <f t="shared" si="12"/>
        <v>513980</v>
      </c>
      <c r="AV42" s="89" t="s">
        <v>726</v>
      </c>
      <c r="AW42" s="50">
        <v>2022</v>
      </c>
      <c r="AX42" s="50">
        <v>2022</v>
      </c>
      <c r="AY42" s="48" t="s">
        <v>895</v>
      </c>
    </row>
    <row r="43" spans="1:51" ht="159.75" customHeight="1" x14ac:dyDescent="0.25">
      <c r="A43" s="126" t="s">
        <v>369</v>
      </c>
      <c r="B43" s="51" t="s">
        <v>888</v>
      </c>
      <c r="C43" s="48" t="s">
        <v>98</v>
      </c>
      <c r="D43" s="50"/>
      <c r="E43" s="50">
        <v>0</v>
      </c>
      <c r="F43" s="50"/>
      <c r="G43" s="50"/>
      <c r="H43" s="50"/>
      <c r="I43" s="50"/>
      <c r="J43" s="50"/>
      <c r="K43" s="87">
        <f t="shared" si="7"/>
        <v>0</v>
      </c>
      <c r="L43" s="50"/>
      <c r="M43" s="50"/>
      <c r="N43" s="50"/>
      <c r="O43" s="50"/>
      <c r="P43" s="50"/>
      <c r="Q43" s="50"/>
      <c r="R43" s="87">
        <f t="shared" si="14"/>
        <v>0</v>
      </c>
      <c r="S43" s="50"/>
      <c r="T43" s="50"/>
      <c r="U43" s="50"/>
      <c r="V43" s="50"/>
      <c r="W43" s="50"/>
      <c r="X43" s="50"/>
      <c r="Y43" s="87">
        <f t="shared" si="8"/>
        <v>0</v>
      </c>
      <c r="Z43" s="50"/>
      <c r="AA43" s="50"/>
      <c r="AB43" s="50"/>
      <c r="AC43" s="50"/>
      <c r="AD43" s="50"/>
      <c r="AE43" s="50"/>
      <c r="AF43" s="87">
        <f t="shared" si="9"/>
        <v>0</v>
      </c>
      <c r="AG43" s="50"/>
      <c r="AH43" s="50"/>
      <c r="AI43" s="50"/>
      <c r="AJ43" s="50"/>
      <c r="AK43" s="50"/>
      <c r="AL43" s="50"/>
      <c r="AM43" s="87">
        <f t="shared" si="10"/>
        <v>0</v>
      </c>
      <c r="AN43" s="50"/>
      <c r="AO43" s="50"/>
      <c r="AP43" s="50"/>
      <c r="AQ43" s="50"/>
      <c r="AR43" s="50"/>
      <c r="AS43" s="50"/>
      <c r="AT43" s="87">
        <f t="shared" si="11"/>
        <v>0</v>
      </c>
      <c r="AU43" s="88">
        <f t="shared" si="12"/>
        <v>0</v>
      </c>
      <c r="AV43" s="89" t="s">
        <v>727</v>
      </c>
      <c r="AW43" s="50">
        <v>2022</v>
      </c>
      <c r="AX43" s="50">
        <v>2022</v>
      </c>
      <c r="AY43" s="48" t="s">
        <v>144</v>
      </c>
    </row>
    <row r="44" spans="1:51" ht="135" customHeight="1" x14ac:dyDescent="0.25">
      <c r="A44" s="126" t="s">
        <v>370</v>
      </c>
      <c r="B44" s="51" t="s">
        <v>38</v>
      </c>
      <c r="C44" s="48" t="s">
        <v>98</v>
      </c>
      <c r="D44" s="50"/>
      <c r="E44" s="50"/>
      <c r="F44" s="50"/>
      <c r="G44" s="50"/>
      <c r="H44" s="50"/>
      <c r="I44" s="50"/>
      <c r="J44" s="50"/>
      <c r="K44" s="87">
        <f t="shared" si="7"/>
        <v>0</v>
      </c>
      <c r="L44" s="50">
        <v>30000</v>
      </c>
      <c r="M44" s="50"/>
      <c r="N44" s="50"/>
      <c r="O44" s="50"/>
      <c r="P44" s="50"/>
      <c r="Q44" s="50"/>
      <c r="R44" s="87">
        <f t="shared" si="14"/>
        <v>30000</v>
      </c>
      <c r="S44" s="50"/>
      <c r="T44" s="50"/>
      <c r="U44" s="50"/>
      <c r="V44" s="50"/>
      <c r="W44" s="50"/>
      <c r="X44" s="50"/>
      <c r="Y44" s="87">
        <f t="shared" si="8"/>
        <v>0</v>
      </c>
      <c r="Z44" s="50"/>
      <c r="AA44" s="50"/>
      <c r="AB44" s="50"/>
      <c r="AC44" s="50"/>
      <c r="AD44" s="50"/>
      <c r="AE44" s="50"/>
      <c r="AF44" s="87">
        <f t="shared" si="9"/>
        <v>0</v>
      </c>
      <c r="AG44" s="50"/>
      <c r="AH44" s="50"/>
      <c r="AI44" s="50"/>
      <c r="AJ44" s="50"/>
      <c r="AK44" s="50"/>
      <c r="AL44" s="50"/>
      <c r="AM44" s="87">
        <f t="shared" si="10"/>
        <v>0</v>
      </c>
      <c r="AN44" s="50"/>
      <c r="AO44" s="50"/>
      <c r="AP44" s="50"/>
      <c r="AQ44" s="50"/>
      <c r="AR44" s="50"/>
      <c r="AS44" s="50"/>
      <c r="AT44" s="87">
        <f t="shared" si="11"/>
        <v>0</v>
      </c>
      <c r="AU44" s="88">
        <f t="shared" si="12"/>
        <v>30000</v>
      </c>
      <c r="AV44" s="89" t="s">
        <v>728</v>
      </c>
      <c r="AW44" s="50">
        <v>2023</v>
      </c>
      <c r="AX44" s="50">
        <v>2023</v>
      </c>
      <c r="AY44" s="48" t="s">
        <v>150</v>
      </c>
    </row>
    <row r="45" spans="1:51" ht="139.5" customHeight="1" x14ac:dyDescent="0.25">
      <c r="A45" s="126" t="s">
        <v>371</v>
      </c>
      <c r="B45" s="51" t="s">
        <v>40</v>
      </c>
      <c r="C45" s="48" t="s">
        <v>98</v>
      </c>
      <c r="D45" s="50"/>
      <c r="E45" s="104">
        <v>3093245.6</v>
      </c>
      <c r="F45" s="50"/>
      <c r="G45" s="50"/>
      <c r="H45" s="50"/>
      <c r="I45" s="50"/>
      <c r="J45" s="50"/>
      <c r="K45" s="87">
        <f t="shared" si="7"/>
        <v>3093245.6</v>
      </c>
      <c r="L45" s="50"/>
      <c r="M45" s="50"/>
      <c r="N45" s="50"/>
      <c r="O45" s="50"/>
      <c r="P45" s="50"/>
      <c r="Q45" s="50"/>
      <c r="R45" s="87">
        <f t="shared" si="14"/>
        <v>0</v>
      </c>
      <c r="S45" s="50"/>
      <c r="T45" s="50"/>
      <c r="U45" s="50"/>
      <c r="V45" s="50"/>
      <c r="W45" s="50"/>
      <c r="X45" s="50"/>
      <c r="Y45" s="87">
        <f t="shared" si="8"/>
        <v>0</v>
      </c>
      <c r="Z45" s="50"/>
      <c r="AA45" s="50"/>
      <c r="AB45" s="50"/>
      <c r="AC45" s="50"/>
      <c r="AD45" s="50"/>
      <c r="AE45" s="50"/>
      <c r="AF45" s="87">
        <f t="shared" si="9"/>
        <v>0</v>
      </c>
      <c r="AG45" s="50"/>
      <c r="AH45" s="50"/>
      <c r="AI45" s="50"/>
      <c r="AJ45" s="50"/>
      <c r="AK45" s="50"/>
      <c r="AL45" s="50"/>
      <c r="AM45" s="87">
        <f t="shared" si="10"/>
        <v>0</v>
      </c>
      <c r="AN45" s="50"/>
      <c r="AO45" s="50"/>
      <c r="AP45" s="50"/>
      <c r="AQ45" s="50"/>
      <c r="AR45" s="50"/>
      <c r="AS45" s="50"/>
      <c r="AT45" s="87">
        <f t="shared" si="11"/>
        <v>0</v>
      </c>
      <c r="AU45" s="88">
        <f t="shared" si="12"/>
        <v>3093245.6</v>
      </c>
      <c r="AV45" s="89" t="s">
        <v>729</v>
      </c>
      <c r="AW45" s="50">
        <v>2022</v>
      </c>
      <c r="AX45" s="50">
        <v>2022</v>
      </c>
      <c r="AY45" s="48" t="s">
        <v>150</v>
      </c>
    </row>
    <row r="46" spans="1:51" ht="286.5" customHeight="1" x14ac:dyDescent="0.25">
      <c r="A46" s="126" t="s">
        <v>372</v>
      </c>
      <c r="B46" s="51" t="s">
        <v>105</v>
      </c>
      <c r="C46" s="48" t="s">
        <v>98</v>
      </c>
      <c r="D46" s="50"/>
      <c r="E46" s="50">
        <v>11000</v>
      </c>
      <c r="F46" s="50"/>
      <c r="G46" s="50"/>
      <c r="H46" s="50"/>
      <c r="I46" s="50"/>
      <c r="J46" s="50"/>
      <c r="K46" s="87">
        <f t="shared" si="7"/>
        <v>11000</v>
      </c>
      <c r="L46" s="104">
        <v>33100</v>
      </c>
      <c r="M46" s="50"/>
      <c r="N46" s="50"/>
      <c r="O46" s="50"/>
      <c r="P46" s="50"/>
      <c r="Q46" s="50"/>
      <c r="R46" s="87">
        <f t="shared" si="14"/>
        <v>33100</v>
      </c>
      <c r="S46" s="50">
        <v>44100</v>
      </c>
      <c r="T46" s="50"/>
      <c r="U46" s="50"/>
      <c r="V46" s="50"/>
      <c r="W46" s="50"/>
      <c r="X46" s="50"/>
      <c r="Y46" s="87">
        <f t="shared" si="8"/>
        <v>44100</v>
      </c>
      <c r="Z46" s="50"/>
      <c r="AA46" s="50"/>
      <c r="AB46" s="50"/>
      <c r="AC46" s="50"/>
      <c r="AD46" s="50"/>
      <c r="AE46" s="50"/>
      <c r="AF46" s="87">
        <f t="shared" si="9"/>
        <v>0</v>
      </c>
      <c r="AG46" s="50"/>
      <c r="AH46" s="50"/>
      <c r="AI46" s="50"/>
      <c r="AJ46" s="50"/>
      <c r="AK46" s="50"/>
      <c r="AL46" s="50"/>
      <c r="AM46" s="87">
        <f t="shared" si="10"/>
        <v>0</v>
      </c>
      <c r="AN46" s="50"/>
      <c r="AO46" s="50"/>
      <c r="AP46" s="50"/>
      <c r="AQ46" s="50"/>
      <c r="AR46" s="50"/>
      <c r="AS46" s="50"/>
      <c r="AT46" s="87">
        <f t="shared" si="11"/>
        <v>0</v>
      </c>
      <c r="AU46" s="88">
        <f t="shared" si="12"/>
        <v>88200</v>
      </c>
      <c r="AV46" s="89" t="s">
        <v>730</v>
      </c>
      <c r="AW46" s="50">
        <v>2022</v>
      </c>
      <c r="AX46" s="50">
        <v>2024</v>
      </c>
      <c r="AY46" s="48" t="s">
        <v>145</v>
      </c>
    </row>
    <row r="47" spans="1:51" s="272" customFormat="1" ht="183" customHeight="1" x14ac:dyDescent="0.25">
      <c r="A47" s="337" t="s">
        <v>373</v>
      </c>
      <c r="B47" s="315" t="s">
        <v>975</v>
      </c>
      <c r="C47" s="315" t="s">
        <v>98</v>
      </c>
      <c r="D47" s="327"/>
      <c r="E47" s="327"/>
      <c r="F47" s="327"/>
      <c r="G47" s="327"/>
      <c r="H47" s="327"/>
      <c r="I47" s="327"/>
      <c r="J47" s="327"/>
      <c r="K47" s="326">
        <f t="shared" si="7"/>
        <v>0</v>
      </c>
      <c r="L47" s="327"/>
      <c r="M47" s="327"/>
      <c r="N47" s="327"/>
      <c r="O47" s="327"/>
      <c r="P47" s="327"/>
      <c r="Q47" s="327"/>
      <c r="R47" s="326">
        <f t="shared" si="14"/>
        <v>0</v>
      </c>
      <c r="S47" s="327"/>
      <c r="T47" s="327"/>
      <c r="U47" s="327"/>
      <c r="V47" s="327"/>
      <c r="W47" s="327"/>
      <c r="X47" s="327"/>
      <c r="Y47" s="326">
        <f t="shared" si="8"/>
        <v>0</v>
      </c>
      <c r="Z47" s="327">
        <v>355000</v>
      </c>
      <c r="AA47" s="327"/>
      <c r="AB47" s="327"/>
      <c r="AC47" s="327"/>
      <c r="AD47" s="327"/>
      <c r="AE47" s="327"/>
      <c r="AF47" s="326">
        <f t="shared" si="9"/>
        <v>355000</v>
      </c>
      <c r="AG47" s="327"/>
      <c r="AH47" s="327"/>
      <c r="AI47" s="327"/>
      <c r="AJ47" s="327"/>
      <c r="AK47" s="327"/>
      <c r="AL47" s="327"/>
      <c r="AM47" s="326">
        <f t="shared" si="10"/>
        <v>0</v>
      </c>
      <c r="AN47" s="327"/>
      <c r="AO47" s="327"/>
      <c r="AP47" s="327"/>
      <c r="AQ47" s="327"/>
      <c r="AR47" s="327"/>
      <c r="AS47" s="327"/>
      <c r="AT47" s="326">
        <f t="shared" si="11"/>
        <v>0</v>
      </c>
      <c r="AU47" s="338">
        <f t="shared" si="12"/>
        <v>355000</v>
      </c>
      <c r="AV47" s="332" t="s">
        <v>1005</v>
      </c>
      <c r="AW47" s="327">
        <v>2025</v>
      </c>
      <c r="AX47" s="327">
        <v>2025</v>
      </c>
      <c r="AY47" s="315" t="s">
        <v>145</v>
      </c>
    </row>
    <row r="48" spans="1:51" s="272" customFormat="1" ht="35.1" customHeight="1" x14ac:dyDescent="0.25">
      <c r="A48" s="366" t="s">
        <v>1008</v>
      </c>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8"/>
    </row>
    <row r="49" spans="1:149" s="20" customFormat="1" ht="202.5" customHeight="1" x14ac:dyDescent="0.25">
      <c r="A49" s="126" t="s">
        <v>374</v>
      </c>
      <c r="B49" s="51" t="s">
        <v>222</v>
      </c>
      <c r="C49" s="48" t="s">
        <v>98</v>
      </c>
      <c r="D49" s="50"/>
      <c r="E49" s="104"/>
      <c r="F49" s="50"/>
      <c r="G49" s="50"/>
      <c r="H49" s="50"/>
      <c r="I49" s="50"/>
      <c r="J49" s="50"/>
      <c r="K49" s="87">
        <f t="shared" ref="K49" si="15">E49+F49+G49+I49</f>
        <v>0</v>
      </c>
      <c r="L49" s="50"/>
      <c r="M49" s="50"/>
      <c r="N49" s="50"/>
      <c r="O49" s="50"/>
      <c r="P49" s="50"/>
      <c r="Q49" s="50"/>
      <c r="R49" s="87">
        <f t="shared" si="14"/>
        <v>0</v>
      </c>
      <c r="S49" s="50"/>
      <c r="T49" s="50"/>
      <c r="U49" s="50"/>
      <c r="V49" s="50"/>
      <c r="W49" s="50"/>
      <c r="X49" s="50"/>
      <c r="Y49" s="87">
        <f t="shared" si="8"/>
        <v>0</v>
      </c>
      <c r="Z49" s="50"/>
      <c r="AA49" s="50"/>
      <c r="AB49" s="50"/>
      <c r="AC49" s="50"/>
      <c r="AD49" s="50"/>
      <c r="AE49" s="50"/>
      <c r="AF49" s="87">
        <f t="shared" si="9"/>
        <v>0</v>
      </c>
      <c r="AG49" s="50">
        <v>50000</v>
      </c>
      <c r="AH49" s="50"/>
      <c r="AI49" s="50"/>
      <c r="AJ49" s="50"/>
      <c r="AK49" s="50"/>
      <c r="AL49" s="50"/>
      <c r="AM49" s="87">
        <f t="shared" si="10"/>
        <v>50000</v>
      </c>
      <c r="AN49" s="50"/>
      <c r="AO49" s="50"/>
      <c r="AP49" s="50"/>
      <c r="AQ49" s="50"/>
      <c r="AR49" s="50"/>
      <c r="AS49" s="50"/>
      <c r="AT49" s="87">
        <f t="shared" si="11"/>
        <v>0</v>
      </c>
      <c r="AU49" s="88">
        <f t="shared" si="12"/>
        <v>50000</v>
      </c>
      <c r="AV49" s="89" t="s">
        <v>731</v>
      </c>
      <c r="AW49" s="50">
        <v>2026</v>
      </c>
      <c r="AX49" s="50">
        <v>2026</v>
      </c>
      <c r="AY49" s="48" t="s">
        <v>146</v>
      </c>
      <c r="AZ49" s="296"/>
      <c r="BA49" s="296"/>
      <c r="BB49" s="296"/>
      <c r="BC49" s="296"/>
      <c r="BD49" s="296"/>
      <c r="BE49" s="296"/>
      <c r="BF49" s="296"/>
      <c r="BG49" s="296"/>
      <c r="BH49" s="296"/>
      <c r="BI49" s="296"/>
      <c r="BJ49" s="296"/>
      <c r="BK49" s="296"/>
      <c r="BL49" s="296"/>
      <c r="BM49" s="296"/>
      <c r="BN49" s="296"/>
      <c r="BO49" s="296"/>
      <c r="BP49" s="296"/>
      <c r="BQ49" s="296"/>
      <c r="BR49" s="296"/>
      <c r="BS49" s="296"/>
      <c r="BT49" s="296"/>
      <c r="BU49" s="296"/>
      <c r="BV49" s="296"/>
      <c r="BW49" s="296"/>
      <c r="BX49" s="296"/>
      <c r="BY49" s="296"/>
      <c r="BZ49" s="296"/>
      <c r="CA49" s="296"/>
      <c r="CB49" s="296"/>
      <c r="CC49" s="296"/>
      <c r="CD49" s="296"/>
      <c r="CE49" s="296"/>
      <c r="CF49" s="296"/>
      <c r="CG49" s="296"/>
      <c r="CH49" s="296"/>
      <c r="CI49" s="296"/>
      <c r="CJ49" s="296"/>
      <c r="CK49" s="296"/>
      <c r="CL49" s="296"/>
      <c r="CM49" s="296"/>
      <c r="CN49" s="296"/>
      <c r="CO49" s="296"/>
      <c r="CP49" s="296"/>
      <c r="CQ49" s="296"/>
      <c r="CR49" s="296"/>
      <c r="CS49" s="296"/>
      <c r="CT49" s="296"/>
      <c r="CU49" s="296"/>
      <c r="CV49" s="296"/>
      <c r="CW49" s="296"/>
      <c r="CX49" s="296"/>
      <c r="CY49" s="296"/>
      <c r="CZ49" s="296"/>
      <c r="DA49" s="296"/>
      <c r="DB49" s="296"/>
      <c r="DC49" s="296"/>
      <c r="DD49" s="296"/>
      <c r="DE49" s="296"/>
      <c r="DF49" s="296"/>
      <c r="DG49" s="296"/>
      <c r="DH49" s="296"/>
      <c r="DI49" s="296"/>
      <c r="DJ49" s="296"/>
      <c r="DK49" s="296"/>
      <c r="DL49" s="296"/>
      <c r="DM49" s="296"/>
      <c r="DN49" s="296"/>
      <c r="DO49" s="296"/>
      <c r="DP49" s="296"/>
      <c r="DQ49" s="296"/>
      <c r="DR49" s="296"/>
      <c r="DS49" s="296"/>
      <c r="DT49" s="296"/>
      <c r="DU49" s="296"/>
      <c r="DV49" s="296"/>
      <c r="DW49" s="296"/>
      <c r="DX49" s="296"/>
      <c r="DY49" s="296"/>
      <c r="DZ49" s="296"/>
      <c r="EA49" s="296"/>
      <c r="EB49" s="296"/>
      <c r="EC49" s="296"/>
      <c r="ED49" s="296"/>
      <c r="EE49" s="296"/>
      <c r="EF49" s="296"/>
      <c r="EG49" s="296"/>
      <c r="EH49" s="296"/>
      <c r="EI49" s="296"/>
      <c r="EJ49" s="296"/>
      <c r="EK49" s="296"/>
      <c r="EL49" s="296"/>
      <c r="EM49" s="296"/>
      <c r="EN49" s="296"/>
      <c r="EO49" s="296"/>
      <c r="EP49" s="296"/>
      <c r="EQ49" s="296"/>
      <c r="ER49" s="296"/>
      <c r="ES49" s="296"/>
    </row>
    <row r="50" spans="1:149" s="20" customFormat="1" ht="51.6" customHeight="1" x14ac:dyDescent="0.25">
      <c r="A50" s="379" t="s">
        <v>375</v>
      </c>
      <c r="B50" s="360"/>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360"/>
      <c r="AY50" s="360"/>
      <c r="AZ50" s="296"/>
      <c r="BA50" s="296"/>
      <c r="BB50" s="296"/>
      <c r="BC50" s="296"/>
      <c r="BD50" s="296"/>
      <c r="BE50" s="296"/>
      <c r="BF50" s="296"/>
      <c r="BG50" s="296"/>
      <c r="BH50" s="296"/>
      <c r="BI50" s="296"/>
      <c r="BJ50" s="296"/>
      <c r="BK50" s="296"/>
      <c r="BL50" s="296"/>
      <c r="BM50" s="296"/>
      <c r="BN50" s="296"/>
      <c r="BO50" s="296"/>
      <c r="BP50" s="296"/>
      <c r="BQ50" s="296"/>
      <c r="BR50" s="296"/>
      <c r="BS50" s="296"/>
      <c r="BT50" s="296"/>
      <c r="BU50" s="296"/>
      <c r="BV50" s="296"/>
      <c r="BW50" s="296"/>
      <c r="BX50" s="296"/>
      <c r="BY50" s="296"/>
      <c r="BZ50" s="296"/>
      <c r="CA50" s="296"/>
      <c r="CB50" s="296"/>
      <c r="CC50" s="296"/>
      <c r="CD50" s="296"/>
      <c r="CE50" s="296"/>
      <c r="CF50" s="296"/>
      <c r="CG50" s="296"/>
      <c r="CH50" s="296"/>
      <c r="CI50" s="296"/>
      <c r="CJ50" s="296"/>
      <c r="CK50" s="296"/>
      <c r="CL50" s="296"/>
      <c r="CM50" s="296"/>
      <c r="CN50" s="296"/>
      <c r="CO50" s="296"/>
      <c r="CP50" s="296"/>
      <c r="CQ50" s="296"/>
      <c r="CR50" s="296"/>
      <c r="CS50" s="296"/>
      <c r="CT50" s="296"/>
      <c r="CU50" s="296"/>
      <c r="CV50" s="296"/>
      <c r="CW50" s="296"/>
      <c r="CX50" s="296"/>
      <c r="CY50" s="296"/>
      <c r="CZ50" s="296"/>
      <c r="DA50" s="296"/>
      <c r="DB50" s="296"/>
      <c r="DC50" s="296"/>
      <c r="DD50" s="296"/>
      <c r="DE50" s="296"/>
      <c r="DF50" s="296"/>
      <c r="DG50" s="296"/>
      <c r="DH50" s="296"/>
      <c r="DI50" s="296"/>
      <c r="DJ50" s="296"/>
      <c r="DK50" s="296"/>
      <c r="DL50" s="296"/>
      <c r="DM50" s="296"/>
      <c r="DN50" s="296"/>
      <c r="DO50" s="296"/>
      <c r="DP50" s="296"/>
      <c r="DQ50" s="296"/>
      <c r="DR50" s="296"/>
      <c r="DS50" s="296"/>
      <c r="DT50" s="296"/>
      <c r="DU50" s="296"/>
      <c r="DV50" s="296"/>
      <c r="DW50" s="296"/>
      <c r="DX50" s="296"/>
      <c r="DY50" s="296"/>
      <c r="DZ50" s="296"/>
      <c r="EA50" s="296"/>
      <c r="EB50" s="296"/>
      <c r="EC50" s="296"/>
      <c r="ED50" s="296"/>
      <c r="EE50" s="296"/>
      <c r="EF50" s="296"/>
      <c r="EG50" s="296"/>
      <c r="EH50" s="296"/>
      <c r="EI50" s="296"/>
      <c r="EJ50" s="296"/>
      <c r="EK50" s="296"/>
      <c r="EL50" s="296"/>
      <c r="EM50" s="296"/>
      <c r="EN50" s="296"/>
      <c r="EO50" s="296"/>
      <c r="EP50" s="296"/>
      <c r="EQ50" s="296"/>
      <c r="ER50" s="296"/>
      <c r="ES50" s="296"/>
    </row>
    <row r="51" spans="1:149" s="20" customFormat="1" ht="31.5" customHeight="1" x14ac:dyDescent="0.25">
      <c r="A51" s="55" t="s">
        <v>475</v>
      </c>
      <c r="B51" s="32"/>
      <c r="C51" s="32"/>
      <c r="D51" s="32"/>
      <c r="E51" s="32"/>
      <c r="F51" s="32"/>
      <c r="G51" s="32"/>
      <c r="H51" s="32"/>
      <c r="I51" s="32"/>
      <c r="J51" s="32"/>
      <c r="K51" s="39">
        <f>E51+F51+G51+I51</f>
        <v>0</v>
      </c>
      <c r="L51" s="34"/>
      <c r="M51" s="32"/>
      <c r="N51" s="32"/>
      <c r="O51" s="32"/>
      <c r="P51" s="32"/>
      <c r="Q51" s="32"/>
      <c r="R51" s="39">
        <f>L51+M51+N51+P51</f>
        <v>0</v>
      </c>
      <c r="S51" s="40"/>
      <c r="T51" s="40"/>
      <c r="U51" s="40"/>
      <c r="V51" s="40"/>
      <c r="W51" s="40"/>
      <c r="X51" s="40"/>
      <c r="Y51" s="39">
        <f>S51+T51+U51+W51</f>
        <v>0</v>
      </c>
      <c r="Z51" s="40"/>
      <c r="AA51" s="40"/>
      <c r="AB51" s="40"/>
      <c r="AC51" s="40"/>
      <c r="AD51" s="40"/>
      <c r="AE51" s="40"/>
      <c r="AF51" s="39">
        <f>Z51+AA51+AB51+AD51</f>
        <v>0</v>
      </c>
      <c r="AG51" s="40"/>
      <c r="AH51" s="40"/>
      <c r="AI51" s="40"/>
      <c r="AJ51" s="40"/>
      <c r="AK51" s="40"/>
      <c r="AL51" s="40"/>
      <c r="AM51" s="39">
        <f>AG51+AH51+AI51+AK51</f>
        <v>0</v>
      </c>
      <c r="AN51" s="40"/>
      <c r="AO51" s="40"/>
      <c r="AP51" s="40"/>
      <c r="AQ51" s="40"/>
      <c r="AR51" s="40"/>
      <c r="AS51" s="40"/>
      <c r="AT51" s="39">
        <f>AN51+AO51+AP51+AR51</f>
        <v>0</v>
      </c>
      <c r="AU51" s="35">
        <f>AT51+AM51+AF51+Y51+R51+K51</f>
        <v>0</v>
      </c>
      <c r="AV51" s="43"/>
      <c r="AW51" s="32"/>
      <c r="AX51" s="36"/>
      <c r="AY51" s="53"/>
      <c r="AZ51" s="296"/>
      <c r="BA51" s="296"/>
      <c r="BB51" s="296"/>
      <c r="BC51" s="296"/>
      <c r="BD51" s="296"/>
      <c r="BE51" s="296"/>
      <c r="BF51" s="296"/>
      <c r="BG51" s="296"/>
      <c r="BH51" s="296"/>
      <c r="BI51" s="296"/>
      <c r="BJ51" s="296"/>
      <c r="BK51" s="296"/>
      <c r="BL51" s="296"/>
      <c r="BM51" s="296"/>
      <c r="BN51" s="296"/>
      <c r="BO51" s="296"/>
      <c r="BP51" s="296"/>
      <c r="BQ51" s="296"/>
      <c r="BR51" s="296"/>
      <c r="BS51" s="296"/>
      <c r="BT51" s="296"/>
      <c r="BU51" s="296"/>
      <c r="BV51" s="296"/>
      <c r="BW51" s="296"/>
      <c r="BX51" s="296"/>
      <c r="BY51" s="296"/>
      <c r="BZ51" s="296"/>
      <c r="CA51" s="296"/>
      <c r="CB51" s="296"/>
      <c r="CC51" s="296"/>
      <c r="CD51" s="296"/>
      <c r="CE51" s="296"/>
      <c r="CF51" s="296"/>
      <c r="CG51" s="296"/>
      <c r="CH51" s="296"/>
      <c r="CI51" s="296"/>
      <c r="CJ51" s="296"/>
      <c r="CK51" s="296"/>
      <c r="CL51" s="296"/>
      <c r="CM51" s="296"/>
      <c r="CN51" s="296"/>
      <c r="CO51" s="296"/>
      <c r="CP51" s="296"/>
      <c r="CQ51" s="296"/>
      <c r="CR51" s="296"/>
      <c r="CS51" s="296"/>
      <c r="CT51" s="296"/>
      <c r="CU51" s="296"/>
      <c r="CV51" s="296"/>
      <c r="CW51" s="296"/>
      <c r="CX51" s="296"/>
      <c r="CY51" s="296"/>
      <c r="CZ51" s="296"/>
      <c r="DA51" s="296"/>
      <c r="DB51" s="296"/>
      <c r="DC51" s="296"/>
      <c r="DD51" s="296"/>
      <c r="DE51" s="296"/>
      <c r="DF51" s="296"/>
      <c r="DG51" s="296"/>
      <c r="DH51" s="296"/>
      <c r="DI51" s="296"/>
      <c r="DJ51" s="296"/>
      <c r="DK51" s="296"/>
      <c r="DL51" s="296"/>
      <c r="DM51" s="296"/>
      <c r="DN51" s="296"/>
      <c r="DO51" s="296"/>
      <c r="DP51" s="296"/>
      <c r="DQ51" s="296"/>
      <c r="DR51" s="296"/>
      <c r="DS51" s="296"/>
      <c r="DT51" s="296"/>
      <c r="DU51" s="296"/>
      <c r="DV51" s="296"/>
      <c r="DW51" s="296"/>
      <c r="DX51" s="296"/>
      <c r="DY51" s="296"/>
      <c r="DZ51" s="296"/>
      <c r="EA51" s="296"/>
      <c r="EB51" s="296"/>
      <c r="EC51" s="296"/>
      <c r="ED51" s="296"/>
      <c r="EE51" s="296"/>
      <c r="EF51" s="296"/>
      <c r="EG51" s="296"/>
      <c r="EH51" s="296"/>
      <c r="EI51" s="296"/>
      <c r="EJ51" s="296"/>
      <c r="EK51" s="296"/>
      <c r="EL51" s="296"/>
      <c r="EM51" s="296"/>
      <c r="EN51" s="296"/>
      <c r="EO51" s="296"/>
      <c r="EP51" s="296"/>
      <c r="EQ51" s="296"/>
      <c r="ER51" s="296"/>
      <c r="ES51" s="296"/>
    </row>
    <row r="52" spans="1:149" s="20" customFormat="1" ht="29.1" customHeight="1" x14ac:dyDescent="0.25">
      <c r="A52" s="379" t="s">
        <v>596</v>
      </c>
      <c r="B52" s="360"/>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296"/>
      <c r="BA52" s="296"/>
      <c r="BB52" s="296"/>
      <c r="BC52" s="296"/>
      <c r="BD52" s="296"/>
      <c r="BE52" s="296"/>
      <c r="BF52" s="296"/>
      <c r="BG52" s="296"/>
      <c r="BH52" s="296"/>
      <c r="BI52" s="296"/>
      <c r="BJ52" s="296"/>
      <c r="BK52" s="296"/>
      <c r="BL52" s="296"/>
      <c r="BM52" s="296"/>
      <c r="BN52" s="296"/>
      <c r="BO52" s="296"/>
      <c r="BP52" s="296"/>
      <c r="BQ52" s="296"/>
      <c r="BR52" s="296"/>
      <c r="BS52" s="296"/>
      <c r="BT52" s="296"/>
      <c r="BU52" s="296"/>
      <c r="BV52" s="296"/>
      <c r="BW52" s="296"/>
      <c r="BX52" s="296"/>
      <c r="BY52" s="296"/>
      <c r="BZ52" s="296"/>
      <c r="CA52" s="296"/>
      <c r="CB52" s="296"/>
      <c r="CC52" s="296"/>
      <c r="CD52" s="296"/>
      <c r="CE52" s="296"/>
      <c r="CF52" s="296"/>
      <c r="CG52" s="296"/>
      <c r="CH52" s="296"/>
      <c r="CI52" s="296"/>
      <c r="CJ52" s="296"/>
      <c r="CK52" s="296"/>
      <c r="CL52" s="296"/>
      <c r="CM52" s="296"/>
      <c r="CN52" s="296"/>
      <c r="CO52" s="296"/>
      <c r="CP52" s="296"/>
      <c r="CQ52" s="296"/>
      <c r="CR52" s="296"/>
      <c r="CS52" s="296"/>
      <c r="CT52" s="296"/>
      <c r="CU52" s="296"/>
      <c r="CV52" s="296"/>
      <c r="CW52" s="296"/>
      <c r="CX52" s="296"/>
      <c r="CY52" s="296"/>
      <c r="CZ52" s="296"/>
      <c r="DA52" s="296"/>
      <c r="DB52" s="296"/>
      <c r="DC52" s="296"/>
      <c r="DD52" s="296"/>
      <c r="DE52" s="296"/>
      <c r="DF52" s="296"/>
      <c r="DG52" s="296"/>
      <c r="DH52" s="296"/>
      <c r="DI52" s="296"/>
      <c r="DJ52" s="296"/>
      <c r="DK52" s="296"/>
      <c r="DL52" s="296"/>
      <c r="DM52" s="296"/>
      <c r="DN52" s="296"/>
      <c r="DO52" s="296"/>
      <c r="DP52" s="296"/>
      <c r="DQ52" s="296"/>
      <c r="DR52" s="296"/>
      <c r="DS52" s="296"/>
      <c r="DT52" s="296"/>
      <c r="DU52" s="296"/>
      <c r="DV52" s="296"/>
      <c r="DW52" s="296"/>
      <c r="DX52" s="296"/>
      <c r="DY52" s="296"/>
      <c r="DZ52" s="296"/>
      <c r="EA52" s="296"/>
      <c r="EB52" s="296"/>
      <c r="EC52" s="296"/>
      <c r="ED52" s="296"/>
      <c r="EE52" s="296"/>
      <c r="EF52" s="296"/>
      <c r="EG52" s="296"/>
      <c r="EH52" s="296"/>
      <c r="EI52" s="296"/>
      <c r="EJ52" s="296"/>
      <c r="EK52" s="296"/>
      <c r="EL52" s="296"/>
      <c r="EM52" s="296"/>
      <c r="EN52" s="296"/>
      <c r="EO52" s="296"/>
      <c r="EP52" s="296"/>
      <c r="EQ52" s="296"/>
      <c r="ER52" s="296"/>
      <c r="ES52" s="296"/>
    </row>
    <row r="53" spans="1:149" s="20" customFormat="1" ht="31.5" customHeight="1" x14ac:dyDescent="0.25">
      <c r="A53" s="55" t="s">
        <v>476</v>
      </c>
      <c r="B53" s="32"/>
      <c r="C53" s="32"/>
      <c r="D53" s="32"/>
      <c r="E53" s="32"/>
      <c r="F53" s="32"/>
      <c r="G53" s="32"/>
      <c r="H53" s="32"/>
      <c r="I53" s="32"/>
      <c r="J53" s="32"/>
      <c r="K53" s="39">
        <f>E53+F53+G53+I53</f>
        <v>0</v>
      </c>
      <c r="L53" s="34"/>
      <c r="M53" s="32"/>
      <c r="N53" s="32"/>
      <c r="O53" s="32"/>
      <c r="P53" s="32"/>
      <c r="Q53" s="32"/>
      <c r="R53" s="39">
        <f>L53+M53+N53+P53</f>
        <v>0</v>
      </c>
      <c r="S53" s="40"/>
      <c r="T53" s="40"/>
      <c r="U53" s="40"/>
      <c r="V53" s="40"/>
      <c r="W53" s="40"/>
      <c r="X53" s="40"/>
      <c r="Y53" s="39">
        <f>S53+T53+U53+W53</f>
        <v>0</v>
      </c>
      <c r="Z53" s="40"/>
      <c r="AA53" s="40"/>
      <c r="AB53" s="40"/>
      <c r="AC53" s="40"/>
      <c r="AD53" s="40"/>
      <c r="AE53" s="40"/>
      <c r="AF53" s="39">
        <f>Z53+AA53+AB53+AD53</f>
        <v>0</v>
      </c>
      <c r="AG53" s="40"/>
      <c r="AH53" s="40"/>
      <c r="AI53" s="40"/>
      <c r="AJ53" s="40"/>
      <c r="AK53" s="40"/>
      <c r="AL53" s="40"/>
      <c r="AM53" s="39">
        <f>AG53+AH53+AI53+AK53</f>
        <v>0</v>
      </c>
      <c r="AN53" s="40"/>
      <c r="AO53" s="40"/>
      <c r="AP53" s="40"/>
      <c r="AQ53" s="40"/>
      <c r="AR53" s="40"/>
      <c r="AS53" s="40"/>
      <c r="AT53" s="39">
        <f>AN53+AO53+AP53+AR53</f>
        <v>0</v>
      </c>
      <c r="AU53" s="35">
        <f>AT53+AM53+AF53+Y53+R53+K53</f>
        <v>0</v>
      </c>
      <c r="AV53" s="43"/>
      <c r="AW53" s="32"/>
      <c r="AX53" s="36"/>
      <c r="AY53" s="53"/>
      <c r="AZ53" s="296"/>
      <c r="BA53" s="296"/>
      <c r="BB53" s="296"/>
      <c r="BC53" s="296"/>
      <c r="BD53" s="296"/>
      <c r="BE53" s="296"/>
      <c r="BF53" s="296"/>
      <c r="BG53" s="296"/>
      <c r="BH53" s="296"/>
      <c r="BI53" s="296"/>
      <c r="BJ53" s="296"/>
      <c r="BK53" s="296"/>
      <c r="BL53" s="296"/>
      <c r="BM53" s="296"/>
      <c r="BN53" s="296"/>
      <c r="BO53" s="296"/>
      <c r="BP53" s="296"/>
      <c r="BQ53" s="296"/>
      <c r="BR53" s="296"/>
      <c r="BS53" s="296"/>
      <c r="BT53" s="296"/>
      <c r="BU53" s="296"/>
      <c r="BV53" s="296"/>
      <c r="BW53" s="296"/>
      <c r="BX53" s="296"/>
      <c r="BY53" s="296"/>
      <c r="BZ53" s="296"/>
      <c r="CA53" s="296"/>
      <c r="CB53" s="296"/>
      <c r="CC53" s="296"/>
      <c r="CD53" s="296"/>
      <c r="CE53" s="296"/>
      <c r="CF53" s="296"/>
      <c r="CG53" s="296"/>
      <c r="CH53" s="296"/>
      <c r="CI53" s="296"/>
      <c r="CJ53" s="296"/>
      <c r="CK53" s="296"/>
      <c r="CL53" s="296"/>
      <c r="CM53" s="296"/>
      <c r="CN53" s="296"/>
      <c r="CO53" s="296"/>
      <c r="CP53" s="296"/>
      <c r="CQ53" s="296"/>
      <c r="CR53" s="296"/>
      <c r="CS53" s="296"/>
      <c r="CT53" s="296"/>
      <c r="CU53" s="296"/>
      <c r="CV53" s="296"/>
      <c r="CW53" s="296"/>
      <c r="CX53" s="296"/>
      <c r="CY53" s="296"/>
      <c r="CZ53" s="296"/>
      <c r="DA53" s="296"/>
      <c r="DB53" s="296"/>
      <c r="DC53" s="296"/>
      <c r="DD53" s="296"/>
      <c r="DE53" s="296"/>
      <c r="DF53" s="296"/>
      <c r="DG53" s="296"/>
      <c r="DH53" s="296"/>
      <c r="DI53" s="296"/>
      <c r="DJ53" s="296"/>
      <c r="DK53" s="296"/>
      <c r="DL53" s="296"/>
      <c r="DM53" s="296"/>
      <c r="DN53" s="296"/>
      <c r="DO53" s="296"/>
      <c r="DP53" s="296"/>
      <c r="DQ53" s="296"/>
      <c r="DR53" s="296"/>
      <c r="DS53" s="296"/>
      <c r="DT53" s="296"/>
      <c r="DU53" s="296"/>
      <c r="DV53" s="296"/>
      <c r="DW53" s="296"/>
      <c r="DX53" s="296"/>
      <c r="DY53" s="296"/>
      <c r="DZ53" s="296"/>
      <c r="EA53" s="296"/>
      <c r="EB53" s="296"/>
      <c r="EC53" s="296"/>
      <c r="ED53" s="296"/>
      <c r="EE53" s="296"/>
      <c r="EF53" s="296"/>
      <c r="EG53" s="296"/>
      <c r="EH53" s="296"/>
      <c r="EI53" s="296"/>
      <c r="EJ53" s="296"/>
      <c r="EK53" s="296"/>
      <c r="EL53" s="296"/>
      <c r="EM53" s="296"/>
      <c r="EN53" s="296"/>
      <c r="EO53" s="296"/>
      <c r="EP53" s="296"/>
      <c r="EQ53" s="296"/>
      <c r="ER53" s="296"/>
      <c r="ES53" s="296"/>
    </row>
    <row r="54" spans="1:149" s="20" customFormat="1" ht="29.45" customHeight="1" x14ac:dyDescent="0.25">
      <c r="A54" s="379" t="s">
        <v>597</v>
      </c>
      <c r="B54" s="360"/>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296"/>
      <c r="BA54" s="296"/>
      <c r="BB54" s="296"/>
      <c r="BC54" s="296"/>
      <c r="BD54" s="296"/>
      <c r="BE54" s="296"/>
      <c r="BF54" s="296"/>
      <c r="BG54" s="296"/>
      <c r="BH54" s="296"/>
      <c r="BI54" s="296"/>
      <c r="BJ54" s="296"/>
      <c r="BK54" s="296"/>
      <c r="BL54" s="296"/>
      <c r="BM54" s="296"/>
      <c r="BN54" s="296"/>
      <c r="BO54" s="296"/>
      <c r="BP54" s="296"/>
      <c r="BQ54" s="296"/>
      <c r="BR54" s="296"/>
      <c r="BS54" s="296"/>
      <c r="BT54" s="296"/>
      <c r="BU54" s="296"/>
      <c r="BV54" s="296"/>
      <c r="BW54" s="296"/>
      <c r="BX54" s="296"/>
      <c r="BY54" s="296"/>
      <c r="BZ54" s="296"/>
      <c r="CA54" s="296"/>
      <c r="CB54" s="296"/>
      <c r="CC54" s="296"/>
      <c r="CD54" s="296"/>
      <c r="CE54" s="296"/>
      <c r="CF54" s="296"/>
      <c r="CG54" s="296"/>
      <c r="CH54" s="296"/>
      <c r="CI54" s="296"/>
      <c r="CJ54" s="296"/>
      <c r="CK54" s="296"/>
      <c r="CL54" s="296"/>
      <c r="CM54" s="296"/>
      <c r="CN54" s="296"/>
      <c r="CO54" s="296"/>
      <c r="CP54" s="296"/>
      <c r="CQ54" s="296"/>
      <c r="CR54" s="296"/>
      <c r="CS54" s="296"/>
      <c r="CT54" s="296"/>
      <c r="CU54" s="296"/>
      <c r="CV54" s="296"/>
      <c r="CW54" s="296"/>
      <c r="CX54" s="296"/>
      <c r="CY54" s="296"/>
      <c r="CZ54" s="296"/>
      <c r="DA54" s="296"/>
      <c r="DB54" s="296"/>
      <c r="DC54" s="296"/>
      <c r="DD54" s="296"/>
      <c r="DE54" s="296"/>
      <c r="DF54" s="296"/>
      <c r="DG54" s="296"/>
      <c r="DH54" s="296"/>
      <c r="DI54" s="296"/>
      <c r="DJ54" s="296"/>
      <c r="DK54" s="296"/>
      <c r="DL54" s="296"/>
      <c r="DM54" s="296"/>
      <c r="DN54" s="296"/>
      <c r="DO54" s="296"/>
      <c r="DP54" s="296"/>
      <c r="DQ54" s="296"/>
      <c r="DR54" s="296"/>
      <c r="DS54" s="296"/>
      <c r="DT54" s="296"/>
      <c r="DU54" s="296"/>
      <c r="DV54" s="296"/>
      <c r="DW54" s="296"/>
      <c r="DX54" s="296"/>
      <c r="DY54" s="296"/>
      <c r="DZ54" s="296"/>
      <c r="EA54" s="296"/>
      <c r="EB54" s="296"/>
      <c r="EC54" s="296"/>
      <c r="ED54" s="296"/>
      <c r="EE54" s="296"/>
      <c r="EF54" s="296"/>
      <c r="EG54" s="296"/>
      <c r="EH54" s="296"/>
      <c r="EI54" s="296"/>
      <c r="EJ54" s="296"/>
      <c r="EK54" s="296"/>
      <c r="EL54" s="296"/>
      <c r="EM54" s="296"/>
      <c r="EN54" s="296"/>
      <c r="EO54" s="296"/>
      <c r="EP54" s="296"/>
      <c r="EQ54" s="296"/>
      <c r="ER54" s="296"/>
      <c r="ES54" s="296"/>
    </row>
    <row r="55" spans="1:149" s="20" customFormat="1" ht="31.5" customHeight="1" x14ac:dyDescent="0.25">
      <c r="A55" s="55" t="s">
        <v>477</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c r="AZ55" s="296"/>
      <c r="BA55" s="296"/>
      <c r="BB55" s="296"/>
      <c r="BC55" s="296"/>
      <c r="BD55" s="296"/>
      <c r="BE55" s="296"/>
      <c r="BF55" s="296"/>
      <c r="BG55" s="296"/>
      <c r="BH55" s="296"/>
      <c r="BI55" s="296"/>
      <c r="BJ55" s="296"/>
      <c r="BK55" s="296"/>
      <c r="BL55" s="296"/>
      <c r="BM55" s="296"/>
      <c r="BN55" s="296"/>
      <c r="BO55" s="296"/>
      <c r="BP55" s="296"/>
      <c r="BQ55" s="296"/>
      <c r="BR55" s="296"/>
      <c r="BS55" s="296"/>
      <c r="BT55" s="296"/>
      <c r="BU55" s="296"/>
      <c r="BV55" s="296"/>
      <c r="BW55" s="296"/>
      <c r="BX55" s="296"/>
      <c r="BY55" s="296"/>
      <c r="BZ55" s="296"/>
      <c r="CA55" s="296"/>
      <c r="CB55" s="296"/>
      <c r="CC55" s="296"/>
      <c r="CD55" s="296"/>
      <c r="CE55" s="296"/>
      <c r="CF55" s="296"/>
      <c r="CG55" s="296"/>
      <c r="CH55" s="296"/>
      <c r="CI55" s="296"/>
      <c r="CJ55" s="296"/>
      <c r="CK55" s="296"/>
      <c r="CL55" s="296"/>
      <c r="CM55" s="296"/>
      <c r="CN55" s="296"/>
      <c r="CO55" s="296"/>
      <c r="CP55" s="296"/>
      <c r="CQ55" s="296"/>
      <c r="CR55" s="296"/>
      <c r="CS55" s="296"/>
      <c r="CT55" s="296"/>
      <c r="CU55" s="296"/>
      <c r="CV55" s="296"/>
      <c r="CW55" s="296"/>
      <c r="CX55" s="296"/>
      <c r="CY55" s="296"/>
      <c r="CZ55" s="296"/>
      <c r="DA55" s="296"/>
      <c r="DB55" s="296"/>
      <c r="DC55" s="296"/>
      <c r="DD55" s="296"/>
      <c r="DE55" s="296"/>
      <c r="DF55" s="296"/>
      <c r="DG55" s="296"/>
      <c r="DH55" s="296"/>
      <c r="DI55" s="296"/>
      <c r="DJ55" s="296"/>
      <c r="DK55" s="296"/>
      <c r="DL55" s="296"/>
      <c r="DM55" s="296"/>
      <c r="DN55" s="296"/>
      <c r="DO55" s="296"/>
      <c r="DP55" s="296"/>
      <c r="DQ55" s="296"/>
      <c r="DR55" s="296"/>
      <c r="DS55" s="296"/>
      <c r="DT55" s="296"/>
      <c r="DU55" s="296"/>
      <c r="DV55" s="296"/>
      <c r="DW55" s="296"/>
      <c r="DX55" s="296"/>
      <c r="DY55" s="296"/>
      <c r="DZ55" s="296"/>
      <c r="EA55" s="296"/>
      <c r="EB55" s="296"/>
      <c r="EC55" s="296"/>
      <c r="ED55" s="296"/>
      <c r="EE55" s="296"/>
      <c r="EF55" s="296"/>
      <c r="EG55" s="296"/>
      <c r="EH55" s="296"/>
      <c r="EI55" s="296"/>
      <c r="EJ55" s="296"/>
      <c r="EK55" s="296"/>
      <c r="EL55" s="296"/>
      <c r="EM55" s="296"/>
      <c r="EN55" s="296"/>
      <c r="EO55" s="296"/>
      <c r="EP55" s="296"/>
      <c r="EQ55" s="296"/>
      <c r="ER55" s="296"/>
      <c r="ES55" s="296"/>
    </row>
    <row r="56" spans="1:149" s="20" customFormat="1" ht="29.1" customHeight="1" x14ac:dyDescent="0.25">
      <c r="A56" s="379" t="s">
        <v>598</v>
      </c>
      <c r="B56" s="360"/>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296"/>
      <c r="BA56" s="296"/>
      <c r="BB56" s="296"/>
      <c r="BC56" s="296"/>
      <c r="BD56" s="296"/>
      <c r="BE56" s="296"/>
      <c r="BF56" s="296"/>
      <c r="BG56" s="296"/>
      <c r="BH56" s="296"/>
      <c r="BI56" s="296"/>
      <c r="BJ56" s="296"/>
      <c r="BK56" s="296"/>
      <c r="BL56" s="296"/>
      <c r="BM56" s="296"/>
      <c r="BN56" s="296"/>
      <c r="BO56" s="296"/>
      <c r="BP56" s="296"/>
      <c r="BQ56" s="296"/>
      <c r="BR56" s="296"/>
      <c r="BS56" s="296"/>
      <c r="BT56" s="296"/>
      <c r="BU56" s="296"/>
      <c r="BV56" s="296"/>
      <c r="BW56" s="296"/>
      <c r="BX56" s="296"/>
      <c r="BY56" s="296"/>
      <c r="BZ56" s="296"/>
      <c r="CA56" s="296"/>
      <c r="CB56" s="296"/>
      <c r="CC56" s="296"/>
      <c r="CD56" s="296"/>
      <c r="CE56" s="296"/>
      <c r="CF56" s="296"/>
      <c r="CG56" s="296"/>
      <c r="CH56" s="296"/>
      <c r="CI56" s="296"/>
      <c r="CJ56" s="296"/>
      <c r="CK56" s="296"/>
      <c r="CL56" s="296"/>
      <c r="CM56" s="296"/>
      <c r="CN56" s="296"/>
      <c r="CO56" s="296"/>
      <c r="CP56" s="296"/>
      <c r="CQ56" s="296"/>
      <c r="CR56" s="296"/>
      <c r="CS56" s="296"/>
      <c r="CT56" s="296"/>
      <c r="CU56" s="296"/>
      <c r="CV56" s="296"/>
      <c r="CW56" s="296"/>
      <c r="CX56" s="296"/>
      <c r="CY56" s="296"/>
      <c r="CZ56" s="296"/>
      <c r="DA56" s="296"/>
      <c r="DB56" s="296"/>
      <c r="DC56" s="296"/>
      <c r="DD56" s="296"/>
      <c r="DE56" s="296"/>
      <c r="DF56" s="296"/>
      <c r="DG56" s="296"/>
      <c r="DH56" s="296"/>
      <c r="DI56" s="296"/>
      <c r="DJ56" s="296"/>
      <c r="DK56" s="296"/>
      <c r="DL56" s="296"/>
      <c r="DM56" s="296"/>
      <c r="DN56" s="296"/>
      <c r="DO56" s="296"/>
      <c r="DP56" s="296"/>
      <c r="DQ56" s="296"/>
      <c r="DR56" s="296"/>
      <c r="DS56" s="296"/>
      <c r="DT56" s="296"/>
      <c r="DU56" s="296"/>
      <c r="DV56" s="296"/>
      <c r="DW56" s="296"/>
      <c r="DX56" s="296"/>
      <c r="DY56" s="296"/>
      <c r="DZ56" s="296"/>
      <c r="EA56" s="296"/>
      <c r="EB56" s="296"/>
      <c r="EC56" s="296"/>
      <c r="ED56" s="296"/>
      <c r="EE56" s="296"/>
      <c r="EF56" s="296"/>
      <c r="EG56" s="296"/>
      <c r="EH56" s="296"/>
      <c r="EI56" s="296"/>
      <c r="EJ56" s="296"/>
      <c r="EK56" s="296"/>
      <c r="EL56" s="296"/>
      <c r="EM56" s="296"/>
      <c r="EN56" s="296"/>
      <c r="EO56" s="296"/>
      <c r="EP56" s="296"/>
      <c r="EQ56" s="296"/>
      <c r="ER56" s="296"/>
      <c r="ES56" s="296"/>
    </row>
    <row r="57" spans="1:149" s="144" customFormat="1" ht="60.75" customHeight="1" x14ac:dyDescent="0.25">
      <c r="A57" s="55" t="s">
        <v>599</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c r="AZ57" s="300"/>
      <c r="BA57" s="300"/>
      <c r="BB57" s="300"/>
      <c r="BC57" s="300"/>
      <c r="BD57" s="300"/>
      <c r="BE57" s="300"/>
      <c r="BF57" s="300"/>
      <c r="BG57" s="300"/>
      <c r="BH57" s="300"/>
      <c r="BI57" s="300"/>
      <c r="BJ57" s="300"/>
      <c r="BK57" s="300"/>
      <c r="BL57" s="300"/>
      <c r="BM57" s="300"/>
      <c r="BN57" s="300"/>
      <c r="BO57" s="300"/>
      <c r="BP57" s="300"/>
      <c r="BQ57" s="300"/>
      <c r="BR57" s="300"/>
      <c r="BS57" s="300"/>
      <c r="BT57" s="300"/>
      <c r="BU57" s="300"/>
      <c r="BV57" s="300"/>
      <c r="BW57" s="300"/>
      <c r="BX57" s="300"/>
      <c r="BY57" s="300"/>
      <c r="BZ57" s="300"/>
      <c r="CA57" s="300"/>
      <c r="CB57" s="300"/>
      <c r="CC57" s="300"/>
      <c r="CD57" s="300"/>
      <c r="CE57" s="300"/>
      <c r="CF57" s="300"/>
      <c r="CG57" s="300"/>
      <c r="CH57" s="300"/>
      <c r="CI57" s="300"/>
      <c r="CJ57" s="300"/>
      <c r="CK57" s="300"/>
      <c r="CL57" s="300"/>
      <c r="CM57" s="300"/>
      <c r="CN57" s="300"/>
      <c r="CO57" s="300"/>
      <c r="CP57" s="300"/>
      <c r="CQ57" s="300"/>
      <c r="CR57" s="300"/>
      <c r="CS57" s="300"/>
      <c r="CT57" s="300"/>
      <c r="CU57" s="300"/>
      <c r="CV57" s="300"/>
      <c r="CW57" s="300"/>
      <c r="CX57" s="300"/>
      <c r="CY57" s="300"/>
      <c r="CZ57" s="300"/>
      <c r="DA57" s="300"/>
      <c r="DB57" s="300"/>
      <c r="DC57" s="300"/>
      <c r="DD57" s="300"/>
      <c r="DE57" s="300"/>
      <c r="DF57" s="300"/>
      <c r="DG57" s="300"/>
      <c r="DH57" s="300"/>
      <c r="DI57" s="300"/>
      <c r="DJ57" s="300"/>
      <c r="DK57" s="300"/>
      <c r="DL57" s="300"/>
      <c r="DM57" s="300"/>
      <c r="DN57" s="300"/>
      <c r="DO57" s="300"/>
      <c r="DP57" s="300"/>
      <c r="DQ57" s="300"/>
      <c r="DR57" s="300"/>
      <c r="DS57" s="300"/>
      <c r="DT57" s="300"/>
      <c r="DU57" s="300"/>
      <c r="DV57" s="300"/>
      <c r="DW57" s="300"/>
      <c r="DX57" s="300"/>
      <c r="DY57" s="300"/>
      <c r="DZ57" s="300"/>
      <c r="EA57" s="300"/>
      <c r="EB57" s="300"/>
      <c r="EC57" s="300"/>
      <c r="ED57" s="300"/>
      <c r="EE57" s="300"/>
      <c r="EF57" s="300"/>
      <c r="EG57" s="300"/>
      <c r="EH57" s="300"/>
      <c r="EI57" s="300"/>
      <c r="EJ57" s="300"/>
      <c r="EK57" s="300"/>
      <c r="EL57" s="300"/>
      <c r="EM57" s="300"/>
      <c r="EN57" s="300"/>
      <c r="EO57" s="300"/>
      <c r="EP57" s="300"/>
      <c r="EQ57" s="300"/>
      <c r="ER57" s="300"/>
      <c r="ES57" s="300"/>
    </row>
    <row r="58" spans="1:149" s="20" customFormat="1" ht="31.5" customHeight="1" x14ac:dyDescent="0.25">
      <c r="A58" s="409" t="s">
        <v>376</v>
      </c>
      <c r="B58" s="410"/>
      <c r="C58" s="410"/>
      <c r="D58" s="410"/>
      <c r="E58" s="143">
        <f>SUM(E60:E60,E65:E81,E82)</f>
        <v>612900</v>
      </c>
      <c r="F58" s="143">
        <f t="shared" ref="F58:AU58" si="16">SUM(F60:F60,F65:F81,F82)</f>
        <v>302806</v>
      </c>
      <c r="G58" s="143">
        <f t="shared" si="16"/>
        <v>0</v>
      </c>
      <c r="H58" s="143">
        <f t="shared" si="16"/>
        <v>0</v>
      </c>
      <c r="I58" s="143">
        <f t="shared" si="16"/>
        <v>150000</v>
      </c>
      <c r="J58" s="143">
        <f t="shared" si="16"/>
        <v>0</v>
      </c>
      <c r="K58" s="143">
        <f t="shared" si="16"/>
        <v>1065706</v>
      </c>
      <c r="L58" s="143">
        <f t="shared" si="16"/>
        <v>1031968.29</v>
      </c>
      <c r="M58" s="143">
        <f t="shared" si="16"/>
        <v>30000</v>
      </c>
      <c r="N58" s="143">
        <f t="shared" si="16"/>
        <v>2712054</v>
      </c>
      <c r="O58" s="143">
        <f t="shared" si="16"/>
        <v>3000</v>
      </c>
      <c r="P58" s="143">
        <f t="shared" si="16"/>
        <v>0</v>
      </c>
      <c r="Q58" s="143">
        <f t="shared" si="16"/>
        <v>0</v>
      </c>
      <c r="R58" s="143">
        <f t="shared" si="16"/>
        <v>3774022.29</v>
      </c>
      <c r="S58" s="143">
        <f t="shared" si="16"/>
        <v>410800</v>
      </c>
      <c r="T58" s="143">
        <f t="shared" si="16"/>
        <v>0</v>
      </c>
      <c r="U58" s="143">
        <f t="shared" si="16"/>
        <v>0</v>
      </c>
      <c r="V58" s="143">
        <f t="shared" si="16"/>
        <v>0</v>
      </c>
      <c r="W58" s="143">
        <f t="shared" si="16"/>
        <v>0</v>
      </c>
      <c r="X58" s="143">
        <f t="shared" si="16"/>
        <v>0</v>
      </c>
      <c r="Y58" s="143">
        <f t="shared" si="16"/>
        <v>410800</v>
      </c>
      <c r="Z58" s="143">
        <f t="shared" si="16"/>
        <v>190800</v>
      </c>
      <c r="AA58" s="143">
        <f t="shared" si="16"/>
        <v>0</v>
      </c>
      <c r="AB58" s="143">
        <f t="shared" si="16"/>
        <v>0</v>
      </c>
      <c r="AC58" s="143">
        <f t="shared" si="16"/>
        <v>0</v>
      </c>
      <c r="AD58" s="143">
        <f t="shared" si="16"/>
        <v>0</v>
      </c>
      <c r="AE58" s="143">
        <f t="shared" si="16"/>
        <v>0</v>
      </c>
      <c r="AF58" s="143">
        <f t="shared" si="16"/>
        <v>190800</v>
      </c>
      <c r="AG58" s="143">
        <f t="shared" si="16"/>
        <v>20800</v>
      </c>
      <c r="AH58" s="143">
        <f t="shared" si="16"/>
        <v>0</v>
      </c>
      <c r="AI58" s="143">
        <f t="shared" si="16"/>
        <v>0</v>
      </c>
      <c r="AJ58" s="143">
        <f t="shared" si="16"/>
        <v>0</v>
      </c>
      <c r="AK58" s="143">
        <f t="shared" si="16"/>
        <v>0</v>
      </c>
      <c r="AL58" s="143">
        <f t="shared" si="16"/>
        <v>0</v>
      </c>
      <c r="AM58" s="143">
        <f t="shared" si="16"/>
        <v>20800</v>
      </c>
      <c r="AN58" s="143">
        <f t="shared" si="16"/>
        <v>0</v>
      </c>
      <c r="AO58" s="143">
        <f t="shared" si="16"/>
        <v>0</v>
      </c>
      <c r="AP58" s="143">
        <f t="shared" si="16"/>
        <v>0</v>
      </c>
      <c r="AQ58" s="143">
        <f t="shared" si="16"/>
        <v>0</v>
      </c>
      <c r="AR58" s="143">
        <f t="shared" si="16"/>
        <v>0</v>
      </c>
      <c r="AS58" s="143">
        <f t="shared" si="16"/>
        <v>0</v>
      </c>
      <c r="AT58" s="143">
        <f t="shared" si="16"/>
        <v>0</v>
      </c>
      <c r="AU58" s="143">
        <f t="shared" si="16"/>
        <v>5462128.29</v>
      </c>
      <c r="AV58" s="285"/>
      <c r="AW58" s="285"/>
      <c r="AX58" s="285"/>
      <c r="AY58" s="285"/>
      <c r="AZ58" s="296"/>
      <c r="BA58" s="296"/>
      <c r="BB58" s="296"/>
      <c r="BC58" s="296"/>
      <c r="BD58" s="296"/>
      <c r="BE58" s="296"/>
      <c r="BF58" s="296"/>
      <c r="BG58" s="296"/>
      <c r="BH58" s="296"/>
      <c r="BI58" s="296"/>
      <c r="BJ58" s="296"/>
      <c r="BK58" s="296"/>
      <c r="BL58" s="296"/>
      <c r="BM58" s="296"/>
      <c r="BN58" s="296"/>
      <c r="BO58" s="296"/>
      <c r="BP58" s="296"/>
      <c r="BQ58" s="296"/>
      <c r="BR58" s="296"/>
      <c r="BS58" s="296"/>
      <c r="BT58" s="296"/>
      <c r="BU58" s="296"/>
      <c r="BV58" s="296"/>
      <c r="BW58" s="296"/>
      <c r="BX58" s="296"/>
      <c r="BY58" s="296"/>
      <c r="BZ58" s="296"/>
      <c r="CA58" s="296"/>
      <c r="CB58" s="296"/>
      <c r="CC58" s="296"/>
      <c r="CD58" s="296"/>
      <c r="CE58" s="296"/>
      <c r="CF58" s="296"/>
      <c r="CG58" s="296"/>
      <c r="CH58" s="296"/>
      <c r="CI58" s="296"/>
      <c r="CJ58" s="296"/>
      <c r="CK58" s="296"/>
      <c r="CL58" s="296"/>
      <c r="CM58" s="296"/>
      <c r="CN58" s="296"/>
      <c r="CO58" s="296"/>
      <c r="CP58" s="296"/>
      <c r="CQ58" s="296"/>
      <c r="CR58" s="296"/>
      <c r="CS58" s="296"/>
      <c r="CT58" s="296"/>
      <c r="CU58" s="296"/>
      <c r="CV58" s="296"/>
      <c r="CW58" s="296"/>
      <c r="CX58" s="296"/>
      <c r="CY58" s="296"/>
      <c r="CZ58" s="296"/>
      <c r="DA58" s="296"/>
      <c r="DB58" s="296"/>
      <c r="DC58" s="296"/>
      <c r="DD58" s="296"/>
      <c r="DE58" s="296"/>
      <c r="DF58" s="296"/>
      <c r="DG58" s="296"/>
      <c r="DH58" s="296"/>
      <c r="DI58" s="296"/>
      <c r="DJ58" s="296"/>
      <c r="DK58" s="296"/>
      <c r="DL58" s="296"/>
      <c r="DM58" s="296"/>
      <c r="DN58" s="296"/>
      <c r="DO58" s="296"/>
      <c r="DP58" s="296"/>
      <c r="DQ58" s="296"/>
      <c r="DR58" s="296"/>
      <c r="DS58" s="296"/>
      <c r="DT58" s="296"/>
      <c r="DU58" s="296"/>
      <c r="DV58" s="296"/>
      <c r="DW58" s="296"/>
      <c r="DX58" s="296"/>
      <c r="DY58" s="296"/>
      <c r="DZ58" s="296"/>
      <c r="EA58" s="296"/>
      <c r="EB58" s="296"/>
      <c r="EC58" s="296"/>
      <c r="ED58" s="296"/>
      <c r="EE58" s="296"/>
      <c r="EF58" s="296"/>
      <c r="EG58" s="296"/>
      <c r="EH58" s="296"/>
      <c r="EI58" s="296"/>
      <c r="EJ58" s="296"/>
      <c r="EK58" s="296"/>
      <c r="EL58" s="296"/>
      <c r="EM58" s="296"/>
      <c r="EN58" s="296"/>
      <c r="EO58" s="296"/>
      <c r="EP58" s="296"/>
      <c r="EQ58" s="296"/>
      <c r="ER58" s="296"/>
      <c r="ES58" s="296"/>
    </row>
    <row r="59" spans="1:149" s="20" customFormat="1" ht="45" hidden="1" customHeight="1" x14ac:dyDescent="0.25">
      <c r="A59" s="379" t="s">
        <v>600</v>
      </c>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0"/>
      <c r="AY59" s="360"/>
      <c r="AZ59" s="296"/>
      <c r="BA59" s="296"/>
      <c r="BB59" s="296"/>
      <c r="BC59" s="296"/>
      <c r="BD59" s="296"/>
      <c r="BE59" s="296"/>
      <c r="BF59" s="296"/>
      <c r="BG59" s="296"/>
      <c r="BH59" s="296"/>
      <c r="BI59" s="296"/>
      <c r="BJ59" s="296"/>
      <c r="BK59" s="296"/>
      <c r="BL59" s="296"/>
      <c r="BM59" s="296"/>
      <c r="BN59" s="296"/>
      <c r="BO59" s="296"/>
      <c r="BP59" s="296"/>
      <c r="BQ59" s="296"/>
      <c r="BR59" s="296"/>
      <c r="BS59" s="296"/>
      <c r="BT59" s="296"/>
      <c r="BU59" s="296"/>
      <c r="BV59" s="296"/>
      <c r="BW59" s="296"/>
      <c r="BX59" s="296"/>
      <c r="BY59" s="296"/>
      <c r="BZ59" s="296"/>
      <c r="CA59" s="296"/>
      <c r="CB59" s="296"/>
      <c r="CC59" s="296"/>
      <c r="CD59" s="296"/>
      <c r="CE59" s="296"/>
      <c r="CF59" s="296"/>
      <c r="CG59" s="296"/>
      <c r="CH59" s="296"/>
      <c r="CI59" s="296"/>
      <c r="CJ59" s="296"/>
      <c r="CK59" s="296"/>
      <c r="CL59" s="296"/>
      <c r="CM59" s="296"/>
      <c r="CN59" s="296"/>
      <c r="CO59" s="296"/>
      <c r="CP59" s="296"/>
      <c r="CQ59" s="296"/>
      <c r="CR59" s="296"/>
      <c r="CS59" s="296"/>
      <c r="CT59" s="296"/>
      <c r="CU59" s="296"/>
      <c r="CV59" s="296"/>
      <c r="CW59" s="296"/>
      <c r="CX59" s="296"/>
      <c r="CY59" s="296"/>
      <c r="CZ59" s="296"/>
      <c r="DA59" s="296"/>
      <c r="DB59" s="296"/>
      <c r="DC59" s="296"/>
      <c r="DD59" s="296"/>
      <c r="DE59" s="296"/>
      <c r="DF59" s="296"/>
      <c r="DG59" s="296"/>
      <c r="DH59" s="296"/>
      <c r="DI59" s="296"/>
      <c r="DJ59" s="296"/>
      <c r="DK59" s="296"/>
      <c r="DL59" s="296"/>
      <c r="DM59" s="296"/>
      <c r="DN59" s="296"/>
      <c r="DO59" s="296"/>
      <c r="DP59" s="296"/>
      <c r="DQ59" s="296"/>
      <c r="DR59" s="296"/>
      <c r="DS59" s="296"/>
      <c r="DT59" s="296"/>
      <c r="DU59" s="296"/>
      <c r="DV59" s="296"/>
      <c r="DW59" s="296"/>
      <c r="DX59" s="296"/>
      <c r="DY59" s="296"/>
      <c r="DZ59" s="296"/>
      <c r="EA59" s="296"/>
      <c r="EB59" s="296"/>
      <c r="EC59" s="296"/>
      <c r="ED59" s="296"/>
      <c r="EE59" s="296"/>
      <c r="EF59" s="296"/>
      <c r="EG59" s="296"/>
      <c r="EH59" s="296"/>
      <c r="EI59" s="296"/>
      <c r="EJ59" s="296"/>
      <c r="EK59" s="296"/>
      <c r="EL59" s="296"/>
      <c r="EM59" s="296"/>
      <c r="EN59" s="296"/>
      <c r="EO59" s="296"/>
      <c r="EP59" s="296"/>
      <c r="EQ59" s="296"/>
      <c r="ER59" s="296"/>
      <c r="ES59" s="296"/>
    </row>
    <row r="60" spans="1:149" s="20" customFormat="1" ht="45" hidden="1" customHeight="1" x14ac:dyDescent="0.25">
      <c r="A60" s="92" t="s">
        <v>377</v>
      </c>
      <c r="B60" s="51"/>
      <c r="C60" s="51"/>
      <c r="D60" s="51"/>
      <c r="E60" s="51"/>
      <c r="F60" s="51"/>
      <c r="G60" s="51"/>
      <c r="H60" s="51"/>
      <c r="I60" s="51"/>
      <c r="J60" s="51"/>
      <c r="K60" s="93"/>
      <c r="L60" s="94"/>
      <c r="M60" s="51"/>
      <c r="N60" s="51"/>
      <c r="O60" s="51"/>
      <c r="P60" s="51"/>
      <c r="Q60" s="51"/>
      <c r="R60" s="93"/>
      <c r="S60" s="51"/>
      <c r="T60" s="51"/>
      <c r="U60" s="51"/>
      <c r="V60" s="51"/>
      <c r="W60" s="51"/>
      <c r="X60" s="51"/>
      <c r="Y60" s="93"/>
      <c r="Z60" s="51"/>
      <c r="AA60" s="51"/>
      <c r="AB60" s="51"/>
      <c r="AC60" s="51"/>
      <c r="AD60" s="51"/>
      <c r="AE60" s="51"/>
      <c r="AF60" s="93"/>
      <c r="AG60" s="51"/>
      <c r="AH60" s="51"/>
      <c r="AI60" s="51"/>
      <c r="AJ60" s="51"/>
      <c r="AK60" s="51"/>
      <c r="AL60" s="51"/>
      <c r="AM60" s="93"/>
      <c r="AN60" s="51"/>
      <c r="AO60" s="51"/>
      <c r="AP60" s="51"/>
      <c r="AQ60" s="51"/>
      <c r="AR60" s="51"/>
      <c r="AS60" s="51"/>
      <c r="AT60" s="93"/>
      <c r="AU60" s="95"/>
      <c r="AV60" s="96"/>
      <c r="AW60" s="51"/>
      <c r="AX60" s="54"/>
      <c r="AY60" s="51"/>
      <c r="AZ60" s="296"/>
      <c r="BA60" s="296"/>
      <c r="BB60" s="296"/>
      <c r="BC60" s="296"/>
      <c r="BD60" s="296"/>
      <c r="BE60" s="296"/>
      <c r="BF60" s="296"/>
      <c r="BG60" s="296"/>
      <c r="BH60" s="296"/>
      <c r="BI60" s="296"/>
      <c r="BJ60" s="296"/>
      <c r="BK60" s="296"/>
      <c r="BL60" s="296"/>
      <c r="BM60" s="296"/>
      <c r="BN60" s="296"/>
      <c r="BO60" s="296"/>
      <c r="BP60" s="296"/>
      <c r="BQ60" s="296"/>
      <c r="BR60" s="296"/>
      <c r="BS60" s="296"/>
      <c r="BT60" s="296"/>
      <c r="BU60" s="296"/>
      <c r="BV60" s="296"/>
      <c r="BW60" s="296"/>
      <c r="BX60" s="296"/>
      <c r="BY60" s="296"/>
      <c r="BZ60" s="296"/>
      <c r="CA60" s="296"/>
      <c r="CB60" s="296"/>
      <c r="CC60" s="296"/>
      <c r="CD60" s="296"/>
      <c r="CE60" s="296"/>
      <c r="CF60" s="296"/>
      <c r="CG60" s="296"/>
      <c r="CH60" s="296"/>
      <c r="CI60" s="296"/>
      <c r="CJ60" s="296"/>
      <c r="CK60" s="296"/>
      <c r="CL60" s="296"/>
      <c r="CM60" s="296"/>
      <c r="CN60" s="296"/>
      <c r="CO60" s="296"/>
      <c r="CP60" s="296"/>
      <c r="CQ60" s="296"/>
      <c r="CR60" s="296"/>
      <c r="CS60" s="296"/>
      <c r="CT60" s="296"/>
      <c r="CU60" s="296"/>
      <c r="CV60" s="296"/>
      <c r="CW60" s="296"/>
      <c r="CX60" s="296"/>
      <c r="CY60" s="296"/>
      <c r="CZ60" s="296"/>
      <c r="DA60" s="296"/>
      <c r="DB60" s="296"/>
      <c r="DC60" s="296"/>
      <c r="DD60" s="296"/>
      <c r="DE60" s="296"/>
      <c r="DF60" s="296"/>
      <c r="DG60" s="296"/>
      <c r="DH60" s="296"/>
      <c r="DI60" s="296"/>
      <c r="DJ60" s="296"/>
      <c r="DK60" s="296"/>
      <c r="DL60" s="296"/>
      <c r="DM60" s="296"/>
      <c r="DN60" s="296"/>
      <c r="DO60" s="296"/>
      <c r="DP60" s="296"/>
      <c r="DQ60" s="296"/>
      <c r="DR60" s="296"/>
      <c r="DS60" s="296"/>
      <c r="DT60" s="296"/>
      <c r="DU60" s="296"/>
      <c r="DV60" s="296"/>
      <c r="DW60" s="296"/>
      <c r="DX60" s="296"/>
      <c r="DY60" s="296"/>
      <c r="DZ60" s="296"/>
      <c r="EA60" s="296"/>
      <c r="EB60" s="296"/>
      <c r="EC60" s="296"/>
      <c r="ED60" s="296"/>
      <c r="EE60" s="296"/>
      <c r="EF60" s="296"/>
      <c r="EG60" s="296"/>
      <c r="EH60" s="296"/>
      <c r="EI60" s="296"/>
      <c r="EJ60" s="296"/>
      <c r="EK60" s="296"/>
      <c r="EL60" s="296"/>
      <c r="EM60" s="296"/>
      <c r="EN60" s="296"/>
      <c r="EO60" s="296"/>
      <c r="EP60" s="296"/>
      <c r="EQ60" s="296"/>
      <c r="ER60" s="296"/>
      <c r="ES60" s="296"/>
    </row>
    <row r="61" spans="1:149" s="20" customFormat="1" ht="45" hidden="1" customHeight="1" x14ac:dyDescent="0.25">
      <c r="A61" s="92"/>
      <c r="B61" s="51"/>
      <c r="C61" s="51"/>
      <c r="D61" s="51"/>
      <c r="E61" s="51"/>
      <c r="F61" s="51"/>
      <c r="G61" s="51"/>
      <c r="H61" s="51"/>
      <c r="I61" s="51"/>
      <c r="J61" s="51"/>
      <c r="K61" s="93"/>
      <c r="L61" s="94"/>
      <c r="M61" s="51"/>
      <c r="N61" s="51"/>
      <c r="O61" s="51"/>
      <c r="P61" s="51"/>
      <c r="Q61" s="51"/>
      <c r="R61" s="93"/>
      <c r="S61" s="51"/>
      <c r="T61" s="51"/>
      <c r="U61" s="51"/>
      <c r="V61" s="51"/>
      <c r="W61" s="51"/>
      <c r="X61" s="51"/>
      <c r="Y61" s="93"/>
      <c r="Z61" s="51"/>
      <c r="AA61" s="51"/>
      <c r="AB61" s="51"/>
      <c r="AC61" s="51"/>
      <c r="AD61" s="51"/>
      <c r="AE61" s="51"/>
      <c r="AF61" s="93"/>
      <c r="AG61" s="51"/>
      <c r="AH61" s="51"/>
      <c r="AI61" s="51"/>
      <c r="AJ61" s="51"/>
      <c r="AK61" s="51"/>
      <c r="AL61" s="51"/>
      <c r="AM61" s="93"/>
      <c r="AN61" s="51"/>
      <c r="AO61" s="51"/>
      <c r="AP61" s="51"/>
      <c r="AQ61" s="51"/>
      <c r="AR61" s="51"/>
      <c r="AS61" s="51"/>
      <c r="AT61" s="93"/>
      <c r="AU61" s="95"/>
      <c r="AV61" s="96"/>
      <c r="AW61" s="51"/>
      <c r="AX61" s="54"/>
      <c r="AY61" s="51"/>
      <c r="AZ61" s="296"/>
      <c r="BA61" s="296"/>
      <c r="BB61" s="296"/>
      <c r="BC61" s="296"/>
      <c r="BD61" s="296"/>
      <c r="BE61" s="296"/>
      <c r="BF61" s="296"/>
      <c r="BG61" s="296"/>
      <c r="BH61" s="296"/>
      <c r="BI61" s="296"/>
      <c r="BJ61" s="296"/>
      <c r="BK61" s="296"/>
      <c r="BL61" s="296"/>
      <c r="BM61" s="296"/>
      <c r="BN61" s="296"/>
      <c r="BO61" s="296"/>
      <c r="BP61" s="296"/>
      <c r="BQ61" s="296"/>
      <c r="BR61" s="296"/>
      <c r="BS61" s="296"/>
      <c r="BT61" s="296"/>
      <c r="BU61" s="296"/>
      <c r="BV61" s="296"/>
      <c r="BW61" s="296"/>
      <c r="BX61" s="296"/>
      <c r="BY61" s="296"/>
      <c r="BZ61" s="296"/>
      <c r="CA61" s="296"/>
      <c r="CB61" s="296"/>
      <c r="CC61" s="296"/>
      <c r="CD61" s="296"/>
      <c r="CE61" s="296"/>
      <c r="CF61" s="296"/>
      <c r="CG61" s="296"/>
      <c r="CH61" s="296"/>
      <c r="CI61" s="296"/>
      <c r="CJ61" s="296"/>
      <c r="CK61" s="296"/>
      <c r="CL61" s="296"/>
      <c r="CM61" s="296"/>
      <c r="CN61" s="296"/>
      <c r="CO61" s="296"/>
      <c r="CP61" s="296"/>
      <c r="CQ61" s="296"/>
      <c r="CR61" s="296"/>
      <c r="CS61" s="296"/>
      <c r="CT61" s="296"/>
      <c r="CU61" s="296"/>
      <c r="CV61" s="296"/>
      <c r="CW61" s="296"/>
      <c r="CX61" s="296"/>
      <c r="CY61" s="296"/>
      <c r="CZ61" s="296"/>
      <c r="DA61" s="296"/>
      <c r="DB61" s="296"/>
      <c r="DC61" s="296"/>
      <c r="DD61" s="296"/>
      <c r="DE61" s="296"/>
      <c r="DF61" s="296"/>
      <c r="DG61" s="296"/>
      <c r="DH61" s="296"/>
      <c r="DI61" s="296"/>
      <c r="DJ61" s="296"/>
      <c r="DK61" s="296"/>
      <c r="DL61" s="296"/>
      <c r="DM61" s="296"/>
      <c r="DN61" s="296"/>
      <c r="DO61" s="296"/>
      <c r="DP61" s="296"/>
      <c r="DQ61" s="296"/>
      <c r="DR61" s="296"/>
      <c r="DS61" s="296"/>
      <c r="DT61" s="296"/>
      <c r="DU61" s="296"/>
      <c r="DV61" s="296"/>
      <c r="DW61" s="296"/>
      <c r="DX61" s="296"/>
      <c r="DY61" s="296"/>
      <c r="DZ61" s="296"/>
      <c r="EA61" s="296"/>
      <c r="EB61" s="296"/>
      <c r="EC61" s="296"/>
      <c r="ED61" s="296"/>
      <c r="EE61" s="296"/>
      <c r="EF61" s="296"/>
      <c r="EG61" s="296"/>
      <c r="EH61" s="296"/>
      <c r="EI61" s="296"/>
      <c r="EJ61" s="296"/>
      <c r="EK61" s="296"/>
      <c r="EL61" s="296"/>
      <c r="EM61" s="296"/>
      <c r="EN61" s="296"/>
      <c r="EO61" s="296"/>
      <c r="EP61" s="296"/>
      <c r="EQ61" s="296"/>
      <c r="ER61" s="296"/>
      <c r="ES61" s="296"/>
    </row>
    <row r="62" spans="1:149" s="20" customFormat="1" ht="45" hidden="1" customHeight="1" x14ac:dyDescent="0.25">
      <c r="A62" s="92"/>
      <c r="B62" s="51"/>
      <c r="C62" s="51"/>
      <c r="D62" s="51"/>
      <c r="E62" s="51"/>
      <c r="F62" s="51"/>
      <c r="G62" s="51"/>
      <c r="H62" s="51"/>
      <c r="I62" s="51"/>
      <c r="J62" s="51"/>
      <c r="K62" s="93"/>
      <c r="L62" s="94"/>
      <c r="M62" s="51"/>
      <c r="N62" s="51"/>
      <c r="O62" s="51"/>
      <c r="P62" s="51"/>
      <c r="Q62" s="51"/>
      <c r="R62" s="93"/>
      <c r="S62" s="51"/>
      <c r="T62" s="51"/>
      <c r="U62" s="51"/>
      <c r="V62" s="51"/>
      <c r="W62" s="51"/>
      <c r="X62" s="51"/>
      <c r="Y62" s="93"/>
      <c r="Z62" s="51"/>
      <c r="AA62" s="51"/>
      <c r="AB62" s="51"/>
      <c r="AC62" s="51"/>
      <c r="AD62" s="51"/>
      <c r="AE62" s="51"/>
      <c r="AF62" s="93"/>
      <c r="AG62" s="51"/>
      <c r="AH62" s="51"/>
      <c r="AI62" s="51"/>
      <c r="AJ62" s="51"/>
      <c r="AK62" s="51"/>
      <c r="AL62" s="51"/>
      <c r="AM62" s="93"/>
      <c r="AN62" s="51"/>
      <c r="AO62" s="51"/>
      <c r="AP62" s="51"/>
      <c r="AQ62" s="51"/>
      <c r="AR62" s="51"/>
      <c r="AS62" s="51"/>
      <c r="AT62" s="93"/>
      <c r="AU62" s="95"/>
      <c r="AV62" s="96"/>
      <c r="AW62" s="51"/>
      <c r="AX62" s="54"/>
      <c r="AY62" s="51"/>
      <c r="AZ62" s="296"/>
      <c r="BA62" s="296"/>
      <c r="BB62" s="296"/>
      <c r="BC62" s="296"/>
      <c r="BD62" s="296"/>
      <c r="BE62" s="296"/>
      <c r="BF62" s="296"/>
      <c r="BG62" s="296"/>
      <c r="BH62" s="296"/>
      <c r="BI62" s="296"/>
      <c r="BJ62" s="296"/>
      <c r="BK62" s="296"/>
      <c r="BL62" s="296"/>
      <c r="BM62" s="296"/>
      <c r="BN62" s="296"/>
      <c r="BO62" s="296"/>
      <c r="BP62" s="296"/>
      <c r="BQ62" s="296"/>
      <c r="BR62" s="296"/>
      <c r="BS62" s="296"/>
      <c r="BT62" s="296"/>
      <c r="BU62" s="296"/>
      <c r="BV62" s="296"/>
      <c r="BW62" s="296"/>
      <c r="BX62" s="296"/>
      <c r="BY62" s="296"/>
      <c r="BZ62" s="296"/>
      <c r="CA62" s="296"/>
      <c r="CB62" s="296"/>
      <c r="CC62" s="296"/>
      <c r="CD62" s="296"/>
      <c r="CE62" s="296"/>
      <c r="CF62" s="296"/>
      <c r="CG62" s="296"/>
      <c r="CH62" s="296"/>
      <c r="CI62" s="296"/>
      <c r="CJ62" s="296"/>
      <c r="CK62" s="296"/>
      <c r="CL62" s="296"/>
      <c r="CM62" s="296"/>
      <c r="CN62" s="296"/>
      <c r="CO62" s="296"/>
      <c r="CP62" s="296"/>
      <c r="CQ62" s="296"/>
      <c r="CR62" s="296"/>
      <c r="CS62" s="296"/>
      <c r="CT62" s="296"/>
      <c r="CU62" s="296"/>
      <c r="CV62" s="296"/>
      <c r="CW62" s="296"/>
      <c r="CX62" s="296"/>
      <c r="CY62" s="296"/>
      <c r="CZ62" s="296"/>
      <c r="DA62" s="296"/>
      <c r="DB62" s="296"/>
      <c r="DC62" s="296"/>
      <c r="DD62" s="296"/>
      <c r="DE62" s="296"/>
      <c r="DF62" s="296"/>
      <c r="DG62" s="296"/>
      <c r="DH62" s="296"/>
      <c r="DI62" s="296"/>
      <c r="DJ62" s="296"/>
      <c r="DK62" s="296"/>
      <c r="DL62" s="296"/>
      <c r="DM62" s="296"/>
      <c r="DN62" s="296"/>
      <c r="DO62" s="296"/>
      <c r="DP62" s="296"/>
      <c r="DQ62" s="296"/>
      <c r="DR62" s="296"/>
      <c r="DS62" s="296"/>
      <c r="DT62" s="296"/>
      <c r="DU62" s="296"/>
      <c r="DV62" s="296"/>
      <c r="DW62" s="296"/>
      <c r="DX62" s="296"/>
      <c r="DY62" s="296"/>
      <c r="DZ62" s="296"/>
      <c r="EA62" s="296"/>
      <c r="EB62" s="296"/>
      <c r="EC62" s="296"/>
      <c r="ED62" s="296"/>
      <c r="EE62" s="296"/>
      <c r="EF62" s="296"/>
      <c r="EG62" s="296"/>
      <c r="EH62" s="296"/>
      <c r="EI62" s="296"/>
      <c r="EJ62" s="296"/>
      <c r="EK62" s="296"/>
      <c r="EL62" s="296"/>
      <c r="EM62" s="296"/>
      <c r="EN62" s="296"/>
      <c r="EO62" s="296"/>
      <c r="EP62" s="296"/>
      <c r="EQ62" s="296"/>
      <c r="ER62" s="296"/>
      <c r="ES62" s="296"/>
    </row>
    <row r="63" spans="1:149" s="20" customFormat="1" ht="31.5" customHeight="1" x14ac:dyDescent="0.25">
      <c r="A63" s="92"/>
      <c r="B63" s="51"/>
      <c r="C63" s="51"/>
      <c r="D63" s="51"/>
      <c r="E63" s="51"/>
      <c r="F63" s="51"/>
      <c r="G63" s="51"/>
      <c r="H63" s="51"/>
      <c r="I63" s="51"/>
      <c r="J63" s="51"/>
      <c r="K63" s="93"/>
      <c r="L63" s="94"/>
      <c r="M63" s="51"/>
      <c r="N63" s="51"/>
      <c r="O63" s="51"/>
      <c r="P63" s="51"/>
      <c r="Q63" s="51"/>
      <c r="R63" s="93"/>
      <c r="S63" s="51"/>
      <c r="T63" s="51"/>
      <c r="U63" s="51"/>
      <c r="V63" s="51"/>
      <c r="W63" s="51"/>
      <c r="X63" s="51"/>
      <c r="Y63" s="93"/>
      <c r="Z63" s="51"/>
      <c r="AA63" s="51"/>
      <c r="AB63" s="51"/>
      <c r="AC63" s="51"/>
      <c r="AD63" s="51"/>
      <c r="AE63" s="51"/>
      <c r="AF63" s="93"/>
      <c r="AG63" s="51"/>
      <c r="AH63" s="51"/>
      <c r="AI63" s="51"/>
      <c r="AJ63" s="51"/>
      <c r="AK63" s="51"/>
      <c r="AL63" s="51"/>
      <c r="AM63" s="93"/>
      <c r="AN63" s="51"/>
      <c r="AO63" s="51"/>
      <c r="AP63" s="51"/>
      <c r="AQ63" s="51"/>
      <c r="AR63" s="51"/>
      <c r="AS63" s="51"/>
      <c r="AT63" s="93"/>
      <c r="AU63" s="95"/>
      <c r="AV63" s="96"/>
      <c r="AW63" s="51"/>
      <c r="AX63" s="54"/>
      <c r="AY63" s="51"/>
      <c r="AZ63" s="296"/>
      <c r="BA63" s="296"/>
      <c r="BB63" s="296"/>
      <c r="BC63" s="296"/>
      <c r="BD63" s="296"/>
      <c r="BE63" s="296"/>
      <c r="BF63" s="296"/>
      <c r="BG63" s="296"/>
      <c r="BH63" s="296"/>
      <c r="BI63" s="296"/>
      <c r="BJ63" s="296"/>
      <c r="BK63" s="296"/>
      <c r="BL63" s="296"/>
      <c r="BM63" s="296"/>
      <c r="BN63" s="296"/>
      <c r="BO63" s="296"/>
      <c r="BP63" s="296"/>
      <c r="BQ63" s="296"/>
      <c r="BR63" s="296"/>
      <c r="BS63" s="296"/>
      <c r="BT63" s="296"/>
      <c r="BU63" s="296"/>
      <c r="BV63" s="296"/>
      <c r="BW63" s="296"/>
      <c r="BX63" s="296"/>
      <c r="BY63" s="296"/>
      <c r="BZ63" s="296"/>
      <c r="CA63" s="296"/>
      <c r="CB63" s="296"/>
      <c r="CC63" s="296"/>
      <c r="CD63" s="296"/>
      <c r="CE63" s="296"/>
      <c r="CF63" s="296"/>
      <c r="CG63" s="296"/>
      <c r="CH63" s="296"/>
      <c r="CI63" s="296"/>
      <c r="CJ63" s="296"/>
      <c r="CK63" s="296"/>
      <c r="CL63" s="296"/>
      <c r="CM63" s="296"/>
      <c r="CN63" s="296"/>
      <c r="CO63" s="296"/>
      <c r="CP63" s="296"/>
      <c r="CQ63" s="296"/>
      <c r="CR63" s="296"/>
      <c r="CS63" s="296"/>
      <c r="CT63" s="296"/>
      <c r="CU63" s="296"/>
      <c r="CV63" s="296"/>
      <c r="CW63" s="296"/>
      <c r="CX63" s="296"/>
      <c r="CY63" s="296"/>
      <c r="CZ63" s="296"/>
      <c r="DA63" s="296"/>
      <c r="DB63" s="296"/>
      <c r="DC63" s="296"/>
      <c r="DD63" s="296"/>
      <c r="DE63" s="296"/>
      <c r="DF63" s="296"/>
      <c r="DG63" s="296"/>
      <c r="DH63" s="296"/>
      <c r="DI63" s="296"/>
      <c r="DJ63" s="296"/>
      <c r="DK63" s="296"/>
      <c r="DL63" s="296"/>
      <c r="DM63" s="296"/>
      <c r="DN63" s="296"/>
      <c r="DO63" s="296"/>
      <c r="DP63" s="296"/>
      <c r="DQ63" s="296"/>
      <c r="DR63" s="296"/>
      <c r="DS63" s="296"/>
      <c r="DT63" s="296"/>
      <c r="DU63" s="296"/>
      <c r="DV63" s="296"/>
      <c r="DW63" s="296"/>
      <c r="DX63" s="296"/>
      <c r="DY63" s="296"/>
      <c r="DZ63" s="296"/>
      <c r="EA63" s="296"/>
      <c r="EB63" s="296"/>
      <c r="EC63" s="296"/>
      <c r="ED63" s="296"/>
      <c r="EE63" s="296"/>
      <c r="EF63" s="296"/>
      <c r="EG63" s="296"/>
      <c r="EH63" s="296"/>
      <c r="EI63" s="296"/>
      <c r="EJ63" s="296"/>
      <c r="EK63" s="296"/>
      <c r="EL63" s="296"/>
      <c r="EM63" s="296"/>
      <c r="EN63" s="296"/>
      <c r="EO63" s="296"/>
      <c r="EP63" s="296"/>
      <c r="EQ63" s="296"/>
      <c r="ER63" s="296"/>
      <c r="ES63" s="296"/>
    </row>
    <row r="64" spans="1:149" ht="39.6" customHeight="1" x14ac:dyDescent="0.25">
      <c r="A64" s="379" t="s">
        <v>378</v>
      </c>
      <c r="B64" s="360"/>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0"/>
      <c r="AY64" s="360"/>
    </row>
    <row r="65" spans="1:149" ht="108.75" customHeight="1" x14ac:dyDescent="0.25">
      <c r="A65" s="126" t="s">
        <v>525</v>
      </c>
      <c r="B65" s="51" t="s">
        <v>260</v>
      </c>
      <c r="C65" s="48" t="s">
        <v>98</v>
      </c>
      <c r="D65" s="50"/>
      <c r="E65" s="90"/>
      <c r="F65" s="50"/>
      <c r="G65" s="50"/>
      <c r="H65" s="50"/>
      <c r="I65" s="50"/>
      <c r="J65" s="50"/>
      <c r="K65" s="87">
        <f t="shared" ref="K65:K82" si="17">E65+F65+G65+I65</f>
        <v>0</v>
      </c>
      <c r="L65" s="50"/>
      <c r="M65" s="90">
        <v>30000</v>
      </c>
      <c r="N65" s="50"/>
      <c r="O65" s="50">
        <v>3000</v>
      </c>
      <c r="Q65" s="50" t="s">
        <v>43</v>
      </c>
      <c r="R65" s="87">
        <f t="shared" ref="R65:R81" si="18">L65+M65+N65+P65</f>
        <v>30000</v>
      </c>
      <c r="S65" s="50"/>
      <c r="T65" s="50"/>
      <c r="U65" s="50"/>
      <c r="V65" s="50"/>
      <c r="W65" s="50"/>
      <c r="X65" s="50"/>
      <c r="Y65" s="87">
        <f t="shared" ref="Y65:Y82" si="19">S65+T65+U65+W65</f>
        <v>0</v>
      </c>
      <c r="Z65" s="50"/>
      <c r="AA65" s="50"/>
      <c r="AB65" s="50"/>
      <c r="AC65" s="50"/>
      <c r="AD65" s="50"/>
      <c r="AE65" s="50"/>
      <c r="AF65" s="87">
        <f t="shared" ref="AF65:AF82" si="20">Z65+AA65+AB65+AD65</f>
        <v>0</v>
      </c>
      <c r="AG65" s="50"/>
      <c r="AH65" s="50"/>
      <c r="AI65" s="50"/>
      <c r="AJ65" s="50"/>
      <c r="AK65" s="50"/>
      <c r="AL65" s="50"/>
      <c r="AM65" s="87">
        <f t="shared" ref="AM65:AM82" si="21">AG65+AH65+AI65+AK65</f>
        <v>0</v>
      </c>
      <c r="AN65" s="50"/>
      <c r="AO65" s="50"/>
      <c r="AP65" s="50"/>
      <c r="AQ65" s="50"/>
      <c r="AR65" s="50"/>
      <c r="AS65" s="50"/>
      <c r="AT65" s="87">
        <f t="shared" ref="AT65:AT82" si="22">AN65+AO65+AP65+AR65</f>
        <v>0</v>
      </c>
      <c r="AU65" s="88">
        <f t="shared" ref="AU65:AU81" si="23">AT65+AM65+AF65+Y65+R65+K65</f>
        <v>30000</v>
      </c>
      <c r="AV65" s="89" t="s">
        <v>742</v>
      </c>
      <c r="AW65" s="50">
        <v>2023</v>
      </c>
      <c r="AX65" s="50">
        <v>2023</v>
      </c>
      <c r="AY65" s="91" t="s">
        <v>69</v>
      </c>
    </row>
    <row r="66" spans="1:149" ht="174" customHeight="1" x14ac:dyDescent="0.25">
      <c r="A66" s="126" t="s">
        <v>379</v>
      </c>
      <c r="B66" s="51" t="s">
        <v>44</v>
      </c>
      <c r="C66" s="48" t="s">
        <v>98</v>
      </c>
      <c r="D66" s="50"/>
      <c r="E66" s="50"/>
      <c r="F66" s="50"/>
      <c r="G66" s="50"/>
      <c r="H66" s="50"/>
      <c r="I66" s="90">
        <v>150000</v>
      </c>
      <c r="J66" s="50"/>
      <c r="K66" s="87">
        <f t="shared" si="17"/>
        <v>150000</v>
      </c>
      <c r="L66" s="50"/>
      <c r="M66" s="50"/>
      <c r="N66" s="50"/>
      <c r="O66" s="50"/>
      <c r="P66" s="50"/>
      <c r="Q66" s="50"/>
      <c r="R66" s="87">
        <f t="shared" si="18"/>
        <v>0</v>
      </c>
      <c r="S66" s="50"/>
      <c r="T66" s="50"/>
      <c r="U66" s="50"/>
      <c r="V66" s="50"/>
      <c r="W66" s="50"/>
      <c r="X66" s="50"/>
      <c r="Y66" s="87">
        <f t="shared" si="19"/>
        <v>0</v>
      </c>
      <c r="Z66" s="50"/>
      <c r="AA66" s="50"/>
      <c r="AB66" s="50"/>
      <c r="AC66" s="50"/>
      <c r="AD66" s="50"/>
      <c r="AE66" s="50"/>
      <c r="AF66" s="87">
        <f t="shared" si="20"/>
        <v>0</v>
      </c>
      <c r="AG66" s="50"/>
      <c r="AH66" s="50"/>
      <c r="AI66" s="50"/>
      <c r="AJ66" s="50"/>
      <c r="AK66" s="50"/>
      <c r="AL66" s="50"/>
      <c r="AM66" s="87">
        <f t="shared" si="21"/>
        <v>0</v>
      </c>
      <c r="AN66" s="50"/>
      <c r="AO66" s="50"/>
      <c r="AP66" s="50"/>
      <c r="AQ66" s="50"/>
      <c r="AR66" s="50"/>
      <c r="AS66" s="50"/>
      <c r="AT66" s="87">
        <f t="shared" si="22"/>
        <v>0</v>
      </c>
      <c r="AU66" s="88">
        <f t="shared" si="23"/>
        <v>150000</v>
      </c>
      <c r="AV66" s="89" t="s">
        <v>741</v>
      </c>
      <c r="AW66" s="50">
        <v>2022</v>
      </c>
      <c r="AX66" s="50">
        <v>2022</v>
      </c>
      <c r="AY66" s="91" t="s">
        <v>69</v>
      </c>
    </row>
    <row r="67" spans="1:149" ht="231" customHeight="1" x14ac:dyDescent="0.25">
      <c r="A67" s="126" t="s">
        <v>380</v>
      </c>
      <c r="B67" s="51" t="s">
        <v>227</v>
      </c>
      <c r="C67" s="48" t="s">
        <v>98</v>
      </c>
      <c r="D67" s="50"/>
      <c r="E67" s="90"/>
      <c r="F67" s="50"/>
      <c r="G67" s="50"/>
      <c r="H67" s="50"/>
      <c r="I67" s="149"/>
      <c r="J67" s="50"/>
      <c r="K67" s="87">
        <f t="shared" si="17"/>
        <v>0</v>
      </c>
      <c r="L67" s="90">
        <v>110000</v>
      </c>
      <c r="M67" s="50"/>
      <c r="N67" s="50"/>
      <c r="O67" s="50"/>
      <c r="P67" s="50"/>
      <c r="Q67" s="50"/>
      <c r="R67" s="87">
        <f t="shared" si="18"/>
        <v>110000</v>
      </c>
      <c r="S67" s="50">
        <v>110000</v>
      </c>
      <c r="T67" s="50"/>
      <c r="U67" s="50"/>
      <c r="V67" s="50"/>
      <c r="W67" s="50"/>
      <c r="X67" s="50"/>
      <c r="Y67" s="87">
        <f t="shared" si="19"/>
        <v>110000</v>
      </c>
      <c r="Z67" s="50"/>
      <c r="AA67" s="50"/>
      <c r="AB67" s="50"/>
      <c r="AC67" s="50"/>
      <c r="AD67" s="50"/>
      <c r="AE67" s="50"/>
      <c r="AF67" s="87">
        <f t="shared" si="20"/>
        <v>0</v>
      </c>
      <c r="AG67" s="50"/>
      <c r="AH67" s="50"/>
      <c r="AI67" s="50"/>
      <c r="AJ67" s="50"/>
      <c r="AK67" s="50"/>
      <c r="AL67" s="50"/>
      <c r="AM67" s="87">
        <f t="shared" si="21"/>
        <v>0</v>
      </c>
      <c r="AN67" s="50"/>
      <c r="AO67" s="50"/>
      <c r="AP67" s="50"/>
      <c r="AQ67" s="50"/>
      <c r="AR67" s="50"/>
      <c r="AS67" s="50"/>
      <c r="AT67" s="87">
        <f t="shared" si="22"/>
        <v>0</v>
      </c>
      <c r="AU67" s="88">
        <f t="shared" si="23"/>
        <v>220000</v>
      </c>
      <c r="AV67" s="89" t="s">
        <v>740</v>
      </c>
      <c r="AW67" s="50">
        <v>2023</v>
      </c>
      <c r="AX67" s="50">
        <v>2024</v>
      </c>
      <c r="AY67" s="48" t="s">
        <v>89</v>
      </c>
    </row>
    <row r="68" spans="1:149" ht="228.95" customHeight="1" x14ac:dyDescent="0.25">
      <c r="A68" s="126" t="s">
        <v>381</v>
      </c>
      <c r="B68" s="136" t="s">
        <v>233</v>
      </c>
      <c r="C68" s="48" t="s">
        <v>98</v>
      </c>
      <c r="D68" s="50"/>
      <c r="E68" s="97">
        <v>22430</v>
      </c>
      <c r="F68" s="50"/>
      <c r="G68" s="50"/>
      <c r="H68" s="50"/>
      <c r="I68" s="50"/>
      <c r="J68" s="50"/>
      <c r="K68" s="87">
        <f t="shared" si="17"/>
        <v>22430</v>
      </c>
      <c r="L68" s="97">
        <v>32469</v>
      </c>
      <c r="M68" s="50"/>
      <c r="N68" s="50"/>
      <c r="O68" s="50"/>
      <c r="P68" s="50"/>
      <c r="Q68" s="50"/>
      <c r="R68" s="87">
        <f t="shared" si="18"/>
        <v>32469</v>
      </c>
      <c r="T68" s="50"/>
      <c r="U68" s="50"/>
      <c r="V68" s="50"/>
      <c r="W68" s="50"/>
      <c r="X68" s="50"/>
      <c r="Y68" s="87">
        <f t="shared" si="19"/>
        <v>0</v>
      </c>
      <c r="Z68" s="50"/>
      <c r="AA68" s="50"/>
      <c r="AB68" s="50"/>
      <c r="AC68" s="50"/>
      <c r="AD68" s="50"/>
      <c r="AE68" s="50"/>
      <c r="AF68" s="87">
        <f t="shared" si="20"/>
        <v>0</v>
      </c>
      <c r="AG68" s="50"/>
      <c r="AH68" s="50"/>
      <c r="AI68" s="50"/>
      <c r="AJ68" s="50"/>
      <c r="AK68" s="50"/>
      <c r="AL68" s="50"/>
      <c r="AM68" s="87">
        <f t="shared" si="21"/>
        <v>0</v>
      </c>
      <c r="AN68" s="50"/>
      <c r="AO68" s="50"/>
      <c r="AP68" s="50"/>
      <c r="AQ68" s="50"/>
      <c r="AR68" s="50"/>
      <c r="AS68" s="50"/>
      <c r="AT68" s="87">
        <f t="shared" si="22"/>
        <v>0</v>
      </c>
      <c r="AU68" s="88">
        <f t="shared" si="23"/>
        <v>54899</v>
      </c>
      <c r="AV68" s="150" t="s">
        <v>905</v>
      </c>
      <c r="AW68" s="50">
        <v>2022</v>
      </c>
      <c r="AX68" s="50">
        <v>2023</v>
      </c>
      <c r="AY68" s="48" t="s">
        <v>229</v>
      </c>
    </row>
    <row r="69" spans="1:149" ht="123" customHeight="1" x14ac:dyDescent="0.25">
      <c r="A69" s="126" t="s">
        <v>526</v>
      </c>
      <c r="B69" s="136" t="s">
        <v>228</v>
      </c>
      <c r="C69" s="48" t="s">
        <v>98</v>
      </c>
      <c r="D69" s="50"/>
      <c r="E69" s="97">
        <v>114200</v>
      </c>
      <c r="F69" s="50"/>
      <c r="G69" s="50"/>
      <c r="H69" s="50"/>
      <c r="I69" s="50"/>
      <c r="J69" s="50"/>
      <c r="K69" s="87">
        <f t="shared" si="17"/>
        <v>114200</v>
      </c>
      <c r="L69" s="50"/>
      <c r="M69" s="50"/>
      <c r="N69" s="50"/>
      <c r="O69" s="50"/>
      <c r="P69" s="50"/>
      <c r="Q69" s="50"/>
      <c r="R69" s="87">
        <f t="shared" si="18"/>
        <v>0</v>
      </c>
      <c r="S69" s="50"/>
      <c r="T69" s="50"/>
      <c r="U69" s="50"/>
      <c r="V69" s="50"/>
      <c r="W69" s="50"/>
      <c r="X69" s="50"/>
      <c r="Y69" s="87">
        <f t="shared" si="19"/>
        <v>0</v>
      </c>
      <c r="Z69" s="50"/>
      <c r="AA69" s="50"/>
      <c r="AB69" s="50"/>
      <c r="AC69" s="50"/>
      <c r="AD69" s="50"/>
      <c r="AE69" s="50"/>
      <c r="AF69" s="87">
        <f t="shared" si="20"/>
        <v>0</v>
      </c>
      <c r="AG69" s="50"/>
      <c r="AH69" s="50"/>
      <c r="AI69" s="50"/>
      <c r="AJ69" s="50"/>
      <c r="AK69" s="50"/>
      <c r="AL69" s="50"/>
      <c r="AM69" s="87">
        <f t="shared" si="21"/>
        <v>0</v>
      </c>
      <c r="AN69" s="50"/>
      <c r="AO69" s="50"/>
      <c r="AP69" s="50"/>
      <c r="AQ69" s="50"/>
      <c r="AR69" s="50"/>
      <c r="AS69" s="50"/>
      <c r="AT69" s="87">
        <f t="shared" si="22"/>
        <v>0</v>
      </c>
      <c r="AU69" s="88">
        <f t="shared" si="23"/>
        <v>114200</v>
      </c>
      <c r="AV69" s="89" t="s">
        <v>739</v>
      </c>
      <c r="AW69" s="50">
        <v>2022</v>
      </c>
      <c r="AX69" s="50">
        <v>2022</v>
      </c>
      <c r="AY69" s="48" t="s">
        <v>229</v>
      </c>
    </row>
    <row r="70" spans="1:149" ht="131.25" customHeight="1" x14ac:dyDescent="0.25">
      <c r="A70" s="126" t="s">
        <v>382</v>
      </c>
      <c r="B70" s="136" t="s">
        <v>231</v>
      </c>
      <c r="C70" s="48" t="s">
        <v>98</v>
      </c>
      <c r="D70" s="50"/>
      <c r="E70" s="50"/>
      <c r="F70" s="50"/>
      <c r="G70" s="50"/>
      <c r="H70" s="50"/>
      <c r="I70" s="50"/>
      <c r="J70" s="50"/>
      <c r="K70" s="87">
        <f t="shared" si="17"/>
        <v>0</v>
      </c>
      <c r="L70" s="97">
        <v>61770</v>
      </c>
      <c r="M70" s="50"/>
      <c r="N70" s="50"/>
      <c r="O70" s="50"/>
      <c r="P70" s="50"/>
      <c r="Q70" s="50"/>
      <c r="R70" s="87">
        <f t="shared" si="18"/>
        <v>61770</v>
      </c>
      <c r="S70" s="50"/>
      <c r="T70" s="50"/>
      <c r="U70" s="50"/>
      <c r="V70" s="50"/>
      <c r="W70" s="50"/>
      <c r="X70" s="50"/>
      <c r="Y70" s="87">
        <f t="shared" si="19"/>
        <v>0</v>
      </c>
      <c r="Z70" s="50"/>
      <c r="AA70" s="50"/>
      <c r="AB70" s="50"/>
      <c r="AC70" s="50"/>
      <c r="AD70" s="50"/>
      <c r="AE70" s="50"/>
      <c r="AF70" s="87">
        <f t="shared" si="20"/>
        <v>0</v>
      </c>
      <c r="AG70" s="50"/>
      <c r="AH70" s="50"/>
      <c r="AI70" s="50"/>
      <c r="AJ70" s="50"/>
      <c r="AK70" s="50"/>
      <c r="AL70" s="50"/>
      <c r="AM70" s="87">
        <f t="shared" si="21"/>
        <v>0</v>
      </c>
      <c r="AN70" s="50"/>
      <c r="AO70" s="50"/>
      <c r="AP70" s="50"/>
      <c r="AQ70" s="50"/>
      <c r="AR70" s="50"/>
      <c r="AS70" s="50"/>
      <c r="AT70" s="87">
        <f t="shared" si="22"/>
        <v>0</v>
      </c>
      <c r="AU70" s="88">
        <f t="shared" si="23"/>
        <v>61770</v>
      </c>
      <c r="AV70" s="89" t="s">
        <v>738</v>
      </c>
      <c r="AW70" s="50">
        <v>2022</v>
      </c>
      <c r="AX70" s="50">
        <v>2022</v>
      </c>
      <c r="AY70" s="48" t="s">
        <v>229</v>
      </c>
    </row>
    <row r="71" spans="1:149" ht="121.5" customHeight="1" x14ac:dyDescent="0.25">
      <c r="A71" s="126" t="s">
        <v>383</v>
      </c>
      <c r="B71" s="136" t="s">
        <v>230</v>
      </c>
      <c r="C71" s="48" t="s">
        <v>98</v>
      </c>
      <c r="D71" s="50"/>
      <c r="E71" s="50"/>
      <c r="F71" s="50"/>
      <c r="G71" s="50"/>
      <c r="H71" s="50"/>
      <c r="I71" s="50"/>
      <c r="J71" s="50"/>
      <c r="K71" s="87">
        <f t="shared" si="17"/>
        <v>0</v>
      </c>
      <c r="L71" s="97">
        <v>128865</v>
      </c>
      <c r="M71" s="50"/>
      <c r="N71" s="50"/>
      <c r="O71" s="50"/>
      <c r="P71" s="50"/>
      <c r="Q71" s="50"/>
      <c r="R71" s="87">
        <f t="shared" si="18"/>
        <v>128865</v>
      </c>
      <c r="S71" s="50"/>
      <c r="T71" s="50"/>
      <c r="U71" s="50"/>
      <c r="V71" s="50"/>
      <c r="W71" s="50"/>
      <c r="X71" s="50"/>
      <c r="Y71" s="87">
        <f t="shared" si="19"/>
        <v>0</v>
      </c>
      <c r="Z71" s="50"/>
      <c r="AA71" s="50"/>
      <c r="AB71" s="50"/>
      <c r="AC71" s="50"/>
      <c r="AD71" s="50"/>
      <c r="AE71" s="50"/>
      <c r="AF71" s="87">
        <f t="shared" si="20"/>
        <v>0</v>
      </c>
      <c r="AG71" s="50"/>
      <c r="AH71" s="50"/>
      <c r="AI71" s="50"/>
      <c r="AJ71" s="50"/>
      <c r="AK71" s="50"/>
      <c r="AL71" s="50"/>
      <c r="AM71" s="87">
        <f t="shared" si="21"/>
        <v>0</v>
      </c>
      <c r="AN71" s="50"/>
      <c r="AO71" s="50"/>
      <c r="AP71" s="50"/>
      <c r="AQ71" s="50"/>
      <c r="AR71" s="50"/>
      <c r="AS71" s="50"/>
      <c r="AT71" s="87">
        <f t="shared" si="22"/>
        <v>0</v>
      </c>
      <c r="AU71" s="88">
        <f t="shared" si="23"/>
        <v>128865</v>
      </c>
      <c r="AV71" s="89" t="s">
        <v>737</v>
      </c>
      <c r="AW71" s="50">
        <v>2022</v>
      </c>
      <c r="AX71" s="50">
        <v>2022</v>
      </c>
      <c r="AY71" s="48" t="s">
        <v>229</v>
      </c>
    </row>
    <row r="72" spans="1:149" ht="123.75" customHeight="1" x14ac:dyDescent="0.25">
      <c r="A72" s="126" t="s">
        <v>384</v>
      </c>
      <c r="B72" s="136" t="s">
        <v>232</v>
      </c>
      <c r="C72" s="48" t="s">
        <v>98</v>
      </c>
      <c r="D72" s="50"/>
      <c r="E72" s="50"/>
      <c r="F72" s="50"/>
      <c r="G72" s="50"/>
      <c r="H72" s="50"/>
      <c r="I72" s="50"/>
      <c r="J72" s="50"/>
      <c r="K72" s="87">
        <f t="shared" si="17"/>
        <v>0</v>
      </c>
      <c r="L72" s="97">
        <v>54688</v>
      </c>
      <c r="M72" s="50"/>
      <c r="N72" s="97"/>
      <c r="O72" s="50"/>
      <c r="P72" s="50"/>
      <c r="Q72" s="50"/>
      <c r="R72" s="87">
        <f t="shared" si="18"/>
        <v>54688</v>
      </c>
      <c r="S72" s="50"/>
      <c r="T72" s="50"/>
      <c r="U72" s="50"/>
      <c r="V72" s="50"/>
      <c r="W72" s="50"/>
      <c r="X72" s="50"/>
      <c r="Y72" s="87">
        <f t="shared" si="19"/>
        <v>0</v>
      </c>
      <c r="Z72" s="50"/>
      <c r="AA72" s="50"/>
      <c r="AB72" s="50"/>
      <c r="AC72" s="50"/>
      <c r="AD72" s="50"/>
      <c r="AE72" s="50"/>
      <c r="AF72" s="87">
        <f t="shared" si="20"/>
        <v>0</v>
      </c>
      <c r="AG72" s="50"/>
      <c r="AH72" s="50"/>
      <c r="AI72" s="50"/>
      <c r="AJ72" s="50"/>
      <c r="AK72" s="50"/>
      <c r="AL72" s="50"/>
      <c r="AM72" s="87">
        <f t="shared" si="21"/>
        <v>0</v>
      </c>
      <c r="AN72" s="50"/>
      <c r="AO72" s="50"/>
      <c r="AP72" s="50"/>
      <c r="AQ72" s="50"/>
      <c r="AR72" s="50"/>
      <c r="AS72" s="50"/>
      <c r="AT72" s="87">
        <f t="shared" si="22"/>
        <v>0</v>
      </c>
      <c r="AU72" s="88">
        <f t="shared" si="23"/>
        <v>54688</v>
      </c>
      <c r="AV72" s="89" t="s">
        <v>736</v>
      </c>
      <c r="AW72" s="50">
        <v>2022</v>
      </c>
      <c r="AX72" s="50">
        <v>2022</v>
      </c>
      <c r="AY72" s="48" t="s">
        <v>229</v>
      </c>
    </row>
    <row r="73" spans="1:149" ht="122.25" customHeight="1" x14ac:dyDescent="0.25">
      <c r="A73" s="126" t="s">
        <v>385</v>
      </c>
      <c r="B73" s="136" t="s">
        <v>72</v>
      </c>
      <c r="C73" s="48" t="s">
        <v>98</v>
      </c>
      <c r="D73" s="50"/>
      <c r="E73" s="50"/>
      <c r="F73" s="50"/>
      <c r="G73" s="50"/>
      <c r="H73" s="50"/>
      <c r="I73" s="50"/>
      <c r="J73" s="50"/>
      <c r="K73" s="87">
        <f t="shared" si="17"/>
        <v>0</v>
      </c>
      <c r="L73" s="97">
        <v>225000</v>
      </c>
      <c r="M73" s="50"/>
      <c r="N73" s="50"/>
      <c r="O73" s="50"/>
      <c r="P73" s="50"/>
      <c r="Q73" s="50"/>
      <c r="R73" s="87">
        <f t="shared" si="18"/>
        <v>225000</v>
      </c>
      <c r="S73" s="50"/>
      <c r="T73" s="50"/>
      <c r="U73" s="50"/>
      <c r="V73" s="50"/>
      <c r="W73" s="50"/>
      <c r="X73" s="50"/>
      <c r="Y73" s="87">
        <f t="shared" si="19"/>
        <v>0</v>
      </c>
      <c r="Z73" s="50"/>
      <c r="AA73" s="50"/>
      <c r="AB73" s="50"/>
      <c r="AC73" s="50"/>
      <c r="AD73" s="50"/>
      <c r="AE73" s="50"/>
      <c r="AF73" s="87">
        <f t="shared" si="20"/>
        <v>0</v>
      </c>
      <c r="AG73" s="50"/>
      <c r="AH73" s="50"/>
      <c r="AI73" s="50"/>
      <c r="AJ73" s="50"/>
      <c r="AK73" s="50"/>
      <c r="AL73" s="50"/>
      <c r="AM73" s="87">
        <f t="shared" si="21"/>
        <v>0</v>
      </c>
      <c r="AN73" s="50"/>
      <c r="AO73" s="50"/>
      <c r="AP73" s="50"/>
      <c r="AQ73" s="50"/>
      <c r="AR73" s="50"/>
      <c r="AS73" s="50"/>
      <c r="AT73" s="87">
        <f t="shared" si="22"/>
        <v>0</v>
      </c>
      <c r="AU73" s="88">
        <f t="shared" si="23"/>
        <v>225000</v>
      </c>
      <c r="AV73" s="89" t="s">
        <v>735</v>
      </c>
      <c r="AW73" s="50">
        <v>2022</v>
      </c>
      <c r="AX73" s="50">
        <v>2022</v>
      </c>
      <c r="AY73" s="48" t="s">
        <v>229</v>
      </c>
    </row>
    <row r="74" spans="1:149" ht="120" customHeight="1" x14ac:dyDescent="0.25">
      <c r="A74" s="126" t="s">
        <v>386</v>
      </c>
      <c r="B74" s="136" t="s">
        <v>114</v>
      </c>
      <c r="C74" s="48" t="s">
        <v>98</v>
      </c>
      <c r="D74" s="50"/>
      <c r="E74" s="50"/>
      <c r="F74" s="50"/>
      <c r="G74" s="50"/>
      <c r="H74" s="50"/>
      <c r="I74" s="50"/>
      <c r="J74" s="50"/>
      <c r="K74" s="87">
        <f t="shared" si="17"/>
        <v>0</v>
      </c>
      <c r="L74" s="50"/>
      <c r="M74" s="50"/>
      <c r="N74" s="97">
        <v>2212054</v>
      </c>
      <c r="O74" s="50"/>
      <c r="P74" s="50"/>
      <c r="Q74" s="50"/>
      <c r="R74" s="87">
        <f t="shared" si="18"/>
        <v>2212054</v>
      </c>
      <c r="S74" s="50"/>
      <c r="T74" s="50"/>
      <c r="U74" s="50"/>
      <c r="V74" s="50"/>
      <c r="W74" s="50"/>
      <c r="X74" s="50"/>
      <c r="Y74" s="87">
        <f t="shared" si="19"/>
        <v>0</v>
      </c>
      <c r="Z74" s="50"/>
      <c r="AA74" s="50"/>
      <c r="AB74" s="50"/>
      <c r="AC74" s="50"/>
      <c r="AD74" s="50"/>
      <c r="AE74" s="50"/>
      <c r="AF74" s="87">
        <f t="shared" si="20"/>
        <v>0</v>
      </c>
      <c r="AG74" s="50"/>
      <c r="AH74" s="50"/>
      <c r="AI74" s="50"/>
      <c r="AJ74" s="50"/>
      <c r="AK74" s="50"/>
      <c r="AL74" s="50"/>
      <c r="AM74" s="87">
        <f t="shared" si="21"/>
        <v>0</v>
      </c>
      <c r="AN74" s="50"/>
      <c r="AO74" s="50"/>
      <c r="AP74" s="50"/>
      <c r="AQ74" s="50"/>
      <c r="AR74" s="50"/>
      <c r="AS74" s="50"/>
      <c r="AT74" s="87">
        <f t="shared" si="22"/>
        <v>0</v>
      </c>
      <c r="AU74" s="88">
        <f t="shared" si="23"/>
        <v>2212054</v>
      </c>
      <c r="AV74" s="89" t="s">
        <v>734</v>
      </c>
      <c r="AW74" s="50">
        <v>2023</v>
      </c>
      <c r="AX74" s="50">
        <v>2023</v>
      </c>
      <c r="AY74" s="48" t="s">
        <v>229</v>
      </c>
    </row>
    <row r="75" spans="1:149" ht="159" customHeight="1" x14ac:dyDescent="0.25">
      <c r="A75" s="126" t="s">
        <v>387</v>
      </c>
      <c r="B75" s="136" t="s">
        <v>73</v>
      </c>
      <c r="C75" s="48" t="s">
        <v>98</v>
      </c>
      <c r="D75" s="50"/>
      <c r="E75" s="50">
        <f>104000/5</f>
        <v>20800</v>
      </c>
      <c r="F75" s="50"/>
      <c r="G75" s="50"/>
      <c r="H75" s="50"/>
      <c r="I75" s="50"/>
      <c r="J75" s="50"/>
      <c r="K75" s="87">
        <f t="shared" si="17"/>
        <v>20800</v>
      </c>
      <c r="L75" s="97">
        <v>20800</v>
      </c>
      <c r="M75" s="50"/>
      <c r="N75" s="50"/>
      <c r="O75" s="50"/>
      <c r="P75" s="50"/>
      <c r="Q75" s="50"/>
      <c r="R75" s="87">
        <f t="shared" si="18"/>
        <v>20800</v>
      </c>
      <c r="S75" s="97">
        <v>20800</v>
      </c>
      <c r="T75" s="50"/>
      <c r="U75" s="50"/>
      <c r="V75" s="50"/>
      <c r="W75" s="50"/>
      <c r="X75" s="50"/>
      <c r="Y75" s="87">
        <f t="shared" si="19"/>
        <v>20800</v>
      </c>
      <c r="Z75" s="97">
        <v>20800</v>
      </c>
      <c r="AA75" s="50"/>
      <c r="AB75" s="50"/>
      <c r="AC75" s="50"/>
      <c r="AD75" s="50"/>
      <c r="AE75" s="50"/>
      <c r="AF75" s="87">
        <f t="shared" si="20"/>
        <v>20800</v>
      </c>
      <c r="AG75" s="97">
        <v>20800</v>
      </c>
      <c r="AH75" s="50"/>
      <c r="AI75" s="50"/>
      <c r="AJ75" s="50"/>
      <c r="AK75" s="50"/>
      <c r="AL75" s="50"/>
      <c r="AM75" s="87">
        <f t="shared" si="21"/>
        <v>20800</v>
      </c>
      <c r="AN75" s="50"/>
      <c r="AO75" s="50"/>
      <c r="AP75" s="50"/>
      <c r="AQ75" s="50"/>
      <c r="AR75" s="50"/>
      <c r="AS75" s="50"/>
      <c r="AT75" s="87">
        <f t="shared" si="22"/>
        <v>0</v>
      </c>
      <c r="AU75" s="88">
        <f t="shared" si="23"/>
        <v>104000</v>
      </c>
      <c r="AV75" s="89" t="s">
        <v>733</v>
      </c>
      <c r="AW75" s="50">
        <v>2023</v>
      </c>
      <c r="AX75" s="50">
        <v>2023</v>
      </c>
      <c r="AY75" s="48" t="s">
        <v>229</v>
      </c>
    </row>
    <row r="76" spans="1:149" ht="162" customHeight="1" x14ac:dyDescent="0.25">
      <c r="A76" s="126" t="s">
        <v>388</v>
      </c>
      <c r="B76" s="136" t="s">
        <v>74</v>
      </c>
      <c r="C76" s="48" t="s">
        <v>98</v>
      </c>
      <c r="D76" s="50"/>
      <c r="F76" s="50"/>
      <c r="G76" s="50"/>
      <c r="H76" s="50"/>
      <c r="I76" s="50"/>
      <c r="J76" s="50"/>
      <c r="K76" s="87">
        <f t="shared" si="17"/>
        <v>0</v>
      </c>
      <c r="L76" s="97">
        <f>62711+22430</f>
        <v>85141</v>
      </c>
      <c r="M76" s="50"/>
      <c r="N76" s="50"/>
      <c r="O76" s="50"/>
      <c r="P76" s="50"/>
      <c r="Q76" s="50"/>
      <c r="R76" s="87">
        <f t="shared" si="18"/>
        <v>85141</v>
      </c>
      <c r="S76" s="50"/>
      <c r="T76" s="50"/>
      <c r="U76" s="50"/>
      <c r="V76" s="50"/>
      <c r="W76" s="50"/>
      <c r="X76" s="50"/>
      <c r="Y76" s="87">
        <f t="shared" si="19"/>
        <v>0</v>
      </c>
      <c r="Z76" s="50"/>
      <c r="AA76" s="50"/>
      <c r="AB76" s="50"/>
      <c r="AC76" s="50"/>
      <c r="AD76" s="50"/>
      <c r="AE76" s="50"/>
      <c r="AF76" s="87">
        <f t="shared" si="20"/>
        <v>0</v>
      </c>
      <c r="AG76" s="50"/>
      <c r="AH76" s="50"/>
      <c r="AI76" s="50"/>
      <c r="AJ76" s="50"/>
      <c r="AK76" s="50"/>
      <c r="AL76" s="50"/>
      <c r="AM76" s="87">
        <f t="shared" si="21"/>
        <v>0</v>
      </c>
      <c r="AN76" s="50"/>
      <c r="AO76" s="50"/>
      <c r="AP76" s="50"/>
      <c r="AQ76" s="50"/>
      <c r="AR76" s="50"/>
      <c r="AS76" s="50"/>
      <c r="AT76" s="87">
        <f t="shared" si="22"/>
        <v>0</v>
      </c>
      <c r="AU76" s="88">
        <f t="shared" si="23"/>
        <v>85141</v>
      </c>
      <c r="AV76" s="98" t="s">
        <v>732</v>
      </c>
      <c r="AW76" s="50">
        <v>2022</v>
      </c>
      <c r="AX76" s="50">
        <v>2022</v>
      </c>
      <c r="AY76" s="48" t="s">
        <v>229</v>
      </c>
    </row>
    <row r="77" spans="1:149" s="4" customFormat="1" ht="119.25" customHeight="1" x14ac:dyDescent="0.25">
      <c r="A77" s="126" t="s">
        <v>389</v>
      </c>
      <c r="B77" s="51" t="s">
        <v>101</v>
      </c>
      <c r="C77" s="48" t="s">
        <v>98</v>
      </c>
      <c r="D77" s="50"/>
      <c r="E77" s="97">
        <v>455470</v>
      </c>
      <c r="F77" s="97">
        <v>302806</v>
      </c>
      <c r="G77" s="97"/>
      <c r="H77" s="97"/>
      <c r="I77" s="97"/>
      <c r="J77" s="97"/>
      <c r="K77" s="87">
        <f t="shared" si="17"/>
        <v>758276</v>
      </c>
      <c r="L77" s="97"/>
      <c r="M77" s="97"/>
      <c r="N77" s="97"/>
      <c r="O77" s="97"/>
      <c r="P77" s="97"/>
      <c r="Q77" s="97"/>
      <c r="R77" s="87">
        <f t="shared" si="18"/>
        <v>0</v>
      </c>
      <c r="S77" s="50"/>
      <c r="T77" s="50"/>
      <c r="U77" s="50"/>
      <c r="V77" s="50"/>
      <c r="W77" s="50"/>
      <c r="X77" s="50"/>
      <c r="Y77" s="87">
        <f t="shared" si="19"/>
        <v>0</v>
      </c>
      <c r="Z77" s="50"/>
      <c r="AA77" s="50"/>
      <c r="AB77" s="50"/>
      <c r="AC77" s="50"/>
      <c r="AD77" s="50"/>
      <c r="AE77" s="50"/>
      <c r="AF77" s="87">
        <f t="shared" si="20"/>
        <v>0</v>
      </c>
      <c r="AG77" s="50"/>
      <c r="AH77" s="50"/>
      <c r="AI77" s="50"/>
      <c r="AJ77" s="50"/>
      <c r="AK77" s="50"/>
      <c r="AL77" s="50"/>
      <c r="AM77" s="87">
        <f t="shared" si="21"/>
        <v>0</v>
      </c>
      <c r="AN77" s="50"/>
      <c r="AO77" s="50"/>
      <c r="AP77" s="50"/>
      <c r="AQ77" s="50"/>
      <c r="AR77" s="50"/>
      <c r="AS77" s="50"/>
      <c r="AT77" s="87">
        <f t="shared" si="22"/>
        <v>0</v>
      </c>
      <c r="AU77" s="88">
        <f t="shared" si="23"/>
        <v>758276</v>
      </c>
      <c r="AV77" s="98" t="s">
        <v>743</v>
      </c>
      <c r="AW77" s="106">
        <v>2022</v>
      </c>
      <c r="AX77" s="106" t="s">
        <v>29</v>
      </c>
      <c r="AY77" s="107" t="s">
        <v>135</v>
      </c>
      <c r="AZ77" s="297"/>
      <c r="BA77" s="297"/>
      <c r="BB77" s="297"/>
      <c r="BC77" s="297"/>
      <c r="BD77" s="297"/>
      <c r="BE77" s="297"/>
      <c r="BF77" s="297"/>
      <c r="BG77" s="297"/>
      <c r="BH77" s="297"/>
      <c r="BI77" s="297"/>
      <c r="BJ77" s="297"/>
      <c r="BK77" s="297"/>
      <c r="BL77" s="297"/>
      <c r="BM77" s="297"/>
      <c r="BN77" s="297"/>
      <c r="BO77" s="297"/>
      <c r="BP77" s="297"/>
      <c r="BQ77" s="297"/>
      <c r="BR77" s="297"/>
      <c r="BS77" s="297"/>
      <c r="BT77" s="297"/>
      <c r="BU77" s="297"/>
      <c r="BV77" s="297"/>
      <c r="BW77" s="297"/>
      <c r="BX77" s="297"/>
      <c r="BY77" s="297"/>
      <c r="BZ77" s="297"/>
      <c r="CA77" s="297"/>
      <c r="CB77" s="297"/>
      <c r="CC77" s="297"/>
      <c r="CD77" s="297"/>
      <c r="CE77" s="297"/>
      <c r="CF77" s="297"/>
      <c r="CG77" s="297"/>
      <c r="CH77" s="297"/>
      <c r="CI77" s="297"/>
      <c r="CJ77" s="297"/>
      <c r="CK77" s="297"/>
      <c r="CL77" s="297"/>
      <c r="CM77" s="297"/>
      <c r="CN77" s="297"/>
      <c r="CO77" s="297"/>
      <c r="CP77" s="297"/>
      <c r="CQ77" s="297"/>
      <c r="CR77" s="297"/>
      <c r="CS77" s="297"/>
      <c r="CT77" s="297"/>
      <c r="CU77" s="297"/>
      <c r="CV77" s="297"/>
      <c r="CW77" s="297"/>
      <c r="CX77" s="297"/>
      <c r="CY77" s="297"/>
      <c r="CZ77" s="297"/>
      <c r="DA77" s="297"/>
      <c r="DB77" s="297"/>
      <c r="DC77" s="297"/>
      <c r="DD77" s="297"/>
      <c r="DE77" s="297"/>
      <c r="DF77" s="297"/>
      <c r="DG77" s="297"/>
      <c r="DH77" s="297"/>
      <c r="DI77" s="297"/>
      <c r="DJ77" s="297"/>
      <c r="DK77" s="297"/>
      <c r="DL77" s="297"/>
      <c r="DM77" s="297"/>
      <c r="DN77" s="297"/>
      <c r="DO77" s="297"/>
      <c r="DP77" s="297"/>
      <c r="DQ77" s="297"/>
      <c r="DR77" s="297"/>
      <c r="DS77" s="297"/>
      <c r="DT77" s="297"/>
      <c r="DU77" s="297"/>
      <c r="DV77" s="297"/>
      <c r="DW77" s="297"/>
      <c r="DX77" s="297"/>
      <c r="DY77" s="297"/>
      <c r="DZ77" s="297"/>
      <c r="EA77" s="297"/>
      <c r="EB77" s="297"/>
      <c r="EC77" s="297"/>
      <c r="ED77" s="297"/>
      <c r="EE77" s="297"/>
      <c r="EF77" s="297"/>
      <c r="EG77" s="297"/>
      <c r="EH77" s="297"/>
      <c r="EI77" s="297"/>
      <c r="EJ77" s="297"/>
      <c r="EK77" s="297"/>
      <c r="EL77" s="297"/>
      <c r="EM77" s="297"/>
      <c r="EN77" s="297"/>
      <c r="EO77" s="297"/>
      <c r="EP77" s="297"/>
      <c r="EQ77" s="297"/>
      <c r="ER77" s="297"/>
      <c r="ES77" s="297"/>
    </row>
    <row r="78" spans="1:149" ht="213" customHeight="1" x14ac:dyDescent="0.25">
      <c r="A78" s="126" t="s">
        <v>390</v>
      </c>
      <c r="B78" s="51" t="s">
        <v>262</v>
      </c>
      <c r="C78" s="51" t="s">
        <v>98</v>
      </c>
      <c r="D78" s="108"/>
      <c r="E78" s="90"/>
      <c r="F78" s="50"/>
      <c r="G78" s="50"/>
      <c r="H78" s="50"/>
      <c r="I78" s="50"/>
      <c r="J78" s="50"/>
      <c r="K78" s="87">
        <f t="shared" si="17"/>
        <v>0</v>
      </c>
      <c r="L78" s="109">
        <v>125000</v>
      </c>
      <c r="M78" s="108"/>
      <c r="N78" s="108"/>
      <c r="O78" s="108"/>
      <c r="P78" s="108"/>
      <c r="Q78" s="108"/>
      <c r="R78" s="87">
        <f t="shared" si="18"/>
        <v>125000</v>
      </c>
      <c r="S78" s="108">
        <v>125000</v>
      </c>
      <c r="T78" s="108"/>
      <c r="U78" s="108"/>
      <c r="V78" s="108"/>
      <c r="W78" s="108"/>
      <c r="X78" s="108"/>
      <c r="Y78" s="87">
        <f t="shared" si="19"/>
        <v>125000</v>
      </c>
      <c r="Z78" s="108"/>
      <c r="AA78" s="108"/>
      <c r="AB78" s="108"/>
      <c r="AC78" s="108"/>
      <c r="AD78" s="108"/>
      <c r="AE78" s="108"/>
      <c r="AF78" s="87">
        <f t="shared" si="20"/>
        <v>0</v>
      </c>
      <c r="AG78" s="108"/>
      <c r="AH78" s="108"/>
      <c r="AI78" s="108"/>
      <c r="AJ78" s="108"/>
      <c r="AK78" s="108"/>
      <c r="AL78" s="108"/>
      <c r="AM78" s="87">
        <f t="shared" si="21"/>
        <v>0</v>
      </c>
      <c r="AN78" s="108"/>
      <c r="AO78" s="108"/>
      <c r="AP78" s="108"/>
      <c r="AQ78" s="108"/>
      <c r="AR78" s="108"/>
      <c r="AS78" s="108"/>
      <c r="AT78" s="87">
        <f t="shared" si="22"/>
        <v>0</v>
      </c>
      <c r="AU78" s="88">
        <f t="shared" si="23"/>
        <v>250000</v>
      </c>
      <c r="AV78" s="96" t="s">
        <v>744</v>
      </c>
      <c r="AW78" s="108">
        <v>2023</v>
      </c>
      <c r="AX78" s="108">
        <v>2024</v>
      </c>
      <c r="AY78" s="51" t="s">
        <v>145</v>
      </c>
    </row>
    <row r="79" spans="1:149" ht="123.75" customHeight="1" x14ac:dyDescent="0.25">
      <c r="A79" s="126" t="s">
        <v>391</v>
      </c>
      <c r="B79" s="51" t="s">
        <v>102</v>
      </c>
      <c r="C79" s="48" t="s">
        <v>98</v>
      </c>
      <c r="D79" s="50"/>
      <c r="E79" s="97"/>
      <c r="F79" s="97"/>
      <c r="G79" s="97"/>
      <c r="H79" s="97"/>
      <c r="I79" s="97"/>
      <c r="J79" s="97"/>
      <c r="K79" s="87">
        <f t="shared" si="17"/>
        <v>0</v>
      </c>
      <c r="L79" s="97"/>
      <c r="M79" s="97"/>
      <c r="N79" s="97"/>
      <c r="O79" s="97"/>
      <c r="P79" s="97"/>
      <c r="Q79" s="97"/>
      <c r="R79" s="87">
        <f t="shared" si="18"/>
        <v>0</v>
      </c>
      <c r="S79" s="97">
        <v>155000</v>
      </c>
      <c r="T79" s="97"/>
      <c r="U79" s="97"/>
      <c r="V79" s="97"/>
      <c r="W79" s="97"/>
      <c r="X79" s="97"/>
      <c r="Y79" s="87">
        <f t="shared" si="19"/>
        <v>155000</v>
      </c>
      <c r="Z79" s="97">
        <v>170000</v>
      </c>
      <c r="AA79" s="50"/>
      <c r="AB79" s="50"/>
      <c r="AC79" s="50"/>
      <c r="AD79" s="50"/>
      <c r="AE79" s="50"/>
      <c r="AF79" s="87">
        <f t="shared" si="20"/>
        <v>170000</v>
      </c>
      <c r="AG79" s="50"/>
      <c r="AH79" s="50"/>
      <c r="AI79" s="50"/>
      <c r="AJ79" s="50"/>
      <c r="AK79" s="50"/>
      <c r="AL79" s="50"/>
      <c r="AM79" s="87">
        <f t="shared" si="21"/>
        <v>0</v>
      </c>
      <c r="AN79" s="50"/>
      <c r="AO79" s="50"/>
      <c r="AP79" s="50"/>
      <c r="AQ79" s="50"/>
      <c r="AR79" s="50"/>
      <c r="AS79" s="50"/>
      <c r="AT79" s="87">
        <f t="shared" si="22"/>
        <v>0</v>
      </c>
      <c r="AU79" s="88">
        <f t="shared" si="23"/>
        <v>325000</v>
      </c>
      <c r="AV79" s="98" t="s">
        <v>745</v>
      </c>
      <c r="AW79" s="100">
        <v>2024</v>
      </c>
      <c r="AX79" s="100">
        <v>2025</v>
      </c>
      <c r="AY79" s="99" t="s">
        <v>140</v>
      </c>
    </row>
    <row r="80" spans="1:149" ht="118.5" customHeight="1" x14ac:dyDescent="0.25">
      <c r="A80" s="127" t="s">
        <v>392</v>
      </c>
      <c r="B80" s="51" t="s">
        <v>225</v>
      </c>
      <c r="C80" s="48" t="s">
        <v>98</v>
      </c>
      <c r="D80" s="50"/>
      <c r="E80" s="90"/>
      <c r="F80" s="50"/>
      <c r="G80" s="50"/>
      <c r="H80" s="50"/>
      <c r="I80" s="50"/>
      <c r="J80" s="50"/>
      <c r="K80" s="87">
        <f t="shared" si="17"/>
        <v>0</v>
      </c>
      <c r="L80" s="50">
        <v>50000</v>
      </c>
      <c r="M80" s="50"/>
      <c r="N80" s="50"/>
      <c r="O80" s="50"/>
      <c r="P80" s="50"/>
      <c r="Q80" s="50"/>
      <c r="R80" s="87">
        <f t="shared" si="18"/>
        <v>50000</v>
      </c>
      <c r="S80" s="50"/>
      <c r="T80" s="50"/>
      <c r="U80" s="50"/>
      <c r="V80" s="50"/>
      <c r="W80" s="50"/>
      <c r="X80" s="50"/>
      <c r="Y80" s="87">
        <f t="shared" si="19"/>
        <v>0</v>
      </c>
      <c r="Z80" s="50"/>
      <c r="AA80" s="50"/>
      <c r="AB80" s="50"/>
      <c r="AC80" s="50"/>
      <c r="AD80" s="50"/>
      <c r="AE80" s="50"/>
      <c r="AF80" s="87">
        <f t="shared" si="20"/>
        <v>0</v>
      </c>
      <c r="AG80" s="50"/>
      <c r="AH80" s="50"/>
      <c r="AI80" s="50"/>
      <c r="AJ80" s="50"/>
      <c r="AK80" s="50"/>
      <c r="AL80" s="50"/>
      <c r="AM80" s="87">
        <f t="shared" si="21"/>
        <v>0</v>
      </c>
      <c r="AN80" s="50"/>
      <c r="AO80" s="50"/>
      <c r="AP80" s="50"/>
      <c r="AQ80" s="50"/>
      <c r="AR80" s="50"/>
      <c r="AS80" s="50"/>
      <c r="AT80" s="87">
        <f t="shared" si="22"/>
        <v>0</v>
      </c>
      <c r="AU80" s="88">
        <f t="shared" si="23"/>
        <v>50000</v>
      </c>
      <c r="AV80" s="89" t="s">
        <v>746</v>
      </c>
      <c r="AW80" s="50">
        <v>2023</v>
      </c>
      <c r="AX80" s="50">
        <v>2023</v>
      </c>
      <c r="AY80" s="91" t="s">
        <v>69</v>
      </c>
    </row>
    <row r="81" spans="1:149" ht="125.25" customHeight="1" x14ac:dyDescent="0.25">
      <c r="A81" s="126" t="s">
        <v>393</v>
      </c>
      <c r="B81" s="51" t="s">
        <v>511</v>
      </c>
      <c r="C81" s="48" t="s">
        <v>98</v>
      </c>
      <c r="D81" s="103"/>
      <c r="E81" s="97"/>
      <c r="F81" s="97"/>
      <c r="G81" s="97"/>
      <c r="H81" s="97"/>
      <c r="I81" s="97"/>
      <c r="J81" s="97"/>
      <c r="K81" s="87">
        <f t="shared" si="17"/>
        <v>0</v>
      </c>
      <c r="L81" s="97">
        <v>50000</v>
      </c>
      <c r="M81" s="97"/>
      <c r="N81" s="97"/>
      <c r="O81" s="97"/>
      <c r="P81" s="97"/>
      <c r="Q81" s="97" t="s">
        <v>96</v>
      </c>
      <c r="R81" s="87">
        <f t="shared" si="18"/>
        <v>50000</v>
      </c>
      <c r="S81" s="50"/>
      <c r="T81" s="50"/>
      <c r="U81" s="50"/>
      <c r="V81" s="50"/>
      <c r="W81" s="50"/>
      <c r="X81" s="50"/>
      <c r="Y81" s="87">
        <f t="shared" si="19"/>
        <v>0</v>
      </c>
      <c r="Z81" s="50"/>
      <c r="AA81" s="50"/>
      <c r="AB81" s="50"/>
      <c r="AC81" s="50"/>
      <c r="AD81" s="50"/>
      <c r="AE81" s="50"/>
      <c r="AF81" s="87">
        <f t="shared" si="20"/>
        <v>0</v>
      </c>
      <c r="AG81" s="50"/>
      <c r="AH81" s="50"/>
      <c r="AI81" s="50"/>
      <c r="AJ81" s="50"/>
      <c r="AK81" s="50"/>
      <c r="AL81" s="50"/>
      <c r="AM81" s="87">
        <f t="shared" si="21"/>
        <v>0</v>
      </c>
      <c r="AN81" s="50"/>
      <c r="AO81" s="50"/>
      <c r="AP81" s="50"/>
      <c r="AQ81" s="50"/>
      <c r="AR81" s="50"/>
      <c r="AS81" s="50"/>
      <c r="AT81" s="87">
        <f t="shared" si="22"/>
        <v>0</v>
      </c>
      <c r="AU81" s="88">
        <f t="shared" si="23"/>
        <v>50000</v>
      </c>
      <c r="AV81" s="98" t="s">
        <v>747</v>
      </c>
      <c r="AW81" s="100">
        <v>2023</v>
      </c>
      <c r="AX81" s="100">
        <v>2023</v>
      </c>
      <c r="AY81" s="99" t="s">
        <v>512</v>
      </c>
    </row>
    <row r="82" spans="1:149" ht="41.25" customHeight="1" x14ac:dyDescent="0.25">
      <c r="A82" s="235" t="s">
        <v>931</v>
      </c>
      <c r="B82" s="236" t="s">
        <v>935</v>
      </c>
      <c r="C82" s="237" t="s">
        <v>98</v>
      </c>
      <c r="D82" s="238"/>
      <c r="E82" s="239"/>
      <c r="F82" s="239"/>
      <c r="G82" s="238"/>
      <c r="H82" s="238"/>
      <c r="I82" s="238"/>
      <c r="J82" s="238"/>
      <c r="K82" s="240">
        <f t="shared" si="17"/>
        <v>0</v>
      </c>
      <c r="L82" s="239">
        <v>88235.29</v>
      </c>
      <c r="M82" s="239"/>
      <c r="N82" s="238">
        <v>500000</v>
      </c>
      <c r="O82" s="238" t="s">
        <v>46</v>
      </c>
      <c r="P82" s="238"/>
      <c r="Q82" s="238"/>
      <c r="R82" s="240">
        <f>L82+M82+N82+P82</f>
        <v>588235.29</v>
      </c>
      <c r="S82" s="238"/>
      <c r="T82" s="238"/>
      <c r="U82" s="238"/>
      <c r="V82" s="238"/>
      <c r="W82" s="238"/>
      <c r="X82" s="238"/>
      <c r="Y82" s="240">
        <f t="shared" si="19"/>
        <v>0</v>
      </c>
      <c r="Z82" s="238"/>
      <c r="AA82" s="238"/>
      <c r="AB82" s="238"/>
      <c r="AC82" s="238"/>
      <c r="AD82" s="238"/>
      <c r="AE82" s="238"/>
      <c r="AF82" s="240">
        <f t="shared" si="20"/>
        <v>0</v>
      </c>
      <c r="AG82" s="238"/>
      <c r="AH82" s="238"/>
      <c r="AI82" s="238"/>
      <c r="AJ82" s="238"/>
      <c r="AK82" s="238"/>
      <c r="AL82" s="238"/>
      <c r="AM82" s="240">
        <f t="shared" si="21"/>
        <v>0</v>
      </c>
      <c r="AN82" s="238"/>
      <c r="AO82" s="238"/>
      <c r="AP82" s="238"/>
      <c r="AQ82" s="238"/>
      <c r="AR82" s="238"/>
      <c r="AS82" s="238"/>
      <c r="AT82" s="240">
        <f t="shared" si="22"/>
        <v>0</v>
      </c>
      <c r="AU82" s="241">
        <f>AT82+AM82+AF82+Y82+R82+K82</f>
        <v>588235.29</v>
      </c>
      <c r="AV82" s="242" t="s">
        <v>936</v>
      </c>
      <c r="AW82" s="238">
        <v>2023</v>
      </c>
      <c r="AX82" s="238">
        <v>2024</v>
      </c>
      <c r="AY82" s="243" t="s">
        <v>69</v>
      </c>
    </row>
    <row r="83" spans="1:149" s="20" customFormat="1" ht="31.5" customHeight="1" x14ac:dyDescent="0.25">
      <c r="A83" s="369" t="s">
        <v>939</v>
      </c>
      <c r="B83" s="370"/>
      <c r="C83" s="370"/>
      <c r="D83" s="370"/>
      <c r="E83" s="370"/>
      <c r="F83" s="370"/>
      <c r="G83" s="370"/>
      <c r="H83" s="370"/>
      <c r="I83" s="370"/>
      <c r="J83" s="370"/>
      <c r="K83" s="370"/>
      <c r="L83" s="370"/>
      <c r="M83" s="370"/>
      <c r="N83" s="370"/>
      <c r="O83" s="370"/>
      <c r="P83" s="370"/>
      <c r="Q83" s="370"/>
      <c r="R83" s="370"/>
      <c r="S83" s="370"/>
      <c r="T83" s="370"/>
      <c r="U83" s="370"/>
      <c r="V83" s="370"/>
      <c r="W83" s="370"/>
      <c r="X83" s="370"/>
      <c r="Y83" s="370"/>
      <c r="Z83" s="370"/>
      <c r="AA83" s="370"/>
      <c r="AB83" s="370"/>
      <c r="AC83" s="370"/>
      <c r="AD83" s="370"/>
      <c r="AE83" s="370"/>
      <c r="AF83" s="370"/>
      <c r="AG83" s="370"/>
      <c r="AH83" s="370"/>
      <c r="AI83" s="370"/>
      <c r="AJ83" s="370"/>
      <c r="AK83" s="370"/>
      <c r="AL83" s="370"/>
      <c r="AM83" s="370"/>
      <c r="AN83" s="370"/>
      <c r="AO83" s="370"/>
      <c r="AP83" s="370"/>
      <c r="AQ83" s="370"/>
      <c r="AR83" s="370"/>
      <c r="AS83" s="370"/>
      <c r="AT83" s="370"/>
      <c r="AU83" s="370"/>
      <c r="AV83" s="370"/>
      <c r="AW83" s="370"/>
      <c r="AX83" s="370"/>
      <c r="AY83" s="371"/>
      <c r="AZ83" s="296"/>
      <c r="BA83" s="296"/>
      <c r="BB83" s="296"/>
      <c r="BC83" s="296"/>
      <c r="BD83" s="296"/>
      <c r="BE83" s="296"/>
      <c r="BF83" s="296"/>
      <c r="BG83" s="296"/>
      <c r="BH83" s="296"/>
      <c r="BI83" s="296"/>
      <c r="BJ83" s="296"/>
      <c r="BK83" s="296"/>
      <c r="BL83" s="296"/>
      <c r="BM83" s="296"/>
      <c r="BN83" s="296"/>
      <c r="BO83" s="296"/>
      <c r="BP83" s="296"/>
      <c r="BQ83" s="296"/>
      <c r="BR83" s="296"/>
      <c r="BS83" s="296"/>
      <c r="BT83" s="296"/>
      <c r="BU83" s="296"/>
      <c r="BV83" s="296"/>
      <c r="BW83" s="296"/>
      <c r="BX83" s="296"/>
      <c r="BY83" s="296"/>
      <c r="BZ83" s="296"/>
      <c r="CA83" s="296"/>
      <c r="CB83" s="296"/>
      <c r="CC83" s="296"/>
      <c r="CD83" s="296"/>
      <c r="CE83" s="296"/>
      <c r="CF83" s="296"/>
      <c r="CG83" s="296"/>
      <c r="CH83" s="296"/>
      <c r="CI83" s="296"/>
      <c r="CJ83" s="296"/>
      <c r="CK83" s="296"/>
      <c r="CL83" s="296"/>
      <c r="CM83" s="296"/>
      <c r="CN83" s="296"/>
      <c r="CO83" s="296"/>
      <c r="CP83" s="296"/>
      <c r="CQ83" s="296"/>
      <c r="CR83" s="296"/>
      <c r="CS83" s="296"/>
      <c r="CT83" s="296"/>
      <c r="CU83" s="296"/>
      <c r="CV83" s="296"/>
      <c r="CW83" s="296"/>
      <c r="CX83" s="296"/>
      <c r="CY83" s="296"/>
      <c r="CZ83" s="296"/>
      <c r="DA83" s="296"/>
      <c r="DB83" s="296"/>
      <c r="DC83" s="296"/>
      <c r="DD83" s="296"/>
      <c r="DE83" s="296"/>
      <c r="DF83" s="296"/>
      <c r="DG83" s="296"/>
      <c r="DH83" s="296"/>
      <c r="DI83" s="296"/>
      <c r="DJ83" s="296"/>
      <c r="DK83" s="296"/>
      <c r="DL83" s="296"/>
      <c r="DM83" s="296"/>
      <c r="DN83" s="296"/>
      <c r="DO83" s="296"/>
      <c r="DP83" s="296"/>
      <c r="DQ83" s="296"/>
      <c r="DR83" s="296"/>
      <c r="DS83" s="296"/>
      <c r="DT83" s="296"/>
      <c r="DU83" s="296"/>
      <c r="DV83" s="296"/>
      <c r="DW83" s="296"/>
      <c r="DX83" s="296"/>
      <c r="DY83" s="296"/>
      <c r="DZ83" s="296"/>
      <c r="EA83" s="296"/>
      <c r="EB83" s="296"/>
      <c r="EC83" s="296"/>
      <c r="ED83" s="296"/>
      <c r="EE83" s="296"/>
      <c r="EF83" s="296"/>
      <c r="EG83" s="296"/>
      <c r="EH83" s="296"/>
      <c r="EI83" s="296"/>
      <c r="EJ83" s="296"/>
      <c r="EK83" s="296"/>
      <c r="EL83" s="296"/>
      <c r="EM83" s="296"/>
      <c r="EN83" s="296"/>
      <c r="EO83" s="296"/>
      <c r="EP83" s="296"/>
      <c r="EQ83" s="296"/>
      <c r="ER83" s="296"/>
      <c r="ES83" s="296"/>
    </row>
    <row r="84" spans="1:149" s="20" customFormat="1" ht="54" customHeight="1" x14ac:dyDescent="0.25">
      <c r="A84" s="379" t="s">
        <v>394</v>
      </c>
      <c r="B84" s="360"/>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c r="AJ84" s="360"/>
      <c r="AK84" s="360"/>
      <c r="AL84" s="360"/>
      <c r="AM84" s="360"/>
      <c r="AN84" s="360"/>
      <c r="AO84" s="360"/>
      <c r="AP84" s="360"/>
      <c r="AQ84" s="360"/>
      <c r="AR84" s="360"/>
      <c r="AS84" s="360"/>
      <c r="AT84" s="360"/>
      <c r="AU84" s="360"/>
      <c r="AV84" s="360"/>
      <c r="AW84" s="360"/>
      <c r="AX84" s="360"/>
      <c r="AY84" s="360"/>
      <c r="AZ84" s="296"/>
      <c r="BA84" s="296"/>
      <c r="BB84" s="296"/>
      <c r="BC84" s="296"/>
      <c r="BD84" s="296"/>
      <c r="BE84" s="296"/>
      <c r="BF84" s="296"/>
      <c r="BG84" s="296"/>
      <c r="BH84" s="296"/>
      <c r="BI84" s="296"/>
      <c r="BJ84" s="296"/>
      <c r="BK84" s="296"/>
      <c r="BL84" s="296"/>
      <c r="BM84" s="296"/>
      <c r="BN84" s="296"/>
      <c r="BO84" s="296"/>
      <c r="BP84" s="296"/>
      <c r="BQ84" s="296"/>
      <c r="BR84" s="296"/>
      <c r="BS84" s="296"/>
      <c r="BT84" s="296"/>
      <c r="BU84" s="296"/>
      <c r="BV84" s="296"/>
      <c r="BW84" s="296"/>
      <c r="BX84" s="296"/>
      <c r="BY84" s="296"/>
      <c r="BZ84" s="296"/>
      <c r="CA84" s="296"/>
      <c r="CB84" s="296"/>
      <c r="CC84" s="296"/>
      <c r="CD84" s="296"/>
      <c r="CE84" s="296"/>
      <c r="CF84" s="296"/>
      <c r="CG84" s="296"/>
      <c r="CH84" s="296"/>
      <c r="CI84" s="296"/>
      <c r="CJ84" s="296"/>
      <c r="CK84" s="296"/>
      <c r="CL84" s="296"/>
      <c r="CM84" s="296"/>
      <c r="CN84" s="296"/>
      <c r="CO84" s="296"/>
      <c r="CP84" s="296"/>
      <c r="CQ84" s="296"/>
      <c r="CR84" s="296"/>
      <c r="CS84" s="296"/>
      <c r="CT84" s="296"/>
      <c r="CU84" s="296"/>
      <c r="CV84" s="296"/>
      <c r="CW84" s="296"/>
      <c r="CX84" s="296"/>
      <c r="CY84" s="296"/>
      <c r="CZ84" s="296"/>
      <c r="DA84" s="296"/>
      <c r="DB84" s="296"/>
      <c r="DC84" s="296"/>
      <c r="DD84" s="296"/>
      <c r="DE84" s="296"/>
      <c r="DF84" s="296"/>
      <c r="DG84" s="296"/>
      <c r="DH84" s="296"/>
      <c r="DI84" s="296"/>
      <c r="DJ84" s="296"/>
      <c r="DK84" s="296"/>
      <c r="DL84" s="296"/>
      <c r="DM84" s="296"/>
      <c r="DN84" s="296"/>
      <c r="DO84" s="296"/>
      <c r="DP84" s="296"/>
      <c r="DQ84" s="296"/>
      <c r="DR84" s="296"/>
      <c r="DS84" s="296"/>
      <c r="DT84" s="296"/>
      <c r="DU84" s="296"/>
      <c r="DV84" s="296"/>
      <c r="DW84" s="296"/>
      <c r="DX84" s="296"/>
      <c r="DY84" s="296"/>
      <c r="DZ84" s="296"/>
      <c r="EA84" s="296"/>
      <c r="EB84" s="296"/>
      <c r="EC84" s="296"/>
      <c r="ED84" s="296"/>
      <c r="EE84" s="296"/>
      <c r="EF84" s="296"/>
      <c r="EG84" s="296"/>
      <c r="EH84" s="296"/>
      <c r="EI84" s="296"/>
      <c r="EJ84" s="296"/>
      <c r="EK84" s="296"/>
      <c r="EL84" s="296"/>
      <c r="EM84" s="296"/>
      <c r="EN84" s="296"/>
      <c r="EO84" s="296"/>
      <c r="EP84" s="296"/>
      <c r="EQ84" s="296"/>
      <c r="ER84" s="296"/>
      <c r="ES84" s="296"/>
    </row>
    <row r="85" spans="1:149" s="20" customFormat="1" ht="31.5" customHeight="1" x14ac:dyDescent="0.25">
      <c r="A85" s="421" t="s">
        <v>394</v>
      </c>
      <c r="B85" s="422"/>
      <c r="C85" s="422"/>
      <c r="D85" s="422"/>
      <c r="E85" s="422"/>
      <c r="F85" s="422"/>
      <c r="G85" s="422"/>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2"/>
      <c r="AY85" s="422"/>
      <c r="AZ85" s="296"/>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c r="CG85" s="296"/>
      <c r="CH85" s="296"/>
      <c r="CI85" s="296"/>
      <c r="CJ85" s="296"/>
      <c r="CK85" s="296"/>
      <c r="CL85" s="296"/>
      <c r="CM85" s="296"/>
      <c r="CN85" s="296"/>
      <c r="CO85" s="296"/>
      <c r="CP85" s="296"/>
      <c r="CQ85" s="296"/>
      <c r="CR85" s="296"/>
      <c r="CS85" s="296"/>
      <c r="CT85" s="296"/>
      <c r="CU85" s="296"/>
      <c r="CV85" s="296"/>
      <c r="CW85" s="296"/>
      <c r="CX85" s="296"/>
      <c r="CY85" s="296"/>
      <c r="CZ85" s="296"/>
      <c r="DA85" s="296"/>
      <c r="DB85" s="296"/>
      <c r="DC85" s="296"/>
      <c r="DD85" s="296"/>
      <c r="DE85" s="296"/>
      <c r="DF85" s="296"/>
      <c r="DG85" s="296"/>
      <c r="DH85" s="296"/>
      <c r="DI85" s="296"/>
      <c r="DJ85" s="296"/>
      <c r="DK85" s="296"/>
      <c r="DL85" s="296"/>
      <c r="DM85" s="296"/>
      <c r="DN85" s="296"/>
      <c r="DO85" s="296"/>
      <c r="DP85" s="296"/>
      <c r="DQ85" s="296"/>
      <c r="DR85" s="296"/>
      <c r="DS85" s="296"/>
      <c r="DT85" s="296"/>
      <c r="DU85" s="296"/>
      <c r="DV85" s="296"/>
      <c r="DW85" s="296"/>
      <c r="DX85" s="296"/>
      <c r="DY85" s="296"/>
      <c r="DZ85" s="296"/>
      <c r="EA85" s="296"/>
      <c r="EB85" s="296"/>
      <c r="EC85" s="296"/>
      <c r="ED85" s="296"/>
      <c r="EE85" s="296"/>
      <c r="EF85" s="296"/>
      <c r="EG85" s="296"/>
      <c r="EH85" s="296"/>
      <c r="EI85" s="296"/>
      <c r="EJ85" s="296"/>
      <c r="EK85" s="296"/>
      <c r="EL85" s="296"/>
      <c r="EM85" s="296"/>
      <c r="EN85" s="296"/>
      <c r="EO85" s="296"/>
      <c r="EP85" s="296"/>
      <c r="EQ85" s="296"/>
      <c r="ER85" s="296"/>
      <c r="ES85" s="296"/>
    </row>
    <row r="86" spans="1:149" s="5" customFormat="1" ht="60.95" customHeight="1" x14ac:dyDescent="0.25">
      <c r="A86" s="403" t="s">
        <v>395</v>
      </c>
      <c r="B86" s="411"/>
      <c r="C86" s="411"/>
      <c r="D86" s="411"/>
      <c r="E86" s="110">
        <f>SUM(E88:E92,E96:E114,E116,E118,E120)</f>
        <v>1081660.3599999999</v>
      </c>
      <c r="F86" s="110">
        <f>SUM(F88:F92,F96:F114,F116,F118,F120)</f>
        <v>0</v>
      </c>
      <c r="G86" s="110">
        <f>SUM(G88:G92,G96:G114,G116,G118,G120)</f>
        <v>0</v>
      </c>
      <c r="H86" s="110"/>
      <c r="I86" s="110">
        <f>SUM(I88:I92,I96:I114,I116,I118,I120)</f>
        <v>337422.85</v>
      </c>
      <c r="J86" s="110"/>
      <c r="K86" s="110">
        <f>SUM(K88:K92,K96:K114,K116,K118,K120)</f>
        <v>1419083.21</v>
      </c>
      <c r="L86" s="110">
        <f>SUM(L88:L92,L96:L114,L116,L118,L120)</f>
        <v>1179175.69</v>
      </c>
      <c r="M86" s="110">
        <f>SUM(M88:M92,M96:M114,M116,M118,M120)</f>
        <v>0</v>
      </c>
      <c r="N86" s="110">
        <f>SUM(N88:N92,N96:N114,N116,N118,N120)</f>
        <v>0</v>
      </c>
      <c r="O86" s="110"/>
      <c r="P86" s="110">
        <f t="shared" ref="P86:U86" si="24">SUM(P88:P92,P96:P114,P116,P118,P120)</f>
        <v>119900.77</v>
      </c>
      <c r="Q86" s="110">
        <f t="shared" si="24"/>
        <v>0</v>
      </c>
      <c r="R86" s="110">
        <f t="shared" si="24"/>
        <v>1299076.46</v>
      </c>
      <c r="S86" s="110">
        <f t="shared" si="24"/>
        <v>835000</v>
      </c>
      <c r="T86" s="110">
        <f t="shared" si="24"/>
        <v>0</v>
      </c>
      <c r="U86" s="110">
        <f t="shared" si="24"/>
        <v>0</v>
      </c>
      <c r="V86" s="110"/>
      <c r="W86" s="110">
        <f>SUM(W88:W92,W96:W114,W116,W118,W120)</f>
        <v>2550000</v>
      </c>
      <c r="X86" s="110"/>
      <c r="Y86" s="110">
        <f>SUM(Y88:Y92,Y96:Y114,Y116,Y118,Y120)</f>
        <v>3385000</v>
      </c>
      <c r="Z86" s="110">
        <f>SUM(Z88:Z92,Z96:Z114,Z116,Z118,Z120)</f>
        <v>510000</v>
      </c>
      <c r="AA86" s="110">
        <f>SUM(AA88:AA92,AA96:AA114,AA116,AA118,AA120)</f>
        <v>0</v>
      </c>
      <c r="AB86" s="110">
        <f>SUM(AB88:AB92,AB96:AB114,AB116,AB118,AB120)</f>
        <v>0</v>
      </c>
      <c r="AC86" s="110"/>
      <c r="AD86" s="110">
        <f>SUM(AD88:AD92,AD96:AD114,AD116,AD118,AD120)</f>
        <v>2550000</v>
      </c>
      <c r="AE86" s="110"/>
      <c r="AF86" s="110">
        <f>SUM(AF88:AF92,AF96:AF114,AF116,AF118,AF120)</f>
        <v>3060000</v>
      </c>
      <c r="AG86" s="110">
        <f>SUM(AG88:AG92,AG96:AG114,AG116,AG118,AG120)</f>
        <v>765000</v>
      </c>
      <c r="AH86" s="110">
        <f>SUM(AH88:AH92,AH96:AH114,AH116,AH118,AH120)</f>
        <v>0</v>
      </c>
      <c r="AI86" s="110">
        <f>SUM(AI88:AI92,AI96:AI114,AI116,AI118,AI120)</f>
        <v>0</v>
      </c>
      <c r="AJ86" s="110"/>
      <c r="AK86" s="110">
        <f>SUM(AK88:AK92,AK96:AK114,AK116,AK118,AK120)</f>
        <v>0</v>
      </c>
      <c r="AL86" s="110"/>
      <c r="AM86" s="110">
        <f>SUM(AM88:AM92,AM96:AM114,AM116,AM118,AM120)</f>
        <v>765000</v>
      </c>
      <c r="AN86" s="110">
        <f>SUM(AN88:AN92,AN96:AN114,AN116,AN118,AN120)</f>
        <v>280000</v>
      </c>
      <c r="AO86" s="110">
        <f>SUM(AO88:AO92,AO96:AO114,AO116,AO118,AO120)</f>
        <v>0</v>
      </c>
      <c r="AP86" s="110">
        <f>SUM(AP88:AP92,AP96:AP114,AP116,AP118,AP120)</f>
        <v>0</v>
      </c>
      <c r="AQ86" s="110"/>
      <c r="AR86" s="110">
        <f>SUM(AR88:AR92,AR96:AR114,AR116,AR118,AR120)</f>
        <v>0</v>
      </c>
      <c r="AS86" s="110"/>
      <c r="AT86" s="110">
        <f>SUM(AT88:AT92,AT96:AT114,AT116,AT118,AT120)</f>
        <v>280000</v>
      </c>
      <c r="AU86" s="110">
        <f>SUM(AU88:AU92,AU96:AU114,AU116,AU118,AU120)</f>
        <v>10148159.67</v>
      </c>
      <c r="AV86" s="111"/>
      <c r="AW86" s="111"/>
      <c r="AX86" s="111"/>
      <c r="AY86" s="111"/>
      <c r="AZ86" s="299"/>
      <c r="BA86" s="299"/>
      <c r="BB86" s="299"/>
      <c r="BC86" s="299"/>
      <c r="BD86" s="299"/>
      <c r="BE86" s="299"/>
      <c r="BF86" s="299"/>
      <c r="BG86" s="299"/>
      <c r="BH86" s="299"/>
      <c r="BI86" s="299"/>
      <c r="BJ86" s="299"/>
      <c r="BK86" s="299"/>
      <c r="BL86" s="299"/>
      <c r="BM86" s="299"/>
      <c r="BN86" s="299"/>
      <c r="BO86" s="299"/>
      <c r="BP86" s="299"/>
      <c r="BQ86" s="299"/>
      <c r="BR86" s="299"/>
      <c r="BS86" s="299"/>
      <c r="BT86" s="299"/>
      <c r="BU86" s="299"/>
      <c r="BV86" s="299"/>
      <c r="BW86" s="299"/>
      <c r="BX86" s="299"/>
      <c r="BY86" s="299"/>
      <c r="BZ86" s="299"/>
      <c r="CA86" s="299"/>
      <c r="CB86" s="299"/>
      <c r="CC86" s="299"/>
      <c r="CD86" s="299"/>
      <c r="CE86" s="299"/>
      <c r="CF86" s="299"/>
      <c r="CG86" s="299"/>
      <c r="CH86" s="299"/>
      <c r="CI86" s="299"/>
      <c r="CJ86" s="299"/>
      <c r="CK86" s="299"/>
      <c r="CL86" s="299"/>
      <c r="CM86" s="299"/>
      <c r="CN86" s="299"/>
      <c r="CO86" s="299"/>
      <c r="CP86" s="299"/>
      <c r="CQ86" s="299"/>
      <c r="CR86" s="299"/>
      <c r="CS86" s="299"/>
      <c r="CT86" s="299"/>
      <c r="CU86" s="299"/>
      <c r="CV86" s="299"/>
      <c r="CW86" s="299"/>
      <c r="CX86" s="299"/>
      <c r="CY86" s="299"/>
      <c r="CZ86" s="299"/>
      <c r="DA86" s="299"/>
      <c r="DB86" s="299"/>
      <c r="DC86" s="299"/>
      <c r="DD86" s="299"/>
      <c r="DE86" s="299"/>
      <c r="DF86" s="299"/>
      <c r="DG86" s="299"/>
      <c r="DH86" s="299"/>
      <c r="DI86" s="299"/>
      <c r="DJ86" s="299"/>
      <c r="DK86" s="299"/>
      <c r="DL86" s="299"/>
      <c r="DM86" s="299"/>
      <c r="DN86" s="299"/>
      <c r="DO86" s="299"/>
      <c r="DP86" s="299"/>
      <c r="DQ86" s="299"/>
      <c r="DR86" s="299"/>
      <c r="DS86" s="299"/>
      <c r="DT86" s="299"/>
      <c r="DU86" s="299"/>
      <c r="DV86" s="299"/>
      <c r="DW86" s="299"/>
      <c r="DX86" s="299"/>
      <c r="DY86" s="299"/>
      <c r="DZ86" s="299"/>
      <c r="EA86" s="299"/>
      <c r="EB86" s="299"/>
      <c r="EC86" s="299"/>
      <c r="ED86" s="299"/>
      <c r="EE86" s="299"/>
      <c r="EF86" s="299"/>
      <c r="EG86" s="299"/>
      <c r="EH86" s="299"/>
      <c r="EI86" s="299"/>
      <c r="EJ86" s="299"/>
      <c r="EK86" s="299"/>
      <c r="EL86" s="299"/>
      <c r="EM86" s="299"/>
      <c r="EN86" s="299"/>
      <c r="EO86" s="299"/>
      <c r="EP86" s="299"/>
      <c r="EQ86" s="299"/>
      <c r="ER86" s="299"/>
      <c r="ES86" s="299"/>
    </row>
    <row r="87" spans="1:149" s="131" customFormat="1" ht="48" customHeight="1" x14ac:dyDescent="0.25">
      <c r="A87" s="379" t="s">
        <v>601</v>
      </c>
      <c r="B87" s="360"/>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c r="AJ87" s="360"/>
      <c r="AK87" s="360"/>
      <c r="AL87" s="360"/>
      <c r="AM87" s="360"/>
      <c r="AN87" s="360"/>
      <c r="AO87" s="360"/>
      <c r="AP87" s="360"/>
      <c r="AQ87" s="360"/>
      <c r="AR87" s="360"/>
      <c r="AS87" s="360"/>
      <c r="AT87" s="360"/>
      <c r="AU87" s="360"/>
      <c r="AV87" s="360"/>
      <c r="AW87" s="360"/>
      <c r="AX87" s="360"/>
      <c r="AY87" s="360"/>
      <c r="AZ87" s="301"/>
      <c r="BA87" s="301"/>
      <c r="BB87" s="301"/>
      <c r="BC87" s="301"/>
      <c r="BD87" s="301"/>
      <c r="BE87" s="301"/>
      <c r="BF87" s="301"/>
      <c r="BG87" s="301"/>
      <c r="BH87" s="301"/>
      <c r="BI87" s="301"/>
      <c r="BJ87" s="301"/>
      <c r="BK87" s="301"/>
      <c r="BL87" s="301"/>
      <c r="BM87" s="301"/>
      <c r="BN87" s="301"/>
      <c r="BO87" s="301"/>
      <c r="BP87" s="301"/>
      <c r="BQ87" s="301"/>
      <c r="BR87" s="301"/>
      <c r="BS87" s="301"/>
      <c r="BT87" s="301"/>
      <c r="BU87" s="301"/>
      <c r="BV87" s="301"/>
      <c r="BW87" s="301"/>
      <c r="BX87" s="301"/>
      <c r="BY87" s="301"/>
      <c r="BZ87" s="301"/>
      <c r="CA87" s="301"/>
      <c r="CB87" s="301"/>
      <c r="CC87" s="301"/>
      <c r="CD87" s="301"/>
      <c r="CE87" s="301"/>
      <c r="CF87" s="301"/>
      <c r="CG87" s="301"/>
      <c r="CH87" s="301"/>
      <c r="CI87" s="301"/>
      <c r="CJ87" s="301"/>
      <c r="CK87" s="301"/>
      <c r="CL87" s="301"/>
      <c r="CM87" s="301"/>
      <c r="CN87" s="301"/>
      <c r="CO87" s="301"/>
      <c r="CP87" s="301"/>
      <c r="CQ87" s="301"/>
      <c r="CR87" s="301"/>
      <c r="CS87" s="301"/>
      <c r="CT87" s="301"/>
      <c r="CU87" s="301"/>
      <c r="CV87" s="301"/>
      <c r="CW87" s="301"/>
      <c r="CX87" s="301"/>
      <c r="CY87" s="301"/>
      <c r="CZ87" s="301"/>
      <c r="DA87" s="301"/>
      <c r="DB87" s="301"/>
      <c r="DC87" s="301"/>
      <c r="DD87" s="301"/>
      <c r="DE87" s="301"/>
      <c r="DF87" s="301"/>
      <c r="DG87" s="301"/>
      <c r="DH87" s="301"/>
      <c r="DI87" s="301"/>
      <c r="DJ87" s="301"/>
      <c r="DK87" s="301"/>
      <c r="DL87" s="301"/>
      <c r="DM87" s="301"/>
      <c r="DN87" s="301"/>
      <c r="DO87" s="301"/>
      <c r="DP87" s="301"/>
      <c r="DQ87" s="301"/>
      <c r="DR87" s="301"/>
      <c r="DS87" s="301"/>
      <c r="DT87" s="301"/>
      <c r="DU87" s="301"/>
      <c r="DV87" s="301"/>
      <c r="DW87" s="301"/>
      <c r="DX87" s="301"/>
      <c r="DY87" s="301"/>
      <c r="DZ87" s="301"/>
      <c r="EA87" s="301"/>
      <c r="EB87" s="301"/>
      <c r="EC87" s="301"/>
      <c r="ED87" s="301"/>
      <c r="EE87" s="301"/>
      <c r="EF87" s="301"/>
      <c r="EG87" s="301"/>
      <c r="EH87" s="301"/>
      <c r="EI87" s="301"/>
      <c r="EJ87" s="301"/>
      <c r="EK87" s="301"/>
      <c r="EL87" s="301"/>
      <c r="EM87" s="301"/>
      <c r="EN87" s="301"/>
      <c r="EO87" s="301"/>
      <c r="EP87" s="301"/>
      <c r="EQ87" s="301"/>
      <c r="ER87" s="301"/>
      <c r="ES87" s="301"/>
    </row>
    <row r="88" spans="1:149" s="268" customFormat="1" ht="237" customHeight="1" x14ac:dyDescent="0.25">
      <c r="A88" s="126" t="s">
        <v>396</v>
      </c>
      <c r="B88" s="51" t="s">
        <v>889</v>
      </c>
      <c r="C88" s="48" t="s">
        <v>98</v>
      </c>
      <c r="D88" s="50"/>
      <c r="E88" s="109">
        <v>533744</v>
      </c>
      <c r="F88" s="50"/>
      <c r="G88" s="50"/>
      <c r="H88" s="50"/>
      <c r="I88" s="112">
        <v>114750</v>
      </c>
      <c r="J88" s="48" t="s">
        <v>42</v>
      </c>
      <c r="K88" s="87">
        <f>E88+F88+G88+I88</f>
        <v>648494</v>
      </c>
      <c r="L88" s="50"/>
      <c r="M88" s="50"/>
      <c r="N88" s="50"/>
      <c r="O88" s="50"/>
      <c r="P88" s="50"/>
      <c r="Q88" s="50"/>
      <c r="R88" s="87">
        <f t="shared" ref="R88:R114" si="25">L88+M88+N88+P88</f>
        <v>0</v>
      </c>
      <c r="S88" s="50"/>
      <c r="T88" s="50"/>
      <c r="U88" s="50"/>
      <c r="V88" s="50"/>
      <c r="W88" s="50"/>
      <c r="X88" s="50"/>
      <c r="Y88" s="87">
        <f t="shared" ref="Y88:Y114" si="26">S88+T88+U88+W88</f>
        <v>0</v>
      </c>
      <c r="Z88" s="50"/>
      <c r="AA88" s="50"/>
      <c r="AB88" s="50"/>
      <c r="AC88" s="50"/>
      <c r="AD88" s="50"/>
      <c r="AE88" s="50"/>
      <c r="AF88" s="87">
        <f t="shared" ref="AF88:AF114" si="27">Z88+AA88+AB88+AD88</f>
        <v>0</v>
      </c>
      <c r="AG88" s="50"/>
      <c r="AH88" s="50"/>
      <c r="AI88" s="50"/>
      <c r="AJ88" s="50"/>
      <c r="AK88" s="50"/>
      <c r="AL88" s="50"/>
      <c r="AM88" s="87">
        <f t="shared" ref="AM88:AM114" si="28">AG88+AH88+AI88+AK88</f>
        <v>0</v>
      </c>
      <c r="AN88" s="50"/>
      <c r="AO88" s="50"/>
      <c r="AP88" s="50"/>
      <c r="AQ88" s="50"/>
      <c r="AR88" s="50"/>
      <c r="AS88" s="50"/>
      <c r="AT88" s="87">
        <f t="shared" ref="AT88:AT114" si="29">AN88+AO88+AP88+AR88</f>
        <v>0</v>
      </c>
      <c r="AU88" s="88">
        <f>AT88+AM88+AF88+Y88+R88+K88</f>
        <v>648494</v>
      </c>
      <c r="AV88" s="113" t="s">
        <v>909</v>
      </c>
      <c r="AW88" s="50">
        <v>2022</v>
      </c>
      <c r="AX88" s="50">
        <v>2022</v>
      </c>
      <c r="AY88" s="91" t="s">
        <v>69</v>
      </c>
      <c r="AZ88" s="301"/>
      <c r="BA88" s="301"/>
      <c r="BB88" s="301"/>
      <c r="BC88" s="301"/>
      <c r="BD88" s="301"/>
      <c r="BE88" s="301"/>
      <c r="BF88" s="301"/>
      <c r="BG88" s="301"/>
      <c r="BH88" s="301"/>
      <c r="BI88" s="301"/>
      <c r="BJ88" s="301"/>
      <c r="BK88" s="301"/>
      <c r="BL88" s="301"/>
      <c r="BM88" s="301"/>
      <c r="BN88" s="301"/>
      <c r="BO88" s="301"/>
      <c r="BP88" s="301"/>
      <c r="BQ88" s="301"/>
      <c r="BR88" s="301"/>
      <c r="BS88" s="301"/>
      <c r="BT88" s="301"/>
      <c r="BU88" s="301"/>
      <c r="BV88" s="301"/>
      <c r="BW88" s="301"/>
      <c r="BX88" s="301"/>
      <c r="BY88" s="301"/>
      <c r="BZ88" s="301"/>
      <c r="CA88" s="301"/>
      <c r="CB88" s="301"/>
      <c r="CC88" s="301"/>
      <c r="CD88" s="301"/>
      <c r="CE88" s="301"/>
      <c r="CF88" s="301"/>
      <c r="CG88" s="301"/>
      <c r="CH88" s="301"/>
      <c r="CI88" s="301"/>
      <c r="CJ88" s="301"/>
      <c r="CK88" s="301"/>
      <c r="CL88" s="301"/>
      <c r="CM88" s="301"/>
      <c r="CN88" s="301"/>
      <c r="CO88" s="301"/>
      <c r="CP88" s="301"/>
      <c r="CQ88" s="301"/>
      <c r="CR88" s="301"/>
      <c r="CS88" s="301"/>
      <c r="CT88" s="301"/>
      <c r="CU88" s="301"/>
      <c r="CV88" s="301"/>
      <c r="CW88" s="301"/>
      <c r="CX88" s="301"/>
      <c r="CY88" s="301"/>
      <c r="CZ88" s="301"/>
      <c r="DA88" s="301"/>
      <c r="DB88" s="301"/>
      <c r="DC88" s="301"/>
      <c r="DD88" s="301"/>
      <c r="DE88" s="301"/>
      <c r="DF88" s="301"/>
      <c r="DG88" s="301"/>
      <c r="DH88" s="301"/>
      <c r="DI88" s="301"/>
      <c r="DJ88" s="301"/>
      <c r="DK88" s="301"/>
      <c r="DL88" s="301"/>
      <c r="DM88" s="301"/>
      <c r="DN88" s="301"/>
      <c r="DO88" s="301"/>
      <c r="DP88" s="301"/>
      <c r="DQ88" s="301"/>
      <c r="DR88" s="301"/>
      <c r="DS88" s="301"/>
      <c r="DT88" s="301"/>
      <c r="DU88" s="301"/>
      <c r="DV88" s="301"/>
      <c r="DW88" s="301"/>
      <c r="DX88" s="301"/>
      <c r="DY88" s="301"/>
      <c r="DZ88" s="301"/>
      <c r="EA88" s="301"/>
      <c r="EB88" s="301"/>
      <c r="EC88" s="301"/>
      <c r="ED88" s="301"/>
      <c r="EE88" s="301"/>
      <c r="EF88" s="301"/>
      <c r="EG88" s="301"/>
      <c r="EH88" s="301"/>
      <c r="EI88" s="301"/>
      <c r="EJ88" s="301"/>
      <c r="EK88" s="301"/>
      <c r="EL88" s="301"/>
      <c r="EM88" s="301"/>
      <c r="EN88" s="301"/>
      <c r="EO88" s="301"/>
      <c r="EP88" s="301"/>
      <c r="EQ88" s="301"/>
      <c r="ER88" s="301"/>
      <c r="ES88" s="301"/>
    </row>
    <row r="89" spans="1:149" s="299" customFormat="1" ht="340.5" customHeight="1" x14ac:dyDescent="0.25">
      <c r="A89" s="337" t="s">
        <v>397</v>
      </c>
      <c r="B89" s="315" t="s">
        <v>976</v>
      </c>
      <c r="C89" s="315" t="s">
        <v>98</v>
      </c>
      <c r="D89" s="327"/>
      <c r="E89" s="327"/>
      <c r="F89" s="327"/>
      <c r="G89" s="327"/>
      <c r="H89" s="327"/>
      <c r="I89" s="327"/>
      <c r="J89" s="327"/>
      <c r="K89" s="240">
        <f t="shared" ref="K89" si="30">E89+F89+G89+I89</f>
        <v>0</v>
      </c>
      <c r="L89" s="327"/>
      <c r="M89" s="327"/>
      <c r="N89" s="327"/>
      <c r="O89" s="327"/>
      <c r="P89" s="327"/>
      <c r="Q89" s="327"/>
      <c r="R89" s="240">
        <f t="shared" si="25"/>
        <v>0</v>
      </c>
      <c r="S89" s="327">
        <v>450000</v>
      </c>
      <c r="T89" s="327"/>
      <c r="U89" s="327"/>
      <c r="V89" s="327"/>
      <c r="W89" s="327">
        <v>2550000</v>
      </c>
      <c r="X89" s="327"/>
      <c r="Y89" s="240">
        <f t="shared" si="26"/>
        <v>3000000</v>
      </c>
      <c r="Z89" s="327">
        <v>450000</v>
      </c>
      <c r="AA89" s="327"/>
      <c r="AB89" s="327"/>
      <c r="AC89" s="327"/>
      <c r="AD89" s="327">
        <v>2550000</v>
      </c>
      <c r="AE89" s="327"/>
      <c r="AF89" s="240">
        <f t="shared" si="27"/>
        <v>3000000</v>
      </c>
      <c r="AG89" s="327"/>
      <c r="AH89" s="327"/>
      <c r="AI89" s="327"/>
      <c r="AJ89" s="327"/>
      <c r="AK89" s="327"/>
      <c r="AL89" s="327"/>
      <c r="AM89" s="240">
        <f t="shared" si="28"/>
        <v>0</v>
      </c>
      <c r="AN89" s="327"/>
      <c r="AO89" s="327"/>
      <c r="AP89" s="327"/>
      <c r="AQ89" s="327"/>
      <c r="AR89" s="327"/>
      <c r="AS89" s="327"/>
      <c r="AT89" s="240">
        <f t="shared" si="29"/>
        <v>0</v>
      </c>
      <c r="AU89" s="338">
        <f>AT89+AM89+AF89+Y89+R89+K89</f>
        <v>6000000</v>
      </c>
      <c r="AV89" s="339" t="s">
        <v>977</v>
      </c>
      <c r="AW89" s="327">
        <v>2022</v>
      </c>
      <c r="AX89" s="327">
        <v>2025</v>
      </c>
      <c r="AY89" s="340" t="s">
        <v>69</v>
      </c>
    </row>
    <row r="90" spans="1:149" s="301" customFormat="1" ht="27" customHeight="1" x14ac:dyDescent="0.25">
      <c r="A90" s="366" t="s">
        <v>1008</v>
      </c>
      <c r="B90" s="367"/>
      <c r="C90" s="367"/>
      <c r="D90" s="367"/>
      <c r="E90" s="367"/>
      <c r="F90" s="367"/>
      <c r="G90" s="367"/>
      <c r="H90" s="367"/>
      <c r="I90" s="367"/>
      <c r="J90" s="367"/>
      <c r="K90" s="367"/>
      <c r="L90" s="367"/>
      <c r="M90" s="367"/>
      <c r="N90" s="367"/>
      <c r="O90" s="367"/>
      <c r="P90" s="367"/>
      <c r="Q90" s="367"/>
      <c r="R90" s="367"/>
      <c r="S90" s="367"/>
      <c r="T90" s="367"/>
      <c r="U90" s="367"/>
      <c r="V90" s="367"/>
      <c r="W90" s="367"/>
      <c r="X90" s="367"/>
      <c r="Y90" s="367"/>
      <c r="Z90" s="367"/>
      <c r="AA90" s="367"/>
      <c r="AB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8"/>
    </row>
    <row r="91" spans="1:149" s="20" customFormat="1" ht="405.95" customHeight="1" x14ac:dyDescent="0.25">
      <c r="A91" s="127" t="s">
        <v>398</v>
      </c>
      <c r="B91" s="114" t="s">
        <v>68</v>
      </c>
      <c r="C91" s="51" t="s">
        <v>98</v>
      </c>
      <c r="D91" s="108"/>
      <c r="E91" s="131"/>
      <c r="F91" s="108"/>
      <c r="G91" s="108"/>
      <c r="H91" s="108"/>
      <c r="I91" s="108"/>
      <c r="J91" s="108"/>
      <c r="K91" s="87">
        <f t="shared" ref="K91:K114" si="31">E91+F91+G91+I91</f>
        <v>0</v>
      </c>
      <c r="L91" s="140">
        <v>150000</v>
      </c>
      <c r="M91" s="108"/>
      <c r="N91" s="108"/>
      <c r="O91" s="108"/>
      <c r="P91" s="108"/>
      <c r="Q91" s="108"/>
      <c r="R91" s="87">
        <f t="shared" si="25"/>
        <v>150000</v>
      </c>
      <c r="S91" s="108"/>
      <c r="T91" s="108"/>
      <c r="U91" s="108"/>
      <c r="V91" s="108"/>
      <c r="W91" s="108"/>
      <c r="X91" s="108"/>
      <c r="Y91" s="87">
        <f t="shared" si="26"/>
        <v>0</v>
      </c>
      <c r="Z91" s="108"/>
      <c r="AA91" s="108"/>
      <c r="AB91" s="108"/>
      <c r="AC91" s="108"/>
      <c r="AD91" s="108"/>
      <c r="AE91" s="108"/>
      <c r="AF91" s="87">
        <f t="shared" si="27"/>
        <v>0</v>
      </c>
      <c r="AG91" s="108"/>
      <c r="AH91" s="108"/>
      <c r="AI91" s="108"/>
      <c r="AJ91" s="108"/>
      <c r="AK91" s="108"/>
      <c r="AL91" s="108"/>
      <c r="AM91" s="87">
        <f t="shared" si="28"/>
        <v>0</v>
      </c>
      <c r="AN91" s="108"/>
      <c r="AO91" s="108"/>
      <c r="AP91" s="108"/>
      <c r="AQ91" s="108"/>
      <c r="AR91" s="108"/>
      <c r="AS91" s="108"/>
      <c r="AT91" s="87">
        <f t="shared" si="29"/>
        <v>0</v>
      </c>
      <c r="AU91" s="130">
        <f>AT91+AM91+AF91+Y91+R91+K91</f>
        <v>150000</v>
      </c>
      <c r="AV91" s="132" t="s">
        <v>748</v>
      </c>
      <c r="AW91" s="108">
        <v>2022</v>
      </c>
      <c r="AX91" s="108">
        <v>2023</v>
      </c>
      <c r="AY91" s="119" t="s">
        <v>69</v>
      </c>
      <c r="AZ91" s="296"/>
      <c r="BA91" s="296"/>
      <c r="BB91" s="296"/>
      <c r="BC91" s="296"/>
      <c r="BD91" s="296"/>
      <c r="BE91" s="296"/>
      <c r="BF91" s="296"/>
      <c r="BG91" s="296"/>
      <c r="BH91" s="296"/>
      <c r="BI91" s="296"/>
      <c r="BJ91" s="296"/>
      <c r="BK91" s="296"/>
      <c r="BL91" s="296"/>
      <c r="BM91" s="296"/>
      <c r="BN91" s="296"/>
      <c r="BO91" s="296"/>
      <c r="BP91" s="296"/>
      <c r="BQ91" s="296"/>
      <c r="BR91" s="296"/>
      <c r="BS91" s="296"/>
      <c r="BT91" s="296"/>
      <c r="BU91" s="296"/>
      <c r="BV91" s="296"/>
      <c r="BW91" s="296"/>
      <c r="BX91" s="296"/>
      <c r="BY91" s="296"/>
      <c r="BZ91" s="296"/>
      <c r="CA91" s="296"/>
      <c r="CB91" s="296"/>
      <c r="CC91" s="296"/>
      <c r="CD91" s="296"/>
      <c r="CE91" s="296"/>
      <c r="CF91" s="296"/>
      <c r="CG91" s="296"/>
      <c r="CH91" s="296"/>
      <c r="CI91" s="296"/>
      <c r="CJ91" s="296"/>
      <c r="CK91" s="296"/>
      <c r="CL91" s="296"/>
      <c r="CM91" s="296"/>
      <c r="CN91" s="296"/>
      <c r="CO91" s="296"/>
      <c r="CP91" s="296"/>
      <c r="CQ91" s="296"/>
      <c r="CR91" s="296"/>
      <c r="CS91" s="296"/>
      <c r="CT91" s="296"/>
      <c r="CU91" s="296"/>
      <c r="CV91" s="296"/>
      <c r="CW91" s="296"/>
      <c r="CX91" s="296"/>
      <c r="CY91" s="296"/>
      <c r="CZ91" s="296"/>
      <c r="DA91" s="296"/>
      <c r="DB91" s="296"/>
      <c r="DC91" s="296"/>
      <c r="DD91" s="296"/>
      <c r="DE91" s="296"/>
      <c r="DF91" s="296"/>
      <c r="DG91" s="296"/>
      <c r="DH91" s="296"/>
      <c r="DI91" s="296"/>
      <c r="DJ91" s="296"/>
      <c r="DK91" s="296"/>
      <c r="DL91" s="296"/>
      <c r="DM91" s="296"/>
      <c r="DN91" s="296"/>
      <c r="DO91" s="296"/>
      <c r="DP91" s="296"/>
      <c r="DQ91" s="296"/>
      <c r="DR91" s="296"/>
      <c r="DS91" s="296"/>
      <c r="DT91" s="296"/>
      <c r="DU91" s="296"/>
      <c r="DV91" s="296"/>
      <c r="DW91" s="296"/>
      <c r="DX91" s="296"/>
      <c r="DY91" s="296"/>
      <c r="DZ91" s="296"/>
      <c r="EA91" s="296"/>
      <c r="EB91" s="296"/>
      <c r="EC91" s="296"/>
      <c r="ED91" s="296"/>
      <c r="EE91" s="296"/>
      <c r="EF91" s="296"/>
      <c r="EG91" s="296"/>
      <c r="EH91" s="296"/>
      <c r="EI91" s="296"/>
      <c r="EJ91" s="296"/>
      <c r="EK91" s="296"/>
      <c r="EL91" s="296"/>
      <c r="EM91" s="296"/>
      <c r="EN91" s="296"/>
      <c r="EO91" s="296"/>
      <c r="EP91" s="296"/>
      <c r="EQ91" s="296"/>
      <c r="ER91" s="296"/>
      <c r="ES91" s="296"/>
    </row>
    <row r="92" spans="1:149" ht="374.45" customHeight="1" x14ac:dyDescent="0.25">
      <c r="A92" s="126" t="s">
        <v>399</v>
      </c>
      <c r="B92" s="114" t="s">
        <v>183</v>
      </c>
      <c r="C92" s="48" t="s">
        <v>98</v>
      </c>
      <c r="D92" s="50"/>
      <c r="E92" s="50">
        <v>45461.36</v>
      </c>
      <c r="F92" s="50"/>
      <c r="G92" s="50"/>
      <c r="H92" s="50"/>
      <c r="I92" s="48">
        <v>222672.85</v>
      </c>
      <c r="J92" s="48" t="s">
        <v>42</v>
      </c>
      <c r="K92" s="87">
        <f t="shared" si="31"/>
        <v>268134.21000000002</v>
      </c>
      <c r="L92" s="48">
        <v>24479.19</v>
      </c>
      <c r="M92" s="48"/>
      <c r="N92" s="48"/>
      <c r="O92" s="48"/>
      <c r="P92" s="48">
        <v>119900.77</v>
      </c>
      <c r="Q92" s="48" t="s">
        <v>42</v>
      </c>
      <c r="R92" s="87">
        <f t="shared" si="25"/>
        <v>144379.96</v>
      </c>
      <c r="S92" s="50"/>
      <c r="T92" s="50"/>
      <c r="U92" s="50"/>
      <c r="V92" s="50"/>
      <c r="W92" s="50"/>
      <c r="X92" s="50"/>
      <c r="Y92" s="87">
        <f t="shared" si="26"/>
        <v>0</v>
      </c>
      <c r="Z92" s="50"/>
      <c r="AA92" s="50"/>
      <c r="AB92" s="50"/>
      <c r="AC92" s="50"/>
      <c r="AD92" s="50"/>
      <c r="AE92" s="50"/>
      <c r="AF92" s="87">
        <f t="shared" si="27"/>
        <v>0</v>
      </c>
      <c r="AG92" s="50"/>
      <c r="AH92" s="50"/>
      <c r="AI92" s="50"/>
      <c r="AJ92" s="50"/>
      <c r="AK92" s="50"/>
      <c r="AL92" s="50"/>
      <c r="AM92" s="87">
        <f t="shared" si="28"/>
        <v>0</v>
      </c>
      <c r="AN92" s="50"/>
      <c r="AO92" s="50"/>
      <c r="AP92" s="50"/>
      <c r="AQ92" s="50"/>
      <c r="AR92" s="50"/>
      <c r="AS92" s="50"/>
      <c r="AT92" s="87">
        <f t="shared" si="29"/>
        <v>0</v>
      </c>
      <c r="AU92" s="88">
        <f>AT92+AM92+AF92+Y92+R92+K92</f>
        <v>412514.17000000004</v>
      </c>
      <c r="AV92" s="115" t="s">
        <v>906</v>
      </c>
      <c r="AW92" s="50">
        <v>2022</v>
      </c>
      <c r="AX92" s="50">
        <v>2023</v>
      </c>
      <c r="AY92" s="91" t="s">
        <v>182</v>
      </c>
    </row>
    <row r="93" spans="1:149" s="272" customFormat="1" ht="192" customHeight="1" x14ac:dyDescent="0.25">
      <c r="A93" s="337" t="s">
        <v>961</v>
      </c>
      <c r="B93" s="315" t="s">
        <v>962</v>
      </c>
      <c r="C93" s="315" t="s">
        <v>98</v>
      </c>
      <c r="D93" s="327"/>
      <c r="E93" s="327"/>
      <c r="F93" s="327"/>
      <c r="G93" s="327"/>
      <c r="H93" s="327"/>
      <c r="I93" s="327"/>
      <c r="J93" s="327"/>
      <c r="K93" s="240">
        <f t="shared" si="31"/>
        <v>0</v>
      </c>
      <c r="L93" s="327"/>
      <c r="M93" s="327"/>
      <c r="N93" s="327"/>
      <c r="O93" s="327"/>
      <c r="P93" s="327"/>
      <c r="Q93" s="327"/>
      <c r="R93" s="240">
        <f t="shared" si="25"/>
        <v>0</v>
      </c>
      <c r="S93" s="327"/>
      <c r="T93" s="327"/>
      <c r="U93" s="327"/>
      <c r="V93" s="327"/>
      <c r="W93" s="327">
        <v>12000000</v>
      </c>
      <c r="X93" s="327"/>
      <c r="Y93" s="240">
        <f t="shared" si="26"/>
        <v>12000000</v>
      </c>
      <c r="Z93" s="327"/>
      <c r="AA93" s="327"/>
      <c r="AB93" s="327"/>
      <c r="AC93" s="327"/>
      <c r="AD93" s="327"/>
      <c r="AE93" s="327"/>
      <c r="AF93" s="240">
        <f t="shared" si="27"/>
        <v>0</v>
      </c>
      <c r="AG93" s="327"/>
      <c r="AH93" s="327"/>
      <c r="AI93" s="327"/>
      <c r="AJ93" s="327"/>
      <c r="AK93" s="327"/>
      <c r="AL93" s="327"/>
      <c r="AM93" s="240">
        <f t="shared" si="28"/>
        <v>0</v>
      </c>
      <c r="AN93" s="327"/>
      <c r="AO93" s="327"/>
      <c r="AP93" s="327"/>
      <c r="AQ93" s="327"/>
      <c r="AR93" s="327"/>
      <c r="AS93" s="327"/>
      <c r="AT93" s="240">
        <f t="shared" si="29"/>
        <v>0</v>
      </c>
      <c r="AU93" s="338">
        <f>AT93+AM93+AF93+Y93+R93+K93</f>
        <v>12000000</v>
      </c>
      <c r="AV93" s="332" t="s">
        <v>1006</v>
      </c>
      <c r="AW93" s="327">
        <v>2022</v>
      </c>
      <c r="AX93" s="327">
        <v>2025</v>
      </c>
      <c r="AY93" s="340" t="s">
        <v>69</v>
      </c>
    </row>
    <row r="94" spans="1:149" s="272" customFormat="1" ht="38.450000000000003" customHeight="1" x14ac:dyDescent="0.25">
      <c r="A94" s="366" t="s">
        <v>1008</v>
      </c>
      <c r="B94" s="367"/>
      <c r="C94" s="367"/>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8"/>
    </row>
    <row r="95" spans="1:149" ht="70.5" customHeight="1" x14ac:dyDescent="0.25">
      <c r="A95" s="379" t="s">
        <v>602</v>
      </c>
      <c r="B95" s="360"/>
      <c r="C95" s="360"/>
      <c r="D95" s="360"/>
      <c r="E95" s="360"/>
      <c r="F95" s="360"/>
      <c r="G95" s="360"/>
      <c r="H95" s="360"/>
      <c r="I95" s="360"/>
      <c r="J95" s="360"/>
      <c r="K95" s="360"/>
      <c r="L95" s="360"/>
      <c r="M95" s="360"/>
      <c r="N95" s="360"/>
      <c r="O95" s="360"/>
      <c r="P95" s="360"/>
      <c r="Q95" s="360"/>
      <c r="R95" s="360"/>
      <c r="S95" s="360"/>
      <c r="T95" s="360"/>
      <c r="U95" s="360"/>
      <c r="V95" s="360"/>
      <c r="W95" s="360"/>
      <c r="X95" s="360"/>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row>
    <row r="96" spans="1:149" ht="97.5" customHeight="1" x14ac:dyDescent="0.25">
      <c r="A96" s="126" t="s">
        <v>400</v>
      </c>
      <c r="B96" s="51" t="s">
        <v>108</v>
      </c>
      <c r="C96" s="48" t="s">
        <v>98</v>
      </c>
      <c r="D96" s="50"/>
      <c r="E96" s="104">
        <v>200000</v>
      </c>
      <c r="F96" s="50"/>
      <c r="G96" s="50"/>
      <c r="H96" s="50"/>
      <c r="I96" s="50"/>
      <c r="J96" s="50"/>
      <c r="K96" s="87">
        <f t="shared" si="31"/>
        <v>200000</v>
      </c>
      <c r="L96" s="104">
        <v>200000</v>
      </c>
      <c r="M96" s="50"/>
      <c r="N96" s="50"/>
      <c r="O96" s="50"/>
      <c r="P96" s="50"/>
      <c r="Q96" s="50"/>
      <c r="R96" s="87">
        <f t="shared" si="25"/>
        <v>200000</v>
      </c>
      <c r="S96" s="50"/>
      <c r="T96" s="50"/>
      <c r="U96" s="50"/>
      <c r="V96" s="50"/>
      <c r="W96" s="50"/>
      <c r="X96" s="50"/>
      <c r="Y96" s="87">
        <f t="shared" si="26"/>
        <v>0</v>
      </c>
      <c r="Z96" s="50"/>
      <c r="AA96" s="50"/>
      <c r="AB96" s="50"/>
      <c r="AC96" s="50"/>
      <c r="AD96" s="50"/>
      <c r="AE96" s="50"/>
      <c r="AF96" s="87">
        <f t="shared" si="27"/>
        <v>0</v>
      </c>
      <c r="AG96" s="50"/>
      <c r="AH96" s="50"/>
      <c r="AI96" s="50"/>
      <c r="AJ96" s="50"/>
      <c r="AK96" s="50"/>
      <c r="AL96" s="50"/>
      <c r="AM96" s="87">
        <f t="shared" si="28"/>
        <v>0</v>
      </c>
      <c r="AN96" s="50"/>
      <c r="AO96" s="50"/>
      <c r="AP96" s="50"/>
      <c r="AQ96" s="50"/>
      <c r="AR96" s="50"/>
      <c r="AS96" s="50"/>
      <c r="AT96" s="87">
        <f t="shared" si="29"/>
        <v>0</v>
      </c>
      <c r="AU96" s="88">
        <f t="shared" ref="AU96:AU106" si="32">AT96+AM96+AF96+Y96+R96+K96</f>
        <v>400000</v>
      </c>
      <c r="AV96" s="89" t="s">
        <v>749</v>
      </c>
      <c r="AW96" s="50">
        <v>2022</v>
      </c>
      <c r="AX96" s="50">
        <v>2027</v>
      </c>
      <c r="AY96" s="48" t="s">
        <v>148</v>
      </c>
    </row>
    <row r="97" spans="1:149" ht="123" customHeight="1" x14ac:dyDescent="0.25">
      <c r="A97" s="126" t="s">
        <v>401</v>
      </c>
      <c r="B97" s="51" t="s">
        <v>261</v>
      </c>
      <c r="C97" s="48" t="s">
        <v>98</v>
      </c>
      <c r="D97" s="50"/>
      <c r="E97" s="104">
        <v>50000</v>
      </c>
      <c r="F97" s="50"/>
      <c r="G97" s="50"/>
      <c r="H97" s="50"/>
      <c r="I97" s="50"/>
      <c r="J97" s="50"/>
      <c r="K97" s="87">
        <f t="shared" si="31"/>
        <v>50000</v>
      </c>
      <c r="L97" s="104">
        <v>50000</v>
      </c>
      <c r="M97" s="50"/>
      <c r="N97" s="50"/>
      <c r="O97" s="50"/>
      <c r="P97" s="50"/>
      <c r="Q97" s="50"/>
      <c r="R97" s="87">
        <f t="shared" si="25"/>
        <v>50000</v>
      </c>
      <c r="S97" s="50"/>
      <c r="T97" s="50"/>
      <c r="U97" s="50"/>
      <c r="V97" s="50"/>
      <c r="W97" s="50"/>
      <c r="X97" s="50"/>
      <c r="Y97" s="87">
        <f t="shared" si="26"/>
        <v>0</v>
      </c>
      <c r="Z97" s="50"/>
      <c r="AA97" s="50"/>
      <c r="AB97" s="50"/>
      <c r="AC97" s="50"/>
      <c r="AD97" s="50"/>
      <c r="AE97" s="50"/>
      <c r="AF97" s="87">
        <f t="shared" si="27"/>
        <v>0</v>
      </c>
      <c r="AG97" s="50"/>
      <c r="AH97" s="50"/>
      <c r="AI97" s="50"/>
      <c r="AJ97" s="50"/>
      <c r="AK97" s="50"/>
      <c r="AL97" s="50"/>
      <c r="AM97" s="87">
        <f t="shared" si="28"/>
        <v>0</v>
      </c>
      <c r="AN97" s="50"/>
      <c r="AO97" s="50"/>
      <c r="AP97" s="50"/>
      <c r="AQ97" s="50"/>
      <c r="AR97" s="50"/>
      <c r="AS97" s="50"/>
      <c r="AT97" s="87">
        <f t="shared" si="29"/>
        <v>0</v>
      </c>
      <c r="AU97" s="88">
        <f t="shared" si="32"/>
        <v>100000</v>
      </c>
      <c r="AV97" s="89" t="s">
        <v>750</v>
      </c>
      <c r="AW97" s="50">
        <v>2022</v>
      </c>
      <c r="AX97" s="50">
        <v>2027</v>
      </c>
      <c r="AY97" s="48" t="s">
        <v>149</v>
      </c>
    </row>
    <row r="98" spans="1:149" ht="95.25" customHeight="1" x14ac:dyDescent="0.25">
      <c r="A98" s="126" t="s">
        <v>527</v>
      </c>
      <c r="B98" s="51" t="s">
        <v>235</v>
      </c>
      <c r="C98" s="48" t="s">
        <v>98</v>
      </c>
      <c r="D98" s="50"/>
      <c r="E98" s="90"/>
      <c r="F98" s="50"/>
      <c r="G98" s="50"/>
      <c r="H98" s="50"/>
      <c r="I98" s="50"/>
      <c r="J98" s="50"/>
      <c r="K98" s="87">
        <f t="shared" si="31"/>
        <v>0</v>
      </c>
      <c r="L98" s="50">
        <v>50000</v>
      </c>
      <c r="M98" s="50"/>
      <c r="N98" s="50"/>
      <c r="O98" s="50"/>
      <c r="P98" s="50"/>
      <c r="Q98" s="50"/>
      <c r="R98" s="87">
        <f t="shared" si="25"/>
        <v>50000</v>
      </c>
      <c r="S98" s="50"/>
      <c r="T98" s="50"/>
      <c r="U98" s="50"/>
      <c r="V98" s="50"/>
      <c r="W98" s="50"/>
      <c r="X98" s="50"/>
      <c r="Y98" s="87">
        <f t="shared" si="26"/>
        <v>0</v>
      </c>
      <c r="Z98" s="50"/>
      <c r="AA98" s="50"/>
      <c r="AB98" s="50"/>
      <c r="AC98" s="50"/>
      <c r="AD98" s="50"/>
      <c r="AE98" s="50"/>
      <c r="AF98" s="87">
        <f t="shared" si="27"/>
        <v>0</v>
      </c>
      <c r="AG98" s="50"/>
      <c r="AH98" s="50"/>
      <c r="AI98" s="50"/>
      <c r="AJ98" s="50"/>
      <c r="AK98" s="50"/>
      <c r="AL98" s="50"/>
      <c r="AM98" s="87">
        <f t="shared" si="28"/>
        <v>0</v>
      </c>
      <c r="AN98" s="50"/>
      <c r="AO98" s="50"/>
      <c r="AP98" s="50"/>
      <c r="AQ98" s="50"/>
      <c r="AR98" s="50"/>
      <c r="AS98" s="50"/>
      <c r="AT98" s="87">
        <f t="shared" si="29"/>
        <v>0</v>
      </c>
      <c r="AU98" s="88">
        <f t="shared" si="32"/>
        <v>50000</v>
      </c>
      <c r="AV98" s="89" t="s">
        <v>751</v>
      </c>
      <c r="AW98" s="50">
        <v>2023</v>
      </c>
      <c r="AX98" s="50">
        <v>2023</v>
      </c>
      <c r="AY98" s="48" t="s">
        <v>234</v>
      </c>
    </row>
    <row r="99" spans="1:149" ht="99.75" customHeight="1" x14ac:dyDescent="0.25">
      <c r="A99" s="126" t="s">
        <v>528</v>
      </c>
      <c r="B99" s="51" t="s">
        <v>243</v>
      </c>
      <c r="C99" s="48" t="s">
        <v>98</v>
      </c>
      <c r="D99" s="50"/>
      <c r="E99" s="104"/>
      <c r="F99" s="50"/>
      <c r="G99" s="50"/>
      <c r="H99" s="50"/>
      <c r="I99" s="50"/>
      <c r="J99" s="50"/>
      <c r="K99" s="87">
        <f t="shared" si="31"/>
        <v>0</v>
      </c>
      <c r="L99" s="50"/>
      <c r="M99" s="50"/>
      <c r="N99" s="50"/>
      <c r="O99" s="50"/>
      <c r="P99" s="50"/>
      <c r="Q99" s="50"/>
      <c r="R99" s="87">
        <f t="shared" si="25"/>
        <v>0</v>
      </c>
      <c r="S99" s="50"/>
      <c r="T99" s="50"/>
      <c r="U99" s="50"/>
      <c r="V99" s="50"/>
      <c r="W99" s="50"/>
      <c r="X99" s="50"/>
      <c r="Y99" s="87">
        <f t="shared" si="26"/>
        <v>0</v>
      </c>
      <c r="Z99" s="50"/>
      <c r="AA99" s="50"/>
      <c r="AB99" s="50"/>
      <c r="AC99" s="50"/>
      <c r="AD99" s="50"/>
      <c r="AE99" s="50"/>
      <c r="AF99" s="87">
        <f t="shared" si="27"/>
        <v>0</v>
      </c>
      <c r="AG99" s="50">
        <v>70000</v>
      </c>
      <c r="AH99" s="50"/>
      <c r="AI99" s="50"/>
      <c r="AJ99" s="50"/>
      <c r="AK99" s="50"/>
      <c r="AL99" s="50"/>
      <c r="AM99" s="87">
        <f t="shared" si="28"/>
        <v>70000</v>
      </c>
      <c r="AN99" s="50"/>
      <c r="AO99" s="50"/>
      <c r="AP99" s="50"/>
      <c r="AQ99" s="50"/>
      <c r="AR99" s="50"/>
      <c r="AS99" s="50"/>
      <c r="AT99" s="87">
        <f t="shared" si="29"/>
        <v>0</v>
      </c>
      <c r="AU99" s="88">
        <f t="shared" si="32"/>
        <v>70000</v>
      </c>
      <c r="AV99" s="89" t="s">
        <v>752</v>
      </c>
      <c r="AW99" s="50">
        <v>2026</v>
      </c>
      <c r="AX99" s="50">
        <v>2026</v>
      </c>
      <c r="AY99" s="48" t="s">
        <v>237</v>
      </c>
    </row>
    <row r="100" spans="1:149" ht="84" customHeight="1" x14ac:dyDescent="0.25">
      <c r="A100" s="126" t="s">
        <v>529</v>
      </c>
      <c r="B100" s="51" t="s">
        <v>244</v>
      </c>
      <c r="C100" s="48" t="s">
        <v>98</v>
      </c>
      <c r="D100" s="50"/>
      <c r="E100" s="104"/>
      <c r="F100" s="50"/>
      <c r="G100" s="50"/>
      <c r="H100" s="50"/>
      <c r="I100" s="50"/>
      <c r="J100" s="50"/>
      <c r="K100" s="87">
        <f t="shared" si="31"/>
        <v>0</v>
      </c>
      <c r="L100" s="50"/>
      <c r="M100" s="50"/>
      <c r="N100" s="50"/>
      <c r="O100" s="50"/>
      <c r="P100" s="50"/>
      <c r="Q100" s="50"/>
      <c r="R100" s="87">
        <f t="shared" si="25"/>
        <v>0</v>
      </c>
      <c r="S100" s="50"/>
      <c r="T100" s="50"/>
      <c r="U100" s="50"/>
      <c r="V100" s="50"/>
      <c r="W100" s="50"/>
      <c r="X100" s="50"/>
      <c r="Y100" s="87">
        <f t="shared" si="26"/>
        <v>0</v>
      </c>
      <c r="Z100" s="50"/>
      <c r="AA100" s="50"/>
      <c r="AB100" s="50"/>
      <c r="AC100" s="50"/>
      <c r="AD100" s="50"/>
      <c r="AE100" s="50"/>
      <c r="AF100" s="87">
        <f t="shared" si="27"/>
        <v>0</v>
      </c>
      <c r="AG100" s="50">
        <v>50000</v>
      </c>
      <c r="AH100" s="50"/>
      <c r="AI100" s="50"/>
      <c r="AJ100" s="50"/>
      <c r="AK100" s="50"/>
      <c r="AL100" s="50"/>
      <c r="AM100" s="87">
        <f t="shared" si="28"/>
        <v>50000</v>
      </c>
      <c r="AN100" s="50"/>
      <c r="AO100" s="50"/>
      <c r="AP100" s="50"/>
      <c r="AQ100" s="50"/>
      <c r="AR100" s="50"/>
      <c r="AS100" s="50"/>
      <c r="AT100" s="87">
        <f t="shared" si="29"/>
        <v>0</v>
      </c>
      <c r="AU100" s="88">
        <f t="shared" si="32"/>
        <v>50000</v>
      </c>
      <c r="AV100" s="89" t="s">
        <v>753</v>
      </c>
      <c r="AW100" s="50">
        <v>2026</v>
      </c>
      <c r="AX100" s="50">
        <v>2026</v>
      </c>
      <c r="AY100" s="48" t="s">
        <v>237</v>
      </c>
    </row>
    <row r="101" spans="1:149" ht="124.5" customHeight="1" x14ac:dyDescent="0.25">
      <c r="A101" s="126" t="s">
        <v>530</v>
      </c>
      <c r="B101" s="51" t="s">
        <v>245</v>
      </c>
      <c r="C101" s="48" t="s">
        <v>98</v>
      </c>
      <c r="D101" s="50"/>
      <c r="E101" s="104"/>
      <c r="F101" s="50"/>
      <c r="G101" s="50"/>
      <c r="H101" s="50"/>
      <c r="I101" s="50"/>
      <c r="J101" s="50"/>
      <c r="K101" s="87">
        <f t="shared" si="31"/>
        <v>0</v>
      </c>
      <c r="L101" s="50"/>
      <c r="M101" s="50"/>
      <c r="N101" s="50"/>
      <c r="O101" s="50"/>
      <c r="P101" s="50"/>
      <c r="Q101" s="50"/>
      <c r="R101" s="87">
        <f t="shared" si="25"/>
        <v>0</v>
      </c>
      <c r="S101" s="50"/>
      <c r="T101" s="50"/>
      <c r="U101" s="50"/>
      <c r="V101" s="50"/>
      <c r="W101" s="50"/>
      <c r="X101" s="50"/>
      <c r="Y101" s="87">
        <f t="shared" si="26"/>
        <v>0</v>
      </c>
      <c r="Z101" s="50"/>
      <c r="AA101" s="50"/>
      <c r="AB101" s="50"/>
      <c r="AC101" s="50"/>
      <c r="AD101" s="50"/>
      <c r="AE101" s="50"/>
      <c r="AF101" s="87">
        <f t="shared" si="27"/>
        <v>0</v>
      </c>
      <c r="AG101" s="50">
        <v>500000</v>
      </c>
      <c r="AH101" s="50"/>
      <c r="AI101" s="50"/>
      <c r="AJ101" s="50"/>
      <c r="AK101" s="50"/>
      <c r="AL101" s="50"/>
      <c r="AM101" s="87">
        <f t="shared" si="28"/>
        <v>500000</v>
      </c>
      <c r="AN101" s="50"/>
      <c r="AO101" s="50"/>
      <c r="AP101" s="50"/>
      <c r="AQ101" s="50"/>
      <c r="AR101" s="50"/>
      <c r="AS101" s="50"/>
      <c r="AT101" s="87">
        <f t="shared" si="29"/>
        <v>0</v>
      </c>
      <c r="AU101" s="88">
        <f t="shared" si="32"/>
        <v>500000</v>
      </c>
      <c r="AV101" s="89" t="s">
        <v>754</v>
      </c>
      <c r="AW101" s="50">
        <v>2023</v>
      </c>
      <c r="AX101" s="50">
        <v>2023</v>
      </c>
      <c r="AY101" s="48" t="s">
        <v>237</v>
      </c>
    </row>
    <row r="102" spans="1:149" ht="88.5" customHeight="1" x14ac:dyDescent="0.25">
      <c r="A102" s="126" t="s">
        <v>531</v>
      </c>
      <c r="B102" s="51" t="s">
        <v>246</v>
      </c>
      <c r="C102" s="48" t="s">
        <v>98</v>
      </c>
      <c r="D102" s="50"/>
      <c r="E102" s="104"/>
      <c r="F102" s="50"/>
      <c r="G102" s="50"/>
      <c r="H102" s="50"/>
      <c r="I102" s="50"/>
      <c r="J102" s="50"/>
      <c r="K102" s="87">
        <f t="shared" si="31"/>
        <v>0</v>
      </c>
      <c r="L102" s="50"/>
      <c r="M102" s="50"/>
      <c r="N102" s="50"/>
      <c r="O102" s="50"/>
      <c r="P102" s="50"/>
      <c r="Q102" s="50"/>
      <c r="R102" s="87">
        <f t="shared" si="25"/>
        <v>0</v>
      </c>
      <c r="S102" s="50">
        <v>145000</v>
      </c>
      <c r="T102" s="50"/>
      <c r="U102" s="50"/>
      <c r="V102" s="50"/>
      <c r="W102" s="50"/>
      <c r="X102" s="50"/>
      <c r="Y102" s="87">
        <f t="shared" si="26"/>
        <v>145000</v>
      </c>
      <c r="Z102" s="50"/>
      <c r="AA102" s="50"/>
      <c r="AB102" s="50"/>
      <c r="AC102" s="50"/>
      <c r="AD102" s="50"/>
      <c r="AE102" s="50"/>
      <c r="AF102" s="87">
        <f t="shared" si="27"/>
        <v>0</v>
      </c>
      <c r="AG102" s="50"/>
      <c r="AH102" s="50"/>
      <c r="AI102" s="50"/>
      <c r="AJ102" s="50"/>
      <c r="AK102" s="50"/>
      <c r="AL102" s="50"/>
      <c r="AM102" s="87">
        <f t="shared" si="28"/>
        <v>0</v>
      </c>
      <c r="AN102" s="50"/>
      <c r="AO102" s="50"/>
      <c r="AP102" s="50"/>
      <c r="AQ102" s="50"/>
      <c r="AR102" s="50"/>
      <c r="AS102" s="50"/>
      <c r="AT102" s="87">
        <f t="shared" si="29"/>
        <v>0</v>
      </c>
      <c r="AU102" s="88">
        <f t="shared" si="32"/>
        <v>145000</v>
      </c>
      <c r="AV102" s="89" t="s">
        <v>755</v>
      </c>
      <c r="AW102" s="50">
        <v>2024</v>
      </c>
      <c r="AX102" s="50">
        <v>2024</v>
      </c>
      <c r="AY102" s="48" t="s">
        <v>237</v>
      </c>
    </row>
    <row r="103" spans="1:149" ht="117" customHeight="1" x14ac:dyDescent="0.25">
      <c r="A103" s="126" t="s">
        <v>532</v>
      </c>
      <c r="B103" s="51" t="s">
        <v>501</v>
      </c>
      <c r="C103" s="48" t="s">
        <v>98</v>
      </c>
      <c r="D103" s="50"/>
      <c r="E103" s="104"/>
      <c r="F103" s="50"/>
      <c r="G103" s="50"/>
      <c r="H103" s="50"/>
      <c r="I103" s="50"/>
      <c r="J103" s="50"/>
      <c r="K103" s="87">
        <f t="shared" si="31"/>
        <v>0</v>
      </c>
      <c r="L103" s="50"/>
      <c r="M103" s="50"/>
      <c r="N103" s="50"/>
      <c r="O103" s="50"/>
      <c r="P103" s="50"/>
      <c r="Q103" s="50"/>
      <c r="R103" s="87">
        <f t="shared" si="25"/>
        <v>0</v>
      </c>
      <c r="S103" s="50"/>
      <c r="T103" s="50"/>
      <c r="U103" s="50"/>
      <c r="V103" s="50"/>
      <c r="W103" s="50"/>
      <c r="X103" s="50"/>
      <c r="Y103" s="87">
        <f t="shared" si="26"/>
        <v>0</v>
      </c>
      <c r="Z103" s="50">
        <v>60000</v>
      </c>
      <c r="AA103" s="50"/>
      <c r="AB103" s="50"/>
      <c r="AC103" s="50"/>
      <c r="AD103" s="50"/>
      <c r="AE103" s="50"/>
      <c r="AF103" s="87">
        <f t="shared" si="27"/>
        <v>60000</v>
      </c>
      <c r="AG103" s="50"/>
      <c r="AH103" s="50"/>
      <c r="AI103" s="50"/>
      <c r="AJ103" s="50"/>
      <c r="AK103" s="50"/>
      <c r="AL103" s="50"/>
      <c r="AM103" s="87">
        <f t="shared" si="28"/>
        <v>0</v>
      </c>
      <c r="AN103" s="50"/>
      <c r="AO103" s="50"/>
      <c r="AP103" s="50"/>
      <c r="AQ103" s="50"/>
      <c r="AR103" s="50"/>
      <c r="AS103" s="50"/>
      <c r="AT103" s="87">
        <f t="shared" si="29"/>
        <v>0</v>
      </c>
      <c r="AU103" s="88">
        <f t="shared" si="32"/>
        <v>60000</v>
      </c>
      <c r="AV103" s="89" t="s">
        <v>756</v>
      </c>
      <c r="AW103" s="50">
        <v>2024</v>
      </c>
      <c r="AX103" s="50">
        <v>2024</v>
      </c>
      <c r="AY103" s="48" t="s">
        <v>237</v>
      </c>
    </row>
    <row r="104" spans="1:149" ht="105" customHeight="1" x14ac:dyDescent="0.25">
      <c r="A104" s="126" t="s">
        <v>533</v>
      </c>
      <c r="B104" s="51" t="s">
        <v>41</v>
      </c>
      <c r="C104" s="48" t="s">
        <v>98</v>
      </c>
      <c r="D104" s="50"/>
      <c r="F104" s="50"/>
      <c r="G104" s="50"/>
      <c r="H104" s="50"/>
      <c r="I104" s="50"/>
      <c r="J104" s="50"/>
      <c r="K104" s="87">
        <f t="shared" si="31"/>
        <v>0</v>
      </c>
      <c r="L104" s="104">
        <v>60000</v>
      </c>
      <c r="M104" s="50"/>
      <c r="N104" s="50"/>
      <c r="O104" s="50"/>
      <c r="P104" s="50"/>
      <c r="Q104" s="50"/>
      <c r="R104" s="87">
        <f t="shared" si="25"/>
        <v>60000</v>
      </c>
      <c r="S104" s="50"/>
      <c r="T104" s="50"/>
      <c r="U104" s="50"/>
      <c r="V104" s="50"/>
      <c r="W104" s="50"/>
      <c r="X104" s="50"/>
      <c r="Y104" s="87">
        <f t="shared" si="26"/>
        <v>0</v>
      </c>
      <c r="Z104" s="50"/>
      <c r="AA104" s="50"/>
      <c r="AB104" s="50"/>
      <c r="AC104" s="50"/>
      <c r="AD104" s="50"/>
      <c r="AE104" s="50"/>
      <c r="AF104" s="87">
        <f t="shared" si="27"/>
        <v>0</v>
      </c>
      <c r="AG104" s="50"/>
      <c r="AH104" s="50"/>
      <c r="AI104" s="50"/>
      <c r="AJ104" s="50"/>
      <c r="AK104" s="50"/>
      <c r="AL104" s="50"/>
      <c r="AM104" s="87">
        <f t="shared" si="28"/>
        <v>0</v>
      </c>
      <c r="AN104" s="50"/>
      <c r="AO104" s="50"/>
      <c r="AP104" s="50"/>
      <c r="AQ104" s="50"/>
      <c r="AR104" s="50"/>
      <c r="AS104" s="50"/>
      <c r="AT104" s="87">
        <f t="shared" si="29"/>
        <v>0</v>
      </c>
      <c r="AU104" s="88">
        <f t="shared" si="32"/>
        <v>60000</v>
      </c>
      <c r="AV104" s="89" t="s">
        <v>757</v>
      </c>
      <c r="AW104" s="50">
        <v>2023</v>
      </c>
      <c r="AX104" s="50">
        <v>2023</v>
      </c>
      <c r="AY104" s="48" t="s">
        <v>151</v>
      </c>
    </row>
    <row r="105" spans="1:149" ht="112.5" customHeight="1" x14ac:dyDescent="0.25">
      <c r="A105" s="126" t="s">
        <v>534</v>
      </c>
      <c r="B105" s="51" t="s">
        <v>500</v>
      </c>
      <c r="C105" s="48" t="s">
        <v>98</v>
      </c>
      <c r="D105" s="50"/>
      <c r="E105" s="90">
        <v>121000</v>
      </c>
      <c r="F105" s="50"/>
      <c r="G105" s="50"/>
      <c r="H105" s="50"/>
      <c r="I105" s="50"/>
      <c r="J105" s="50"/>
      <c r="K105" s="87">
        <f t="shared" si="31"/>
        <v>121000</v>
      </c>
      <c r="L105" s="90">
        <v>100000</v>
      </c>
      <c r="M105" s="50"/>
      <c r="N105" s="50"/>
      <c r="O105" s="50"/>
      <c r="P105" s="50"/>
      <c r="Q105" s="50"/>
      <c r="R105" s="87">
        <f t="shared" si="25"/>
        <v>100000</v>
      </c>
      <c r="S105" s="50"/>
      <c r="T105" s="50"/>
      <c r="U105" s="50"/>
      <c r="V105" s="50"/>
      <c r="W105" s="50"/>
      <c r="X105" s="50"/>
      <c r="Y105" s="87">
        <f t="shared" si="26"/>
        <v>0</v>
      </c>
      <c r="Z105" s="50"/>
      <c r="AA105" s="50"/>
      <c r="AB105" s="50"/>
      <c r="AC105" s="50"/>
      <c r="AD105" s="50"/>
      <c r="AE105" s="50"/>
      <c r="AF105" s="87">
        <f t="shared" si="27"/>
        <v>0</v>
      </c>
      <c r="AG105" s="50"/>
      <c r="AH105" s="50"/>
      <c r="AI105" s="50"/>
      <c r="AJ105" s="50"/>
      <c r="AK105" s="50"/>
      <c r="AL105" s="50"/>
      <c r="AM105" s="87">
        <f t="shared" si="28"/>
        <v>0</v>
      </c>
      <c r="AN105" s="50"/>
      <c r="AO105" s="50"/>
      <c r="AP105" s="50"/>
      <c r="AQ105" s="50"/>
      <c r="AR105" s="50"/>
      <c r="AS105" s="50"/>
      <c r="AT105" s="87">
        <f t="shared" si="29"/>
        <v>0</v>
      </c>
      <c r="AU105" s="88">
        <f t="shared" si="32"/>
        <v>221000</v>
      </c>
      <c r="AV105" s="89" t="s">
        <v>758</v>
      </c>
      <c r="AW105" s="50">
        <v>2022</v>
      </c>
      <c r="AX105" s="50">
        <v>2023</v>
      </c>
      <c r="AY105" s="48" t="s">
        <v>69</v>
      </c>
    </row>
    <row r="106" spans="1:149" ht="145.5" customHeight="1" x14ac:dyDescent="0.25">
      <c r="A106" s="126" t="s">
        <v>535</v>
      </c>
      <c r="B106" s="51" t="s">
        <v>194</v>
      </c>
      <c r="C106" s="48" t="s">
        <v>98</v>
      </c>
      <c r="D106" s="50"/>
      <c r="E106" s="116">
        <v>71455</v>
      </c>
      <c r="F106" s="50"/>
      <c r="G106" s="50"/>
      <c r="H106" s="50"/>
      <c r="I106" s="50"/>
      <c r="J106" s="50"/>
      <c r="K106" s="87">
        <f t="shared" si="31"/>
        <v>71455</v>
      </c>
      <c r="L106" s="116">
        <v>244696.5</v>
      </c>
      <c r="M106" s="50"/>
      <c r="N106" s="50"/>
      <c r="O106" s="50"/>
      <c r="P106" s="50"/>
      <c r="Q106" s="50"/>
      <c r="R106" s="87">
        <f t="shared" si="25"/>
        <v>244696.5</v>
      </c>
      <c r="S106" s="50"/>
      <c r="T106" s="50"/>
      <c r="U106" s="50"/>
      <c r="V106" s="50"/>
      <c r="W106" s="50"/>
      <c r="X106" s="50"/>
      <c r="Y106" s="87">
        <f t="shared" si="26"/>
        <v>0</v>
      </c>
      <c r="Z106" s="50"/>
      <c r="AA106" s="50"/>
      <c r="AB106" s="50"/>
      <c r="AC106" s="50"/>
      <c r="AD106" s="50"/>
      <c r="AE106" s="50"/>
      <c r="AF106" s="87">
        <f t="shared" si="27"/>
        <v>0</v>
      </c>
      <c r="AG106" s="50"/>
      <c r="AH106" s="50"/>
      <c r="AI106" s="50"/>
      <c r="AJ106" s="50"/>
      <c r="AK106" s="50"/>
      <c r="AL106" s="50"/>
      <c r="AM106" s="87">
        <f t="shared" si="28"/>
        <v>0</v>
      </c>
      <c r="AN106" s="50"/>
      <c r="AO106" s="50"/>
      <c r="AP106" s="50"/>
      <c r="AQ106" s="50"/>
      <c r="AR106" s="50"/>
      <c r="AS106" s="50"/>
      <c r="AT106" s="87">
        <f t="shared" si="29"/>
        <v>0</v>
      </c>
      <c r="AU106" s="88">
        <f t="shared" si="32"/>
        <v>316151.5</v>
      </c>
      <c r="AV106" s="89" t="s">
        <v>759</v>
      </c>
      <c r="AW106" s="50">
        <v>2022</v>
      </c>
      <c r="AX106" s="50">
        <v>2023</v>
      </c>
      <c r="AY106" s="48" t="s">
        <v>69</v>
      </c>
    </row>
    <row r="107" spans="1:149" ht="102" customHeight="1" x14ac:dyDescent="0.25">
      <c r="A107" s="126" t="s">
        <v>536</v>
      </c>
      <c r="B107" s="51" t="s">
        <v>509</v>
      </c>
      <c r="C107" s="48" t="s">
        <v>98</v>
      </c>
      <c r="D107" s="50"/>
      <c r="E107" s="116"/>
      <c r="F107" s="50"/>
      <c r="G107" s="50"/>
      <c r="H107" s="50"/>
      <c r="I107" s="50"/>
      <c r="J107" s="50"/>
      <c r="K107" s="87">
        <f t="shared" si="31"/>
        <v>0</v>
      </c>
      <c r="L107" s="116"/>
      <c r="M107" s="50"/>
      <c r="N107" s="50"/>
      <c r="O107" s="50"/>
      <c r="P107" s="50"/>
      <c r="Q107" s="50"/>
      <c r="R107" s="87">
        <f t="shared" si="25"/>
        <v>0</v>
      </c>
      <c r="S107" s="50">
        <v>60000</v>
      </c>
      <c r="T107" s="50"/>
      <c r="U107" s="50"/>
      <c r="V107" s="50"/>
      <c r="W107" s="50"/>
      <c r="X107" s="50"/>
      <c r="Y107" s="87">
        <f t="shared" si="26"/>
        <v>60000</v>
      </c>
      <c r="Z107" s="50"/>
      <c r="AA107" s="50"/>
      <c r="AB107" s="50"/>
      <c r="AC107" s="50"/>
      <c r="AD107" s="50"/>
      <c r="AE107" s="50"/>
      <c r="AF107" s="87">
        <f t="shared" si="27"/>
        <v>0</v>
      </c>
      <c r="AG107" s="50"/>
      <c r="AH107" s="50"/>
      <c r="AI107" s="50"/>
      <c r="AJ107" s="50"/>
      <c r="AK107" s="50"/>
      <c r="AL107" s="50"/>
      <c r="AM107" s="87">
        <f t="shared" si="28"/>
        <v>0</v>
      </c>
      <c r="AN107" s="50"/>
      <c r="AO107" s="50"/>
      <c r="AP107" s="50"/>
      <c r="AQ107" s="50"/>
      <c r="AR107" s="50"/>
      <c r="AS107" s="50"/>
      <c r="AT107" s="87">
        <f t="shared" si="29"/>
        <v>0</v>
      </c>
      <c r="AU107" s="88"/>
      <c r="AV107" s="98" t="s">
        <v>760</v>
      </c>
      <c r="AW107" s="100">
        <v>2024</v>
      </c>
      <c r="AX107" s="100">
        <v>2024</v>
      </c>
      <c r="AY107" s="99" t="s">
        <v>510</v>
      </c>
    </row>
    <row r="108" spans="1:149" ht="106.5" customHeight="1" x14ac:dyDescent="0.25">
      <c r="A108" s="126" t="s">
        <v>537</v>
      </c>
      <c r="B108" s="51" t="s">
        <v>67</v>
      </c>
      <c r="C108" s="48" t="s">
        <v>98</v>
      </c>
      <c r="D108" s="50"/>
      <c r="E108" s="90">
        <v>60000</v>
      </c>
      <c r="F108" s="50"/>
      <c r="G108" s="50"/>
      <c r="H108" s="50"/>
      <c r="I108" s="50"/>
      <c r="J108" s="50"/>
      <c r="K108" s="87">
        <f t="shared" si="31"/>
        <v>60000</v>
      </c>
      <c r="L108" s="90">
        <v>300000</v>
      </c>
      <c r="M108" s="50"/>
      <c r="N108" s="50"/>
      <c r="O108" s="50"/>
      <c r="P108" s="50"/>
      <c r="Q108" s="50"/>
      <c r="R108" s="87">
        <f t="shared" si="25"/>
        <v>300000</v>
      </c>
      <c r="S108" s="50"/>
      <c r="T108" s="50"/>
      <c r="U108" s="50"/>
      <c r="V108" s="50"/>
      <c r="W108" s="50"/>
      <c r="X108" s="50"/>
      <c r="Y108" s="87">
        <f t="shared" si="26"/>
        <v>0</v>
      </c>
      <c r="Z108" s="50"/>
      <c r="AA108" s="50"/>
      <c r="AB108" s="50"/>
      <c r="AC108" s="50"/>
      <c r="AD108" s="50"/>
      <c r="AE108" s="50"/>
      <c r="AF108" s="87">
        <f t="shared" si="27"/>
        <v>0</v>
      </c>
      <c r="AG108" s="50"/>
      <c r="AH108" s="50"/>
      <c r="AI108" s="50"/>
      <c r="AJ108" s="50"/>
      <c r="AK108" s="50"/>
      <c r="AL108" s="50"/>
      <c r="AM108" s="87">
        <f t="shared" si="28"/>
        <v>0</v>
      </c>
      <c r="AN108" s="50"/>
      <c r="AO108" s="50"/>
      <c r="AP108" s="50"/>
      <c r="AQ108" s="50"/>
      <c r="AR108" s="50"/>
      <c r="AS108" s="50"/>
      <c r="AT108" s="87">
        <f t="shared" si="29"/>
        <v>0</v>
      </c>
      <c r="AU108" s="88">
        <f t="shared" ref="AU108:AU114" si="33">AT108+AM108+AF108+Y108+R108+K108</f>
        <v>360000</v>
      </c>
      <c r="AV108" s="89" t="s">
        <v>761</v>
      </c>
      <c r="AW108" s="50">
        <v>2023</v>
      </c>
      <c r="AX108" s="50">
        <v>2023</v>
      </c>
      <c r="AY108" s="48" t="s">
        <v>69</v>
      </c>
    </row>
    <row r="109" spans="1:149" ht="86.25" customHeight="1" x14ac:dyDescent="0.25">
      <c r="A109" s="126" t="s">
        <v>538</v>
      </c>
      <c r="B109" s="51" t="s">
        <v>236</v>
      </c>
      <c r="C109" s="48" t="s">
        <v>98</v>
      </c>
      <c r="D109" s="50"/>
      <c r="E109" s="104"/>
      <c r="F109" s="50"/>
      <c r="G109" s="50"/>
      <c r="H109" s="50"/>
      <c r="I109" s="50"/>
      <c r="J109" s="50"/>
      <c r="K109" s="87">
        <f t="shared" si="31"/>
        <v>0</v>
      </c>
      <c r="L109" s="50"/>
      <c r="M109" s="50"/>
      <c r="N109" s="50"/>
      <c r="O109" s="50"/>
      <c r="P109" s="50"/>
      <c r="Q109" s="50"/>
      <c r="R109" s="87">
        <f t="shared" si="25"/>
        <v>0</v>
      </c>
      <c r="S109" s="50"/>
      <c r="T109" s="50"/>
      <c r="U109" s="50"/>
      <c r="V109" s="50"/>
      <c r="W109" s="50"/>
      <c r="X109" s="50"/>
      <c r="Y109" s="87">
        <f t="shared" si="26"/>
        <v>0</v>
      </c>
      <c r="Z109" s="50"/>
      <c r="AA109" s="50"/>
      <c r="AB109" s="50"/>
      <c r="AC109" s="50"/>
      <c r="AD109" s="50"/>
      <c r="AE109" s="50"/>
      <c r="AF109" s="87">
        <f t="shared" si="27"/>
        <v>0</v>
      </c>
      <c r="AG109" s="50"/>
      <c r="AH109" s="50"/>
      <c r="AI109" s="50"/>
      <c r="AJ109" s="50"/>
      <c r="AK109" s="50"/>
      <c r="AL109" s="50"/>
      <c r="AM109" s="87">
        <f t="shared" si="28"/>
        <v>0</v>
      </c>
      <c r="AN109" s="50">
        <v>100000</v>
      </c>
      <c r="AO109" s="50"/>
      <c r="AP109" s="50"/>
      <c r="AQ109" s="50"/>
      <c r="AR109" s="50"/>
      <c r="AS109" s="50"/>
      <c r="AT109" s="87">
        <f t="shared" si="29"/>
        <v>100000</v>
      </c>
      <c r="AU109" s="88">
        <f t="shared" si="33"/>
        <v>100000</v>
      </c>
      <c r="AV109" s="89" t="s">
        <v>762</v>
      </c>
      <c r="AW109" s="50">
        <v>2027</v>
      </c>
      <c r="AX109" s="50">
        <v>2027</v>
      </c>
      <c r="AY109" s="48" t="s">
        <v>237</v>
      </c>
    </row>
    <row r="110" spans="1:149" ht="156.75" customHeight="1" x14ac:dyDescent="0.25">
      <c r="A110" s="126" t="s">
        <v>539</v>
      </c>
      <c r="B110" s="51" t="s">
        <v>502</v>
      </c>
      <c r="C110" s="48" t="s">
        <v>98</v>
      </c>
      <c r="D110" s="50"/>
      <c r="E110" s="104"/>
      <c r="F110" s="50"/>
      <c r="G110" s="50"/>
      <c r="H110" s="50"/>
      <c r="I110" s="50"/>
      <c r="J110" s="50"/>
      <c r="K110" s="87">
        <f t="shared" si="31"/>
        <v>0</v>
      </c>
      <c r="L110" s="50"/>
      <c r="M110" s="50"/>
      <c r="N110" s="50"/>
      <c r="O110" s="50"/>
      <c r="P110" s="50"/>
      <c r="Q110" s="50"/>
      <c r="R110" s="87">
        <f t="shared" si="25"/>
        <v>0</v>
      </c>
      <c r="S110" s="50">
        <v>100000</v>
      </c>
      <c r="T110" s="50"/>
      <c r="U110" s="50"/>
      <c r="V110" s="50"/>
      <c r="W110" s="50"/>
      <c r="X110" s="50"/>
      <c r="Y110" s="87">
        <f t="shared" si="26"/>
        <v>100000</v>
      </c>
      <c r="Z110" s="50"/>
      <c r="AA110" s="50"/>
      <c r="AB110" s="50"/>
      <c r="AC110" s="50"/>
      <c r="AD110" s="50"/>
      <c r="AE110" s="50"/>
      <c r="AF110" s="87">
        <f t="shared" si="27"/>
        <v>0</v>
      </c>
      <c r="AG110" s="50"/>
      <c r="AH110" s="50"/>
      <c r="AI110" s="50"/>
      <c r="AJ110" s="50"/>
      <c r="AK110" s="50"/>
      <c r="AL110" s="50"/>
      <c r="AM110" s="87">
        <f t="shared" si="28"/>
        <v>0</v>
      </c>
      <c r="AN110" s="50"/>
      <c r="AO110" s="50"/>
      <c r="AP110" s="50"/>
      <c r="AQ110" s="50"/>
      <c r="AR110" s="50"/>
      <c r="AS110" s="50"/>
      <c r="AT110" s="87">
        <f t="shared" si="29"/>
        <v>0</v>
      </c>
      <c r="AU110" s="88">
        <f t="shared" si="33"/>
        <v>100000</v>
      </c>
      <c r="AV110" s="89" t="s">
        <v>763</v>
      </c>
      <c r="AW110" s="50">
        <v>2024</v>
      </c>
      <c r="AX110" s="50">
        <v>2024</v>
      </c>
      <c r="AY110" s="48" t="s">
        <v>237</v>
      </c>
    </row>
    <row r="111" spans="1:149" s="20" customFormat="1" ht="47.1" customHeight="1" x14ac:dyDescent="0.25">
      <c r="A111" s="126" t="s">
        <v>540</v>
      </c>
      <c r="B111" s="51" t="s">
        <v>238</v>
      </c>
      <c r="C111" s="48" t="s">
        <v>98</v>
      </c>
      <c r="D111" s="50"/>
      <c r="E111" s="104"/>
      <c r="F111" s="50"/>
      <c r="G111" s="50"/>
      <c r="H111" s="50"/>
      <c r="I111" s="50"/>
      <c r="J111" s="50"/>
      <c r="K111" s="87">
        <f t="shared" si="31"/>
        <v>0</v>
      </c>
      <c r="L111" s="50"/>
      <c r="M111" s="50"/>
      <c r="N111" s="50"/>
      <c r="O111" s="50"/>
      <c r="P111" s="50"/>
      <c r="Q111" s="50"/>
      <c r="R111" s="87">
        <f t="shared" si="25"/>
        <v>0</v>
      </c>
      <c r="S111" s="50"/>
      <c r="T111" s="50"/>
      <c r="U111" s="50"/>
      <c r="V111" s="50"/>
      <c r="W111" s="50"/>
      <c r="X111" s="50"/>
      <c r="Y111" s="87">
        <f t="shared" si="26"/>
        <v>0</v>
      </c>
      <c r="Z111" s="50"/>
      <c r="AA111" s="50"/>
      <c r="AB111" s="50"/>
      <c r="AC111" s="50"/>
      <c r="AD111" s="50"/>
      <c r="AE111" s="50"/>
      <c r="AF111" s="87">
        <f t="shared" si="27"/>
        <v>0</v>
      </c>
      <c r="AG111" s="50"/>
      <c r="AH111" s="50"/>
      <c r="AI111" s="50"/>
      <c r="AJ111" s="50"/>
      <c r="AK111" s="50"/>
      <c r="AL111" s="50"/>
      <c r="AM111" s="87">
        <f t="shared" si="28"/>
        <v>0</v>
      </c>
      <c r="AN111" s="50">
        <v>80000</v>
      </c>
      <c r="AO111" s="50"/>
      <c r="AP111" s="50"/>
      <c r="AQ111" s="50"/>
      <c r="AR111" s="50"/>
      <c r="AS111" s="50"/>
      <c r="AT111" s="87">
        <f t="shared" si="29"/>
        <v>80000</v>
      </c>
      <c r="AU111" s="88">
        <f t="shared" si="33"/>
        <v>80000</v>
      </c>
      <c r="AV111" s="89" t="s">
        <v>764</v>
      </c>
      <c r="AW111" s="50">
        <v>2027</v>
      </c>
      <c r="AX111" s="50">
        <v>2027</v>
      </c>
      <c r="AY111" s="48" t="s">
        <v>237</v>
      </c>
      <c r="AZ111" s="296"/>
      <c r="BA111" s="296"/>
      <c r="BB111" s="296"/>
      <c r="BC111" s="296"/>
      <c r="BD111" s="296"/>
      <c r="BE111" s="296"/>
      <c r="BF111" s="296"/>
      <c r="BG111" s="296"/>
      <c r="BH111" s="296"/>
      <c r="BI111" s="296"/>
      <c r="BJ111" s="296"/>
      <c r="BK111" s="296"/>
      <c r="BL111" s="296"/>
      <c r="BM111" s="296"/>
      <c r="BN111" s="296"/>
      <c r="BO111" s="296"/>
      <c r="BP111" s="296"/>
      <c r="BQ111" s="296"/>
      <c r="BR111" s="296"/>
      <c r="BS111" s="296"/>
      <c r="BT111" s="296"/>
      <c r="BU111" s="296"/>
      <c r="BV111" s="296"/>
      <c r="BW111" s="296"/>
      <c r="BX111" s="296"/>
      <c r="BY111" s="296"/>
      <c r="BZ111" s="296"/>
      <c r="CA111" s="296"/>
      <c r="CB111" s="296"/>
      <c r="CC111" s="296"/>
      <c r="CD111" s="296"/>
      <c r="CE111" s="296"/>
      <c r="CF111" s="296"/>
      <c r="CG111" s="296"/>
      <c r="CH111" s="296"/>
      <c r="CI111" s="296"/>
      <c r="CJ111" s="296"/>
      <c r="CK111" s="296"/>
      <c r="CL111" s="296"/>
      <c r="CM111" s="296"/>
      <c r="CN111" s="296"/>
      <c r="CO111" s="296"/>
      <c r="CP111" s="296"/>
      <c r="CQ111" s="296"/>
      <c r="CR111" s="296"/>
      <c r="CS111" s="296"/>
      <c r="CT111" s="296"/>
      <c r="CU111" s="296"/>
      <c r="CV111" s="296"/>
      <c r="CW111" s="296"/>
      <c r="CX111" s="296"/>
      <c r="CY111" s="296"/>
      <c r="CZ111" s="296"/>
      <c r="DA111" s="296"/>
      <c r="DB111" s="296"/>
      <c r="DC111" s="296"/>
      <c r="DD111" s="296"/>
      <c r="DE111" s="296"/>
      <c r="DF111" s="296"/>
      <c r="DG111" s="296"/>
      <c r="DH111" s="296"/>
      <c r="DI111" s="296"/>
      <c r="DJ111" s="296"/>
      <c r="DK111" s="296"/>
      <c r="DL111" s="296"/>
      <c r="DM111" s="296"/>
      <c r="DN111" s="296"/>
      <c r="DO111" s="296"/>
      <c r="DP111" s="296"/>
      <c r="DQ111" s="296"/>
      <c r="DR111" s="296"/>
      <c r="DS111" s="296"/>
      <c r="DT111" s="296"/>
      <c r="DU111" s="296"/>
      <c r="DV111" s="296"/>
      <c r="DW111" s="296"/>
      <c r="DX111" s="296"/>
      <c r="DY111" s="296"/>
      <c r="DZ111" s="296"/>
      <c r="EA111" s="296"/>
      <c r="EB111" s="296"/>
      <c r="EC111" s="296"/>
      <c r="ED111" s="296"/>
      <c r="EE111" s="296"/>
      <c r="EF111" s="296"/>
      <c r="EG111" s="296"/>
      <c r="EH111" s="296"/>
      <c r="EI111" s="296"/>
      <c r="EJ111" s="296"/>
      <c r="EK111" s="296"/>
      <c r="EL111" s="296"/>
      <c r="EM111" s="296"/>
      <c r="EN111" s="296"/>
      <c r="EO111" s="296"/>
      <c r="EP111" s="296"/>
      <c r="EQ111" s="296"/>
      <c r="ER111" s="296"/>
      <c r="ES111" s="296"/>
    </row>
    <row r="112" spans="1:149" s="20" customFormat="1" ht="45" hidden="1" customHeight="1" x14ac:dyDescent="0.25">
      <c r="A112" s="126" t="s">
        <v>541</v>
      </c>
      <c r="B112" s="138" t="s">
        <v>239</v>
      </c>
      <c r="C112" s="48" t="s">
        <v>98</v>
      </c>
      <c r="D112" s="123"/>
      <c r="E112" s="105"/>
      <c r="F112" s="123"/>
      <c r="G112" s="123"/>
      <c r="H112" s="123"/>
      <c r="I112" s="123"/>
      <c r="J112" s="123"/>
      <c r="K112" s="87">
        <f t="shared" si="31"/>
        <v>0</v>
      </c>
      <c r="L112" s="123"/>
      <c r="M112" s="123"/>
      <c r="N112" s="123"/>
      <c r="O112" s="123"/>
      <c r="P112" s="123"/>
      <c r="Q112" s="123"/>
      <c r="R112" s="87">
        <f t="shared" si="25"/>
        <v>0</v>
      </c>
      <c r="S112" s="123">
        <v>80000</v>
      </c>
      <c r="T112" s="123"/>
      <c r="U112" s="123"/>
      <c r="V112" s="123"/>
      <c r="W112" s="123"/>
      <c r="X112" s="123"/>
      <c r="Y112" s="87">
        <f t="shared" si="26"/>
        <v>80000</v>
      </c>
      <c r="Z112" s="123"/>
      <c r="AA112" s="123"/>
      <c r="AB112" s="123"/>
      <c r="AC112" s="123"/>
      <c r="AD112" s="123"/>
      <c r="AE112" s="123"/>
      <c r="AF112" s="87">
        <f t="shared" si="27"/>
        <v>0</v>
      </c>
      <c r="AG112" s="123"/>
      <c r="AH112" s="123"/>
      <c r="AI112" s="123"/>
      <c r="AJ112" s="123"/>
      <c r="AK112" s="123"/>
      <c r="AL112" s="123"/>
      <c r="AM112" s="87">
        <f t="shared" si="28"/>
        <v>0</v>
      </c>
      <c r="AN112" s="123"/>
      <c r="AO112" s="123"/>
      <c r="AP112" s="123"/>
      <c r="AQ112" s="123"/>
      <c r="AR112" s="123"/>
      <c r="AS112" s="123"/>
      <c r="AT112" s="87">
        <f t="shared" si="29"/>
        <v>0</v>
      </c>
      <c r="AU112" s="137">
        <f t="shared" si="33"/>
        <v>80000</v>
      </c>
      <c r="AV112" s="121" t="s">
        <v>765</v>
      </c>
      <c r="AW112" s="50">
        <v>2024</v>
      </c>
      <c r="AX112" s="50">
        <v>2024</v>
      </c>
      <c r="AY112" s="121" t="s">
        <v>237</v>
      </c>
      <c r="AZ112" s="296"/>
      <c r="BA112" s="296"/>
      <c r="BB112" s="296"/>
      <c r="BC112" s="296"/>
      <c r="BD112" s="296"/>
      <c r="BE112" s="296"/>
      <c r="BF112" s="296"/>
      <c r="BG112" s="296"/>
      <c r="BH112" s="296"/>
      <c r="BI112" s="296"/>
      <c r="BJ112" s="296"/>
      <c r="BK112" s="296"/>
      <c r="BL112" s="296"/>
      <c r="BM112" s="296"/>
      <c r="BN112" s="296"/>
      <c r="BO112" s="296"/>
      <c r="BP112" s="296"/>
      <c r="BQ112" s="296"/>
      <c r="BR112" s="296"/>
      <c r="BS112" s="296"/>
      <c r="BT112" s="296"/>
      <c r="BU112" s="296"/>
      <c r="BV112" s="296"/>
      <c r="BW112" s="296"/>
      <c r="BX112" s="296"/>
      <c r="BY112" s="296"/>
      <c r="BZ112" s="296"/>
      <c r="CA112" s="296"/>
      <c r="CB112" s="296"/>
      <c r="CC112" s="296"/>
      <c r="CD112" s="296"/>
      <c r="CE112" s="296"/>
      <c r="CF112" s="296"/>
      <c r="CG112" s="296"/>
      <c r="CH112" s="296"/>
      <c r="CI112" s="296"/>
      <c r="CJ112" s="296"/>
      <c r="CK112" s="296"/>
      <c r="CL112" s="296"/>
      <c r="CM112" s="296"/>
      <c r="CN112" s="296"/>
      <c r="CO112" s="296"/>
      <c r="CP112" s="296"/>
      <c r="CQ112" s="296"/>
      <c r="CR112" s="296"/>
      <c r="CS112" s="296"/>
      <c r="CT112" s="296"/>
      <c r="CU112" s="296"/>
      <c r="CV112" s="296"/>
      <c r="CW112" s="296"/>
      <c r="CX112" s="296"/>
      <c r="CY112" s="296"/>
      <c r="CZ112" s="296"/>
      <c r="DA112" s="296"/>
      <c r="DB112" s="296"/>
      <c r="DC112" s="296"/>
      <c r="DD112" s="296"/>
      <c r="DE112" s="296"/>
      <c r="DF112" s="296"/>
      <c r="DG112" s="296"/>
      <c r="DH112" s="296"/>
      <c r="DI112" s="296"/>
      <c r="DJ112" s="296"/>
      <c r="DK112" s="296"/>
      <c r="DL112" s="296"/>
      <c r="DM112" s="296"/>
      <c r="DN112" s="296"/>
      <c r="DO112" s="296"/>
      <c r="DP112" s="296"/>
      <c r="DQ112" s="296"/>
      <c r="DR112" s="296"/>
      <c r="DS112" s="296"/>
      <c r="DT112" s="296"/>
      <c r="DU112" s="296"/>
      <c r="DV112" s="296"/>
      <c r="DW112" s="296"/>
      <c r="DX112" s="296"/>
      <c r="DY112" s="296"/>
      <c r="DZ112" s="296"/>
      <c r="EA112" s="296"/>
      <c r="EB112" s="296"/>
      <c r="EC112" s="296"/>
      <c r="ED112" s="296"/>
      <c r="EE112" s="296"/>
      <c r="EF112" s="296"/>
      <c r="EG112" s="296"/>
      <c r="EH112" s="296"/>
      <c r="EI112" s="296"/>
      <c r="EJ112" s="296"/>
      <c r="EK112" s="296"/>
      <c r="EL112" s="296"/>
      <c r="EM112" s="296"/>
      <c r="EN112" s="296"/>
      <c r="EO112" s="296"/>
      <c r="EP112" s="296"/>
      <c r="EQ112" s="296"/>
      <c r="ER112" s="296"/>
      <c r="ES112" s="296"/>
    </row>
    <row r="113" spans="1:149" s="20" customFormat="1" ht="50.45" customHeight="1" x14ac:dyDescent="0.25">
      <c r="A113" s="126" t="s">
        <v>542</v>
      </c>
      <c r="B113" s="138" t="s">
        <v>240</v>
      </c>
      <c r="C113" s="48" t="s">
        <v>98</v>
      </c>
      <c r="D113" s="123"/>
      <c r="E113" s="105"/>
      <c r="F113" s="123"/>
      <c r="G113" s="123"/>
      <c r="H113" s="123"/>
      <c r="I113" s="123"/>
      <c r="J113" s="123"/>
      <c r="K113" s="87">
        <f t="shared" si="31"/>
        <v>0</v>
      </c>
      <c r="L113" s="123"/>
      <c r="M113" s="123"/>
      <c r="N113" s="123"/>
      <c r="O113" s="123"/>
      <c r="P113" s="123"/>
      <c r="Q113" s="123"/>
      <c r="R113" s="87">
        <f t="shared" si="25"/>
        <v>0</v>
      </c>
      <c r="S113" s="123"/>
      <c r="T113" s="123"/>
      <c r="U113" s="123"/>
      <c r="V113" s="123"/>
      <c r="W113" s="123"/>
      <c r="X113" s="123"/>
      <c r="Y113" s="87">
        <f t="shared" si="26"/>
        <v>0</v>
      </c>
      <c r="Z113" s="123"/>
      <c r="AA113" s="123"/>
      <c r="AB113" s="123"/>
      <c r="AC113" s="123"/>
      <c r="AD113" s="123"/>
      <c r="AE113" s="123"/>
      <c r="AF113" s="87">
        <f t="shared" si="27"/>
        <v>0</v>
      </c>
      <c r="AG113" s="123"/>
      <c r="AH113" s="123"/>
      <c r="AI113" s="123"/>
      <c r="AJ113" s="123"/>
      <c r="AK113" s="123"/>
      <c r="AL113" s="123"/>
      <c r="AM113" s="87">
        <f t="shared" si="28"/>
        <v>0</v>
      </c>
      <c r="AN113" s="123">
        <v>100000</v>
      </c>
      <c r="AO113" s="123"/>
      <c r="AP113" s="123"/>
      <c r="AQ113" s="123"/>
      <c r="AR113" s="123"/>
      <c r="AS113" s="123"/>
      <c r="AT113" s="87">
        <f t="shared" si="29"/>
        <v>100000</v>
      </c>
      <c r="AU113" s="137">
        <f t="shared" si="33"/>
        <v>100000</v>
      </c>
      <c r="AV113" s="121" t="s">
        <v>766</v>
      </c>
      <c r="AW113" s="50">
        <v>2027</v>
      </c>
      <c r="AX113" s="50">
        <v>2027</v>
      </c>
      <c r="AY113" s="121" t="s">
        <v>237</v>
      </c>
      <c r="AZ113" s="296"/>
      <c r="BA113" s="296"/>
      <c r="BB113" s="296"/>
      <c r="BC113" s="296"/>
      <c r="BD113" s="296"/>
      <c r="BE113" s="296"/>
      <c r="BF113" s="296"/>
      <c r="BG113" s="296"/>
      <c r="BH113" s="296"/>
      <c r="BI113" s="296"/>
      <c r="BJ113" s="296"/>
      <c r="BK113" s="296"/>
      <c r="BL113" s="296"/>
      <c r="BM113" s="296"/>
      <c r="BN113" s="296"/>
      <c r="BO113" s="296"/>
      <c r="BP113" s="296"/>
      <c r="BQ113" s="296"/>
      <c r="BR113" s="296"/>
      <c r="BS113" s="296"/>
      <c r="BT113" s="296"/>
      <c r="BU113" s="296"/>
      <c r="BV113" s="296"/>
      <c r="BW113" s="296"/>
      <c r="BX113" s="296"/>
      <c r="BY113" s="296"/>
      <c r="BZ113" s="296"/>
      <c r="CA113" s="296"/>
      <c r="CB113" s="296"/>
      <c r="CC113" s="296"/>
      <c r="CD113" s="296"/>
      <c r="CE113" s="296"/>
      <c r="CF113" s="296"/>
      <c r="CG113" s="296"/>
      <c r="CH113" s="296"/>
      <c r="CI113" s="296"/>
      <c r="CJ113" s="296"/>
      <c r="CK113" s="296"/>
      <c r="CL113" s="296"/>
      <c r="CM113" s="296"/>
      <c r="CN113" s="296"/>
      <c r="CO113" s="296"/>
      <c r="CP113" s="296"/>
      <c r="CQ113" s="296"/>
      <c r="CR113" s="296"/>
      <c r="CS113" s="296"/>
      <c r="CT113" s="296"/>
      <c r="CU113" s="296"/>
      <c r="CV113" s="296"/>
      <c r="CW113" s="296"/>
      <c r="CX113" s="296"/>
      <c r="CY113" s="296"/>
      <c r="CZ113" s="296"/>
      <c r="DA113" s="296"/>
      <c r="DB113" s="296"/>
      <c r="DC113" s="296"/>
      <c r="DD113" s="296"/>
      <c r="DE113" s="296"/>
      <c r="DF113" s="296"/>
      <c r="DG113" s="296"/>
      <c r="DH113" s="296"/>
      <c r="DI113" s="296"/>
      <c r="DJ113" s="296"/>
      <c r="DK113" s="296"/>
      <c r="DL113" s="296"/>
      <c r="DM113" s="296"/>
      <c r="DN113" s="296"/>
      <c r="DO113" s="296"/>
      <c r="DP113" s="296"/>
      <c r="DQ113" s="296"/>
      <c r="DR113" s="296"/>
      <c r="DS113" s="296"/>
      <c r="DT113" s="296"/>
      <c r="DU113" s="296"/>
      <c r="DV113" s="296"/>
      <c r="DW113" s="296"/>
      <c r="DX113" s="296"/>
      <c r="DY113" s="296"/>
      <c r="DZ113" s="296"/>
      <c r="EA113" s="296"/>
      <c r="EB113" s="296"/>
      <c r="EC113" s="296"/>
      <c r="ED113" s="296"/>
      <c r="EE113" s="296"/>
      <c r="EF113" s="296"/>
      <c r="EG113" s="296"/>
      <c r="EH113" s="296"/>
      <c r="EI113" s="296"/>
      <c r="EJ113" s="296"/>
      <c r="EK113" s="296"/>
      <c r="EL113" s="296"/>
      <c r="EM113" s="296"/>
      <c r="EN113" s="296"/>
      <c r="EO113" s="296"/>
      <c r="EP113" s="296"/>
      <c r="EQ113" s="296"/>
      <c r="ER113" s="296"/>
      <c r="ES113" s="296"/>
    </row>
    <row r="114" spans="1:149" s="20" customFormat="1" ht="48" customHeight="1" x14ac:dyDescent="0.25">
      <c r="A114" s="126" t="s">
        <v>543</v>
      </c>
      <c r="B114" s="138" t="s">
        <v>242</v>
      </c>
      <c r="C114" s="48" t="s">
        <v>98</v>
      </c>
      <c r="D114" s="123"/>
      <c r="E114" s="105"/>
      <c r="F114" s="123"/>
      <c r="G114" s="123"/>
      <c r="H114" s="123"/>
      <c r="I114" s="123"/>
      <c r="J114" s="123"/>
      <c r="K114" s="87">
        <f t="shared" si="31"/>
        <v>0</v>
      </c>
      <c r="L114" s="123"/>
      <c r="M114" s="123"/>
      <c r="N114" s="123"/>
      <c r="O114" s="123"/>
      <c r="P114" s="123"/>
      <c r="Q114" s="123"/>
      <c r="R114" s="87">
        <f t="shared" si="25"/>
        <v>0</v>
      </c>
      <c r="S114" s="123"/>
      <c r="T114" s="123"/>
      <c r="U114" s="123"/>
      <c r="V114" s="123"/>
      <c r="W114" s="123"/>
      <c r="X114" s="123"/>
      <c r="Y114" s="87">
        <f t="shared" si="26"/>
        <v>0</v>
      </c>
      <c r="Z114" s="123"/>
      <c r="AA114" s="123"/>
      <c r="AB114" s="123"/>
      <c r="AC114" s="123"/>
      <c r="AD114" s="123"/>
      <c r="AE114" s="123"/>
      <c r="AF114" s="87">
        <f t="shared" si="27"/>
        <v>0</v>
      </c>
      <c r="AG114" s="123">
        <v>145000</v>
      </c>
      <c r="AH114" s="123"/>
      <c r="AI114" s="123"/>
      <c r="AJ114" s="123"/>
      <c r="AK114" s="123"/>
      <c r="AL114" s="123"/>
      <c r="AM114" s="87">
        <f t="shared" si="28"/>
        <v>145000</v>
      </c>
      <c r="AN114" s="123"/>
      <c r="AO114" s="123"/>
      <c r="AP114" s="123"/>
      <c r="AQ114" s="123"/>
      <c r="AR114" s="123"/>
      <c r="AS114" s="123"/>
      <c r="AT114" s="87">
        <f t="shared" si="29"/>
        <v>0</v>
      </c>
      <c r="AU114" s="137">
        <f t="shared" si="33"/>
        <v>145000</v>
      </c>
      <c r="AV114" s="121" t="s">
        <v>767</v>
      </c>
      <c r="AW114" s="50">
        <v>2026</v>
      </c>
      <c r="AX114" s="50">
        <v>2026</v>
      </c>
      <c r="AY114" s="121" t="s">
        <v>237</v>
      </c>
      <c r="AZ114" s="296"/>
      <c r="BA114" s="296"/>
      <c r="BB114" s="296"/>
      <c r="BC114" s="296"/>
      <c r="BD114" s="296"/>
      <c r="BE114" s="296"/>
      <c r="BF114" s="296"/>
      <c r="BG114" s="296"/>
      <c r="BH114" s="296"/>
      <c r="BI114" s="296"/>
      <c r="BJ114" s="296"/>
      <c r="BK114" s="296"/>
      <c r="BL114" s="296"/>
      <c r="BM114" s="296"/>
      <c r="BN114" s="296"/>
      <c r="BO114" s="296"/>
      <c r="BP114" s="296"/>
      <c r="BQ114" s="296"/>
      <c r="BR114" s="296"/>
      <c r="BS114" s="296"/>
      <c r="BT114" s="296"/>
      <c r="BU114" s="296"/>
      <c r="BV114" s="296"/>
      <c r="BW114" s="296"/>
      <c r="BX114" s="296"/>
      <c r="BY114" s="296"/>
      <c r="BZ114" s="296"/>
      <c r="CA114" s="296"/>
      <c r="CB114" s="296"/>
      <c r="CC114" s="296"/>
      <c r="CD114" s="296"/>
      <c r="CE114" s="296"/>
      <c r="CF114" s="296"/>
      <c r="CG114" s="296"/>
      <c r="CH114" s="296"/>
      <c r="CI114" s="296"/>
      <c r="CJ114" s="296"/>
      <c r="CK114" s="296"/>
      <c r="CL114" s="296"/>
      <c r="CM114" s="296"/>
      <c r="CN114" s="296"/>
      <c r="CO114" s="296"/>
      <c r="CP114" s="296"/>
      <c r="CQ114" s="296"/>
      <c r="CR114" s="296"/>
      <c r="CS114" s="296"/>
      <c r="CT114" s="296"/>
      <c r="CU114" s="296"/>
      <c r="CV114" s="296"/>
      <c r="CW114" s="296"/>
      <c r="CX114" s="296"/>
      <c r="CY114" s="296"/>
      <c r="CZ114" s="296"/>
      <c r="DA114" s="296"/>
      <c r="DB114" s="296"/>
      <c r="DC114" s="296"/>
      <c r="DD114" s="296"/>
      <c r="DE114" s="296"/>
      <c r="DF114" s="296"/>
      <c r="DG114" s="296"/>
      <c r="DH114" s="296"/>
      <c r="DI114" s="296"/>
      <c r="DJ114" s="296"/>
      <c r="DK114" s="296"/>
      <c r="DL114" s="296"/>
      <c r="DM114" s="296"/>
      <c r="DN114" s="296"/>
      <c r="DO114" s="296"/>
      <c r="DP114" s="296"/>
      <c r="DQ114" s="296"/>
      <c r="DR114" s="296"/>
      <c r="DS114" s="296"/>
      <c r="DT114" s="296"/>
      <c r="DU114" s="296"/>
      <c r="DV114" s="296"/>
      <c r="DW114" s="296"/>
      <c r="DX114" s="296"/>
      <c r="DY114" s="296"/>
      <c r="DZ114" s="296"/>
      <c r="EA114" s="296"/>
      <c r="EB114" s="296"/>
      <c r="EC114" s="296"/>
      <c r="ED114" s="296"/>
      <c r="EE114" s="296"/>
      <c r="EF114" s="296"/>
      <c r="EG114" s="296"/>
      <c r="EH114" s="296"/>
      <c r="EI114" s="296"/>
      <c r="EJ114" s="296"/>
      <c r="EK114" s="296"/>
      <c r="EL114" s="296"/>
      <c r="EM114" s="296"/>
      <c r="EN114" s="296"/>
      <c r="EO114" s="296"/>
      <c r="EP114" s="296"/>
      <c r="EQ114" s="296"/>
      <c r="ER114" s="296"/>
      <c r="ES114" s="296"/>
    </row>
    <row r="115" spans="1:149" s="20" customFormat="1" ht="38.450000000000003" customHeight="1" x14ac:dyDescent="0.25">
      <c r="A115" s="379" t="s">
        <v>402</v>
      </c>
      <c r="B115" s="360"/>
      <c r="C115" s="360"/>
      <c r="D115" s="360"/>
      <c r="E115" s="360"/>
      <c r="F115" s="360"/>
      <c r="G115" s="360"/>
      <c r="H115" s="360"/>
      <c r="I115" s="360"/>
      <c r="J115" s="360"/>
      <c r="K115" s="360"/>
      <c r="L115" s="360"/>
      <c r="M115" s="360"/>
      <c r="N115" s="360"/>
      <c r="O115" s="360"/>
      <c r="P115" s="360"/>
      <c r="Q115" s="360"/>
      <c r="R115" s="360"/>
      <c r="S115" s="360"/>
      <c r="T115" s="360"/>
      <c r="U115" s="360"/>
      <c r="V115" s="360"/>
      <c r="W115" s="360"/>
      <c r="X115" s="360"/>
      <c r="Y115" s="360"/>
      <c r="Z115" s="360"/>
      <c r="AA115" s="360"/>
      <c r="AB115" s="360"/>
      <c r="AC115" s="360"/>
      <c r="AD115" s="360"/>
      <c r="AE115" s="360"/>
      <c r="AF115" s="360"/>
      <c r="AG115" s="360"/>
      <c r="AH115" s="360"/>
      <c r="AI115" s="360"/>
      <c r="AJ115" s="360"/>
      <c r="AK115" s="360"/>
      <c r="AL115" s="360"/>
      <c r="AM115" s="360"/>
      <c r="AN115" s="360"/>
      <c r="AO115" s="360"/>
      <c r="AP115" s="360"/>
      <c r="AQ115" s="360"/>
      <c r="AR115" s="360"/>
      <c r="AS115" s="360"/>
      <c r="AT115" s="360"/>
      <c r="AU115" s="360"/>
      <c r="AV115" s="360"/>
      <c r="AW115" s="360"/>
      <c r="AX115" s="360"/>
      <c r="AY115" s="360"/>
      <c r="AZ115" s="296"/>
      <c r="BA115" s="296"/>
      <c r="BB115" s="296"/>
      <c r="BC115" s="296"/>
      <c r="BD115" s="296"/>
      <c r="BE115" s="296"/>
      <c r="BF115" s="296"/>
      <c r="BG115" s="296"/>
      <c r="BH115" s="296"/>
      <c r="BI115" s="296"/>
      <c r="BJ115" s="296"/>
      <c r="BK115" s="296"/>
      <c r="BL115" s="296"/>
      <c r="BM115" s="296"/>
      <c r="BN115" s="296"/>
      <c r="BO115" s="296"/>
      <c r="BP115" s="296"/>
      <c r="BQ115" s="296"/>
      <c r="BR115" s="296"/>
      <c r="BS115" s="296"/>
      <c r="BT115" s="296"/>
      <c r="BU115" s="296"/>
      <c r="BV115" s="296"/>
      <c r="BW115" s="296"/>
      <c r="BX115" s="296"/>
      <c r="BY115" s="296"/>
      <c r="BZ115" s="296"/>
      <c r="CA115" s="296"/>
      <c r="CB115" s="296"/>
      <c r="CC115" s="296"/>
      <c r="CD115" s="296"/>
      <c r="CE115" s="296"/>
      <c r="CF115" s="296"/>
      <c r="CG115" s="296"/>
      <c r="CH115" s="296"/>
      <c r="CI115" s="296"/>
      <c r="CJ115" s="296"/>
      <c r="CK115" s="296"/>
      <c r="CL115" s="296"/>
      <c r="CM115" s="296"/>
      <c r="CN115" s="296"/>
      <c r="CO115" s="296"/>
      <c r="CP115" s="296"/>
      <c r="CQ115" s="296"/>
      <c r="CR115" s="296"/>
      <c r="CS115" s="296"/>
      <c r="CT115" s="296"/>
      <c r="CU115" s="296"/>
      <c r="CV115" s="296"/>
      <c r="CW115" s="296"/>
      <c r="CX115" s="296"/>
      <c r="CY115" s="296"/>
      <c r="CZ115" s="296"/>
      <c r="DA115" s="296"/>
      <c r="DB115" s="296"/>
      <c r="DC115" s="296"/>
      <c r="DD115" s="296"/>
      <c r="DE115" s="296"/>
      <c r="DF115" s="296"/>
      <c r="DG115" s="296"/>
      <c r="DH115" s="296"/>
      <c r="DI115" s="296"/>
      <c r="DJ115" s="296"/>
      <c r="DK115" s="296"/>
      <c r="DL115" s="296"/>
      <c r="DM115" s="296"/>
      <c r="DN115" s="296"/>
      <c r="DO115" s="296"/>
      <c r="DP115" s="296"/>
      <c r="DQ115" s="296"/>
      <c r="DR115" s="296"/>
      <c r="DS115" s="296"/>
      <c r="DT115" s="296"/>
      <c r="DU115" s="296"/>
      <c r="DV115" s="296"/>
      <c r="DW115" s="296"/>
      <c r="DX115" s="296"/>
      <c r="DY115" s="296"/>
      <c r="DZ115" s="296"/>
      <c r="EA115" s="296"/>
      <c r="EB115" s="296"/>
      <c r="EC115" s="296"/>
      <c r="ED115" s="296"/>
      <c r="EE115" s="296"/>
      <c r="EF115" s="296"/>
      <c r="EG115" s="296"/>
      <c r="EH115" s="296"/>
      <c r="EI115" s="296"/>
      <c r="EJ115" s="296"/>
      <c r="EK115" s="296"/>
      <c r="EL115" s="296"/>
      <c r="EM115" s="296"/>
      <c r="EN115" s="296"/>
      <c r="EO115" s="296"/>
      <c r="EP115" s="296"/>
      <c r="EQ115" s="296"/>
      <c r="ER115" s="296"/>
      <c r="ES115" s="296"/>
    </row>
    <row r="116" spans="1:149" s="20" customFormat="1" ht="41.45" customHeight="1" x14ac:dyDescent="0.25">
      <c r="A116" s="92" t="s">
        <v>478</v>
      </c>
      <c r="B116" s="51"/>
      <c r="C116" s="51"/>
      <c r="D116" s="51"/>
      <c r="E116" s="51"/>
      <c r="F116" s="51"/>
      <c r="G116" s="51"/>
      <c r="H116" s="51"/>
      <c r="I116" s="51"/>
      <c r="J116" s="51"/>
      <c r="K116" s="87">
        <f>E116+F116+G116+I116</f>
        <v>0</v>
      </c>
      <c r="L116" s="94"/>
      <c r="M116" s="51"/>
      <c r="N116" s="51"/>
      <c r="O116" s="51"/>
      <c r="P116" s="51"/>
      <c r="Q116" s="51"/>
      <c r="R116" s="87">
        <f>L116+M116+N116+P116</f>
        <v>0</v>
      </c>
      <c r="S116" s="50"/>
      <c r="T116" s="50"/>
      <c r="U116" s="50"/>
      <c r="V116" s="50"/>
      <c r="W116" s="50"/>
      <c r="X116" s="50"/>
      <c r="Y116" s="87">
        <f>S116+T116+U116+W116</f>
        <v>0</v>
      </c>
      <c r="Z116" s="50"/>
      <c r="AA116" s="50"/>
      <c r="AB116" s="50"/>
      <c r="AC116" s="50"/>
      <c r="AD116" s="50"/>
      <c r="AE116" s="50"/>
      <c r="AF116" s="87">
        <f>Z116+AA116+AB116+AD116</f>
        <v>0</v>
      </c>
      <c r="AG116" s="50"/>
      <c r="AH116" s="50"/>
      <c r="AI116" s="50"/>
      <c r="AJ116" s="50"/>
      <c r="AK116" s="50"/>
      <c r="AL116" s="50"/>
      <c r="AM116" s="87">
        <f>AG116+AH116+AI116+AK116</f>
        <v>0</v>
      </c>
      <c r="AN116" s="50"/>
      <c r="AO116" s="50"/>
      <c r="AP116" s="50"/>
      <c r="AQ116" s="50"/>
      <c r="AR116" s="50"/>
      <c r="AS116" s="50"/>
      <c r="AT116" s="87">
        <f>AN116+AO116+AP116+AR116</f>
        <v>0</v>
      </c>
      <c r="AU116" s="95">
        <f>AT116+AM116+AF116+Y116+R116+K116</f>
        <v>0</v>
      </c>
      <c r="AV116" s="96"/>
      <c r="AW116" s="51"/>
      <c r="AX116" s="54"/>
      <c r="AY116" s="51"/>
      <c r="AZ116" s="296"/>
      <c r="BA116" s="296"/>
      <c r="BB116" s="296"/>
      <c r="BC116" s="296"/>
      <c r="BD116" s="296"/>
      <c r="BE116" s="296"/>
      <c r="BF116" s="296"/>
      <c r="BG116" s="296"/>
      <c r="BH116" s="296"/>
      <c r="BI116" s="296"/>
      <c r="BJ116" s="296"/>
      <c r="BK116" s="296"/>
      <c r="BL116" s="296"/>
      <c r="BM116" s="296"/>
      <c r="BN116" s="296"/>
      <c r="BO116" s="296"/>
      <c r="BP116" s="296"/>
      <c r="BQ116" s="296"/>
      <c r="BR116" s="296"/>
      <c r="BS116" s="296"/>
      <c r="BT116" s="296"/>
      <c r="BU116" s="296"/>
      <c r="BV116" s="296"/>
      <c r="BW116" s="296"/>
      <c r="BX116" s="296"/>
      <c r="BY116" s="296"/>
      <c r="BZ116" s="296"/>
      <c r="CA116" s="296"/>
      <c r="CB116" s="296"/>
      <c r="CC116" s="296"/>
      <c r="CD116" s="296"/>
      <c r="CE116" s="296"/>
      <c r="CF116" s="296"/>
      <c r="CG116" s="296"/>
      <c r="CH116" s="296"/>
      <c r="CI116" s="296"/>
      <c r="CJ116" s="296"/>
      <c r="CK116" s="296"/>
      <c r="CL116" s="296"/>
      <c r="CM116" s="296"/>
      <c r="CN116" s="296"/>
      <c r="CO116" s="296"/>
      <c r="CP116" s="296"/>
      <c r="CQ116" s="296"/>
      <c r="CR116" s="296"/>
      <c r="CS116" s="296"/>
      <c r="CT116" s="296"/>
      <c r="CU116" s="296"/>
      <c r="CV116" s="296"/>
      <c r="CW116" s="296"/>
      <c r="CX116" s="296"/>
      <c r="CY116" s="296"/>
      <c r="CZ116" s="296"/>
      <c r="DA116" s="296"/>
      <c r="DB116" s="296"/>
      <c r="DC116" s="296"/>
      <c r="DD116" s="296"/>
      <c r="DE116" s="296"/>
      <c r="DF116" s="296"/>
      <c r="DG116" s="296"/>
      <c r="DH116" s="296"/>
      <c r="DI116" s="296"/>
      <c r="DJ116" s="296"/>
      <c r="DK116" s="296"/>
      <c r="DL116" s="296"/>
      <c r="DM116" s="296"/>
      <c r="DN116" s="296"/>
      <c r="DO116" s="296"/>
      <c r="DP116" s="296"/>
      <c r="DQ116" s="296"/>
      <c r="DR116" s="296"/>
      <c r="DS116" s="296"/>
      <c r="DT116" s="296"/>
      <c r="DU116" s="296"/>
      <c r="DV116" s="296"/>
      <c r="DW116" s="296"/>
      <c r="DX116" s="296"/>
      <c r="DY116" s="296"/>
      <c r="DZ116" s="296"/>
      <c r="EA116" s="296"/>
      <c r="EB116" s="296"/>
      <c r="EC116" s="296"/>
      <c r="ED116" s="296"/>
      <c r="EE116" s="296"/>
      <c r="EF116" s="296"/>
      <c r="EG116" s="296"/>
      <c r="EH116" s="296"/>
      <c r="EI116" s="296"/>
      <c r="EJ116" s="296"/>
      <c r="EK116" s="296"/>
      <c r="EL116" s="296"/>
      <c r="EM116" s="296"/>
      <c r="EN116" s="296"/>
      <c r="EO116" s="296"/>
      <c r="EP116" s="296"/>
      <c r="EQ116" s="296"/>
      <c r="ER116" s="296"/>
      <c r="ES116" s="296"/>
    </row>
    <row r="117" spans="1:149" s="19" customFormat="1" ht="38.1" customHeight="1" x14ac:dyDescent="0.25">
      <c r="A117" s="379" t="s">
        <v>603</v>
      </c>
      <c r="B117" s="360"/>
      <c r="C117" s="360"/>
      <c r="D117" s="360"/>
      <c r="E117" s="360"/>
      <c r="F117" s="360"/>
      <c r="G117" s="360"/>
      <c r="H117" s="360"/>
      <c r="I117" s="360"/>
      <c r="J117" s="360"/>
      <c r="K117" s="360"/>
      <c r="L117" s="360"/>
      <c r="M117" s="360"/>
      <c r="N117" s="360"/>
      <c r="O117" s="360"/>
      <c r="P117" s="360"/>
      <c r="Q117" s="360"/>
      <c r="R117" s="360"/>
      <c r="S117" s="360"/>
      <c r="T117" s="360"/>
      <c r="U117" s="360"/>
      <c r="V117" s="360"/>
      <c r="W117" s="360"/>
      <c r="X117" s="360"/>
      <c r="Y117" s="360"/>
      <c r="Z117" s="360"/>
      <c r="AA117" s="360"/>
      <c r="AB117" s="360"/>
      <c r="AC117" s="360"/>
      <c r="AD117" s="360"/>
      <c r="AE117" s="360"/>
      <c r="AF117" s="360"/>
      <c r="AG117" s="360"/>
      <c r="AH117" s="360"/>
      <c r="AI117" s="360"/>
      <c r="AJ117" s="360"/>
      <c r="AK117" s="360"/>
      <c r="AL117" s="360"/>
      <c r="AM117" s="360"/>
      <c r="AN117" s="360"/>
      <c r="AO117" s="360"/>
      <c r="AP117" s="360"/>
      <c r="AQ117" s="360"/>
      <c r="AR117" s="360"/>
      <c r="AS117" s="360"/>
      <c r="AT117" s="360"/>
      <c r="AU117" s="360"/>
      <c r="AV117" s="360"/>
      <c r="AW117" s="360"/>
      <c r="AX117" s="360"/>
      <c r="AY117" s="360"/>
      <c r="AZ117" s="300"/>
      <c r="BA117" s="300"/>
      <c r="BB117" s="300"/>
      <c r="BC117" s="300"/>
      <c r="BD117" s="300"/>
      <c r="BE117" s="300"/>
      <c r="BF117" s="300"/>
      <c r="BG117" s="300"/>
      <c r="BH117" s="300"/>
      <c r="BI117" s="300"/>
      <c r="BJ117" s="300"/>
      <c r="BK117" s="300"/>
      <c r="BL117" s="300"/>
      <c r="BM117" s="300"/>
      <c r="BN117" s="300"/>
      <c r="BO117" s="300"/>
      <c r="BP117" s="300"/>
      <c r="BQ117" s="300"/>
      <c r="BR117" s="300"/>
      <c r="BS117" s="300"/>
      <c r="BT117" s="300"/>
      <c r="BU117" s="300"/>
      <c r="BV117" s="300"/>
      <c r="BW117" s="300"/>
      <c r="BX117" s="300"/>
      <c r="BY117" s="300"/>
      <c r="BZ117" s="300"/>
      <c r="CA117" s="300"/>
      <c r="CB117" s="300"/>
      <c r="CC117" s="300"/>
      <c r="CD117" s="300"/>
      <c r="CE117" s="300"/>
      <c r="CF117" s="300"/>
      <c r="CG117" s="300"/>
      <c r="CH117" s="300"/>
      <c r="CI117" s="300"/>
      <c r="CJ117" s="300"/>
      <c r="CK117" s="300"/>
      <c r="CL117" s="300"/>
      <c r="CM117" s="300"/>
      <c r="CN117" s="300"/>
      <c r="CO117" s="300"/>
      <c r="CP117" s="300"/>
      <c r="CQ117" s="300"/>
      <c r="CR117" s="300"/>
      <c r="CS117" s="300"/>
      <c r="CT117" s="300"/>
      <c r="CU117" s="300"/>
      <c r="CV117" s="300"/>
      <c r="CW117" s="300"/>
      <c r="CX117" s="300"/>
      <c r="CY117" s="300"/>
      <c r="CZ117" s="300"/>
      <c r="DA117" s="300"/>
      <c r="DB117" s="300"/>
      <c r="DC117" s="300"/>
      <c r="DD117" s="300"/>
      <c r="DE117" s="300"/>
      <c r="DF117" s="300"/>
      <c r="DG117" s="300"/>
      <c r="DH117" s="300"/>
      <c r="DI117" s="300"/>
      <c r="DJ117" s="300"/>
      <c r="DK117" s="300"/>
      <c r="DL117" s="300"/>
      <c r="DM117" s="300"/>
      <c r="DN117" s="300"/>
      <c r="DO117" s="300"/>
      <c r="DP117" s="300"/>
      <c r="DQ117" s="300"/>
      <c r="DR117" s="300"/>
      <c r="DS117" s="300"/>
      <c r="DT117" s="300"/>
      <c r="DU117" s="300"/>
      <c r="DV117" s="300"/>
      <c r="DW117" s="300"/>
      <c r="DX117" s="300"/>
      <c r="DY117" s="300"/>
      <c r="DZ117" s="300"/>
      <c r="EA117" s="300"/>
      <c r="EB117" s="300"/>
      <c r="EC117" s="300"/>
      <c r="ED117" s="300"/>
      <c r="EE117" s="300"/>
      <c r="EF117" s="300"/>
      <c r="EG117" s="300"/>
      <c r="EH117" s="300"/>
      <c r="EI117" s="300"/>
      <c r="EJ117" s="300"/>
      <c r="EK117" s="300"/>
      <c r="EL117" s="300"/>
      <c r="EM117" s="300"/>
      <c r="EN117" s="300"/>
      <c r="EO117" s="300"/>
      <c r="EP117" s="300"/>
      <c r="EQ117" s="300"/>
      <c r="ER117" s="300"/>
      <c r="ES117" s="300"/>
    </row>
    <row r="118" spans="1:149" s="20" customFormat="1" ht="31.5" customHeight="1" x14ac:dyDescent="0.25">
      <c r="A118" s="92" t="s">
        <v>479</v>
      </c>
      <c r="B118" s="51"/>
      <c r="C118" s="51"/>
      <c r="D118" s="51"/>
      <c r="E118" s="51"/>
      <c r="F118" s="51"/>
      <c r="G118" s="51"/>
      <c r="H118" s="51"/>
      <c r="I118" s="51"/>
      <c r="J118" s="51"/>
      <c r="K118" s="87">
        <f>E118+F118+G118+I118</f>
        <v>0</v>
      </c>
      <c r="L118" s="94"/>
      <c r="M118" s="51"/>
      <c r="N118" s="51"/>
      <c r="O118" s="51"/>
      <c r="P118" s="51"/>
      <c r="Q118" s="51"/>
      <c r="R118" s="87">
        <f>L118+M118+N118+P118</f>
        <v>0</v>
      </c>
      <c r="S118" s="50"/>
      <c r="T118" s="50"/>
      <c r="U118" s="50"/>
      <c r="V118" s="50"/>
      <c r="W118" s="50"/>
      <c r="X118" s="50"/>
      <c r="Y118" s="87">
        <f>S118+T118+U118+W118</f>
        <v>0</v>
      </c>
      <c r="Z118" s="50"/>
      <c r="AA118" s="50"/>
      <c r="AB118" s="50"/>
      <c r="AC118" s="50"/>
      <c r="AD118" s="50"/>
      <c r="AE118" s="50"/>
      <c r="AF118" s="87">
        <f>Z118+AA118+AB118+AD118</f>
        <v>0</v>
      </c>
      <c r="AG118" s="50"/>
      <c r="AH118" s="50"/>
      <c r="AI118" s="50"/>
      <c r="AJ118" s="50"/>
      <c r="AK118" s="50"/>
      <c r="AL118" s="50"/>
      <c r="AM118" s="87">
        <f>AG118+AH118+AI118+AK118</f>
        <v>0</v>
      </c>
      <c r="AN118" s="50"/>
      <c r="AO118" s="50"/>
      <c r="AP118" s="50"/>
      <c r="AQ118" s="50"/>
      <c r="AR118" s="50"/>
      <c r="AS118" s="50"/>
      <c r="AT118" s="87">
        <f>AN118+AO118+AP118+AR118</f>
        <v>0</v>
      </c>
      <c r="AU118" s="95">
        <f>AT118+AM118+AF118+Y118+R118+K118</f>
        <v>0</v>
      </c>
      <c r="AV118" s="96"/>
      <c r="AW118" s="51"/>
      <c r="AX118" s="54"/>
      <c r="AY118" s="51"/>
      <c r="AZ118" s="296"/>
      <c r="BA118" s="296"/>
      <c r="BB118" s="296"/>
      <c r="BC118" s="296"/>
      <c r="BD118" s="296"/>
      <c r="BE118" s="296"/>
      <c r="BF118" s="296"/>
      <c r="BG118" s="296"/>
      <c r="BH118" s="296"/>
      <c r="BI118" s="296"/>
      <c r="BJ118" s="296"/>
      <c r="BK118" s="296"/>
      <c r="BL118" s="296"/>
      <c r="BM118" s="296"/>
      <c r="BN118" s="296"/>
      <c r="BO118" s="296"/>
      <c r="BP118" s="296"/>
      <c r="BQ118" s="296"/>
      <c r="BR118" s="296"/>
      <c r="BS118" s="296"/>
      <c r="BT118" s="296"/>
      <c r="BU118" s="296"/>
      <c r="BV118" s="296"/>
      <c r="BW118" s="296"/>
      <c r="BX118" s="296"/>
      <c r="BY118" s="296"/>
      <c r="BZ118" s="296"/>
      <c r="CA118" s="296"/>
      <c r="CB118" s="296"/>
      <c r="CC118" s="296"/>
      <c r="CD118" s="296"/>
      <c r="CE118" s="296"/>
      <c r="CF118" s="296"/>
      <c r="CG118" s="296"/>
      <c r="CH118" s="296"/>
      <c r="CI118" s="296"/>
      <c r="CJ118" s="296"/>
      <c r="CK118" s="296"/>
      <c r="CL118" s="296"/>
      <c r="CM118" s="296"/>
      <c r="CN118" s="296"/>
      <c r="CO118" s="296"/>
      <c r="CP118" s="296"/>
      <c r="CQ118" s="296"/>
      <c r="CR118" s="296"/>
      <c r="CS118" s="296"/>
      <c r="CT118" s="296"/>
      <c r="CU118" s="296"/>
      <c r="CV118" s="296"/>
      <c r="CW118" s="296"/>
      <c r="CX118" s="296"/>
      <c r="CY118" s="296"/>
      <c r="CZ118" s="296"/>
      <c r="DA118" s="296"/>
      <c r="DB118" s="296"/>
      <c r="DC118" s="296"/>
      <c r="DD118" s="296"/>
      <c r="DE118" s="296"/>
      <c r="DF118" s="296"/>
      <c r="DG118" s="296"/>
      <c r="DH118" s="296"/>
      <c r="DI118" s="296"/>
      <c r="DJ118" s="296"/>
      <c r="DK118" s="296"/>
      <c r="DL118" s="296"/>
      <c r="DM118" s="296"/>
      <c r="DN118" s="296"/>
      <c r="DO118" s="296"/>
      <c r="DP118" s="296"/>
      <c r="DQ118" s="296"/>
      <c r="DR118" s="296"/>
      <c r="DS118" s="296"/>
      <c r="DT118" s="296"/>
      <c r="DU118" s="296"/>
      <c r="DV118" s="296"/>
      <c r="DW118" s="296"/>
      <c r="DX118" s="296"/>
      <c r="DY118" s="296"/>
      <c r="DZ118" s="296"/>
      <c r="EA118" s="296"/>
      <c r="EB118" s="296"/>
      <c r="EC118" s="296"/>
      <c r="ED118" s="296"/>
      <c r="EE118" s="296"/>
      <c r="EF118" s="296"/>
      <c r="EG118" s="296"/>
      <c r="EH118" s="296"/>
      <c r="EI118" s="296"/>
      <c r="EJ118" s="296"/>
      <c r="EK118" s="296"/>
      <c r="EL118" s="296"/>
      <c r="EM118" s="296"/>
      <c r="EN118" s="296"/>
      <c r="EO118" s="296"/>
      <c r="EP118" s="296"/>
      <c r="EQ118" s="296"/>
      <c r="ER118" s="296"/>
      <c r="ES118" s="296"/>
    </row>
    <row r="119" spans="1:149" s="20" customFormat="1" ht="34.5" customHeight="1" x14ac:dyDescent="0.25">
      <c r="A119" s="379" t="s">
        <v>403</v>
      </c>
      <c r="B119" s="360"/>
      <c r="C119" s="360"/>
      <c r="D119" s="360"/>
      <c r="E119" s="360"/>
      <c r="F119" s="360"/>
      <c r="G119" s="360"/>
      <c r="H119" s="360"/>
      <c r="I119" s="360"/>
      <c r="J119" s="360"/>
      <c r="K119" s="360"/>
      <c r="L119" s="360"/>
      <c r="M119" s="360"/>
      <c r="N119" s="360"/>
      <c r="O119" s="360"/>
      <c r="P119" s="360"/>
      <c r="Q119" s="360"/>
      <c r="R119" s="360"/>
      <c r="S119" s="360"/>
      <c r="T119" s="360"/>
      <c r="U119" s="360"/>
      <c r="V119" s="360"/>
      <c r="W119" s="360"/>
      <c r="X119" s="360"/>
      <c r="Y119" s="360"/>
      <c r="Z119" s="360"/>
      <c r="AA119" s="360"/>
      <c r="AB119" s="360"/>
      <c r="AC119" s="360"/>
      <c r="AD119" s="360"/>
      <c r="AE119" s="360"/>
      <c r="AF119" s="360"/>
      <c r="AG119" s="360"/>
      <c r="AH119" s="360"/>
      <c r="AI119" s="360"/>
      <c r="AJ119" s="360"/>
      <c r="AK119" s="360"/>
      <c r="AL119" s="360"/>
      <c r="AM119" s="360"/>
      <c r="AN119" s="360"/>
      <c r="AO119" s="360"/>
      <c r="AP119" s="360"/>
      <c r="AQ119" s="360"/>
      <c r="AR119" s="360"/>
      <c r="AS119" s="360"/>
      <c r="AT119" s="360"/>
      <c r="AU119" s="360"/>
      <c r="AV119" s="360"/>
      <c r="AW119" s="360"/>
      <c r="AX119" s="360"/>
      <c r="AY119" s="360"/>
      <c r="AZ119" s="296"/>
      <c r="BA119" s="296"/>
      <c r="BB119" s="296"/>
      <c r="BC119" s="296"/>
      <c r="BD119" s="296"/>
      <c r="BE119" s="296"/>
      <c r="BF119" s="296"/>
      <c r="BG119" s="296"/>
      <c r="BH119" s="296"/>
      <c r="BI119" s="296"/>
      <c r="BJ119" s="296"/>
      <c r="BK119" s="296"/>
      <c r="BL119" s="296"/>
      <c r="BM119" s="296"/>
      <c r="BN119" s="296"/>
      <c r="BO119" s="296"/>
      <c r="BP119" s="296"/>
      <c r="BQ119" s="296"/>
      <c r="BR119" s="296"/>
      <c r="BS119" s="296"/>
      <c r="BT119" s="296"/>
      <c r="BU119" s="296"/>
      <c r="BV119" s="296"/>
      <c r="BW119" s="296"/>
      <c r="BX119" s="296"/>
      <c r="BY119" s="296"/>
      <c r="BZ119" s="296"/>
      <c r="CA119" s="296"/>
      <c r="CB119" s="296"/>
      <c r="CC119" s="296"/>
      <c r="CD119" s="296"/>
      <c r="CE119" s="296"/>
      <c r="CF119" s="296"/>
      <c r="CG119" s="296"/>
      <c r="CH119" s="296"/>
      <c r="CI119" s="296"/>
      <c r="CJ119" s="296"/>
      <c r="CK119" s="296"/>
      <c r="CL119" s="296"/>
      <c r="CM119" s="296"/>
      <c r="CN119" s="296"/>
      <c r="CO119" s="296"/>
      <c r="CP119" s="296"/>
      <c r="CQ119" s="296"/>
      <c r="CR119" s="296"/>
      <c r="CS119" s="296"/>
      <c r="CT119" s="296"/>
      <c r="CU119" s="296"/>
      <c r="CV119" s="296"/>
      <c r="CW119" s="296"/>
      <c r="CX119" s="296"/>
      <c r="CY119" s="296"/>
      <c r="CZ119" s="296"/>
      <c r="DA119" s="296"/>
      <c r="DB119" s="296"/>
      <c r="DC119" s="296"/>
      <c r="DD119" s="296"/>
      <c r="DE119" s="296"/>
      <c r="DF119" s="296"/>
      <c r="DG119" s="296"/>
      <c r="DH119" s="296"/>
      <c r="DI119" s="296"/>
      <c r="DJ119" s="296"/>
      <c r="DK119" s="296"/>
      <c r="DL119" s="296"/>
      <c r="DM119" s="296"/>
      <c r="DN119" s="296"/>
      <c r="DO119" s="296"/>
      <c r="DP119" s="296"/>
      <c r="DQ119" s="296"/>
      <c r="DR119" s="296"/>
      <c r="DS119" s="296"/>
      <c r="DT119" s="296"/>
      <c r="DU119" s="296"/>
      <c r="DV119" s="296"/>
      <c r="DW119" s="296"/>
      <c r="DX119" s="296"/>
      <c r="DY119" s="296"/>
      <c r="DZ119" s="296"/>
      <c r="EA119" s="296"/>
      <c r="EB119" s="296"/>
      <c r="EC119" s="296"/>
      <c r="ED119" s="296"/>
      <c r="EE119" s="296"/>
      <c r="EF119" s="296"/>
      <c r="EG119" s="296"/>
      <c r="EH119" s="296"/>
      <c r="EI119" s="296"/>
      <c r="EJ119" s="296"/>
      <c r="EK119" s="296"/>
      <c r="EL119" s="296"/>
      <c r="EM119" s="296"/>
      <c r="EN119" s="296"/>
      <c r="EO119" s="296"/>
      <c r="EP119" s="296"/>
      <c r="EQ119" s="296"/>
      <c r="ER119" s="296"/>
      <c r="ES119" s="296"/>
    </row>
    <row r="120" spans="1:149" s="20" customFormat="1" ht="31.5" customHeight="1" x14ac:dyDescent="0.25">
      <c r="A120" s="92" t="s">
        <v>480</v>
      </c>
      <c r="B120" s="51"/>
      <c r="C120" s="51"/>
      <c r="D120" s="51"/>
      <c r="E120" s="51"/>
      <c r="F120" s="51"/>
      <c r="G120" s="51"/>
      <c r="H120" s="51"/>
      <c r="I120" s="51"/>
      <c r="J120" s="51"/>
      <c r="K120" s="87">
        <f>E120+F120+G120+I120</f>
        <v>0</v>
      </c>
      <c r="L120" s="94"/>
      <c r="M120" s="51"/>
      <c r="N120" s="51"/>
      <c r="O120" s="51"/>
      <c r="P120" s="51"/>
      <c r="Q120" s="51"/>
      <c r="R120" s="87">
        <f>L120+M120+N120+P120</f>
        <v>0</v>
      </c>
      <c r="S120" s="50"/>
      <c r="T120" s="50"/>
      <c r="U120" s="50"/>
      <c r="V120" s="50"/>
      <c r="W120" s="50"/>
      <c r="X120" s="50"/>
      <c r="Y120" s="87">
        <f>S120+T120+U120+W120</f>
        <v>0</v>
      </c>
      <c r="Z120" s="50"/>
      <c r="AA120" s="50"/>
      <c r="AB120" s="50"/>
      <c r="AC120" s="50"/>
      <c r="AD120" s="50"/>
      <c r="AE120" s="50"/>
      <c r="AF120" s="87">
        <f>Z120+AA120+AB120+AD120</f>
        <v>0</v>
      </c>
      <c r="AG120" s="50"/>
      <c r="AH120" s="50"/>
      <c r="AI120" s="50"/>
      <c r="AJ120" s="50"/>
      <c r="AK120" s="50"/>
      <c r="AL120" s="50"/>
      <c r="AM120" s="87">
        <f>AG120+AH120+AI120+AK120</f>
        <v>0</v>
      </c>
      <c r="AN120" s="50"/>
      <c r="AO120" s="50"/>
      <c r="AP120" s="50"/>
      <c r="AQ120" s="50"/>
      <c r="AR120" s="50"/>
      <c r="AS120" s="50"/>
      <c r="AT120" s="87">
        <f>AN120+AO120+AP120+AR120</f>
        <v>0</v>
      </c>
      <c r="AU120" s="95">
        <f>AT120+AM120+AF120+Y120+R120+K120</f>
        <v>0</v>
      </c>
      <c r="AV120" s="96"/>
      <c r="AW120" s="51"/>
      <c r="AX120" s="54"/>
      <c r="AY120" s="51"/>
      <c r="AZ120" s="296"/>
      <c r="BA120" s="296"/>
      <c r="BB120" s="296"/>
      <c r="BC120" s="296"/>
      <c r="BD120" s="296"/>
      <c r="BE120" s="296"/>
      <c r="BF120" s="296"/>
      <c r="BG120" s="296"/>
      <c r="BH120" s="296"/>
      <c r="BI120" s="296"/>
      <c r="BJ120" s="296"/>
      <c r="BK120" s="296"/>
      <c r="BL120" s="296"/>
      <c r="BM120" s="296"/>
      <c r="BN120" s="296"/>
      <c r="BO120" s="296"/>
      <c r="BP120" s="296"/>
      <c r="BQ120" s="296"/>
      <c r="BR120" s="296"/>
      <c r="BS120" s="296"/>
      <c r="BT120" s="296"/>
      <c r="BU120" s="296"/>
      <c r="BV120" s="296"/>
      <c r="BW120" s="296"/>
      <c r="BX120" s="296"/>
      <c r="BY120" s="296"/>
      <c r="BZ120" s="296"/>
      <c r="CA120" s="296"/>
      <c r="CB120" s="296"/>
      <c r="CC120" s="296"/>
      <c r="CD120" s="296"/>
      <c r="CE120" s="296"/>
      <c r="CF120" s="296"/>
      <c r="CG120" s="296"/>
      <c r="CH120" s="296"/>
      <c r="CI120" s="296"/>
      <c r="CJ120" s="296"/>
      <c r="CK120" s="296"/>
      <c r="CL120" s="296"/>
      <c r="CM120" s="296"/>
      <c r="CN120" s="296"/>
      <c r="CO120" s="296"/>
      <c r="CP120" s="296"/>
      <c r="CQ120" s="296"/>
      <c r="CR120" s="296"/>
      <c r="CS120" s="296"/>
      <c r="CT120" s="296"/>
      <c r="CU120" s="296"/>
      <c r="CV120" s="296"/>
      <c r="CW120" s="296"/>
      <c r="CX120" s="296"/>
      <c r="CY120" s="296"/>
      <c r="CZ120" s="296"/>
      <c r="DA120" s="296"/>
      <c r="DB120" s="296"/>
      <c r="DC120" s="296"/>
      <c r="DD120" s="296"/>
      <c r="DE120" s="296"/>
      <c r="DF120" s="296"/>
      <c r="DG120" s="296"/>
      <c r="DH120" s="296"/>
      <c r="DI120" s="296"/>
      <c r="DJ120" s="296"/>
      <c r="DK120" s="296"/>
      <c r="DL120" s="296"/>
      <c r="DM120" s="296"/>
      <c r="DN120" s="296"/>
      <c r="DO120" s="296"/>
      <c r="DP120" s="296"/>
      <c r="DQ120" s="296"/>
      <c r="DR120" s="296"/>
      <c r="DS120" s="296"/>
      <c r="DT120" s="296"/>
      <c r="DU120" s="296"/>
      <c r="DV120" s="296"/>
      <c r="DW120" s="296"/>
      <c r="DX120" s="296"/>
      <c r="DY120" s="296"/>
      <c r="DZ120" s="296"/>
      <c r="EA120" s="296"/>
      <c r="EB120" s="296"/>
      <c r="EC120" s="296"/>
      <c r="ED120" s="296"/>
      <c r="EE120" s="296"/>
      <c r="EF120" s="296"/>
      <c r="EG120" s="296"/>
      <c r="EH120" s="296"/>
      <c r="EI120" s="296"/>
      <c r="EJ120" s="296"/>
      <c r="EK120" s="296"/>
      <c r="EL120" s="296"/>
      <c r="EM120" s="296"/>
      <c r="EN120" s="296"/>
      <c r="EO120" s="296"/>
      <c r="EP120" s="296"/>
      <c r="EQ120" s="296"/>
      <c r="ER120" s="296"/>
      <c r="ES120" s="296"/>
    </row>
    <row r="121" spans="1:149" s="20" customFormat="1" ht="42.6" customHeight="1" x14ac:dyDescent="0.25">
      <c r="A121" s="403" t="s">
        <v>404</v>
      </c>
      <c r="B121" s="412"/>
      <c r="C121" s="412"/>
      <c r="D121" s="412"/>
      <c r="E121" s="117">
        <f>SUM(E123,E125,E127,E129)</f>
        <v>0</v>
      </c>
      <c r="F121" s="117">
        <f t="shared" ref="F121:AU121" si="34">SUM(F123,F125,F127,F129)</f>
        <v>0</v>
      </c>
      <c r="G121" s="117">
        <f t="shared" si="34"/>
        <v>0</v>
      </c>
      <c r="H121" s="117"/>
      <c r="I121" s="117">
        <f t="shared" si="34"/>
        <v>0</v>
      </c>
      <c r="J121" s="117"/>
      <c r="K121" s="117">
        <f t="shared" si="34"/>
        <v>0</v>
      </c>
      <c r="L121" s="117">
        <f t="shared" si="34"/>
        <v>0</v>
      </c>
      <c r="M121" s="117">
        <f t="shared" si="34"/>
        <v>0</v>
      </c>
      <c r="N121" s="117">
        <f t="shared" si="34"/>
        <v>0</v>
      </c>
      <c r="O121" s="117"/>
      <c r="P121" s="117">
        <f t="shared" si="34"/>
        <v>0</v>
      </c>
      <c r="Q121" s="117"/>
      <c r="R121" s="117">
        <f t="shared" si="34"/>
        <v>0</v>
      </c>
      <c r="S121" s="117">
        <f t="shared" si="34"/>
        <v>0</v>
      </c>
      <c r="T121" s="117">
        <f t="shared" si="34"/>
        <v>0</v>
      </c>
      <c r="U121" s="117">
        <f t="shared" si="34"/>
        <v>0</v>
      </c>
      <c r="V121" s="117"/>
      <c r="W121" s="117">
        <f t="shared" si="34"/>
        <v>0</v>
      </c>
      <c r="X121" s="117"/>
      <c r="Y121" s="117">
        <f t="shared" si="34"/>
        <v>0</v>
      </c>
      <c r="Z121" s="117">
        <f t="shared" si="34"/>
        <v>0</v>
      </c>
      <c r="AA121" s="117">
        <f t="shared" si="34"/>
        <v>0</v>
      </c>
      <c r="AB121" s="117">
        <f t="shared" si="34"/>
        <v>0</v>
      </c>
      <c r="AC121" s="117"/>
      <c r="AD121" s="117">
        <f t="shared" si="34"/>
        <v>0</v>
      </c>
      <c r="AE121" s="117"/>
      <c r="AF121" s="117">
        <f t="shared" ref="AF121" si="35">SUM(AF123,AF125,AF127,AF129)</f>
        <v>0</v>
      </c>
      <c r="AG121" s="117">
        <f t="shared" si="34"/>
        <v>0</v>
      </c>
      <c r="AH121" s="117">
        <f t="shared" si="34"/>
        <v>0</v>
      </c>
      <c r="AI121" s="117">
        <f t="shared" si="34"/>
        <v>0</v>
      </c>
      <c r="AJ121" s="117"/>
      <c r="AK121" s="117">
        <f t="shared" si="34"/>
        <v>0</v>
      </c>
      <c r="AL121" s="117"/>
      <c r="AM121" s="117">
        <f t="shared" ref="AM121" si="36">SUM(AM123,AM125,AM127,AM129)</f>
        <v>0</v>
      </c>
      <c r="AN121" s="117">
        <f t="shared" si="34"/>
        <v>0</v>
      </c>
      <c r="AO121" s="117">
        <f t="shared" si="34"/>
        <v>0</v>
      </c>
      <c r="AP121" s="117">
        <f t="shared" si="34"/>
        <v>0</v>
      </c>
      <c r="AQ121" s="117"/>
      <c r="AR121" s="117">
        <f t="shared" si="34"/>
        <v>0</v>
      </c>
      <c r="AS121" s="117">
        <f t="shared" si="34"/>
        <v>0</v>
      </c>
      <c r="AT121" s="117">
        <f t="shared" si="34"/>
        <v>0</v>
      </c>
      <c r="AU121" s="117">
        <f t="shared" si="34"/>
        <v>0</v>
      </c>
      <c r="AV121" s="117"/>
      <c r="AW121" s="117"/>
      <c r="AX121" s="117"/>
      <c r="AY121" s="117"/>
      <c r="AZ121" s="296"/>
      <c r="BA121" s="296"/>
      <c r="BB121" s="296"/>
      <c r="BC121" s="296"/>
      <c r="BD121" s="296"/>
      <c r="BE121" s="296"/>
      <c r="BF121" s="296"/>
      <c r="BG121" s="296"/>
      <c r="BH121" s="296"/>
      <c r="BI121" s="296"/>
      <c r="BJ121" s="296"/>
      <c r="BK121" s="296"/>
      <c r="BL121" s="296"/>
      <c r="BM121" s="296"/>
      <c r="BN121" s="296"/>
      <c r="BO121" s="296"/>
      <c r="BP121" s="296"/>
      <c r="BQ121" s="296"/>
      <c r="BR121" s="296"/>
      <c r="BS121" s="296"/>
      <c r="BT121" s="296"/>
      <c r="BU121" s="296"/>
      <c r="BV121" s="296"/>
      <c r="BW121" s="296"/>
      <c r="BX121" s="296"/>
      <c r="BY121" s="296"/>
      <c r="BZ121" s="296"/>
      <c r="CA121" s="296"/>
      <c r="CB121" s="296"/>
      <c r="CC121" s="296"/>
      <c r="CD121" s="296"/>
      <c r="CE121" s="296"/>
      <c r="CF121" s="296"/>
      <c r="CG121" s="296"/>
      <c r="CH121" s="296"/>
      <c r="CI121" s="296"/>
      <c r="CJ121" s="296"/>
      <c r="CK121" s="296"/>
      <c r="CL121" s="296"/>
      <c r="CM121" s="296"/>
      <c r="CN121" s="296"/>
      <c r="CO121" s="296"/>
      <c r="CP121" s="296"/>
      <c r="CQ121" s="296"/>
      <c r="CR121" s="296"/>
      <c r="CS121" s="296"/>
      <c r="CT121" s="296"/>
      <c r="CU121" s="296"/>
      <c r="CV121" s="296"/>
      <c r="CW121" s="296"/>
      <c r="CX121" s="296"/>
      <c r="CY121" s="296"/>
      <c r="CZ121" s="296"/>
      <c r="DA121" s="296"/>
      <c r="DB121" s="296"/>
      <c r="DC121" s="296"/>
      <c r="DD121" s="296"/>
      <c r="DE121" s="296"/>
      <c r="DF121" s="296"/>
      <c r="DG121" s="296"/>
      <c r="DH121" s="296"/>
      <c r="DI121" s="296"/>
      <c r="DJ121" s="296"/>
      <c r="DK121" s="296"/>
      <c r="DL121" s="296"/>
      <c r="DM121" s="296"/>
      <c r="DN121" s="296"/>
      <c r="DO121" s="296"/>
      <c r="DP121" s="296"/>
      <c r="DQ121" s="296"/>
      <c r="DR121" s="296"/>
      <c r="DS121" s="296"/>
      <c r="DT121" s="296"/>
      <c r="DU121" s="296"/>
      <c r="DV121" s="296"/>
      <c r="DW121" s="296"/>
      <c r="DX121" s="296"/>
      <c r="DY121" s="296"/>
      <c r="DZ121" s="296"/>
      <c r="EA121" s="296"/>
      <c r="EB121" s="296"/>
      <c r="EC121" s="296"/>
      <c r="ED121" s="296"/>
      <c r="EE121" s="296"/>
      <c r="EF121" s="296"/>
      <c r="EG121" s="296"/>
      <c r="EH121" s="296"/>
      <c r="EI121" s="296"/>
      <c r="EJ121" s="296"/>
      <c r="EK121" s="296"/>
      <c r="EL121" s="296"/>
      <c r="EM121" s="296"/>
      <c r="EN121" s="296"/>
      <c r="EO121" s="296"/>
      <c r="EP121" s="296"/>
      <c r="EQ121" s="296"/>
      <c r="ER121" s="296"/>
      <c r="ES121" s="296"/>
    </row>
    <row r="122" spans="1:149" s="20" customFormat="1" ht="31.5" customHeight="1" x14ac:dyDescent="0.25">
      <c r="A122" s="379" t="s">
        <v>405</v>
      </c>
      <c r="B122" s="360"/>
      <c r="C122" s="360"/>
      <c r="D122" s="360"/>
      <c r="E122" s="360"/>
      <c r="F122" s="360"/>
      <c r="G122" s="360"/>
      <c r="H122" s="360"/>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360"/>
      <c r="AE122" s="360"/>
      <c r="AF122" s="360"/>
      <c r="AG122" s="360"/>
      <c r="AH122" s="360"/>
      <c r="AI122" s="360"/>
      <c r="AJ122" s="360"/>
      <c r="AK122" s="360"/>
      <c r="AL122" s="360"/>
      <c r="AM122" s="360"/>
      <c r="AN122" s="360"/>
      <c r="AO122" s="360"/>
      <c r="AP122" s="360"/>
      <c r="AQ122" s="360"/>
      <c r="AR122" s="360"/>
      <c r="AS122" s="360"/>
      <c r="AT122" s="360"/>
      <c r="AU122" s="360"/>
      <c r="AV122" s="360"/>
      <c r="AW122" s="360"/>
      <c r="AX122" s="360"/>
      <c r="AY122" s="360"/>
      <c r="AZ122" s="296"/>
      <c r="BA122" s="296"/>
      <c r="BB122" s="296"/>
      <c r="BC122" s="296"/>
      <c r="BD122" s="296"/>
      <c r="BE122" s="296"/>
      <c r="BF122" s="296"/>
      <c r="BG122" s="296"/>
      <c r="BH122" s="296"/>
      <c r="BI122" s="296"/>
      <c r="BJ122" s="296"/>
      <c r="BK122" s="296"/>
      <c r="BL122" s="296"/>
      <c r="BM122" s="296"/>
      <c r="BN122" s="296"/>
      <c r="BO122" s="296"/>
      <c r="BP122" s="296"/>
      <c r="BQ122" s="296"/>
      <c r="BR122" s="296"/>
      <c r="BS122" s="296"/>
      <c r="BT122" s="296"/>
      <c r="BU122" s="296"/>
      <c r="BV122" s="296"/>
      <c r="BW122" s="296"/>
      <c r="BX122" s="296"/>
      <c r="BY122" s="296"/>
      <c r="BZ122" s="296"/>
      <c r="CA122" s="296"/>
      <c r="CB122" s="296"/>
      <c r="CC122" s="296"/>
      <c r="CD122" s="296"/>
      <c r="CE122" s="296"/>
      <c r="CF122" s="296"/>
      <c r="CG122" s="296"/>
      <c r="CH122" s="296"/>
      <c r="CI122" s="296"/>
      <c r="CJ122" s="296"/>
      <c r="CK122" s="296"/>
      <c r="CL122" s="296"/>
      <c r="CM122" s="296"/>
      <c r="CN122" s="296"/>
      <c r="CO122" s="296"/>
      <c r="CP122" s="296"/>
      <c r="CQ122" s="296"/>
      <c r="CR122" s="296"/>
      <c r="CS122" s="296"/>
      <c r="CT122" s="296"/>
      <c r="CU122" s="296"/>
      <c r="CV122" s="296"/>
      <c r="CW122" s="296"/>
      <c r="CX122" s="296"/>
      <c r="CY122" s="296"/>
      <c r="CZ122" s="296"/>
      <c r="DA122" s="296"/>
      <c r="DB122" s="296"/>
      <c r="DC122" s="296"/>
      <c r="DD122" s="296"/>
      <c r="DE122" s="296"/>
      <c r="DF122" s="296"/>
      <c r="DG122" s="296"/>
      <c r="DH122" s="296"/>
      <c r="DI122" s="296"/>
      <c r="DJ122" s="296"/>
      <c r="DK122" s="296"/>
      <c r="DL122" s="296"/>
      <c r="DM122" s="296"/>
      <c r="DN122" s="296"/>
      <c r="DO122" s="296"/>
      <c r="DP122" s="296"/>
      <c r="DQ122" s="296"/>
      <c r="DR122" s="296"/>
      <c r="DS122" s="296"/>
      <c r="DT122" s="296"/>
      <c r="DU122" s="296"/>
      <c r="DV122" s="296"/>
      <c r="DW122" s="296"/>
      <c r="DX122" s="296"/>
      <c r="DY122" s="296"/>
      <c r="DZ122" s="296"/>
      <c r="EA122" s="296"/>
      <c r="EB122" s="296"/>
      <c r="EC122" s="296"/>
      <c r="ED122" s="296"/>
      <c r="EE122" s="296"/>
      <c r="EF122" s="296"/>
      <c r="EG122" s="296"/>
      <c r="EH122" s="296"/>
      <c r="EI122" s="296"/>
      <c r="EJ122" s="296"/>
      <c r="EK122" s="296"/>
      <c r="EL122" s="296"/>
      <c r="EM122" s="296"/>
      <c r="EN122" s="296"/>
      <c r="EO122" s="296"/>
      <c r="EP122" s="296"/>
      <c r="EQ122" s="296"/>
      <c r="ER122" s="296"/>
      <c r="ES122" s="296"/>
    </row>
    <row r="123" spans="1:149" s="20" customFormat="1" ht="21.95" customHeight="1" x14ac:dyDescent="0.25">
      <c r="A123" s="92" t="s">
        <v>481</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c r="AZ123" s="296"/>
      <c r="BA123" s="296"/>
      <c r="BB123" s="296"/>
      <c r="BC123" s="296"/>
      <c r="BD123" s="296"/>
      <c r="BE123" s="296"/>
      <c r="BF123" s="296"/>
      <c r="BG123" s="296"/>
      <c r="BH123" s="296"/>
      <c r="BI123" s="296"/>
      <c r="BJ123" s="296"/>
      <c r="BK123" s="296"/>
      <c r="BL123" s="296"/>
      <c r="BM123" s="296"/>
      <c r="BN123" s="296"/>
      <c r="BO123" s="296"/>
      <c r="BP123" s="296"/>
      <c r="BQ123" s="296"/>
      <c r="BR123" s="296"/>
      <c r="BS123" s="296"/>
      <c r="BT123" s="296"/>
      <c r="BU123" s="296"/>
      <c r="BV123" s="296"/>
      <c r="BW123" s="296"/>
      <c r="BX123" s="296"/>
      <c r="BY123" s="296"/>
      <c r="BZ123" s="296"/>
      <c r="CA123" s="296"/>
      <c r="CB123" s="296"/>
      <c r="CC123" s="296"/>
      <c r="CD123" s="296"/>
      <c r="CE123" s="296"/>
      <c r="CF123" s="296"/>
      <c r="CG123" s="296"/>
      <c r="CH123" s="296"/>
      <c r="CI123" s="296"/>
      <c r="CJ123" s="296"/>
      <c r="CK123" s="296"/>
      <c r="CL123" s="296"/>
      <c r="CM123" s="296"/>
      <c r="CN123" s="296"/>
      <c r="CO123" s="296"/>
      <c r="CP123" s="296"/>
      <c r="CQ123" s="296"/>
      <c r="CR123" s="296"/>
      <c r="CS123" s="296"/>
      <c r="CT123" s="296"/>
      <c r="CU123" s="296"/>
      <c r="CV123" s="296"/>
      <c r="CW123" s="296"/>
      <c r="CX123" s="296"/>
      <c r="CY123" s="296"/>
      <c r="CZ123" s="296"/>
      <c r="DA123" s="296"/>
      <c r="DB123" s="296"/>
      <c r="DC123" s="296"/>
      <c r="DD123" s="296"/>
      <c r="DE123" s="296"/>
      <c r="DF123" s="296"/>
      <c r="DG123" s="296"/>
      <c r="DH123" s="296"/>
      <c r="DI123" s="296"/>
      <c r="DJ123" s="296"/>
      <c r="DK123" s="296"/>
      <c r="DL123" s="296"/>
      <c r="DM123" s="296"/>
      <c r="DN123" s="296"/>
      <c r="DO123" s="296"/>
      <c r="DP123" s="296"/>
      <c r="DQ123" s="296"/>
      <c r="DR123" s="296"/>
      <c r="DS123" s="296"/>
      <c r="DT123" s="296"/>
      <c r="DU123" s="296"/>
      <c r="DV123" s="296"/>
      <c r="DW123" s="296"/>
      <c r="DX123" s="296"/>
      <c r="DY123" s="296"/>
      <c r="DZ123" s="296"/>
      <c r="EA123" s="296"/>
      <c r="EB123" s="296"/>
      <c r="EC123" s="296"/>
      <c r="ED123" s="296"/>
      <c r="EE123" s="296"/>
      <c r="EF123" s="296"/>
      <c r="EG123" s="296"/>
      <c r="EH123" s="296"/>
      <c r="EI123" s="296"/>
      <c r="EJ123" s="296"/>
      <c r="EK123" s="296"/>
      <c r="EL123" s="296"/>
      <c r="EM123" s="296"/>
      <c r="EN123" s="296"/>
      <c r="EO123" s="296"/>
      <c r="EP123" s="296"/>
      <c r="EQ123" s="296"/>
      <c r="ER123" s="296"/>
      <c r="ES123" s="296"/>
    </row>
    <row r="124" spans="1:149" s="20" customFormat="1" ht="24.6" customHeight="1" x14ac:dyDescent="0.25">
      <c r="A124" s="379" t="s">
        <v>604</v>
      </c>
      <c r="B124" s="360"/>
      <c r="C124" s="360"/>
      <c r="D124" s="360"/>
      <c r="E124" s="360"/>
      <c r="F124" s="360"/>
      <c r="G124" s="360"/>
      <c r="H124" s="360"/>
      <c r="I124" s="360"/>
      <c r="J124" s="360"/>
      <c r="K124" s="360"/>
      <c r="L124" s="360"/>
      <c r="M124" s="360"/>
      <c r="N124" s="360"/>
      <c r="O124" s="360"/>
      <c r="P124" s="360"/>
      <c r="Q124" s="360"/>
      <c r="R124" s="360"/>
      <c r="S124" s="360"/>
      <c r="T124" s="360"/>
      <c r="U124" s="360"/>
      <c r="V124" s="360"/>
      <c r="W124" s="360"/>
      <c r="X124" s="360"/>
      <c r="Y124" s="360"/>
      <c r="Z124" s="360"/>
      <c r="AA124" s="360"/>
      <c r="AB124" s="360"/>
      <c r="AC124" s="360"/>
      <c r="AD124" s="360"/>
      <c r="AE124" s="360"/>
      <c r="AF124" s="360"/>
      <c r="AG124" s="360"/>
      <c r="AH124" s="360"/>
      <c r="AI124" s="360"/>
      <c r="AJ124" s="360"/>
      <c r="AK124" s="360"/>
      <c r="AL124" s="360"/>
      <c r="AM124" s="360"/>
      <c r="AN124" s="360"/>
      <c r="AO124" s="360"/>
      <c r="AP124" s="360"/>
      <c r="AQ124" s="360"/>
      <c r="AR124" s="360"/>
      <c r="AS124" s="360"/>
      <c r="AT124" s="360"/>
      <c r="AU124" s="360"/>
      <c r="AV124" s="360"/>
      <c r="AW124" s="360"/>
      <c r="AX124" s="360"/>
      <c r="AY124" s="360"/>
      <c r="AZ124" s="296"/>
      <c r="BA124" s="296"/>
      <c r="BB124" s="296"/>
      <c r="BC124" s="296"/>
      <c r="BD124" s="296"/>
      <c r="BE124" s="296"/>
      <c r="BF124" s="296"/>
      <c r="BG124" s="296"/>
      <c r="BH124" s="296"/>
      <c r="BI124" s="296"/>
      <c r="BJ124" s="296"/>
      <c r="BK124" s="296"/>
      <c r="BL124" s="296"/>
      <c r="BM124" s="296"/>
      <c r="BN124" s="296"/>
      <c r="BO124" s="296"/>
      <c r="BP124" s="296"/>
      <c r="BQ124" s="296"/>
      <c r="BR124" s="296"/>
      <c r="BS124" s="296"/>
      <c r="BT124" s="296"/>
      <c r="BU124" s="296"/>
      <c r="BV124" s="296"/>
      <c r="BW124" s="296"/>
      <c r="BX124" s="296"/>
      <c r="BY124" s="296"/>
      <c r="BZ124" s="296"/>
      <c r="CA124" s="296"/>
      <c r="CB124" s="296"/>
      <c r="CC124" s="296"/>
      <c r="CD124" s="296"/>
      <c r="CE124" s="296"/>
      <c r="CF124" s="296"/>
      <c r="CG124" s="296"/>
      <c r="CH124" s="296"/>
      <c r="CI124" s="296"/>
      <c r="CJ124" s="296"/>
      <c r="CK124" s="296"/>
      <c r="CL124" s="296"/>
      <c r="CM124" s="296"/>
      <c r="CN124" s="296"/>
      <c r="CO124" s="296"/>
      <c r="CP124" s="296"/>
      <c r="CQ124" s="296"/>
      <c r="CR124" s="296"/>
      <c r="CS124" s="296"/>
      <c r="CT124" s="296"/>
      <c r="CU124" s="296"/>
      <c r="CV124" s="296"/>
      <c r="CW124" s="296"/>
      <c r="CX124" s="296"/>
      <c r="CY124" s="296"/>
      <c r="CZ124" s="296"/>
      <c r="DA124" s="296"/>
      <c r="DB124" s="296"/>
      <c r="DC124" s="296"/>
      <c r="DD124" s="296"/>
      <c r="DE124" s="296"/>
      <c r="DF124" s="296"/>
      <c r="DG124" s="296"/>
      <c r="DH124" s="296"/>
      <c r="DI124" s="296"/>
      <c r="DJ124" s="296"/>
      <c r="DK124" s="296"/>
      <c r="DL124" s="296"/>
      <c r="DM124" s="296"/>
      <c r="DN124" s="296"/>
      <c r="DO124" s="296"/>
      <c r="DP124" s="296"/>
      <c r="DQ124" s="296"/>
      <c r="DR124" s="296"/>
      <c r="DS124" s="296"/>
      <c r="DT124" s="296"/>
      <c r="DU124" s="296"/>
      <c r="DV124" s="296"/>
      <c r="DW124" s="296"/>
      <c r="DX124" s="296"/>
      <c r="DY124" s="296"/>
      <c r="DZ124" s="296"/>
      <c r="EA124" s="296"/>
      <c r="EB124" s="296"/>
      <c r="EC124" s="296"/>
      <c r="ED124" s="296"/>
      <c r="EE124" s="296"/>
      <c r="EF124" s="296"/>
      <c r="EG124" s="296"/>
      <c r="EH124" s="296"/>
      <c r="EI124" s="296"/>
      <c r="EJ124" s="296"/>
      <c r="EK124" s="296"/>
      <c r="EL124" s="296"/>
      <c r="EM124" s="296"/>
      <c r="EN124" s="296"/>
      <c r="EO124" s="296"/>
      <c r="EP124" s="296"/>
      <c r="EQ124" s="296"/>
      <c r="ER124" s="296"/>
      <c r="ES124" s="296"/>
    </row>
    <row r="125" spans="1:149" s="20" customFormat="1" ht="29.1" customHeight="1" x14ac:dyDescent="0.25">
      <c r="A125" s="92" t="s">
        <v>482</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c r="AZ125" s="296"/>
      <c r="BA125" s="296"/>
      <c r="BB125" s="296"/>
      <c r="BC125" s="296"/>
      <c r="BD125" s="296"/>
      <c r="BE125" s="296"/>
      <c r="BF125" s="296"/>
      <c r="BG125" s="296"/>
      <c r="BH125" s="296"/>
      <c r="BI125" s="296"/>
      <c r="BJ125" s="296"/>
      <c r="BK125" s="296"/>
      <c r="BL125" s="296"/>
      <c r="BM125" s="296"/>
      <c r="BN125" s="296"/>
      <c r="BO125" s="296"/>
      <c r="BP125" s="296"/>
      <c r="BQ125" s="296"/>
      <c r="BR125" s="296"/>
      <c r="BS125" s="296"/>
      <c r="BT125" s="296"/>
      <c r="BU125" s="296"/>
      <c r="BV125" s="296"/>
      <c r="BW125" s="296"/>
      <c r="BX125" s="296"/>
      <c r="BY125" s="296"/>
      <c r="BZ125" s="296"/>
      <c r="CA125" s="296"/>
      <c r="CB125" s="296"/>
      <c r="CC125" s="296"/>
      <c r="CD125" s="296"/>
      <c r="CE125" s="296"/>
      <c r="CF125" s="296"/>
      <c r="CG125" s="296"/>
      <c r="CH125" s="296"/>
      <c r="CI125" s="296"/>
      <c r="CJ125" s="296"/>
      <c r="CK125" s="296"/>
      <c r="CL125" s="296"/>
      <c r="CM125" s="296"/>
      <c r="CN125" s="296"/>
      <c r="CO125" s="296"/>
      <c r="CP125" s="296"/>
      <c r="CQ125" s="296"/>
      <c r="CR125" s="296"/>
      <c r="CS125" s="296"/>
      <c r="CT125" s="296"/>
      <c r="CU125" s="296"/>
      <c r="CV125" s="296"/>
      <c r="CW125" s="296"/>
      <c r="CX125" s="296"/>
      <c r="CY125" s="296"/>
      <c r="CZ125" s="296"/>
      <c r="DA125" s="296"/>
      <c r="DB125" s="296"/>
      <c r="DC125" s="296"/>
      <c r="DD125" s="296"/>
      <c r="DE125" s="296"/>
      <c r="DF125" s="296"/>
      <c r="DG125" s="296"/>
      <c r="DH125" s="296"/>
      <c r="DI125" s="296"/>
      <c r="DJ125" s="296"/>
      <c r="DK125" s="296"/>
      <c r="DL125" s="296"/>
      <c r="DM125" s="296"/>
      <c r="DN125" s="296"/>
      <c r="DO125" s="296"/>
      <c r="DP125" s="296"/>
      <c r="DQ125" s="296"/>
      <c r="DR125" s="296"/>
      <c r="DS125" s="296"/>
      <c r="DT125" s="296"/>
      <c r="DU125" s="296"/>
      <c r="DV125" s="296"/>
      <c r="DW125" s="296"/>
      <c r="DX125" s="296"/>
      <c r="DY125" s="296"/>
      <c r="DZ125" s="296"/>
      <c r="EA125" s="296"/>
      <c r="EB125" s="296"/>
      <c r="EC125" s="296"/>
      <c r="ED125" s="296"/>
      <c r="EE125" s="296"/>
      <c r="EF125" s="296"/>
      <c r="EG125" s="296"/>
      <c r="EH125" s="296"/>
      <c r="EI125" s="296"/>
      <c r="EJ125" s="296"/>
      <c r="EK125" s="296"/>
      <c r="EL125" s="296"/>
      <c r="EM125" s="296"/>
      <c r="EN125" s="296"/>
      <c r="EO125" s="296"/>
      <c r="EP125" s="296"/>
      <c r="EQ125" s="296"/>
      <c r="ER125" s="296"/>
      <c r="ES125" s="296"/>
    </row>
    <row r="126" spans="1:149" s="61" customFormat="1" ht="27.75" customHeight="1" x14ac:dyDescent="0.25">
      <c r="A126" s="379" t="s">
        <v>406</v>
      </c>
      <c r="B126" s="360"/>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c r="AJ126" s="360"/>
      <c r="AK126" s="360"/>
      <c r="AL126" s="360"/>
      <c r="AM126" s="360"/>
      <c r="AN126" s="360"/>
      <c r="AO126" s="360"/>
      <c r="AP126" s="360"/>
      <c r="AQ126" s="360"/>
      <c r="AR126" s="360"/>
      <c r="AS126" s="360"/>
      <c r="AT126" s="360"/>
      <c r="AU126" s="360"/>
      <c r="AV126" s="360"/>
      <c r="AW126" s="360"/>
      <c r="AX126" s="360"/>
      <c r="AY126" s="360"/>
      <c r="AZ126" s="295"/>
      <c r="BA126" s="295"/>
      <c r="BB126" s="295"/>
      <c r="BC126" s="295"/>
      <c r="BD126" s="295"/>
      <c r="BE126" s="295"/>
      <c r="BF126" s="295"/>
      <c r="BG126" s="295"/>
      <c r="BH126" s="295"/>
      <c r="BI126" s="295"/>
      <c r="BJ126" s="295"/>
      <c r="BK126" s="295"/>
      <c r="BL126" s="295"/>
      <c r="BM126" s="295"/>
      <c r="BN126" s="295"/>
      <c r="BO126" s="295"/>
      <c r="BP126" s="295"/>
      <c r="BQ126" s="295"/>
      <c r="BR126" s="295"/>
      <c r="BS126" s="295"/>
      <c r="BT126" s="295"/>
      <c r="BU126" s="295"/>
      <c r="BV126" s="295"/>
      <c r="BW126" s="295"/>
      <c r="BX126" s="295"/>
      <c r="BY126" s="295"/>
      <c r="BZ126" s="295"/>
      <c r="CA126" s="295"/>
      <c r="CB126" s="295"/>
      <c r="CC126" s="295"/>
      <c r="CD126" s="295"/>
      <c r="CE126" s="295"/>
      <c r="CF126" s="295"/>
      <c r="CG126" s="295"/>
      <c r="CH126" s="295"/>
      <c r="CI126" s="295"/>
      <c r="CJ126" s="295"/>
      <c r="CK126" s="295"/>
      <c r="CL126" s="295"/>
      <c r="CM126" s="295"/>
      <c r="CN126" s="295"/>
      <c r="CO126" s="295"/>
      <c r="CP126" s="295"/>
      <c r="CQ126" s="295"/>
      <c r="CR126" s="295"/>
      <c r="CS126" s="295"/>
      <c r="CT126" s="295"/>
      <c r="CU126" s="295"/>
      <c r="CV126" s="295"/>
      <c r="CW126" s="295"/>
      <c r="CX126" s="295"/>
      <c r="CY126" s="295"/>
      <c r="CZ126" s="295"/>
      <c r="DA126" s="295"/>
      <c r="DB126" s="295"/>
      <c r="DC126" s="295"/>
      <c r="DD126" s="295"/>
      <c r="DE126" s="295"/>
      <c r="DF126" s="295"/>
      <c r="DG126" s="295"/>
      <c r="DH126" s="295"/>
      <c r="DI126" s="295"/>
      <c r="DJ126" s="295"/>
      <c r="DK126" s="295"/>
      <c r="DL126" s="295"/>
      <c r="DM126" s="295"/>
      <c r="DN126" s="295"/>
      <c r="DO126" s="295"/>
      <c r="DP126" s="295"/>
      <c r="DQ126" s="295"/>
      <c r="DR126" s="295"/>
      <c r="DS126" s="295"/>
      <c r="DT126" s="295"/>
      <c r="DU126" s="295"/>
      <c r="DV126" s="295"/>
      <c r="DW126" s="295"/>
      <c r="DX126" s="295"/>
      <c r="DY126" s="295"/>
      <c r="DZ126" s="295"/>
      <c r="EA126" s="295"/>
      <c r="EB126" s="295"/>
      <c r="EC126" s="295"/>
      <c r="ED126" s="295"/>
      <c r="EE126" s="295"/>
      <c r="EF126" s="295"/>
      <c r="EG126" s="295"/>
      <c r="EH126" s="295"/>
      <c r="EI126" s="295"/>
      <c r="EJ126" s="295"/>
      <c r="EK126" s="295"/>
      <c r="EL126" s="295"/>
      <c r="EM126" s="295"/>
      <c r="EN126" s="295"/>
      <c r="EO126" s="295"/>
      <c r="EP126" s="295"/>
      <c r="EQ126" s="295"/>
      <c r="ER126" s="295"/>
      <c r="ES126" s="295"/>
    </row>
    <row r="127" spans="1:149" s="20" customFormat="1" ht="31.5" customHeight="1" x14ac:dyDescent="0.25">
      <c r="A127" s="92" t="s">
        <v>483</v>
      </c>
      <c r="B127" s="51"/>
      <c r="C127" s="51"/>
      <c r="D127" s="51"/>
      <c r="E127" s="51"/>
      <c r="F127" s="51"/>
      <c r="G127" s="51"/>
      <c r="H127" s="51"/>
      <c r="I127" s="51"/>
      <c r="J127" s="51"/>
      <c r="K127" s="87">
        <f>E127+F127+G127+I127</f>
        <v>0</v>
      </c>
      <c r="L127" s="94"/>
      <c r="M127" s="51"/>
      <c r="N127" s="51"/>
      <c r="O127" s="51"/>
      <c r="P127" s="51"/>
      <c r="Q127" s="51"/>
      <c r="R127" s="87">
        <f>L127+M127+N127+P127</f>
        <v>0</v>
      </c>
      <c r="S127" s="50"/>
      <c r="T127" s="50"/>
      <c r="U127" s="50"/>
      <c r="V127" s="50"/>
      <c r="W127" s="50"/>
      <c r="X127" s="50"/>
      <c r="Y127" s="87">
        <f>S127+T127+U127+W127</f>
        <v>0</v>
      </c>
      <c r="Z127" s="50"/>
      <c r="AA127" s="50"/>
      <c r="AB127" s="50"/>
      <c r="AC127" s="50"/>
      <c r="AD127" s="50"/>
      <c r="AE127" s="50"/>
      <c r="AF127" s="87">
        <f>Z127+AA127+AB127+AD127</f>
        <v>0</v>
      </c>
      <c r="AG127" s="50"/>
      <c r="AH127" s="50"/>
      <c r="AI127" s="50"/>
      <c r="AJ127" s="50"/>
      <c r="AK127" s="50"/>
      <c r="AL127" s="50"/>
      <c r="AM127" s="87">
        <f>AG127+AH127+AI127+AK127</f>
        <v>0</v>
      </c>
      <c r="AN127" s="50"/>
      <c r="AO127" s="50"/>
      <c r="AP127" s="50"/>
      <c r="AQ127" s="50"/>
      <c r="AR127" s="50"/>
      <c r="AS127" s="50"/>
      <c r="AT127" s="87">
        <f>AN127+AO127+AP127+AR127</f>
        <v>0</v>
      </c>
      <c r="AU127" s="95">
        <f>AT127+AM127+AF127+Y127+R127+K127</f>
        <v>0</v>
      </c>
      <c r="AV127" s="96"/>
      <c r="AW127" s="51"/>
      <c r="AX127" s="54"/>
      <c r="AY127" s="51"/>
      <c r="AZ127" s="296"/>
      <c r="BA127" s="296"/>
      <c r="BB127" s="296"/>
      <c r="BC127" s="296"/>
      <c r="BD127" s="296"/>
      <c r="BE127" s="296"/>
      <c r="BF127" s="296"/>
      <c r="BG127" s="296"/>
      <c r="BH127" s="296"/>
      <c r="BI127" s="296"/>
      <c r="BJ127" s="296"/>
      <c r="BK127" s="296"/>
      <c r="BL127" s="296"/>
      <c r="BM127" s="296"/>
      <c r="BN127" s="296"/>
      <c r="BO127" s="296"/>
      <c r="BP127" s="296"/>
      <c r="BQ127" s="296"/>
      <c r="BR127" s="296"/>
      <c r="BS127" s="296"/>
      <c r="BT127" s="296"/>
      <c r="BU127" s="296"/>
      <c r="BV127" s="296"/>
      <c r="BW127" s="296"/>
      <c r="BX127" s="296"/>
      <c r="BY127" s="296"/>
      <c r="BZ127" s="296"/>
      <c r="CA127" s="296"/>
      <c r="CB127" s="296"/>
      <c r="CC127" s="296"/>
      <c r="CD127" s="296"/>
      <c r="CE127" s="296"/>
      <c r="CF127" s="296"/>
      <c r="CG127" s="296"/>
      <c r="CH127" s="296"/>
      <c r="CI127" s="296"/>
      <c r="CJ127" s="296"/>
      <c r="CK127" s="296"/>
      <c r="CL127" s="296"/>
      <c r="CM127" s="296"/>
      <c r="CN127" s="296"/>
      <c r="CO127" s="296"/>
      <c r="CP127" s="296"/>
      <c r="CQ127" s="296"/>
      <c r="CR127" s="296"/>
      <c r="CS127" s="296"/>
      <c r="CT127" s="296"/>
      <c r="CU127" s="296"/>
      <c r="CV127" s="296"/>
      <c r="CW127" s="296"/>
      <c r="CX127" s="296"/>
      <c r="CY127" s="296"/>
      <c r="CZ127" s="296"/>
      <c r="DA127" s="296"/>
      <c r="DB127" s="296"/>
      <c r="DC127" s="296"/>
      <c r="DD127" s="296"/>
      <c r="DE127" s="296"/>
      <c r="DF127" s="296"/>
      <c r="DG127" s="296"/>
      <c r="DH127" s="296"/>
      <c r="DI127" s="296"/>
      <c r="DJ127" s="296"/>
      <c r="DK127" s="296"/>
      <c r="DL127" s="296"/>
      <c r="DM127" s="296"/>
      <c r="DN127" s="296"/>
      <c r="DO127" s="296"/>
      <c r="DP127" s="296"/>
      <c r="DQ127" s="296"/>
      <c r="DR127" s="296"/>
      <c r="DS127" s="296"/>
      <c r="DT127" s="296"/>
      <c r="DU127" s="296"/>
      <c r="DV127" s="296"/>
      <c r="DW127" s="296"/>
      <c r="DX127" s="296"/>
      <c r="DY127" s="296"/>
      <c r="DZ127" s="296"/>
      <c r="EA127" s="296"/>
      <c r="EB127" s="296"/>
      <c r="EC127" s="296"/>
      <c r="ED127" s="296"/>
      <c r="EE127" s="296"/>
      <c r="EF127" s="296"/>
      <c r="EG127" s="296"/>
      <c r="EH127" s="296"/>
      <c r="EI127" s="296"/>
      <c r="EJ127" s="296"/>
      <c r="EK127" s="296"/>
      <c r="EL127" s="296"/>
      <c r="EM127" s="296"/>
      <c r="EN127" s="296"/>
      <c r="EO127" s="296"/>
      <c r="EP127" s="296"/>
      <c r="EQ127" s="296"/>
      <c r="ER127" s="296"/>
      <c r="ES127" s="296"/>
    </row>
    <row r="128" spans="1:149" s="20" customFormat="1" ht="27.95" customHeight="1" x14ac:dyDescent="0.25">
      <c r="A128" s="379" t="s">
        <v>605</v>
      </c>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0"/>
      <c r="AY128" s="360"/>
      <c r="AZ128" s="296"/>
      <c r="BA128" s="296"/>
      <c r="BB128" s="296"/>
      <c r="BC128" s="296"/>
      <c r="BD128" s="296"/>
      <c r="BE128" s="296"/>
      <c r="BF128" s="296"/>
      <c r="BG128" s="296"/>
      <c r="BH128" s="296"/>
      <c r="BI128" s="296"/>
      <c r="BJ128" s="296"/>
      <c r="BK128" s="296"/>
      <c r="BL128" s="296"/>
      <c r="BM128" s="296"/>
      <c r="BN128" s="296"/>
      <c r="BO128" s="296"/>
      <c r="BP128" s="296"/>
      <c r="BQ128" s="296"/>
      <c r="BR128" s="296"/>
      <c r="BS128" s="296"/>
      <c r="BT128" s="296"/>
      <c r="BU128" s="296"/>
      <c r="BV128" s="296"/>
      <c r="BW128" s="296"/>
      <c r="BX128" s="296"/>
      <c r="BY128" s="296"/>
      <c r="BZ128" s="296"/>
      <c r="CA128" s="296"/>
      <c r="CB128" s="296"/>
      <c r="CC128" s="296"/>
      <c r="CD128" s="296"/>
      <c r="CE128" s="296"/>
      <c r="CF128" s="296"/>
      <c r="CG128" s="296"/>
      <c r="CH128" s="296"/>
      <c r="CI128" s="296"/>
      <c r="CJ128" s="296"/>
      <c r="CK128" s="296"/>
      <c r="CL128" s="296"/>
      <c r="CM128" s="296"/>
      <c r="CN128" s="296"/>
      <c r="CO128" s="296"/>
      <c r="CP128" s="296"/>
      <c r="CQ128" s="296"/>
      <c r="CR128" s="296"/>
      <c r="CS128" s="296"/>
      <c r="CT128" s="296"/>
      <c r="CU128" s="296"/>
      <c r="CV128" s="296"/>
      <c r="CW128" s="296"/>
      <c r="CX128" s="296"/>
      <c r="CY128" s="296"/>
      <c r="CZ128" s="296"/>
      <c r="DA128" s="296"/>
      <c r="DB128" s="296"/>
      <c r="DC128" s="296"/>
      <c r="DD128" s="296"/>
      <c r="DE128" s="296"/>
      <c r="DF128" s="296"/>
      <c r="DG128" s="296"/>
      <c r="DH128" s="296"/>
      <c r="DI128" s="296"/>
      <c r="DJ128" s="296"/>
      <c r="DK128" s="296"/>
      <c r="DL128" s="296"/>
      <c r="DM128" s="296"/>
      <c r="DN128" s="296"/>
      <c r="DO128" s="296"/>
      <c r="DP128" s="296"/>
      <c r="DQ128" s="296"/>
      <c r="DR128" s="296"/>
      <c r="DS128" s="296"/>
      <c r="DT128" s="296"/>
      <c r="DU128" s="296"/>
      <c r="DV128" s="296"/>
      <c r="DW128" s="296"/>
      <c r="DX128" s="296"/>
      <c r="DY128" s="296"/>
      <c r="DZ128" s="296"/>
      <c r="EA128" s="296"/>
      <c r="EB128" s="296"/>
      <c r="EC128" s="296"/>
      <c r="ED128" s="296"/>
      <c r="EE128" s="296"/>
      <c r="EF128" s="296"/>
      <c r="EG128" s="296"/>
      <c r="EH128" s="296"/>
      <c r="EI128" s="296"/>
      <c r="EJ128" s="296"/>
      <c r="EK128" s="296"/>
      <c r="EL128" s="296"/>
      <c r="EM128" s="296"/>
      <c r="EN128" s="296"/>
      <c r="EO128" s="296"/>
      <c r="EP128" s="296"/>
      <c r="EQ128" s="296"/>
      <c r="ER128" s="296"/>
      <c r="ES128" s="296"/>
    </row>
    <row r="129" spans="1:149" s="20" customFormat="1" ht="30" customHeight="1" x14ac:dyDescent="0.25">
      <c r="A129" s="92" t="s">
        <v>484</v>
      </c>
      <c r="B129" s="51"/>
      <c r="C129" s="51"/>
      <c r="D129" s="51"/>
      <c r="E129" s="51"/>
      <c r="F129" s="51"/>
      <c r="G129" s="51"/>
      <c r="H129" s="51"/>
      <c r="I129" s="51"/>
      <c r="J129" s="51"/>
      <c r="K129" s="87">
        <f>E129+F129+G129+I129</f>
        <v>0</v>
      </c>
      <c r="L129" s="94"/>
      <c r="M129" s="51"/>
      <c r="N129" s="51"/>
      <c r="O129" s="51"/>
      <c r="P129" s="51"/>
      <c r="Q129" s="51"/>
      <c r="R129" s="87">
        <f>L129+M129+N129+P129</f>
        <v>0</v>
      </c>
      <c r="S129" s="50"/>
      <c r="T129" s="50"/>
      <c r="U129" s="50"/>
      <c r="V129" s="50"/>
      <c r="W129" s="50"/>
      <c r="X129" s="50"/>
      <c r="Y129" s="87">
        <f>S129+T129+U129+W129</f>
        <v>0</v>
      </c>
      <c r="Z129" s="50"/>
      <c r="AA129" s="50"/>
      <c r="AB129" s="50"/>
      <c r="AC129" s="50"/>
      <c r="AD129" s="50"/>
      <c r="AE129" s="50"/>
      <c r="AF129" s="87">
        <f>Z129+AA129+AB129+AD129</f>
        <v>0</v>
      </c>
      <c r="AG129" s="50"/>
      <c r="AH129" s="50"/>
      <c r="AI129" s="50"/>
      <c r="AJ129" s="50"/>
      <c r="AK129" s="50"/>
      <c r="AL129" s="50"/>
      <c r="AM129" s="87">
        <f>AG129+AH129+AI129+AK129</f>
        <v>0</v>
      </c>
      <c r="AN129" s="50"/>
      <c r="AO129" s="50"/>
      <c r="AP129" s="50"/>
      <c r="AQ129" s="50"/>
      <c r="AR129" s="50"/>
      <c r="AS129" s="50"/>
      <c r="AT129" s="87">
        <f>AN129+AO129+AP129+AR129</f>
        <v>0</v>
      </c>
      <c r="AU129" s="95">
        <f>AT129+AM129+AF129+Y129+R129+K129</f>
        <v>0</v>
      </c>
      <c r="AV129" s="96"/>
      <c r="AW129" s="51"/>
      <c r="AX129" s="54"/>
      <c r="AY129" s="51"/>
      <c r="AZ129" s="296"/>
      <c r="BA129" s="296"/>
      <c r="BB129" s="296"/>
      <c r="BC129" s="296"/>
      <c r="BD129" s="296"/>
      <c r="BE129" s="296"/>
      <c r="BF129" s="296"/>
      <c r="BG129" s="296"/>
      <c r="BH129" s="296"/>
      <c r="BI129" s="296"/>
      <c r="BJ129" s="296"/>
      <c r="BK129" s="296"/>
      <c r="BL129" s="296"/>
      <c r="BM129" s="296"/>
      <c r="BN129" s="296"/>
      <c r="BO129" s="296"/>
      <c r="BP129" s="296"/>
      <c r="BQ129" s="296"/>
      <c r="BR129" s="296"/>
      <c r="BS129" s="296"/>
      <c r="BT129" s="296"/>
      <c r="BU129" s="296"/>
      <c r="BV129" s="296"/>
      <c r="BW129" s="296"/>
      <c r="BX129" s="296"/>
      <c r="BY129" s="296"/>
      <c r="BZ129" s="296"/>
      <c r="CA129" s="296"/>
      <c r="CB129" s="296"/>
      <c r="CC129" s="296"/>
      <c r="CD129" s="296"/>
      <c r="CE129" s="296"/>
      <c r="CF129" s="296"/>
      <c r="CG129" s="296"/>
      <c r="CH129" s="296"/>
      <c r="CI129" s="296"/>
      <c r="CJ129" s="296"/>
      <c r="CK129" s="296"/>
      <c r="CL129" s="296"/>
      <c r="CM129" s="296"/>
      <c r="CN129" s="296"/>
      <c r="CO129" s="296"/>
      <c r="CP129" s="296"/>
      <c r="CQ129" s="296"/>
      <c r="CR129" s="296"/>
      <c r="CS129" s="296"/>
      <c r="CT129" s="296"/>
      <c r="CU129" s="296"/>
      <c r="CV129" s="296"/>
      <c r="CW129" s="296"/>
      <c r="CX129" s="296"/>
      <c r="CY129" s="296"/>
      <c r="CZ129" s="296"/>
      <c r="DA129" s="296"/>
      <c r="DB129" s="296"/>
      <c r="DC129" s="296"/>
      <c r="DD129" s="296"/>
      <c r="DE129" s="296"/>
      <c r="DF129" s="296"/>
      <c r="DG129" s="296"/>
      <c r="DH129" s="296"/>
      <c r="DI129" s="296"/>
      <c r="DJ129" s="296"/>
      <c r="DK129" s="296"/>
      <c r="DL129" s="296"/>
      <c r="DM129" s="296"/>
      <c r="DN129" s="296"/>
      <c r="DO129" s="296"/>
      <c r="DP129" s="296"/>
      <c r="DQ129" s="296"/>
      <c r="DR129" s="296"/>
      <c r="DS129" s="296"/>
      <c r="DT129" s="296"/>
      <c r="DU129" s="296"/>
      <c r="DV129" s="296"/>
      <c r="DW129" s="296"/>
      <c r="DX129" s="296"/>
      <c r="DY129" s="296"/>
      <c r="DZ129" s="296"/>
      <c r="EA129" s="296"/>
      <c r="EB129" s="296"/>
      <c r="EC129" s="296"/>
      <c r="ED129" s="296"/>
      <c r="EE129" s="296"/>
      <c r="EF129" s="296"/>
      <c r="EG129" s="296"/>
      <c r="EH129" s="296"/>
      <c r="EI129" s="296"/>
      <c r="EJ129" s="296"/>
      <c r="EK129" s="296"/>
      <c r="EL129" s="296"/>
      <c r="EM129" s="296"/>
      <c r="EN129" s="296"/>
      <c r="EO129" s="296"/>
      <c r="EP129" s="296"/>
      <c r="EQ129" s="296"/>
      <c r="ER129" s="296"/>
      <c r="ES129" s="296"/>
    </row>
    <row r="130" spans="1:149" s="20" customFormat="1" ht="27.95" customHeight="1" x14ac:dyDescent="0.25">
      <c r="A130" s="403" t="s">
        <v>407</v>
      </c>
      <c r="B130" s="404"/>
      <c r="C130" s="404"/>
      <c r="D130" s="404"/>
      <c r="E130" s="84">
        <f>SUM(E132,E134,E136:E142)</f>
        <v>18717.29</v>
      </c>
      <c r="F130" s="84">
        <f t="shared" ref="F130:AU130" si="37">SUM(F132,F134,F136:F142)</f>
        <v>3234190</v>
      </c>
      <c r="G130" s="84">
        <f t="shared" si="37"/>
        <v>1826149.78</v>
      </c>
      <c r="H130" s="84"/>
      <c r="I130" s="84">
        <f t="shared" si="37"/>
        <v>499589.18000000005</v>
      </c>
      <c r="J130" s="84"/>
      <c r="K130" s="84">
        <f t="shared" si="37"/>
        <v>5578646.2500000009</v>
      </c>
      <c r="L130" s="84">
        <f t="shared" si="37"/>
        <v>947480</v>
      </c>
      <c r="M130" s="84">
        <f t="shared" si="37"/>
        <v>0</v>
      </c>
      <c r="N130" s="84">
        <f t="shared" si="37"/>
        <v>0</v>
      </c>
      <c r="O130" s="84"/>
      <c r="P130" s="84">
        <f t="shared" si="37"/>
        <v>1260720</v>
      </c>
      <c r="Q130" s="84"/>
      <c r="R130" s="84">
        <f t="shared" si="37"/>
        <v>2208200</v>
      </c>
      <c r="S130" s="84">
        <f t="shared" si="37"/>
        <v>247480</v>
      </c>
      <c r="T130" s="84">
        <f t="shared" si="37"/>
        <v>0</v>
      </c>
      <c r="U130" s="84">
        <f t="shared" si="37"/>
        <v>0</v>
      </c>
      <c r="V130" s="84"/>
      <c r="W130" s="84">
        <f t="shared" si="37"/>
        <v>1260720</v>
      </c>
      <c r="X130" s="84"/>
      <c r="Y130" s="84">
        <f t="shared" si="37"/>
        <v>1508200</v>
      </c>
      <c r="Z130" s="84">
        <f t="shared" si="37"/>
        <v>0</v>
      </c>
      <c r="AA130" s="84">
        <f t="shared" si="37"/>
        <v>0</v>
      </c>
      <c r="AB130" s="84">
        <f t="shared" si="37"/>
        <v>0</v>
      </c>
      <c r="AC130" s="84"/>
      <c r="AD130" s="84">
        <f t="shared" si="37"/>
        <v>0</v>
      </c>
      <c r="AE130" s="84"/>
      <c r="AF130" s="84">
        <f t="shared" si="37"/>
        <v>0</v>
      </c>
      <c r="AG130" s="84">
        <f t="shared" si="37"/>
        <v>0</v>
      </c>
      <c r="AH130" s="84">
        <f t="shared" si="37"/>
        <v>0</v>
      </c>
      <c r="AI130" s="84">
        <f t="shared" si="37"/>
        <v>0</v>
      </c>
      <c r="AJ130" s="84"/>
      <c r="AK130" s="84">
        <f t="shared" si="37"/>
        <v>0</v>
      </c>
      <c r="AL130" s="84"/>
      <c r="AM130" s="84">
        <f t="shared" si="37"/>
        <v>0</v>
      </c>
      <c r="AN130" s="84">
        <f t="shared" si="37"/>
        <v>0</v>
      </c>
      <c r="AO130" s="84">
        <f t="shared" si="37"/>
        <v>0</v>
      </c>
      <c r="AP130" s="84">
        <f t="shared" si="37"/>
        <v>0</v>
      </c>
      <c r="AQ130" s="84"/>
      <c r="AR130" s="84">
        <f t="shared" si="37"/>
        <v>0</v>
      </c>
      <c r="AS130" s="84"/>
      <c r="AT130" s="84">
        <f t="shared" si="37"/>
        <v>0</v>
      </c>
      <c r="AU130" s="84">
        <f t="shared" si="37"/>
        <v>9295046.25</v>
      </c>
      <c r="AV130" s="84"/>
      <c r="AW130" s="84"/>
      <c r="AX130" s="84"/>
      <c r="AY130" s="84"/>
      <c r="AZ130" s="296"/>
      <c r="BA130" s="296"/>
      <c r="BB130" s="296"/>
      <c r="BC130" s="296"/>
      <c r="BD130" s="296"/>
      <c r="BE130" s="296"/>
      <c r="BF130" s="296"/>
      <c r="BG130" s="296"/>
      <c r="BH130" s="296"/>
      <c r="BI130" s="296"/>
      <c r="BJ130" s="296"/>
      <c r="BK130" s="296"/>
      <c r="BL130" s="296"/>
      <c r="BM130" s="296"/>
      <c r="BN130" s="296"/>
      <c r="BO130" s="296"/>
      <c r="BP130" s="296"/>
      <c r="BQ130" s="296"/>
      <c r="BR130" s="296"/>
      <c r="BS130" s="296"/>
      <c r="BT130" s="296"/>
      <c r="BU130" s="296"/>
      <c r="BV130" s="296"/>
      <c r="BW130" s="296"/>
      <c r="BX130" s="296"/>
      <c r="BY130" s="296"/>
      <c r="BZ130" s="296"/>
      <c r="CA130" s="296"/>
      <c r="CB130" s="296"/>
      <c r="CC130" s="296"/>
      <c r="CD130" s="296"/>
      <c r="CE130" s="296"/>
      <c r="CF130" s="296"/>
      <c r="CG130" s="296"/>
      <c r="CH130" s="296"/>
      <c r="CI130" s="296"/>
      <c r="CJ130" s="296"/>
      <c r="CK130" s="296"/>
      <c r="CL130" s="296"/>
      <c r="CM130" s="296"/>
      <c r="CN130" s="296"/>
      <c r="CO130" s="296"/>
      <c r="CP130" s="296"/>
      <c r="CQ130" s="296"/>
      <c r="CR130" s="296"/>
      <c r="CS130" s="296"/>
      <c r="CT130" s="296"/>
      <c r="CU130" s="296"/>
      <c r="CV130" s="296"/>
      <c r="CW130" s="296"/>
      <c r="CX130" s="296"/>
      <c r="CY130" s="296"/>
      <c r="CZ130" s="296"/>
      <c r="DA130" s="296"/>
      <c r="DB130" s="296"/>
      <c r="DC130" s="296"/>
      <c r="DD130" s="296"/>
      <c r="DE130" s="296"/>
      <c r="DF130" s="296"/>
      <c r="DG130" s="296"/>
      <c r="DH130" s="296"/>
      <c r="DI130" s="296"/>
      <c r="DJ130" s="296"/>
      <c r="DK130" s="296"/>
      <c r="DL130" s="296"/>
      <c r="DM130" s="296"/>
      <c r="DN130" s="296"/>
      <c r="DO130" s="296"/>
      <c r="DP130" s="296"/>
      <c r="DQ130" s="296"/>
      <c r="DR130" s="296"/>
      <c r="DS130" s="296"/>
      <c r="DT130" s="296"/>
      <c r="DU130" s="296"/>
      <c r="DV130" s="296"/>
      <c r="DW130" s="296"/>
      <c r="DX130" s="296"/>
      <c r="DY130" s="296"/>
      <c r="DZ130" s="296"/>
      <c r="EA130" s="296"/>
      <c r="EB130" s="296"/>
      <c r="EC130" s="296"/>
      <c r="ED130" s="296"/>
      <c r="EE130" s="296"/>
      <c r="EF130" s="296"/>
      <c r="EG130" s="296"/>
      <c r="EH130" s="296"/>
      <c r="EI130" s="296"/>
      <c r="EJ130" s="296"/>
      <c r="EK130" s="296"/>
      <c r="EL130" s="296"/>
      <c r="EM130" s="296"/>
      <c r="EN130" s="296"/>
      <c r="EO130" s="296"/>
      <c r="EP130" s="296"/>
      <c r="EQ130" s="296"/>
      <c r="ER130" s="296"/>
      <c r="ES130" s="296"/>
    </row>
    <row r="131" spans="1:149" s="20" customFormat="1" ht="31.5" customHeight="1" x14ac:dyDescent="0.25">
      <c r="A131" s="379" t="s">
        <v>606</v>
      </c>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J131" s="360"/>
      <c r="AK131" s="360"/>
      <c r="AL131" s="360"/>
      <c r="AM131" s="360"/>
      <c r="AN131" s="360"/>
      <c r="AO131" s="360"/>
      <c r="AP131" s="360"/>
      <c r="AQ131" s="360"/>
      <c r="AR131" s="360"/>
      <c r="AS131" s="360"/>
      <c r="AT131" s="360"/>
      <c r="AU131" s="360"/>
      <c r="AV131" s="360"/>
      <c r="AW131" s="360"/>
      <c r="AX131" s="360"/>
      <c r="AY131" s="360"/>
      <c r="AZ131" s="296"/>
      <c r="BA131" s="296"/>
      <c r="BB131" s="296"/>
      <c r="BC131" s="296"/>
      <c r="BD131" s="296"/>
      <c r="BE131" s="296"/>
      <c r="BF131" s="296"/>
      <c r="BG131" s="296"/>
      <c r="BH131" s="296"/>
      <c r="BI131" s="296"/>
      <c r="BJ131" s="296"/>
      <c r="BK131" s="296"/>
      <c r="BL131" s="296"/>
      <c r="BM131" s="296"/>
      <c r="BN131" s="296"/>
      <c r="BO131" s="296"/>
      <c r="BP131" s="296"/>
      <c r="BQ131" s="296"/>
      <c r="BR131" s="296"/>
      <c r="BS131" s="296"/>
      <c r="BT131" s="296"/>
      <c r="BU131" s="296"/>
      <c r="BV131" s="296"/>
      <c r="BW131" s="296"/>
      <c r="BX131" s="296"/>
      <c r="BY131" s="296"/>
      <c r="BZ131" s="296"/>
      <c r="CA131" s="296"/>
      <c r="CB131" s="296"/>
      <c r="CC131" s="296"/>
      <c r="CD131" s="296"/>
      <c r="CE131" s="296"/>
      <c r="CF131" s="296"/>
      <c r="CG131" s="296"/>
      <c r="CH131" s="296"/>
      <c r="CI131" s="296"/>
      <c r="CJ131" s="296"/>
      <c r="CK131" s="296"/>
      <c r="CL131" s="296"/>
      <c r="CM131" s="296"/>
      <c r="CN131" s="296"/>
      <c r="CO131" s="296"/>
      <c r="CP131" s="296"/>
      <c r="CQ131" s="296"/>
      <c r="CR131" s="296"/>
      <c r="CS131" s="296"/>
      <c r="CT131" s="296"/>
      <c r="CU131" s="296"/>
      <c r="CV131" s="296"/>
      <c r="CW131" s="296"/>
      <c r="CX131" s="296"/>
      <c r="CY131" s="296"/>
      <c r="CZ131" s="296"/>
      <c r="DA131" s="296"/>
      <c r="DB131" s="296"/>
      <c r="DC131" s="296"/>
      <c r="DD131" s="296"/>
      <c r="DE131" s="296"/>
      <c r="DF131" s="296"/>
      <c r="DG131" s="296"/>
      <c r="DH131" s="296"/>
      <c r="DI131" s="296"/>
      <c r="DJ131" s="296"/>
      <c r="DK131" s="296"/>
      <c r="DL131" s="296"/>
      <c r="DM131" s="296"/>
      <c r="DN131" s="296"/>
      <c r="DO131" s="296"/>
      <c r="DP131" s="296"/>
      <c r="DQ131" s="296"/>
      <c r="DR131" s="296"/>
      <c r="DS131" s="296"/>
      <c r="DT131" s="296"/>
      <c r="DU131" s="296"/>
      <c r="DV131" s="296"/>
      <c r="DW131" s="296"/>
      <c r="DX131" s="296"/>
      <c r="DY131" s="296"/>
      <c r="DZ131" s="296"/>
      <c r="EA131" s="296"/>
      <c r="EB131" s="296"/>
      <c r="EC131" s="296"/>
      <c r="ED131" s="296"/>
      <c r="EE131" s="296"/>
      <c r="EF131" s="296"/>
      <c r="EG131" s="296"/>
      <c r="EH131" s="296"/>
      <c r="EI131" s="296"/>
      <c r="EJ131" s="296"/>
      <c r="EK131" s="296"/>
      <c r="EL131" s="296"/>
      <c r="EM131" s="296"/>
      <c r="EN131" s="296"/>
      <c r="EO131" s="296"/>
      <c r="EP131" s="296"/>
      <c r="EQ131" s="296"/>
      <c r="ER131" s="296"/>
      <c r="ES131" s="296"/>
    </row>
    <row r="132" spans="1:149" s="153" customFormat="1" ht="72" customHeight="1" x14ac:dyDescent="0.25">
      <c r="A132" s="92" t="s">
        <v>485</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c r="AZ132" s="302"/>
      <c r="BA132" s="302"/>
      <c r="BB132" s="302"/>
      <c r="BC132" s="302"/>
      <c r="BD132" s="302"/>
      <c r="BE132" s="302"/>
      <c r="BF132" s="302"/>
      <c r="BG132" s="302"/>
      <c r="BH132" s="302"/>
      <c r="BI132" s="302"/>
      <c r="BJ132" s="302"/>
      <c r="BK132" s="302"/>
      <c r="BL132" s="302"/>
      <c r="BM132" s="302"/>
      <c r="BN132" s="302"/>
      <c r="BO132" s="302"/>
      <c r="BP132" s="302"/>
      <c r="BQ132" s="302"/>
      <c r="BR132" s="302"/>
      <c r="BS132" s="302"/>
      <c r="BT132" s="302"/>
      <c r="BU132" s="302"/>
      <c r="BV132" s="302"/>
      <c r="BW132" s="302"/>
      <c r="BX132" s="302"/>
      <c r="BY132" s="302"/>
      <c r="BZ132" s="302"/>
      <c r="CA132" s="302"/>
      <c r="CB132" s="302"/>
      <c r="CC132" s="302"/>
      <c r="CD132" s="302"/>
      <c r="CE132" s="302"/>
      <c r="CF132" s="302"/>
      <c r="CG132" s="302"/>
      <c r="CH132" s="302"/>
      <c r="CI132" s="302"/>
      <c r="CJ132" s="302"/>
      <c r="CK132" s="302"/>
      <c r="CL132" s="302"/>
      <c r="CM132" s="302"/>
      <c r="CN132" s="302"/>
      <c r="CO132" s="302"/>
      <c r="CP132" s="302"/>
      <c r="CQ132" s="302"/>
      <c r="CR132" s="302"/>
      <c r="CS132" s="302"/>
      <c r="CT132" s="302"/>
      <c r="CU132" s="302"/>
      <c r="CV132" s="302"/>
      <c r="CW132" s="302"/>
      <c r="CX132" s="302"/>
      <c r="CY132" s="302"/>
      <c r="CZ132" s="302"/>
      <c r="DA132" s="302"/>
      <c r="DB132" s="302"/>
      <c r="DC132" s="302"/>
      <c r="DD132" s="302"/>
      <c r="DE132" s="302"/>
      <c r="DF132" s="302"/>
      <c r="DG132" s="302"/>
      <c r="DH132" s="302"/>
      <c r="DI132" s="302"/>
      <c r="DJ132" s="302"/>
      <c r="DK132" s="302"/>
      <c r="DL132" s="302"/>
      <c r="DM132" s="302"/>
      <c r="DN132" s="302"/>
      <c r="DO132" s="302"/>
      <c r="DP132" s="302"/>
      <c r="DQ132" s="302"/>
      <c r="DR132" s="302"/>
      <c r="DS132" s="302"/>
      <c r="DT132" s="302"/>
      <c r="DU132" s="302"/>
      <c r="DV132" s="302"/>
      <c r="DW132" s="302"/>
      <c r="DX132" s="302"/>
      <c r="DY132" s="302"/>
      <c r="DZ132" s="302"/>
      <c r="EA132" s="302"/>
      <c r="EB132" s="302"/>
      <c r="EC132" s="302"/>
      <c r="ED132" s="302"/>
      <c r="EE132" s="302"/>
      <c r="EF132" s="302"/>
      <c r="EG132" s="302"/>
      <c r="EH132" s="302"/>
      <c r="EI132" s="302"/>
      <c r="EJ132" s="302"/>
      <c r="EK132" s="302"/>
      <c r="EL132" s="302"/>
      <c r="EM132" s="302"/>
      <c r="EN132" s="302"/>
      <c r="EO132" s="302"/>
      <c r="EP132" s="302"/>
      <c r="EQ132" s="302"/>
      <c r="ER132" s="302"/>
      <c r="ES132" s="302"/>
    </row>
    <row r="133" spans="1:149" s="4" customFormat="1" ht="45" customHeight="1" x14ac:dyDescent="0.25">
      <c r="A133" s="379" t="s">
        <v>408</v>
      </c>
      <c r="B133" s="360"/>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c r="AJ133" s="360"/>
      <c r="AK133" s="360"/>
      <c r="AL133" s="360"/>
      <c r="AM133" s="360"/>
      <c r="AN133" s="360"/>
      <c r="AO133" s="360"/>
      <c r="AP133" s="360"/>
      <c r="AQ133" s="360"/>
      <c r="AR133" s="360"/>
      <c r="AS133" s="360"/>
      <c r="AT133" s="360"/>
      <c r="AU133" s="360"/>
      <c r="AV133" s="360"/>
      <c r="AW133" s="360"/>
      <c r="AX133" s="360"/>
      <c r="AY133" s="360"/>
      <c r="AZ133" s="297"/>
      <c r="BA133" s="297"/>
      <c r="BB133" s="297"/>
      <c r="BC133" s="297"/>
      <c r="BD133" s="297"/>
      <c r="BE133" s="297"/>
      <c r="BF133" s="297"/>
      <c r="BG133" s="297"/>
      <c r="BH133" s="297"/>
      <c r="BI133" s="297"/>
      <c r="BJ133" s="297"/>
      <c r="BK133" s="297"/>
      <c r="BL133" s="297"/>
      <c r="BM133" s="297"/>
      <c r="BN133" s="297"/>
      <c r="BO133" s="297"/>
      <c r="BP133" s="297"/>
      <c r="BQ133" s="297"/>
      <c r="BR133" s="297"/>
      <c r="BS133" s="297"/>
      <c r="BT133" s="297"/>
      <c r="BU133" s="297"/>
      <c r="BV133" s="297"/>
      <c r="BW133" s="297"/>
      <c r="BX133" s="297"/>
      <c r="BY133" s="297"/>
      <c r="BZ133" s="297"/>
      <c r="CA133" s="297"/>
      <c r="CB133" s="297"/>
      <c r="CC133" s="297"/>
      <c r="CD133" s="297"/>
      <c r="CE133" s="297"/>
      <c r="CF133" s="297"/>
      <c r="CG133" s="297"/>
      <c r="CH133" s="297"/>
      <c r="CI133" s="297"/>
      <c r="CJ133" s="297"/>
      <c r="CK133" s="297"/>
      <c r="CL133" s="297"/>
      <c r="CM133" s="297"/>
      <c r="CN133" s="297"/>
      <c r="CO133" s="297"/>
      <c r="CP133" s="297"/>
      <c r="CQ133" s="297"/>
      <c r="CR133" s="297"/>
      <c r="CS133" s="297"/>
      <c r="CT133" s="297"/>
      <c r="CU133" s="297"/>
      <c r="CV133" s="297"/>
      <c r="CW133" s="297"/>
      <c r="CX133" s="297"/>
      <c r="CY133" s="297"/>
      <c r="CZ133" s="297"/>
      <c r="DA133" s="297"/>
      <c r="DB133" s="297"/>
      <c r="DC133" s="297"/>
      <c r="DD133" s="297"/>
      <c r="DE133" s="297"/>
      <c r="DF133" s="297"/>
      <c r="DG133" s="297"/>
      <c r="DH133" s="297"/>
      <c r="DI133" s="297"/>
      <c r="DJ133" s="297"/>
      <c r="DK133" s="297"/>
      <c r="DL133" s="297"/>
      <c r="DM133" s="297"/>
      <c r="DN133" s="297"/>
      <c r="DO133" s="297"/>
      <c r="DP133" s="297"/>
      <c r="DQ133" s="297"/>
      <c r="DR133" s="297"/>
      <c r="DS133" s="297"/>
      <c r="DT133" s="297"/>
      <c r="DU133" s="297"/>
      <c r="DV133" s="297"/>
      <c r="DW133" s="297"/>
      <c r="DX133" s="297"/>
      <c r="DY133" s="297"/>
      <c r="DZ133" s="297"/>
      <c r="EA133" s="297"/>
      <c r="EB133" s="297"/>
      <c r="EC133" s="297"/>
      <c r="ED133" s="297"/>
      <c r="EE133" s="297"/>
      <c r="EF133" s="297"/>
      <c r="EG133" s="297"/>
      <c r="EH133" s="297"/>
      <c r="EI133" s="297"/>
      <c r="EJ133" s="297"/>
      <c r="EK133" s="297"/>
      <c r="EL133" s="297"/>
      <c r="EM133" s="297"/>
      <c r="EN133" s="297"/>
      <c r="EO133" s="297"/>
      <c r="EP133" s="297"/>
      <c r="EQ133" s="297"/>
      <c r="ER133" s="297"/>
      <c r="ES133" s="297"/>
    </row>
    <row r="134" spans="1:149" s="4" customFormat="1" ht="58.5" customHeight="1" x14ac:dyDescent="0.25">
      <c r="A134" s="92" t="s">
        <v>486</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c r="AZ134" s="297"/>
      <c r="BA134" s="297"/>
      <c r="BB134" s="297"/>
      <c r="BC134" s="297"/>
      <c r="BD134" s="297"/>
      <c r="BE134" s="297"/>
      <c r="BF134" s="297"/>
      <c r="BG134" s="297"/>
      <c r="BH134" s="297"/>
      <c r="BI134" s="297"/>
      <c r="BJ134" s="297"/>
      <c r="BK134" s="297"/>
      <c r="BL134" s="297"/>
      <c r="BM134" s="297"/>
      <c r="BN134" s="297"/>
      <c r="BO134" s="297"/>
      <c r="BP134" s="297"/>
      <c r="BQ134" s="297"/>
      <c r="BR134" s="297"/>
      <c r="BS134" s="297"/>
      <c r="BT134" s="297"/>
      <c r="BU134" s="297"/>
      <c r="BV134" s="297"/>
      <c r="BW134" s="297"/>
      <c r="BX134" s="297"/>
      <c r="BY134" s="297"/>
      <c r="BZ134" s="297"/>
      <c r="CA134" s="297"/>
      <c r="CB134" s="297"/>
      <c r="CC134" s="297"/>
      <c r="CD134" s="297"/>
      <c r="CE134" s="297"/>
      <c r="CF134" s="297"/>
      <c r="CG134" s="297"/>
      <c r="CH134" s="297"/>
      <c r="CI134" s="297"/>
      <c r="CJ134" s="297"/>
      <c r="CK134" s="297"/>
      <c r="CL134" s="297"/>
      <c r="CM134" s="297"/>
      <c r="CN134" s="297"/>
      <c r="CO134" s="297"/>
      <c r="CP134" s="297"/>
      <c r="CQ134" s="297"/>
      <c r="CR134" s="297"/>
      <c r="CS134" s="297"/>
      <c r="CT134" s="297"/>
      <c r="CU134" s="297"/>
      <c r="CV134" s="297"/>
      <c r="CW134" s="297"/>
      <c r="CX134" s="297"/>
      <c r="CY134" s="297"/>
      <c r="CZ134" s="297"/>
      <c r="DA134" s="297"/>
      <c r="DB134" s="297"/>
      <c r="DC134" s="297"/>
      <c r="DD134" s="297"/>
      <c r="DE134" s="297"/>
      <c r="DF134" s="297"/>
      <c r="DG134" s="297"/>
      <c r="DH134" s="297"/>
      <c r="DI134" s="297"/>
      <c r="DJ134" s="297"/>
      <c r="DK134" s="297"/>
      <c r="DL134" s="297"/>
      <c r="DM134" s="297"/>
      <c r="DN134" s="297"/>
      <c r="DO134" s="297"/>
      <c r="DP134" s="297"/>
      <c r="DQ134" s="297"/>
      <c r="DR134" s="297"/>
      <c r="DS134" s="297"/>
      <c r="DT134" s="297"/>
      <c r="DU134" s="297"/>
      <c r="DV134" s="297"/>
      <c r="DW134" s="297"/>
      <c r="DX134" s="297"/>
      <c r="DY134" s="297"/>
      <c r="DZ134" s="297"/>
      <c r="EA134" s="297"/>
      <c r="EB134" s="297"/>
      <c r="EC134" s="297"/>
      <c r="ED134" s="297"/>
      <c r="EE134" s="297"/>
      <c r="EF134" s="297"/>
      <c r="EG134" s="297"/>
      <c r="EH134" s="297"/>
      <c r="EI134" s="297"/>
      <c r="EJ134" s="297"/>
      <c r="EK134" s="297"/>
      <c r="EL134" s="297"/>
      <c r="EM134" s="297"/>
      <c r="EN134" s="297"/>
      <c r="EO134" s="297"/>
      <c r="EP134" s="297"/>
      <c r="EQ134" s="297"/>
      <c r="ER134" s="297"/>
      <c r="ES134" s="297"/>
    </row>
    <row r="135" spans="1:149" s="4" customFormat="1" ht="36.950000000000003" customHeight="1" x14ac:dyDescent="0.25">
      <c r="A135" s="379" t="s">
        <v>607</v>
      </c>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360"/>
      <c r="AL135" s="360"/>
      <c r="AM135" s="360"/>
      <c r="AN135" s="360"/>
      <c r="AO135" s="360"/>
      <c r="AP135" s="360"/>
      <c r="AQ135" s="360"/>
      <c r="AR135" s="360"/>
      <c r="AS135" s="360"/>
      <c r="AT135" s="360"/>
      <c r="AU135" s="360"/>
      <c r="AV135" s="360"/>
      <c r="AW135" s="360"/>
      <c r="AX135" s="360"/>
      <c r="AY135" s="360"/>
      <c r="AZ135" s="297"/>
      <c r="BA135" s="297"/>
      <c r="BB135" s="297"/>
      <c r="BC135" s="297"/>
      <c r="BD135" s="297"/>
      <c r="BE135" s="297"/>
      <c r="BF135" s="297"/>
      <c r="BG135" s="297"/>
      <c r="BH135" s="297"/>
      <c r="BI135" s="297"/>
      <c r="BJ135" s="297"/>
      <c r="BK135" s="297"/>
      <c r="BL135" s="297"/>
      <c r="BM135" s="297"/>
      <c r="BN135" s="297"/>
      <c r="BO135" s="297"/>
      <c r="BP135" s="297"/>
      <c r="BQ135" s="297"/>
      <c r="BR135" s="297"/>
      <c r="BS135" s="297"/>
      <c r="BT135" s="297"/>
      <c r="BU135" s="297"/>
      <c r="BV135" s="297"/>
      <c r="BW135" s="297"/>
      <c r="BX135" s="297"/>
      <c r="BY135" s="297"/>
      <c r="BZ135" s="297"/>
      <c r="CA135" s="297"/>
      <c r="CB135" s="297"/>
      <c r="CC135" s="297"/>
      <c r="CD135" s="297"/>
      <c r="CE135" s="297"/>
      <c r="CF135" s="297"/>
      <c r="CG135" s="297"/>
      <c r="CH135" s="297"/>
      <c r="CI135" s="297"/>
      <c r="CJ135" s="297"/>
      <c r="CK135" s="297"/>
      <c r="CL135" s="297"/>
      <c r="CM135" s="297"/>
      <c r="CN135" s="297"/>
      <c r="CO135" s="297"/>
      <c r="CP135" s="297"/>
      <c r="CQ135" s="297"/>
      <c r="CR135" s="297"/>
      <c r="CS135" s="297"/>
      <c r="CT135" s="297"/>
      <c r="CU135" s="297"/>
      <c r="CV135" s="297"/>
      <c r="CW135" s="297"/>
      <c r="CX135" s="297"/>
      <c r="CY135" s="297"/>
      <c r="CZ135" s="297"/>
      <c r="DA135" s="297"/>
      <c r="DB135" s="297"/>
      <c r="DC135" s="297"/>
      <c r="DD135" s="297"/>
      <c r="DE135" s="297"/>
      <c r="DF135" s="297"/>
      <c r="DG135" s="297"/>
      <c r="DH135" s="297"/>
      <c r="DI135" s="297"/>
      <c r="DJ135" s="297"/>
      <c r="DK135" s="297"/>
      <c r="DL135" s="297"/>
      <c r="DM135" s="297"/>
      <c r="DN135" s="297"/>
      <c r="DO135" s="297"/>
      <c r="DP135" s="297"/>
      <c r="DQ135" s="297"/>
      <c r="DR135" s="297"/>
      <c r="DS135" s="297"/>
      <c r="DT135" s="297"/>
      <c r="DU135" s="297"/>
      <c r="DV135" s="297"/>
      <c r="DW135" s="297"/>
      <c r="DX135" s="297"/>
      <c r="DY135" s="297"/>
      <c r="DZ135" s="297"/>
      <c r="EA135" s="297"/>
      <c r="EB135" s="297"/>
      <c r="EC135" s="297"/>
      <c r="ED135" s="297"/>
      <c r="EE135" s="297"/>
      <c r="EF135" s="297"/>
      <c r="EG135" s="297"/>
      <c r="EH135" s="297"/>
      <c r="EI135" s="297"/>
      <c r="EJ135" s="297"/>
      <c r="EK135" s="297"/>
      <c r="EL135" s="297"/>
      <c r="EM135" s="297"/>
      <c r="EN135" s="297"/>
      <c r="EO135" s="297"/>
      <c r="EP135" s="297"/>
      <c r="EQ135" s="297"/>
      <c r="ER135" s="297"/>
      <c r="ES135" s="297"/>
    </row>
    <row r="136" spans="1:149" s="4" customFormat="1" ht="82.5" customHeight="1" x14ac:dyDescent="0.25">
      <c r="A136" s="151" t="s">
        <v>487</v>
      </c>
      <c r="B136" s="51" t="s">
        <v>186</v>
      </c>
      <c r="C136" s="51" t="s">
        <v>98</v>
      </c>
      <c r="D136" s="152"/>
      <c r="E136" s="108"/>
      <c r="F136" s="108">
        <v>2234190</v>
      </c>
      <c r="G136" s="108">
        <v>1681835.24</v>
      </c>
      <c r="H136" s="108"/>
      <c r="I136" s="112">
        <f>396751.03+62750.12</f>
        <v>459501.15</v>
      </c>
      <c r="J136" s="118" t="s">
        <v>164</v>
      </c>
      <c r="K136" s="118">
        <f>E136+F136+G136+I136</f>
        <v>4375526.3900000006</v>
      </c>
      <c r="L136" s="108"/>
      <c r="M136" s="108"/>
      <c r="N136" s="108"/>
      <c r="O136" s="108"/>
      <c r="P136" s="108"/>
      <c r="Q136" s="108"/>
      <c r="R136" s="49">
        <f>L136+M136+N136+P136</f>
        <v>0</v>
      </c>
      <c r="S136" s="108"/>
      <c r="T136" s="108"/>
      <c r="U136" s="108"/>
      <c r="V136" s="108"/>
      <c r="W136" s="108"/>
      <c r="X136" s="108"/>
      <c r="Y136" s="87">
        <f t="shared" ref="Y136:Y140" si="38">S136+T136+U136+W136</f>
        <v>0</v>
      </c>
      <c r="Z136" s="108"/>
      <c r="AA136" s="108"/>
      <c r="AB136" s="108"/>
      <c r="AC136" s="108"/>
      <c r="AD136" s="108"/>
      <c r="AE136" s="108"/>
      <c r="AF136" s="87">
        <f t="shared" ref="AF136:AF140" si="39">Z136+AA136+AB136+AD136</f>
        <v>0</v>
      </c>
      <c r="AG136" s="108"/>
      <c r="AH136" s="108"/>
      <c r="AI136" s="108"/>
      <c r="AJ136" s="108"/>
      <c r="AK136" s="108"/>
      <c r="AL136" s="108"/>
      <c r="AM136" s="87">
        <f t="shared" ref="AM136:AM140" si="40">AG136+AH136+AI136+AK136</f>
        <v>0</v>
      </c>
      <c r="AN136" s="108"/>
      <c r="AO136" s="108"/>
      <c r="AP136" s="108"/>
      <c r="AQ136" s="108"/>
      <c r="AR136" s="108"/>
      <c r="AS136" s="108"/>
      <c r="AT136" s="87">
        <f t="shared" ref="AT136:AT140" si="41">AN136+AO136+AP136+AR136</f>
        <v>0</v>
      </c>
      <c r="AU136" s="95">
        <f>AT136+AM136+AF136+Y136+R136+K136</f>
        <v>4375526.3900000006</v>
      </c>
      <c r="AV136" s="96" t="s">
        <v>807</v>
      </c>
      <c r="AW136" s="108">
        <v>2022</v>
      </c>
      <c r="AX136" s="108">
        <v>2022</v>
      </c>
      <c r="AY136" s="119" t="s">
        <v>263</v>
      </c>
      <c r="AZ136" s="297"/>
      <c r="BA136" s="297"/>
      <c r="BB136" s="297"/>
      <c r="BC136" s="297"/>
      <c r="BD136" s="297"/>
      <c r="BE136" s="297"/>
      <c r="BF136" s="297"/>
      <c r="BG136" s="297"/>
      <c r="BH136" s="297"/>
      <c r="BI136" s="297"/>
      <c r="BJ136" s="297"/>
      <c r="BK136" s="297"/>
      <c r="BL136" s="297"/>
      <c r="BM136" s="297"/>
      <c r="BN136" s="297"/>
      <c r="BO136" s="297"/>
      <c r="BP136" s="297"/>
      <c r="BQ136" s="297"/>
      <c r="BR136" s="297"/>
      <c r="BS136" s="297"/>
      <c r="BT136" s="297"/>
      <c r="BU136" s="297"/>
      <c r="BV136" s="297"/>
      <c r="BW136" s="297"/>
      <c r="BX136" s="297"/>
      <c r="BY136" s="297"/>
      <c r="BZ136" s="297"/>
      <c r="CA136" s="297"/>
      <c r="CB136" s="297"/>
      <c r="CC136" s="297"/>
      <c r="CD136" s="297"/>
      <c r="CE136" s="297"/>
      <c r="CF136" s="297"/>
      <c r="CG136" s="297"/>
      <c r="CH136" s="297"/>
      <c r="CI136" s="297"/>
      <c r="CJ136" s="297"/>
      <c r="CK136" s="297"/>
      <c r="CL136" s="297"/>
      <c r="CM136" s="297"/>
      <c r="CN136" s="297"/>
      <c r="CO136" s="297"/>
      <c r="CP136" s="297"/>
      <c r="CQ136" s="297"/>
      <c r="CR136" s="297"/>
      <c r="CS136" s="297"/>
      <c r="CT136" s="297"/>
      <c r="CU136" s="297"/>
      <c r="CV136" s="297"/>
      <c r="CW136" s="297"/>
      <c r="CX136" s="297"/>
      <c r="CY136" s="297"/>
      <c r="CZ136" s="297"/>
      <c r="DA136" s="297"/>
      <c r="DB136" s="297"/>
      <c r="DC136" s="297"/>
      <c r="DD136" s="297"/>
      <c r="DE136" s="297"/>
      <c r="DF136" s="297"/>
      <c r="DG136" s="297"/>
      <c r="DH136" s="297"/>
      <c r="DI136" s="297"/>
      <c r="DJ136" s="297"/>
      <c r="DK136" s="297"/>
      <c r="DL136" s="297"/>
      <c r="DM136" s="297"/>
      <c r="DN136" s="297"/>
      <c r="DO136" s="297"/>
      <c r="DP136" s="297"/>
      <c r="DQ136" s="297"/>
      <c r="DR136" s="297"/>
      <c r="DS136" s="297"/>
      <c r="DT136" s="297"/>
      <c r="DU136" s="297"/>
      <c r="DV136" s="297"/>
      <c r="DW136" s="297"/>
      <c r="DX136" s="297"/>
      <c r="DY136" s="297"/>
      <c r="DZ136" s="297"/>
      <c r="EA136" s="297"/>
      <c r="EB136" s="297"/>
      <c r="EC136" s="297"/>
      <c r="ED136" s="297"/>
      <c r="EE136" s="297"/>
      <c r="EF136" s="297"/>
      <c r="EG136" s="297"/>
      <c r="EH136" s="297"/>
      <c r="EI136" s="297"/>
      <c r="EJ136" s="297"/>
      <c r="EK136" s="297"/>
      <c r="EL136" s="297"/>
      <c r="EM136" s="297"/>
      <c r="EN136" s="297"/>
      <c r="EO136" s="297"/>
      <c r="EP136" s="297"/>
      <c r="EQ136" s="297"/>
      <c r="ER136" s="297"/>
      <c r="ES136" s="297"/>
    </row>
    <row r="137" spans="1:149" s="20" customFormat="1" ht="80.099999999999994" customHeight="1" x14ac:dyDescent="0.25">
      <c r="A137" s="127" t="s">
        <v>608</v>
      </c>
      <c r="B137" s="51" t="s">
        <v>47</v>
      </c>
      <c r="C137" s="51" t="s">
        <v>98</v>
      </c>
      <c r="D137" s="201"/>
      <c r="E137" s="108">
        <v>18717.29</v>
      </c>
      <c r="F137" s="108"/>
      <c r="G137" s="108">
        <v>144314.54</v>
      </c>
      <c r="H137" s="108" t="s">
        <v>46</v>
      </c>
      <c r="I137" s="108">
        <f>4446.27+6239.1+29402.66</f>
        <v>40088.03</v>
      </c>
      <c r="J137" s="96" t="s">
        <v>488</v>
      </c>
      <c r="K137" s="118">
        <f t="shared" ref="K137:K140" si="42">E137+F137+G137+I137</f>
        <v>203119.86000000002</v>
      </c>
      <c r="L137" s="108"/>
      <c r="M137" s="108"/>
      <c r="N137" s="108"/>
      <c r="O137" s="108"/>
      <c r="P137" s="108"/>
      <c r="Q137" s="108"/>
      <c r="R137" s="49">
        <f t="shared" ref="R137:R140" si="43">L137+M137+N137+P137</f>
        <v>0</v>
      </c>
      <c r="S137" s="108"/>
      <c r="T137" s="108"/>
      <c r="U137" s="108"/>
      <c r="V137" s="108"/>
      <c r="W137" s="108"/>
      <c r="X137" s="108"/>
      <c r="Y137" s="87">
        <f t="shared" si="38"/>
        <v>0</v>
      </c>
      <c r="Z137" s="108"/>
      <c r="AA137" s="108"/>
      <c r="AB137" s="108"/>
      <c r="AC137" s="108"/>
      <c r="AD137" s="108"/>
      <c r="AE137" s="108"/>
      <c r="AF137" s="87">
        <f t="shared" si="39"/>
        <v>0</v>
      </c>
      <c r="AG137" s="108"/>
      <c r="AH137" s="108"/>
      <c r="AI137" s="108"/>
      <c r="AJ137" s="108"/>
      <c r="AK137" s="108"/>
      <c r="AL137" s="108"/>
      <c r="AM137" s="87">
        <f t="shared" si="40"/>
        <v>0</v>
      </c>
      <c r="AN137" s="108"/>
      <c r="AO137" s="108"/>
      <c r="AP137" s="108"/>
      <c r="AQ137" s="108"/>
      <c r="AR137" s="108"/>
      <c r="AS137" s="108"/>
      <c r="AT137" s="87">
        <f t="shared" si="41"/>
        <v>0</v>
      </c>
      <c r="AU137" s="95">
        <f>AT137+AM137+AF137+Y137+R137+K137</f>
        <v>203119.86000000002</v>
      </c>
      <c r="AV137" s="96" t="s">
        <v>808</v>
      </c>
      <c r="AW137" s="108">
        <v>2022</v>
      </c>
      <c r="AX137" s="108">
        <v>2022</v>
      </c>
      <c r="AY137" s="119" t="s">
        <v>263</v>
      </c>
      <c r="AZ137" s="296"/>
      <c r="BA137" s="296"/>
      <c r="BB137" s="296"/>
      <c r="BC137" s="296"/>
      <c r="BD137" s="296"/>
      <c r="BE137" s="296"/>
      <c r="BF137" s="296"/>
      <c r="BG137" s="296"/>
      <c r="BH137" s="296"/>
      <c r="BI137" s="296"/>
      <c r="BJ137" s="296"/>
      <c r="BK137" s="296"/>
      <c r="BL137" s="296"/>
      <c r="BM137" s="296"/>
      <c r="BN137" s="296"/>
      <c r="BO137" s="296"/>
      <c r="BP137" s="296"/>
      <c r="BQ137" s="296"/>
      <c r="BR137" s="296"/>
      <c r="BS137" s="296"/>
      <c r="BT137" s="296"/>
      <c r="BU137" s="296"/>
      <c r="BV137" s="296"/>
      <c r="BW137" s="296"/>
      <c r="BX137" s="296"/>
      <c r="BY137" s="296"/>
      <c r="BZ137" s="296"/>
      <c r="CA137" s="296"/>
      <c r="CB137" s="296"/>
      <c r="CC137" s="296"/>
      <c r="CD137" s="296"/>
      <c r="CE137" s="296"/>
      <c r="CF137" s="296"/>
      <c r="CG137" s="296"/>
      <c r="CH137" s="296"/>
      <c r="CI137" s="296"/>
      <c r="CJ137" s="296"/>
      <c r="CK137" s="296"/>
      <c r="CL137" s="296"/>
      <c r="CM137" s="296"/>
      <c r="CN137" s="296"/>
      <c r="CO137" s="296"/>
      <c r="CP137" s="296"/>
      <c r="CQ137" s="296"/>
      <c r="CR137" s="296"/>
      <c r="CS137" s="296"/>
      <c r="CT137" s="296"/>
      <c r="CU137" s="296"/>
      <c r="CV137" s="296"/>
      <c r="CW137" s="296"/>
      <c r="CX137" s="296"/>
      <c r="CY137" s="296"/>
      <c r="CZ137" s="296"/>
      <c r="DA137" s="296"/>
      <c r="DB137" s="296"/>
      <c r="DC137" s="296"/>
      <c r="DD137" s="296"/>
      <c r="DE137" s="296"/>
      <c r="DF137" s="296"/>
      <c r="DG137" s="296"/>
      <c r="DH137" s="296"/>
      <c r="DI137" s="296"/>
      <c r="DJ137" s="296"/>
      <c r="DK137" s="296"/>
      <c r="DL137" s="296"/>
      <c r="DM137" s="296"/>
      <c r="DN137" s="296"/>
      <c r="DO137" s="296"/>
      <c r="DP137" s="296"/>
      <c r="DQ137" s="296"/>
      <c r="DR137" s="296"/>
      <c r="DS137" s="296"/>
      <c r="DT137" s="296"/>
      <c r="DU137" s="296"/>
      <c r="DV137" s="296"/>
      <c r="DW137" s="296"/>
      <c r="DX137" s="296"/>
      <c r="DY137" s="296"/>
      <c r="DZ137" s="296"/>
      <c r="EA137" s="296"/>
      <c r="EB137" s="296"/>
      <c r="EC137" s="296"/>
      <c r="ED137" s="296"/>
      <c r="EE137" s="296"/>
      <c r="EF137" s="296"/>
      <c r="EG137" s="296"/>
      <c r="EH137" s="296"/>
      <c r="EI137" s="296"/>
      <c r="EJ137" s="296"/>
      <c r="EK137" s="296"/>
      <c r="EL137" s="296"/>
      <c r="EM137" s="296"/>
      <c r="EN137" s="296"/>
      <c r="EO137" s="296"/>
      <c r="EP137" s="296"/>
      <c r="EQ137" s="296"/>
      <c r="ER137" s="296"/>
      <c r="ES137" s="296"/>
    </row>
    <row r="138" spans="1:149" s="153" customFormat="1" ht="39.950000000000003" customHeight="1" x14ac:dyDescent="0.25">
      <c r="A138" s="127" t="s">
        <v>609</v>
      </c>
      <c r="B138" s="51" t="s">
        <v>650</v>
      </c>
      <c r="C138" s="51" t="s">
        <v>98</v>
      </c>
      <c r="D138" s="201"/>
      <c r="E138" s="108"/>
      <c r="F138" s="108"/>
      <c r="G138" s="108"/>
      <c r="H138" s="108"/>
      <c r="I138" s="108"/>
      <c r="J138" s="108"/>
      <c r="K138" s="118">
        <f t="shared" si="42"/>
        <v>0</v>
      </c>
      <c r="L138" s="108">
        <v>25000</v>
      </c>
      <c r="M138" s="108"/>
      <c r="N138" s="108"/>
      <c r="O138" s="108"/>
      <c r="P138" s="108"/>
      <c r="Q138" s="108"/>
      <c r="R138" s="49">
        <f t="shared" si="43"/>
        <v>25000</v>
      </c>
      <c r="S138" s="108">
        <v>25000</v>
      </c>
      <c r="T138" s="108"/>
      <c r="U138" s="108"/>
      <c r="V138" s="108"/>
      <c r="W138" s="108"/>
      <c r="X138" s="108"/>
      <c r="Y138" s="87">
        <f t="shared" si="38"/>
        <v>25000</v>
      </c>
      <c r="Z138" s="108"/>
      <c r="AA138" s="108"/>
      <c r="AB138" s="108"/>
      <c r="AC138" s="108"/>
      <c r="AD138" s="108"/>
      <c r="AE138" s="108"/>
      <c r="AF138" s="87">
        <f t="shared" si="39"/>
        <v>0</v>
      </c>
      <c r="AG138" s="108"/>
      <c r="AH138" s="108"/>
      <c r="AI138" s="108"/>
      <c r="AJ138" s="108"/>
      <c r="AK138" s="108"/>
      <c r="AL138" s="108"/>
      <c r="AM138" s="87">
        <f t="shared" si="40"/>
        <v>0</v>
      </c>
      <c r="AN138" s="108"/>
      <c r="AO138" s="108"/>
      <c r="AP138" s="108"/>
      <c r="AQ138" s="108"/>
      <c r="AR138" s="108"/>
      <c r="AS138" s="108"/>
      <c r="AT138" s="87">
        <f t="shared" si="41"/>
        <v>0</v>
      </c>
      <c r="AU138" s="95">
        <f>AT138+AM138+AF138+Y138+R138+K138</f>
        <v>50000</v>
      </c>
      <c r="AV138" s="96" t="s">
        <v>809</v>
      </c>
      <c r="AW138" s="108">
        <v>2023</v>
      </c>
      <c r="AX138" s="108">
        <v>2024</v>
      </c>
      <c r="AY138" s="119" t="s">
        <v>651</v>
      </c>
      <c r="AZ138" s="302"/>
      <c r="BA138" s="302"/>
      <c r="BB138" s="302"/>
      <c r="BC138" s="302"/>
      <c r="BD138" s="302"/>
      <c r="BE138" s="302"/>
      <c r="BF138" s="302"/>
      <c r="BG138" s="302"/>
      <c r="BH138" s="302"/>
      <c r="BI138" s="302"/>
      <c r="BJ138" s="302"/>
      <c r="BK138" s="302"/>
      <c r="BL138" s="302"/>
      <c r="BM138" s="302"/>
      <c r="BN138" s="302"/>
      <c r="BO138" s="302"/>
      <c r="BP138" s="302"/>
      <c r="BQ138" s="302"/>
      <c r="BR138" s="302"/>
      <c r="BS138" s="302"/>
      <c r="BT138" s="302"/>
      <c r="BU138" s="302"/>
      <c r="BV138" s="302"/>
      <c r="BW138" s="302"/>
      <c r="BX138" s="302"/>
      <c r="BY138" s="302"/>
      <c r="BZ138" s="302"/>
      <c r="CA138" s="302"/>
      <c r="CB138" s="302"/>
      <c r="CC138" s="302"/>
      <c r="CD138" s="302"/>
      <c r="CE138" s="302"/>
      <c r="CF138" s="302"/>
      <c r="CG138" s="302"/>
      <c r="CH138" s="302"/>
      <c r="CI138" s="302"/>
      <c r="CJ138" s="302"/>
      <c r="CK138" s="302"/>
      <c r="CL138" s="302"/>
      <c r="CM138" s="302"/>
      <c r="CN138" s="302"/>
      <c r="CO138" s="302"/>
      <c r="CP138" s="302"/>
      <c r="CQ138" s="302"/>
      <c r="CR138" s="302"/>
      <c r="CS138" s="302"/>
      <c r="CT138" s="302"/>
      <c r="CU138" s="302"/>
      <c r="CV138" s="302"/>
      <c r="CW138" s="302"/>
      <c r="CX138" s="302"/>
      <c r="CY138" s="302"/>
      <c r="CZ138" s="302"/>
      <c r="DA138" s="302"/>
      <c r="DB138" s="302"/>
      <c r="DC138" s="302"/>
      <c r="DD138" s="302"/>
      <c r="DE138" s="302"/>
      <c r="DF138" s="302"/>
      <c r="DG138" s="302"/>
      <c r="DH138" s="302"/>
      <c r="DI138" s="302"/>
      <c r="DJ138" s="302"/>
      <c r="DK138" s="302"/>
      <c r="DL138" s="302"/>
      <c r="DM138" s="302"/>
      <c r="DN138" s="302"/>
      <c r="DO138" s="302"/>
      <c r="DP138" s="302"/>
      <c r="DQ138" s="302"/>
      <c r="DR138" s="302"/>
      <c r="DS138" s="302"/>
      <c r="DT138" s="302"/>
      <c r="DU138" s="302"/>
      <c r="DV138" s="302"/>
      <c r="DW138" s="302"/>
      <c r="DX138" s="302"/>
      <c r="DY138" s="302"/>
      <c r="DZ138" s="302"/>
      <c r="EA138" s="302"/>
      <c r="EB138" s="302"/>
      <c r="EC138" s="302"/>
      <c r="ED138" s="302"/>
      <c r="EE138" s="302"/>
      <c r="EF138" s="302"/>
      <c r="EG138" s="302"/>
      <c r="EH138" s="302"/>
      <c r="EI138" s="302"/>
      <c r="EJ138" s="302"/>
      <c r="EK138" s="302"/>
      <c r="EL138" s="302"/>
      <c r="EM138" s="302"/>
      <c r="EN138" s="302"/>
      <c r="EO138" s="302"/>
      <c r="EP138" s="302"/>
      <c r="EQ138" s="302"/>
      <c r="ER138" s="302"/>
      <c r="ES138" s="302"/>
    </row>
    <row r="139" spans="1:149" s="66" customFormat="1" ht="44.45" customHeight="1" x14ac:dyDescent="0.25">
      <c r="A139" s="127" t="s">
        <v>610</v>
      </c>
      <c r="B139" s="51" t="s">
        <v>652</v>
      </c>
      <c r="C139" s="51" t="s">
        <v>98</v>
      </c>
      <c r="D139" s="201"/>
      <c r="E139" s="108"/>
      <c r="F139" s="108"/>
      <c r="G139" s="108"/>
      <c r="H139" s="108"/>
      <c r="I139" s="108"/>
      <c r="J139" s="108"/>
      <c r="K139" s="118">
        <f t="shared" si="42"/>
        <v>0</v>
      </c>
      <c r="L139" s="108">
        <v>222480</v>
      </c>
      <c r="M139" s="108"/>
      <c r="N139" s="108"/>
      <c r="O139" s="108"/>
      <c r="P139" s="108">
        <v>1260720</v>
      </c>
      <c r="Q139" s="108"/>
      <c r="R139" s="49">
        <f t="shared" si="43"/>
        <v>1483200</v>
      </c>
      <c r="S139" s="108">
        <v>222480</v>
      </c>
      <c r="T139" s="108"/>
      <c r="U139" s="108"/>
      <c r="V139" s="108"/>
      <c r="W139" s="108">
        <v>1260720</v>
      </c>
      <c r="X139" s="108"/>
      <c r="Y139" s="87">
        <f t="shared" si="38"/>
        <v>1483200</v>
      </c>
      <c r="Z139" s="108"/>
      <c r="AA139" s="108"/>
      <c r="AB139" s="108"/>
      <c r="AC139" s="108"/>
      <c r="AD139" s="108"/>
      <c r="AE139" s="108"/>
      <c r="AF139" s="87">
        <f t="shared" si="39"/>
        <v>0</v>
      </c>
      <c r="AG139" s="108"/>
      <c r="AH139" s="108"/>
      <c r="AI139" s="108"/>
      <c r="AJ139" s="108"/>
      <c r="AK139" s="108"/>
      <c r="AL139" s="108"/>
      <c r="AM139" s="87">
        <f t="shared" si="40"/>
        <v>0</v>
      </c>
      <c r="AN139" s="108"/>
      <c r="AO139" s="108"/>
      <c r="AP139" s="108"/>
      <c r="AQ139" s="108"/>
      <c r="AR139" s="108"/>
      <c r="AS139" s="108"/>
      <c r="AT139" s="87">
        <f t="shared" si="41"/>
        <v>0</v>
      </c>
      <c r="AU139" s="95">
        <f>AT139+AM139+AF139+Y139+R139+K139</f>
        <v>2966400</v>
      </c>
      <c r="AV139" s="96" t="s">
        <v>653</v>
      </c>
      <c r="AW139" s="108">
        <v>2023</v>
      </c>
      <c r="AX139" s="108">
        <v>2024</v>
      </c>
      <c r="AY139" s="51" t="s">
        <v>89</v>
      </c>
      <c r="AZ139" s="295"/>
      <c r="BA139" s="295"/>
      <c r="BB139" s="295"/>
      <c r="BC139" s="295"/>
      <c r="BD139" s="295"/>
      <c r="BE139" s="295"/>
      <c r="BF139" s="295"/>
      <c r="BG139" s="295"/>
      <c r="BH139" s="295"/>
      <c r="BI139" s="295"/>
      <c r="BJ139" s="295"/>
      <c r="BK139" s="295"/>
      <c r="BL139" s="295"/>
      <c r="BM139" s="295"/>
      <c r="BN139" s="295"/>
      <c r="BO139" s="295"/>
      <c r="BP139" s="295"/>
      <c r="BQ139" s="295"/>
      <c r="BR139" s="295"/>
      <c r="BS139" s="295"/>
      <c r="BT139" s="295"/>
      <c r="BU139" s="295"/>
      <c r="BV139" s="295"/>
      <c r="BW139" s="295"/>
      <c r="BX139" s="295"/>
      <c r="BY139" s="295"/>
      <c r="BZ139" s="295"/>
      <c r="CA139" s="295"/>
      <c r="CB139" s="295"/>
      <c r="CC139" s="295"/>
      <c r="CD139" s="295"/>
      <c r="CE139" s="295"/>
      <c r="CF139" s="295"/>
      <c r="CG139" s="295"/>
      <c r="CH139" s="295"/>
      <c r="CI139" s="295"/>
      <c r="CJ139" s="295"/>
      <c r="CK139" s="295"/>
      <c r="CL139" s="295"/>
      <c r="CM139" s="295"/>
      <c r="CN139" s="295"/>
      <c r="CO139" s="295"/>
      <c r="CP139" s="295"/>
      <c r="CQ139" s="295"/>
      <c r="CR139" s="295"/>
      <c r="CS139" s="295"/>
      <c r="CT139" s="295"/>
      <c r="CU139" s="295"/>
      <c r="CV139" s="295"/>
      <c r="CW139" s="295"/>
      <c r="CX139" s="295"/>
      <c r="CY139" s="295"/>
      <c r="CZ139" s="295"/>
      <c r="DA139" s="295"/>
      <c r="DB139" s="295"/>
      <c r="DC139" s="295"/>
      <c r="DD139" s="295"/>
      <c r="DE139" s="295"/>
      <c r="DF139" s="295"/>
      <c r="DG139" s="295"/>
      <c r="DH139" s="295"/>
      <c r="DI139" s="295"/>
      <c r="DJ139" s="295"/>
      <c r="DK139" s="295"/>
      <c r="DL139" s="295"/>
      <c r="DM139" s="295"/>
      <c r="DN139" s="295"/>
      <c r="DO139" s="295"/>
      <c r="DP139" s="295"/>
      <c r="DQ139" s="295"/>
      <c r="DR139" s="295"/>
      <c r="DS139" s="295"/>
      <c r="DT139" s="295"/>
      <c r="DU139" s="295"/>
      <c r="DV139" s="295"/>
      <c r="DW139" s="295"/>
      <c r="DX139" s="295"/>
      <c r="DY139" s="295"/>
      <c r="DZ139" s="295"/>
      <c r="EA139" s="295"/>
      <c r="EB139" s="295"/>
      <c r="EC139" s="295"/>
      <c r="ED139" s="295"/>
      <c r="EE139" s="295"/>
      <c r="EF139" s="295"/>
      <c r="EG139" s="295"/>
      <c r="EH139" s="295"/>
      <c r="EI139" s="295"/>
      <c r="EJ139" s="295"/>
      <c r="EK139" s="295"/>
      <c r="EL139" s="295"/>
      <c r="EM139" s="295"/>
      <c r="EN139" s="295"/>
      <c r="EO139" s="295"/>
      <c r="EP139" s="295"/>
      <c r="EQ139" s="295"/>
      <c r="ER139" s="295"/>
      <c r="ES139" s="295"/>
    </row>
    <row r="140" spans="1:149" s="20" customFormat="1" ht="309" customHeight="1" x14ac:dyDescent="0.25">
      <c r="A140" s="127" t="s">
        <v>611</v>
      </c>
      <c r="B140" s="51" t="s">
        <v>187</v>
      </c>
      <c r="C140" s="51" t="s">
        <v>98</v>
      </c>
      <c r="D140" s="201"/>
      <c r="E140" s="108"/>
      <c r="F140" s="108">
        <v>1000000</v>
      </c>
      <c r="G140" s="108"/>
      <c r="H140" s="108"/>
      <c r="I140" s="108"/>
      <c r="J140" s="108"/>
      <c r="K140" s="118">
        <f t="shared" si="42"/>
        <v>1000000</v>
      </c>
      <c r="L140" s="108">
        <v>700000</v>
      </c>
      <c r="M140" s="108"/>
      <c r="N140" s="108"/>
      <c r="O140" s="108"/>
      <c r="P140" s="108"/>
      <c r="Q140" s="108"/>
      <c r="R140" s="49">
        <f t="shared" si="43"/>
        <v>700000</v>
      </c>
      <c r="S140" s="108"/>
      <c r="T140" s="108"/>
      <c r="U140" s="108"/>
      <c r="V140" s="108"/>
      <c r="W140" s="108"/>
      <c r="X140" s="108"/>
      <c r="Y140" s="87">
        <f t="shared" si="38"/>
        <v>0</v>
      </c>
      <c r="Z140" s="108"/>
      <c r="AA140" s="108"/>
      <c r="AB140" s="108"/>
      <c r="AC140" s="108"/>
      <c r="AD140" s="108"/>
      <c r="AE140" s="108"/>
      <c r="AF140" s="87">
        <f t="shared" si="39"/>
        <v>0</v>
      </c>
      <c r="AG140" s="108"/>
      <c r="AH140" s="108"/>
      <c r="AI140" s="108"/>
      <c r="AJ140" s="108"/>
      <c r="AK140" s="108"/>
      <c r="AL140" s="108"/>
      <c r="AM140" s="87">
        <f t="shared" si="40"/>
        <v>0</v>
      </c>
      <c r="AN140" s="108"/>
      <c r="AO140" s="108"/>
      <c r="AP140" s="108"/>
      <c r="AQ140" s="108"/>
      <c r="AR140" s="108"/>
      <c r="AS140" s="108"/>
      <c r="AT140" s="87">
        <f t="shared" si="41"/>
        <v>0</v>
      </c>
      <c r="AU140" s="95">
        <f>AT140+AM140+AF140+Y140+R140+K140</f>
        <v>1700000</v>
      </c>
      <c r="AV140" s="96" t="s">
        <v>903</v>
      </c>
      <c r="AW140" s="108">
        <v>2023</v>
      </c>
      <c r="AX140" s="108">
        <v>2023</v>
      </c>
      <c r="AY140" s="51" t="s">
        <v>89</v>
      </c>
      <c r="AZ140" s="296"/>
      <c r="BA140" s="296"/>
      <c r="BB140" s="296"/>
      <c r="BC140" s="296"/>
      <c r="BD140" s="296"/>
      <c r="BE140" s="296"/>
      <c r="BF140" s="296"/>
      <c r="BG140" s="296"/>
      <c r="BH140" s="296"/>
      <c r="BI140" s="296"/>
      <c r="BJ140" s="296"/>
      <c r="BK140" s="296"/>
      <c r="BL140" s="296"/>
      <c r="BM140" s="296"/>
      <c r="BN140" s="296"/>
      <c r="BO140" s="296"/>
      <c r="BP140" s="296"/>
      <c r="BQ140" s="296"/>
      <c r="BR140" s="296"/>
      <c r="BS140" s="296"/>
      <c r="BT140" s="296"/>
      <c r="BU140" s="296"/>
      <c r="BV140" s="296"/>
      <c r="BW140" s="296"/>
      <c r="BX140" s="296"/>
      <c r="BY140" s="296"/>
      <c r="BZ140" s="296"/>
      <c r="CA140" s="296"/>
      <c r="CB140" s="296"/>
      <c r="CC140" s="296"/>
      <c r="CD140" s="296"/>
      <c r="CE140" s="296"/>
      <c r="CF140" s="296"/>
      <c r="CG140" s="296"/>
      <c r="CH140" s="296"/>
      <c r="CI140" s="296"/>
      <c r="CJ140" s="296"/>
      <c r="CK140" s="296"/>
      <c r="CL140" s="296"/>
      <c r="CM140" s="296"/>
      <c r="CN140" s="296"/>
      <c r="CO140" s="296"/>
      <c r="CP140" s="296"/>
      <c r="CQ140" s="296"/>
      <c r="CR140" s="296"/>
      <c r="CS140" s="296"/>
      <c r="CT140" s="296"/>
      <c r="CU140" s="296"/>
      <c r="CV140" s="296"/>
      <c r="CW140" s="296"/>
      <c r="CX140" s="296"/>
      <c r="CY140" s="296"/>
      <c r="CZ140" s="296"/>
      <c r="DA140" s="296"/>
      <c r="DB140" s="296"/>
      <c r="DC140" s="296"/>
      <c r="DD140" s="296"/>
      <c r="DE140" s="296"/>
      <c r="DF140" s="296"/>
      <c r="DG140" s="296"/>
      <c r="DH140" s="296"/>
      <c r="DI140" s="296"/>
      <c r="DJ140" s="296"/>
      <c r="DK140" s="296"/>
      <c r="DL140" s="296"/>
      <c r="DM140" s="296"/>
      <c r="DN140" s="296"/>
      <c r="DO140" s="296"/>
      <c r="DP140" s="296"/>
      <c r="DQ140" s="296"/>
      <c r="DR140" s="296"/>
      <c r="DS140" s="296"/>
      <c r="DT140" s="296"/>
      <c r="DU140" s="296"/>
      <c r="DV140" s="296"/>
      <c r="DW140" s="296"/>
      <c r="DX140" s="296"/>
      <c r="DY140" s="296"/>
      <c r="DZ140" s="296"/>
      <c r="EA140" s="296"/>
      <c r="EB140" s="296"/>
      <c r="EC140" s="296"/>
      <c r="ED140" s="296"/>
      <c r="EE140" s="296"/>
      <c r="EF140" s="296"/>
      <c r="EG140" s="296"/>
      <c r="EH140" s="296"/>
      <c r="EI140" s="296"/>
      <c r="EJ140" s="296"/>
      <c r="EK140" s="296"/>
      <c r="EL140" s="296"/>
      <c r="EM140" s="296"/>
      <c r="EN140" s="296"/>
      <c r="EO140" s="296"/>
      <c r="EP140" s="296"/>
      <c r="EQ140" s="296"/>
      <c r="ER140" s="296"/>
      <c r="ES140" s="296"/>
    </row>
    <row r="141" spans="1:149" s="20" customFormat="1" ht="45" hidden="1" customHeight="1" x14ac:dyDescent="0.25">
      <c r="A141" s="379" t="s">
        <v>612</v>
      </c>
      <c r="B141" s="360"/>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c r="AJ141" s="360"/>
      <c r="AK141" s="360"/>
      <c r="AL141" s="360"/>
      <c r="AM141" s="360"/>
      <c r="AN141" s="360"/>
      <c r="AO141" s="360"/>
      <c r="AP141" s="360"/>
      <c r="AQ141" s="360"/>
      <c r="AR141" s="360"/>
      <c r="AS141" s="360"/>
      <c r="AT141" s="360"/>
      <c r="AU141" s="360"/>
      <c r="AV141" s="360"/>
      <c r="AW141" s="360"/>
      <c r="AX141" s="360"/>
      <c r="AY141" s="360"/>
      <c r="AZ141" s="296"/>
      <c r="BA141" s="296"/>
      <c r="BB141" s="296"/>
      <c r="BC141" s="296"/>
      <c r="BD141" s="296"/>
      <c r="BE141" s="296"/>
      <c r="BF141" s="296"/>
      <c r="BG141" s="296"/>
      <c r="BH141" s="296"/>
      <c r="BI141" s="296"/>
      <c r="BJ141" s="296"/>
      <c r="BK141" s="296"/>
      <c r="BL141" s="296"/>
      <c r="BM141" s="296"/>
      <c r="BN141" s="296"/>
      <c r="BO141" s="296"/>
      <c r="BP141" s="296"/>
      <c r="BQ141" s="296"/>
      <c r="BR141" s="296"/>
      <c r="BS141" s="296"/>
      <c r="BT141" s="296"/>
      <c r="BU141" s="296"/>
      <c r="BV141" s="296"/>
      <c r="BW141" s="296"/>
      <c r="BX141" s="296"/>
      <c r="BY141" s="296"/>
      <c r="BZ141" s="296"/>
      <c r="CA141" s="296"/>
      <c r="CB141" s="296"/>
      <c r="CC141" s="296"/>
      <c r="CD141" s="296"/>
      <c r="CE141" s="296"/>
      <c r="CF141" s="296"/>
      <c r="CG141" s="296"/>
      <c r="CH141" s="296"/>
      <c r="CI141" s="296"/>
      <c r="CJ141" s="296"/>
      <c r="CK141" s="296"/>
      <c r="CL141" s="296"/>
      <c r="CM141" s="296"/>
      <c r="CN141" s="296"/>
      <c r="CO141" s="296"/>
      <c r="CP141" s="296"/>
      <c r="CQ141" s="296"/>
      <c r="CR141" s="296"/>
      <c r="CS141" s="296"/>
      <c r="CT141" s="296"/>
      <c r="CU141" s="296"/>
      <c r="CV141" s="296"/>
      <c r="CW141" s="296"/>
      <c r="CX141" s="296"/>
      <c r="CY141" s="296"/>
      <c r="CZ141" s="296"/>
      <c r="DA141" s="296"/>
      <c r="DB141" s="296"/>
      <c r="DC141" s="296"/>
      <c r="DD141" s="296"/>
      <c r="DE141" s="296"/>
      <c r="DF141" s="296"/>
      <c r="DG141" s="296"/>
      <c r="DH141" s="296"/>
      <c r="DI141" s="296"/>
      <c r="DJ141" s="296"/>
      <c r="DK141" s="296"/>
      <c r="DL141" s="296"/>
      <c r="DM141" s="296"/>
      <c r="DN141" s="296"/>
      <c r="DO141" s="296"/>
      <c r="DP141" s="296"/>
      <c r="DQ141" s="296"/>
      <c r="DR141" s="296"/>
      <c r="DS141" s="296"/>
      <c r="DT141" s="296"/>
      <c r="DU141" s="296"/>
      <c r="DV141" s="296"/>
      <c r="DW141" s="296"/>
      <c r="DX141" s="296"/>
      <c r="DY141" s="296"/>
      <c r="DZ141" s="296"/>
      <c r="EA141" s="296"/>
      <c r="EB141" s="296"/>
      <c r="EC141" s="296"/>
      <c r="ED141" s="296"/>
      <c r="EE141" s="296"/>
      <c r="EF141" s="296"/>
      <c r="EG141" s="296"/>
      <c r="EH141" s="296"/>
      <c r="EI141" s="296"/>
      <c r="EJ141" s="296"/>
      <c r="EK141" s="296"/>
      <c r="EL141" s="296"/>
      <c r="EM141" s="296"/>
      <c r="EN141" s="296"/>
      <c r="EO141" s="296"/>
      <c r="EP141" s="296"/>
      <c r="EQ141" s="296"/>
      <c r="ER141" s="296"/>
      <c r="ES141" s="296"/>
    </row>
    <row r="142" spans="1:149" s="20" customFormat="1" ht="29.45" customHeight="1" x14ac:dyDescent="0.25">
      <c r="A142" s="151" t="s">
        <v>409</v>
      </c>
      <c r="B142" s="51"/>
      <c r="C142" s="51"/>
      <c r="D142" s="152"/>
      <c r="E142" s="108"/>
      <c r="F142" s="108"/>
      <c r="G142" s="108"/>
      <c r="H142" s="108"/>
      <c r="I142" s="112"/>
      <c r="J142" s="118"/>
      <c r="K142" s="118"/>
      <c r="L142" s="108"/>
      <c r="M142" s="108"/>
      <c r="N142" s="108"/>
      <c r="O142" s="108"/>
      <c r="P142" s="108"/>
      <c r="Q142" s="108"/>
      <c r="R142" s="49"/>
      <c r="S142" s="108"/>
      <c r="T142" s="108"/>
      <c r="U142" s="108"/>
      <c r="V142" s="108"/>
      <c r="W142" s="108"/>
      <c r="X142" s="108"/>
      <c r="Y142" s="49"/>
      <c r="Z142" s="108"/>
      <c r="AA142" s="108"/>
      <c r="AB142" s="108"/>
      <c r="AC142" s="108"/>
      <c r="AD142" s="108"/>
      <c r="AE142" s="108"/>
      <c r="AF142" s="49"/>
      <c r="AG142" s="108"/>
      <c r="AH142" s="108"/>
      <c r="AI142" s="108"/>
      <c r="AJ142" s="108"/>
      <c r="AK142" s="108"/>
      <c r="AL142" s="108"/>
      <c r="AM142" s="49"/>
      <c r="AN142" s="108"/>
      <c r="AO142" s="108"/>
      <c r="AP142" s="108"/>
      <c r="AQ142" s="108"/>
      <c r="AR142" s="108"/>
      <c r="AS142" s="108"/>
      <c r="AT142" s="49"/>
      <c r="AU142" s="95"/>
      <c r="AV142" s="96"/>
      <c r="AW142" s="108"/>
      <c r="AX142" s="108"/>
      <c r="AY142" s="119"/>
      <c r="AZ142" s="296"/>
      <c r="BA142" s="296"/>
      <c r="BB142" s="296"/>
      <c r="BC142" s="296"/>
      <c r="BD142" s="296"/>
      <c r="BE142" s="296"/>
      <c r="BF142" s="296"/>
      <c r="BG142" s="296"/>
      <c r="BH142" s="296"/>
      <c r="BI142" s="296"/>
      <c r="BJ142" s="296"/>
      <c r="BK142" s="296"/>
      <c r="BL142" s="296"/>
      <c r="BM142" s="296"/>
      <c r="BN142" s="296"/>
      <c r="BO142" s="296"/>
      <c r="BP142" s="296"/>
      <c r="BQ142" s="296"/>
      <c r="BR142" s="296"/>
      <c r="BS142" s="296"/>
      <c r="BT142" s="296"/>
      <c r="BU142" s="296"/>
      <c r="BV142" s="296"/>
      <c r="BW142" s="296"/>
      <c r="BX142" s="296"/>
      <c r="BY142" s="296"/>
      <c r="BZ142" s="296"/>
      <c r="CA142" s="296"/>
      <c r="CB142" s="296"/>
      <c r="CC142" s="296"/>
      <c r="CD142" s="296"/>
      <c r="CE142" s="296"/>
      <c r="CF142" s="296"/>
      <c r="CG142" s="296"/>
      <c r="CH142" s="296"/>
      <c r="CI142" s="296"/>
      <c r="CJ142" s="296"/>
      <c r="CK142" s="296"/>
      <c r="CL142" s="296"/>
      <c r="CM142" s="296"/>
      <c r="CN142" s="296"/>
      <c r="CO142" s="296"/>
      <c r="CP142" s="296"/>
      <c r="CQ142" s="296"/>
      <c r="CR142" s="296"/>
      <c r="CS142" s="296"/>
      <c r="CT142" s="296"/>
      <c r="CU142" s="296"/>
      <c r="CV142" s="296"/>
      <c r="CW142" s="296"/>
      <c r="CX142" s="296"/>
      <c r="CY142" s="296"/>
      <c r="CZ142" s="296"/>
      <c r="DA142" s="296"/>
      <c r="DB142" s="296"/>
      <c r="DC142" s="296"/>
      <c r="DD142" s="296"/>
      <c r="DE142" s="296"/>
      <c r="DF142" s="296"/>
      <c r="DG142" s="296"/>
      <c r="DH142" s="296"/>
      <c r="DI142" s="296"/>
      <c r="DJ142" s="296"/>
      <c r="DK142" s="296"/>
      <c r="DL142" s="296"/>
      <c r="DM142" s="296"/>
      <c r="DN142" s="296"/>
      <c r="DO142" s="296"/>
      <c r="DP142" s="296"/>
      <c r="DQ142" s="296"/>
      <c r="DR142" s="296"/>
      <c r="DS142" s="296"/>
      <c r="DT142" s="296"/>
      <c r="DU142" s="296"/>
      <c r="DV142" s="296"/>
      <c r="DW142" s="296"/>
      <c r="DX142" s="296"/>
      <c r="DY142" s="296"/>
      <c r="DZ142" s="296"/>
      <c r="EA142" s="296"/>
      <c r="EB142" s="296"/>
      <c r="EC142" s="296"/>
      <c r="ED142" s="296"/>
      <c r="EE142" s="296"/>
      <c r="EF142" s="296"/>
      <c r="EG142" s="296"/>
      <c r="EH142" s="296"/>
      <c r="EI142" s="296"/>
      <c r="EJ142" s="296"/>
      <c r="EK142" s="296"/>
      <c r="EL142" s="296"/>
      <c r="EM142" s="296"/>
      <c r="EN142" s="296"/>
      <c r="EO142" s="296"/>
      <c r="EP142" s="296"/>
      <c r="EQ142" s="296"/>
      <c r="ER142" s="296"/>
      <c r="ES142" s="296"/>
    </row>
    <row r="143" spans="1:149" ht="48" customHeight="1" x14ac:dyDescent="0.25">
      <c r="A143" s="403" t="s">
        <v>613</v>
      </c>
      <c r="B143" s="411"/>
      <c r="C143" s="411"/>
      <c r="D143" s="411"/>
      <c r="E143" s="256">
        <f>SUM(E145,E147:E150)</f>
        <v>335031</v>
      </c>
      <c r="F143" s="256">
        <f t="shared" ref="F143:AT143" si="44">SUM(F145,F147:F150)</f>
        <v>0</v>
      </c>
      <c r="G143" s="256">
        <f t="shared" si="44"/>
        <v>0</v>
      </c>
      <c r="H143" s="256">
        <f t="shared" si="44"/>
        <v>0</v>
      </c>
      <c r="I143" s="256">
        <f t="shared" si="44"/>
        <v>784776</v>
      </c>
      <c r="J143" s="256">
        <f t="shared" si="44"/>
        <v>0</v>
      </c>
      <c r="K143" s="256">
        <f t="shared" si="44"/>
        <v>1119807</v>
      </c>
      <c r="L143" s="256">
        <f>SUM(L145,L147:L150)</f>
        <v>30000</v>
      </c>
      <c r="M143" s="256">
        <f t="shared" si="44"/>
        <v>0</v>
      </c>
      <c r="N143" s="256">
        <f t="shared" si="44"/>
        <v>0</v>
      </c>
      <c r="O143" s="256">
        <f t="shared" si="44"/>
        <v>0</v>
      </c>
      <c r="P143" s="256">
        <f t="shared" si="44"/>
        <v>0</v>
      </c>
      <c r="Q143" s="256">
        <f t="shared" si="44"/>
        <v>0</v>
      </c>
      <c r="R143" s="256">
        <f t="shared" si="44"/>
        <v>30000</v>
      </c>
      <c r="S143" s="256">
        <f>SUM(S145,S147:S150)</f>
        <v>51176.470560000002</v>
      </c>
      <c r="T143" s="256">
        <f t="shared" si="44"/>
        <v>0</v>
      </c>
      <c r="U143" s="256">
        <f t="shared" si="44"/>
        <v>0</v>
      </c>
      <c r="V143" s="256">
        <f t="shared" si="44"/>
        <v>0</v>
      </c>
      <c r="W143" s="256">
        <f t="shared" si="44"/>
        <v>119999.99983999999</v>
      </c>
      <c r="X143" s="256">
        <f t="shared" si="44"/>
        <v>0</v>
      </c>
      <c r="Y143" s="256">
        <f t="shared" si="44"/>
        <v>171176.47039999999</v>
      </c>
      <c r="Z143" s="256">
        <f>SUM(Z145,Z147:Z150)</f>
        <v>243529.41143999997</v>
      </c>
      <c r="AA143" s="256">
        <f t="shared" si="44"/>
        <v>0</v>
      </c>
      <c r="AB143" s="256">
        <f t="shared" si="44"/>
        <v>0</v>
      </c>
      <c r="AC143" s="256">
        <f t="shared" si="44"/>
        <v>0</v>
      </c>
      <c r="AD143" s="256">
        <f t="shared" si="44"/>
        <v>1379999.99816</v>
      </c>
      <c r="AE143" s="256">
        <f t="shared" si="44"/>
        <v>0</v>
      </c>
      <c r="AF143" s="256">
        <f t="shared" si="44"/>
        <v>1623529.4095999999</v>
      </c>
      <c r="AG143" s="256">
        <f>SUM(AG145,AG147:AG150)</f>
        <v>0</v>
      </c>
      <c r="AH143" s="256">
        <f t="shared" si="44"/>
        <v>0</v>
      </c>
      <c r="AI143" s="256">
        <f t="shared" si="44"/>
        <v>0</v>
      </c>
      <c r="AJ143" s="256">
        <f t="shared" si="44"/>
        <v>0</v>
      </c>
      <c r="AK143" s="256">
        <f t="shared" si="44"/>
        <v>0</v>
      </c>
      <c r="AL143" s="256">
        <f t="shared" si="44"/>
        <v>0</v>
      </c>
      <c r="AM143" s="256">
        <f t="shared" si="44"/>
        <v>0</v>
      </c>
      <c r="AN143" s="256">
        <f>SUM(AN145,AN147:AN150)</f>
        <v>0</v>
      </c>
      <c r="AO143" s="256">
        <f t="shared" si="44"/>
        <v>0</v>
      </c>
      <c r="AP143" s="256">
        <f t="shared" si="44"/>
        <v>0</v>
      </c>
      <c r="AQ143" s="256">
        <f t="shared" si="44"/>
        <v>0</v>
      </c>
      <c r="AR143" s="256">
        <f t="shared" si="44"/>
        <v>0</v>
      </c>
      <c r="AS143" s="256">
        <f t="shared" si="44"/>
        <v>0</v>
      </c>
      <c r="AT143" s="256">
        <f t="shared" si="44"/>
        <v>0</v>
      </c>
      <c r="AU143" s="83">
        <f>SUM(AU145,AU147:AU150)</f>
        <v>2944512.88</v>
      </c>
      <c r="AV143" s="84"/>
      <c r="AW143" s="84"/>
      <c r="AX143" s="84"/>
      <c r="AY143" s="84"/>
    </row>
    <row r="144" spans="1:149" ht="43.5" customHeight="1" x14ac:dyDescent="0.25">
      <c r="A144" s="379" t="s">
        <v>410</v>
      </c>
      <c r="B144" s="360"/>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c r="AM144" s="360"/>
      <c r="AN144" s="360"/>
      <c r="AO144" s="360"/>
      <c r="AP144" s="360"/>
      <c r="AQ144" s="360"/>
      <c r="AR144" s="360"/>
      <c r="AS144" s="360"/>
      <c r="AT144" s="360"/>
      <c r="AU144" s="360"/>
      <c r="AV144" s="360"/>
      <c r="AW144" s="360"/>
      <c r="AX144" s="360"/>
      <c r="AY144" s="360"/>
    </row>
    <row r="145" spans="1:149" ht="63" customHeight="1" x14ac:dyDescent="0.25">
      <c r="A145" s="92" t="s">
        <v>411</v>
      </c>
      <c r="B145" s="51"/>
      <c r="C145" s="51"/>
      <c r="D145" s="51"/>
      <c r="E145" s="51"/>
      <c r="F145" s="51"/>
      <c r="G145" s="51"/>
      <c r="H145" s="51"/>
      <c r="I145" s="51"/>
      <c r="J145" s="51"/>
      <c r="K145" s="87">
        <f>E145+F145+G145+I145</f>
        <v>0</v>
      </c>
      <c r="L145" s="94"/>
      <c r="M145" s="51"/>
      <c r="N145" s="51"/>
      <c r="O145" s="51"/>
      <c r="P145" s="51"/>
      <c r="Q145" s="51"/>
      <c r="R145" s="87">
        <f>L145+M145+N145+P145</f>
        <v>0</v>
      </c>
      <c r="S145" s="50"/>
      <c r="T145" s="50"/>
      <c r="U145" s="50"/>
      <c r="V145" s="50"/>
      <c r="W145" s="50"/>
      <c r="X145" s="50"/>
      <c r="Y145" s="87">
        <f>S145+T145+U145+W145</f>
        <v>0</v>
      </c>
      <c r="Z145" s="50"/>
      <c r="AA145" s="50"/>
      <c r="AB145" s="50"/>
      <c r="AC145" s="50"/>
      <c r="AD145" s="50"/>
      <c r="AE145" s="50"/>
      <c r="AF145" s="87">
        <f>Z145+AA145+AB145+AD145</f>
        <v>0</v>
      </c>
      <c r="AG145" s="50"/>
      <c r="AH145" s="50"/>
      <c r="AI145" s="50"/>
      <c r="AJ145" s="50"/>
      <c r="AK145" s="50"/>
      <c r="AL145" s="50"/>
      <c r="AM145" s="87">
        <f>AG145+AH145+AI145+AK145</f>
        <v>0</v>
      </c>
      <c r="AN145" s="50"/>
      <c r="AO145" s="50"/>
      <c r="AP145" s="50"/>
      <c r="AQ145" s="50"/>
      <c r="AR145" s="50"/>
      <c r="AS145" s="50"/>
      <c r="AT145" s="87">
        <f>AN145+AO145+AP145+AR145</f>
        <v>0</v>
      </c>
      <c r="AU145" s="95">
        <f>AT145+AM145+AF145+Y145+R145+K145</f>
        <v>0</v>
      </c>
      <c r="AV145" s="96"/>
      <c r="AW145" s="51"/>
      <c r="AX145" s="54"/>
      <c r="AY145" s="51"/>
    </row>
    <row r="146" spans="1:149" ht="33" customHeight="1" x14ac:dyDescent="0.4">
      <c r="A146" s="379" t="s">
        <v>412</v>
      </c>
      <c r="B146" s="360"/>
      <c r="C146" s="360"/>
      <c r="D146" s="360"/>
      <c r="E146" s="360"/>
      <c r="F146" s="360"/>
      <c r="G146" s="360"/>
      <c r="H146" s="360"/>
      <c r="I146" s="360"/>
      <c r="J146" s="360"/>
      <c r="K146" s="360"/>
      <c r="L146" s="360"/>
      <c r="M146" s="360"/>
      <c r="N146" s="360"/>
      <c r="O146" s="360"/>
      <c r="P146" s="360"/>
      <c r="Q146" s="360"/>
      <c r="R146" s="360"/>
      <c r="S146" s="360"/>
      <c r="T146" s="360"/>
      <c r="U146" s="360"/>
      <c r="V146" s="360"/>
      <c r="W146" s="360"/>
      <c r="X146" s="360"/>
      <c r="Y146" s="360"/>
      <c r="Z146" s="360"/>
      <c r="AA146" s="360"/>
      <c r="AB146" s="360"/>
      <c r="AC146" s="360"/>
      <c r="AD146" s="360"/>
      <c r="AE146" s="360"/>
      <c r="AF146" s="360"/>
      <c r="AG146" s="360"/>
      <c r="AH146" s="360"/>
      <c r="AI146" s="360"/>
      <c r="AJ146" s="360"/>
      <c r="AK146" s="360"/>
      <c r="AL146" s="360"/>
      <c r="AM146" s="360"/>
      <c r="AN146" s="360"/>
      <c r="AO146" s="360"/>
      <c r="AP146" s="360"/>
      <c r="AQ146" s="360"/>
      <c r="AR146" s="360"/>
      <c r="AS146" s="360"/>
      <c r="AT146" s="360"/>
      <c r="AU146" s="360"/>
      <c r="AV146" s="360"/>
      <c r="AW146" s="360"/>
      <c r="AX146" s="360"/>
      <c r="AY146" s="360"/>
      <c r="AZ146" s="303"/>
    </row>
    <row r="147" spans="1:149" ht="54.6" customHeight="1" x14ac:dyDescent="0.4">
      <c r="A147" s="126" t="s">
        <v>413</v>
      </c>
      <c r="B147" s="120" t="s">
        <v>192</v>
      </c>
      <c r="C147" s="51" t="s">
        <v>98</v>
      </c>
      <c r="D147" s="122"/>
      <c r="E147" s="154">
        <v>335031</v>
      </c>
      <c r="F147" s="105"/>
      <c r="G147" s="123"/>
      <c r="H147" s="123"/>
      <c r="I147" s="105">
        <v>284776</v>
      </c>
      <c r="J147" s="123" t="s">
        <v>193</v>
      </c>
      <c r="K147" s="87">
        <f>E147+F147+G147+I147</f>
        <v>619807</v>
      </c>
      <c r="L147" s="50"/>
      <c r="M147" s="50"/>
      <c r="N147" s="50"/>
      <c r="O147" s="50"/>
      <c r="P147" s="50"/>
      <c r="Q147" s="50"/>
      <c r="R147" s="87">
        <f>L147+M147+N147+P147</f>
        <v>0</v>
      </c>
      <c r="S147" s="50"/>
      <c r="T147" s="50"/>
      <c r="U147" s="50"/>
      <c r="V147" s="50"/>
      <c r="W147" s="50"/>
      <c r="X147" s="50"/>
      <c r="Y147" s="87">
        <f t="shared" ref="Y147:Y149" si="45">S147+T147+U147+W147</f>
        <v>0</v>
      </c>
      <c r="Z147" s="50"/>
      <c r="AA147" s="50"/>
      <c r="AB147" s="50"/>
      <c r="AC147" s="50"/>
      <c r="AD147" s="50"/>
      <c r="AE147" s="50"/>
      <c r="AF147" s="87">
        <f t="shared" ref="AF147:AF150" si="46">Z147+AA147+AB147+AD147</f>
        <v>0</v>
      </c>
      <c r="AG147" s="50"/>
      <c r="AH147" s="50"/>
      <c r="AI147" s="50"/>
      <c r="AJ147" s="50"/>
      <c r="AK147" s="50"/>
      <c r="AL147" s="50"/>
      <c r="AM147" s="87">
        <f t="shared" ref="AM147:AM150" si="47">AG147+AH147+AI147+AK147</f>
        <v>0</v>
      </c>
      <c r="AN147" s="50"/>
      <c r="AO147" s="50"/>
      <c r="AP147" s="50"/>
      <c r="AQ147" s="50"/>
      <c r="AR147" s="50"/>
      <c r="AS147" s="50"/>
      <c r="AT147" s="87">
        <f t="shared" ref="AT147:AT150" si="48">AN147+AO147+AP147+AR147</f>
        <v>0</v>
      </c>
      <c r="AU147" s="95">
        <f>AT147+AM147+AF147+Y147+R147+K147</f>
        <v>619807</v>
      </c>
      <c r="AV147" s="124" t="s">
        <v>891</v>
      </c>
      <c r="AW147" s="50">
        <v>2022</v>
      </c>
      <c r="AX147" s="50">
        <v>2022</v>
      </c>
      <c r="AY147" s="91" t="s">
        <v>69</v>
      </c>
      <c r="AZ147" s="303"/>
    </row>
    <row r="148" spans="1:149" s="20" customFormat="1" ht="131.44999999999999" customHeight="1" x14ac:dyDescent="0.25">
      <c r="A148" s="126" t="s">
        <v>414</v>
      </c>
      <c r="B148" s="48" t="s">
        <v>90</v>
      </c>
      <c r="C148" s="51" t="s">
        <v>98</v>
      </c>
      <c r="D148" s="50"/>
      <c r="E148" s="90"/>
      <c r="F148" s="50"/>
      <c r="G148" s="90"/>
      <c r="H148" s="50"/>
      <c r="I148" s="50">
        <v>500000</v>
      </c>
      <c r="J148" s="50" t="s">
        <v>489</v>
      </c>
      <c r="K148" s="87">
        <f t="shared" ref="K148:K150" si="49">E148+F148+G148+I148</f>
        <v>500000</v>
      </c>
      <c r="L148" s="50"/>
      <c r="M148" s="50"/>
      <c r="N148" s="50"/>
      <c r="O148" s="50"/>
      <c r="P148" s="50"/>
      <c r="Q148" s="50"/>
      <c r="R148" s="87">
        <f t="shared" ref="R148:R150" si="50">L148+M148+N148+P148</f>
        <v>0</v>
      </c>
      <c r="S148" s="108"/>
      <c r="T148" s="108"/>
      <c r="U148" s="108"/>
      <c r="V148" s="108"/>
      <c r="W148" s="108"/>
      <c r="X148" s="108"/>
      <c r="Y148" s="87">
        <f t="shared" si="45"/>
        <v>0</v>
      </c>
      <c r="Z148" s="108"/>
      <c r="AA148" s="108"/>
      <c r="AB148" s="108"/>
      <c r="AC148" s="108"/>
      <c r="AD148" s="108"/>
      <c r="AE148" s="108"/>
      <c r="AF148" s="87">
        <f t="shared" si="46"/>
        <v>0</v>
      </c>
      <c r="AG148" s="108"/>
      <c r="AH148" s="108"/>
      <c r="AI148" s="108"/>
      <c r="AJ148" s="108"/>
      <c r="AK148" s="108"/>
      <c r="AL148" s="108"/>
      <c r="AM148" s="87">
        <f t="shared" si="47"/>
        <v>0</v>
      </c>
      <c r="AN148" s="50"/>
      <c r="AO148" s="50"/>
      <c r="AP148" s="50"/>
      <c r="AQ148" s="50"/>
      <c r="AR148" s="50"/>
      <c r="AS148" s="50"/>
      <c r="AT148" s="87">
        <f t="shared" si="48"/>
        <v>0</v>
      </c>
      <c r="AU148" s="95">
        <f>AT148+AM148+AF148+Y148+R148+K148</f>
        <v>500000</v>
      </c>
      <c r="AV148" s="89" t="s">
        <v>768</v>
      </c>
      <c r="AW148" s="50">
        <v>2022</v>
      </c>
      <c r="AX148" s="50">
        <v>2022</v>
      </c>
      <c r="AY148" s="48" t="s">
        <v>152</v>
      </c>
      <c r="AZ148" s="296"/>
      <c r="BA148" s="296"/>
      <c r="BB148" s="296"/>
      <c r="BC148" s="296"/>
      <c r="BD148" s="296"/>
      <c r="BE148" s="296"/>
      <c r="BF148" s="296"/>
      <c r="BG148" s="296"/>
      <c r="BH148" s="296"/>
      <c r="BI148" s="296"/>
      <c r="BJ148" s="296"/>
      <c r="BK148" s="296"/>
      <c r="BL148" s="296"/>
      <c r="BM148" s="296"/>
      <c r="BN148" s="296"/>
      <c r="BO148" s="296"/>
      <c r="BP148" s="296"/>
      <c r="BQ148" s="296"/>
      <c r="BR148" s="296"/>
      <c r="BS148" s="296"/>
      <c r="BT148" s="296"/>
      <c r="BU148" s="296"/>
      <c r="BV148" s="296"/>
      <c r="BW148" s="296"/>
      <c r="BX148" s="296"/>
      <c r="BY148" s="296"/>
      <c r="BZ148" s="296"/>
      <c r="CA148" s="296"/>
      <c r="CB148" s="296"/>
      <c r="CC148" s="296"/>
      <c r="CD148" s="296"/>
      <c r="CE148" s="296"/>
      <c r="CF148" s="296"/>
      <c r="CG148" s="296"/>
      <c r="CH148" s="296"/>
      <c r="CI148" s="296"/>
      <c r="CJ148" s="296"/>
      <c r="CK148" s="296"/>
      <c r="CL148" s="296"/>
      <c r="CM148" s="296"/>
      <c r="CN148" s="296"/>
      <c r="CO148" s="296"/>
      <c r="CP148" s="296"/>
      <c r="CQ148" s="296"/>
      <c r="CR148" s="296"/>
      <c r="CS148" s="296"/>
      <c r="CT148" s="296"/>
      <c r="CU148" s="296"/>
      <c r="CV148" s="296"/>
      <c r="CW148" s="296"/>
      <c r="CX148" s="296"/>
      <c r="CY148" s="296"/>
      <c r="CZ148" s="296"/>
      <c r="DA148" s="296"/>
      <c r="DB148" s="296"/>
      <c r="DC148" s="296"/>
      <c r="DD148" s="296"/>
      <c r="DE148" s="296"/>
      <c r="DF148" s="296"/>
      <c r="DG148" s="296"/>
      <c r="DH148" s="296"/>
      <c r="DI148" s="296"/>
      <c r="DJ148" s="296"/>
      <c r="DK148" s="296"/>
      <c r="DL148" s="296"/>
      <c r="DM148" s="296"/>
      <c r="DN148" s="296"/>
      <c r="DO148" s="296"/>
      <c r="DP148" s="296"/>
      <c r="DQ148" s="296"/>
      <c r="DR148" s="296"/>
      <c r="DS148" s="296"/>
      <c r="DT148" s="296"/>
      <c r="DU148" s="296"/>
      <c r="DV148" s="296"/>
      <c r="DW148" s="296"/>
      <c r="DX148" s="296"/>
      <c r="DY148" s="296"/>
      <c r="DZ148" s="296"/>
      <c r="EA148" s="296"/>
      <c r="EB148" s="296"/>
      <c r="EC148" s="296"/>
      <c r="ED148" s="296"/>
      <c r="EE148" s="296"/>
      <c r="EF148" s="296"/>
      <c r="EG148" s="296"/>
      <c r="EH148" s="296"/>
      <c r="EI148" s="296"/>
      <c r="EJ148" s="296"/>
      <c r="EK148" s="296"/>
      <c r="EL148" s="296"/>
      <c r="EM148" s="296"/>
      <c r="EN148" s="296"/>
      <c r="EO148" s="296"/>
      <c r="EP148" s="296"/>
      <c r="EQ148" s="296"/>
      <c r="ER148" s="296"/>
      <c r="ES148" s="296"/>
    </row>
    <row r="149" spans="1:149" s="6" customFormat="1" ht="82.5" customHeight="1" x14ac:dyDescent="0.25">
      <c r="A149" s="126" t="s">
        <v>544</v>
      </c>
      <c r="B149" s="48" t="s">
        <v>257</v>
      </c>
      <c r="C149" s="51" t="s">
        <v>98</v>
      </c>
      <c r="D149" s="51"/>
      <c r="E149" s="51"/>
      <c r="F149" s="51"/>
      <c r="G149" s="51"/>
      <c r="H149" s="51"/>
      <c r="I149" s="51"/>
      <c r="J149" s="51"/>
      <c r="K149" s="87">
        <f t="shared" si="49"/>
        <v>0</v>
      </c>
      <c r="L149" s="90">
        <v>30000</v>
      </c>
      <c r="M149" s="50"/>
      <c r="N149" s="50"/>
      <c r="O149" s="50"/>
      <c r="P149" s="50"/>
      <c r="Q149" s="50"/>
      <c r="R149" s="87">
        <f t="shared" si="50"/>
        <v>30000</v>
      </c>
      <c r="S149" s="90">
        <v>30000</v>
      </c>
      <c r="T149" s="50"/>
      <c r="U149" s="50"/>
      <c r="V149" s="50"/>
      <c r="W149" s="50"/>
      <c r="X149" s="50"/>
      <c r="Y149" s="87">
        <f t="shared" si="45"/>
        <v>30000</v>
      </c>
      <c r="Z149" s="108"/>
      <c r="AA149" s="108"/>
      <c r="AB149" s="108"/>
      <c r="AC149" s="108"/>
      <c r="AD149" s="108"/>
      <c r="AE149" s="108"/>
      <c r="AF149" s="87">
        <f t="shared" si="46"/>
        <v>0</v>
      </c>
      <c r="AG149" s="108"/>
      <c r="AH149" s="108"/>
      <c r="AI149" s="108"/>
      <c r="AJ149" s="108"/>
      <c r="AK149" s="108"/>
      <c r="AL149" s="108"/>
      <c r="AM149" s="87">
        <f t="shared" si="47"/>
        <v>0</v>
      </c>
      <c r="AN149" s="90"/>
      <c r="AO149" s="50"/>
      <c r="AP149" s="50"/>
      <c r="AQ149" s="50"/>
      <c r="AR149" s="50"/>
      <c r="AS149" s="50"/>
      <c r="AT149" s="87">
        <f t="shared" si="48"/>
        <v>0</v>
      </c>
      <c r="AU149" s="95">
        <f>AT149+AM149+AF149+Y149+R149</f>
        <v>60000</v>
      </c>
      <c r="AV149" s="89" t="s">
        <v>769</v>
      </c>
      <c r="AW149" s="50">
        <v>2023</v>
      </c>
      <c r="AX149" s="50">
        <v>2024</v>
      </c>
      <c r="AY149" s="48" t="s">
        <v>258</v>
      </c>
      <c r="AZ149" s="304"/>
      <c r="BA149" s="272"/>
      <c r="BB149" s="272"/>
      <c r="BC149" s="272"/>
      <c r="BD149" s="272"/>
      <c r="BE149" s="272"/>
      <c r="BF149" s="272"/>
      <c r="BG149" s="272"/>
      <c r="BH149" s="272"/>
      <c r="BI149" s="272"/>
      <c r="BJ149" s="272"/>
      <c r="BK149" s="272"/>
      <c r="BL149" s="272"/>
      <c r="BM149" s="272"/>
      <c r="BN149" s="272"/>
      <c r="BO149" s="272"/>
      <c r="BP149" s="272"/>
      <c r="BQ149" s="272"/>
      <c r="BR149" s="272"/>
      <c r="BS149" s="272"/>
      <c r="BT149" s="272"/>
      <c r="BU149" s="272"/>
      <c r="BV149" s="272"/>
      <c r="BW149" s="272"/>
      <c r="BX149" s="272"/>
      <c r="BY149" s="272"/>
      <c r="BZ149" s="272"/>
      <c r="CA149" s="272"/>
      <c r="CB149" s="272"/>
      <c r="CC149" s="272"/>
      <c r="CD149" s="272"/>
      <c r="CE149" s="272"/>
      <c r="CF149" s="272"/>
      <c r="CG149" s="272"/>
      <c r="CH149" s="272"/>
      <c r="CI149" s="272"/>
      <c r="CJ149" s="272"/>
      <c r="CK149" s="272"/>
      <c r="CL149" s="272"/>
      <c r="CM149" s="272"/>
      <c r="CN149" s="272"/>
      <c r="CO149" s="272"/>
      <c r="CP149" s="272"/>
      <c r="CQ149" s="272"/>
      <c r="CR149" s="272"/>
      <c r="CS149" s="272"/>
      <c r="CT149" s="272"/>
      <c r="CU149" s="272"/>
      <c r="CV149" s="272"/>
      <c r="CW149" s="272"/>
      <c r="CX149" s="272"/>
      <c r="CY149" s="272"/>
      <c r="CZ149" s="272"/>
      <c r="DA149" s="272"/>
      <c r="DB149" s="272"/>
      <c r="DC149" s="272"/>
      <c r="DD149" s="272"/>
      <c r="DE149" s="272"/>
      <c r="DF149" s="272"/>
      <c r="DG149" s="272"/>
      <c r="DH149" s="272"/>
      <c r="DI149" s="272"/>
      <c r="DJ149" s="272"/>
      <c r="DK149" s="272"/>
      <c r="DL149" s="272"/>
      <c r="DM149" s="272"/>
      <c r="DN149" s="272"/>
      <c r="DO149" s="272"/>
      <c r="DP149" s="272"/>
      <c r="DQ149" s="272"/>
      <c r="DR149" s="272"/>
      <c r="DS149" s="272"/>
      <c r="DT149" s="272"/>
      <c r="DU149" s="272"/>
      <c r="DV149" s="272"/>
      <c r="DW149" s="272"/>
      <c r="DX149" s="272"/>
      <c r="DY149" s="272"/>
      <c r="DZ149" s="272"/>
      <c r="EA149" s="272"/>
      <c r="EB149" s="272"/>
      <c r="EC149" s="272"/>
      <c r="ED149" s="272"/>
      <c r="EE149" s="272"/>
      <c r="EF149" s="272"/>
      <c r="EG149" s="272"/>
      <c r="EH149" s="272"/>
      <c r="EI149" s="272"/>
      <c r="EJ149" s="272"/>
      <c r="EK149" s="272"/>
      <c r="EL149" s="272"/>
      <c r="EM149" s="272"/>
      <c r="EN149" s="272"/>
      <c r="EO149" s="272"/>
      <c r="EP149" s="272"/>
      <c r="EQ149" s="272"/>
      <c r="ER149" s="272"/>
      <c r="ES149" s="272"/>
    </row>
    <row r="150" spans="1:149" s="296" customFormat="1" ht="86.1" customHeight="1" x14ac:dyDescent="0.25">
      <c r="A150" s="305" t="s">
        <v>947</v>
      </c>
      <c r="B150" s="323" t="s">
        <v>948</v>
      </c>
      <c r="C150" s="306" t="s">
        <v>98</v>
      </c>
      <c r="D150" s="307"/>
      <c r="E150" s="316"/>
      <c r="F150" s="317"/>
      <c r="G150" s="318"/>
      <c r="H150" s="318"/>
      <c r="I150" s="318"/>
      <c r="J150" s="318"/>
      <c r="K150" s="341">
        <f t="shared" si="49"/>
        <v>0</v>
      </c>
      <c r="L150" s="342"/>
      <c r="M150" s="342"/>
      <c r="N150" s="318"/>
      <c r="O150" s="318"/>
      <c r="P150" s="318"/>
      <c r="Q150" s="318"/>
      <c r="R150" s="341">
        <f t="shared" si="50"/>
        <v>0</v>
      </c>
      <c r="S150" s="342">
        <v>21176.470559999998</v>
      </c>
      <c r="T150" s="342"/>
      <c r="U150" s="318"/>
      <c r="V150" s="318"/>
      <c r="W150" s="318">
        <v>119999.99983999999</v>
      </c>
      <c r="X150" s="318"/>
      <c r="Y150" s="341">
        <f>S150+T150+U150+W150</f>
        <v>141176.47039999999</v>
      </c>
      <c r="Z150" s="343">
        <v>243529.41143999997</v>
      </c>
      <c r="AA150" s="343"/>
      <c r="AB150" s="318"/>
      <c r="AC150" s="318"/>
      <c r="AD150" s="318">
        <v>1379999.99816</v>
      </c>
      <c r="AE150" s="318"/>
      <c r="AF150" s="341">
        <f t="shared" si="46"/>
        <v>1623529.4095999999</v>
      </c>
      <c r="AG150" s="318"/>
      <c r="AH150" s="318"/>
      <c r="AI150" s="318"/>
      <c r="AJ150" s="318"/>
      <c r="AK150" s="318"/>
      <c r="AL150" s="318"/>
      <c r="AM150" s="344">
        <f t="shared" si="47"/>
        <v>0</v>
      </c>
      <c r="AN150" s="318"/>
      <c r="AO150" s="318"/>
      <c r="AP150" s="318"/>
      <c r="AQ150" s="318"/>
      <c r="AR150" s="318"/>
      <c r="AS150" s="318"/>
      <c r="AT150" s="320">
        <f t="shared" si="48"/>
        <v>0</v>
      </c>
      <c r="AU150" s="325">
        <f t="shared" ref="AU150" si="51">AT150+AM150+AF150+Y150+R150+K150</f>
        <v>1764705.88</v>
      </c>
      <c r="AV150" s="345" t="s">
        <v>949</v>
      </c>
      <c r="AW150" s="307">
        <v>2024</v>
      </c>
      <c r="AX150" s="307">
        <v>2025</v>
      </c>
      <c r="AY150" s="314" t="s">
        <v>69</v>
      </c>
    </row>
    <row r="151" spans="1:149" s="296" customFormat="1" ht="27" customHeight="1" x14ac:dyDescent="0.25">
      <c r="A151" s="366" t="s">
        <v>1008</v>
      </c>
      <c r="B151" s="367"/>
      <c r="C151" s="367"/>
      <c r="D151" s="367"/>
      <c r="E151" s="367"/>
      <c r="F151" s="367"/>
      <c r="G151" s="367"/>
      <c r="H151" s="367"/>
      <c r="I151" s="367"/>
      <c r="J151" s="367"/>
      <c r="K151" s="367"/>
      <c r="L151" s="367"/>
      <c r="M151" s="367"/>
      <c r="N151" s="367"/>
      <c r="O151" s="367"/>
      <c r="P151" s="367"/>
      <c r="Q151" s="367"/>
      <c r="R151" s="367"/>
      <c r="S151" s="367"/>
      <c r="T151" s="367"/>
      <c r="U151" s="367"/>
      <c r="V151" s="367"/>
      <c r="W151" s="367"/>
      <c r="X151" s="367"/>
      <c r="Y151" s="367"/>
      <c r="Z151" s="367"/>
      <c r="AA151" s="367"/>
      <c r="AB151" s="367"/>
      <c r="AC151" s="367"/>
      <c r="AD151" s="367"/>
      <c r="AE151" s="367"/>
      <c r="AF151" s="367"/>
      <c r="AG151" s="367"/>
      <c r="AH151" s="367"/>
      <c r="AI151" s="367"/>
      <c r="AJ151" s="367"/>
      <c r="AK151" s="367"/>
      <c r="AL151" s="367"/>
      <c r="AM151" s="367"/>
      <c r="AN151" s="367"/>
      <c r="AO151" s="367"/>
      <c r="AP151" s="367"/>
      <c r="AQ151" s="367"/>
      <c r="AR151" s="367"/>
      <c r="AS151" s="367"/>
      <c r="AT151" s="367"/>
      <c r="AU151" s="367"/>
      <c r="AV151" s="367"/>
      <c r="AW151" s="367"/>
      <c r="AX151" s="367"/>
      <c r="AY151" s="368"/>
    </row>
    <row r="152" spans="1:149" s="20" customFormat="1" ht="31.5" customHeight="1" x14ac:dyDescent="0.25">
      <c r="A152" s="379" t="s">
        <v>415</v>
      </c>
      <c r="B152" s="360"/>
      <c r="C152" s="360"/>
      <c r="D152" s="360"/>
      <c r="E152" s="360"/>
      <c r="F152" s="360"/>
      <c r="G152" s="360"/>
      <c r="H152" s="360"/>
      <c r="I152" s="360"/>
      <c r="J152" s="360"/>
      <c r="K152" s="360"/>
      <c r="L152" s="360"/>
      <c r="M152" s="360"/>
      <c r="N152" s="360"/>
      <c r="O152" s="360"/>
      <c r="P152" s="360"/>
      <c r="Q152" s="360"/>
      <c r="R152" s="360"/>
      <c r="S152" s="360"/>
      <c r="T152" s="360"/>
      <c r="U152" s="360"/>
      <c r="V152" s="360"/>
      <c r="W152" s="360"/>
      <c r="X152" s="360"/>
      <c r="Y152" s="360"/>
      <c r="Z152" s="360"/>
      <c r="AA152" s="360"/>
      <c r="AB152" s="360"/>
      <c r="AC152" s="360"/>
      <c r="AD152" s="360"/>
      <c r="AE152" s="360"/>
      <c r="AF152" s="360"/>
      <c r="AG152" s="360"/>
      <c r="AH152" s="360"/>
      <c r="AI152" s="360"/>
      <c r="AJ152" s="360"/>
      <c r="AK152" s="360"/>
      <c r="AL152" s="360"/>
      <c r="AM152" s="360"/>
      <c r="AN152" s="360"/>
      <c r="AO152" s="360"/>
      <c r="AP152" s="360"/>
      <c r="AQ152" s="360"/>
      <c r="AR152" s="360"/>
      <c r="AS152" s="360"/>
      <c r="AT152" s="360"/>
      <c r="AU152" s="360"/>
      <c r="AV152" s="360"/>
      <c r="AW152" s="360"/>
      <c r="AX152" s="360"/>
      <c r="AY152" s="360"/>
      <c r="AZ152" s="296"/>
      <c r="BA152" s="296"/>
      <c r="BB152" s="296"/>
      <c r="BC152" s="296"/>
      <c r="BD152" s="296"/>
      <c r="BE152" s="296"/>
      <c r="BF152" s="296"/>
      <c r="BG152" s="296"/>
      <c r="BH152" s="296"/>
      <c r="BI152" s="296"/>
      <c r="BJ152" s="296"/>
      <c r="BK152" s="296"/>
      <c r="BL152" s="296"/>
      <c r="BM152" s="296"/>
      <c r="BN152" s="296"/>
      <c r="BO152" s="296"/>
      <c r="BP152" s="296"/>
      <c r="BQ152" s="296"/>
      <c r="BR152" s="296"/>
      <c r="BS152" s="296"/>
      <c r="BT152" s="296"/>
      <c r="BU152" s="296"/>
      <c r="BV152" s="296"/>
      <c r="BW152" s="296"/>
      <c r="BX152" s="296"/>
      <c r="BY152" s="296"/>
      <c r="BZ152" s="296"/>
      <c r="CA152" s="296"/>
      <c r="CB152" s="296"/>
      <c r="CC152" s="296"/>
      <c r="CD152" s="296"/>
      <c r="CE152" s="296"/>
      <c r="CF152" s="296"/>
      <c r="CG152" s="296"/>
      <c r="CH152" s="296"/>
      <c r="CI152" s="296"/>
      <c r="CJ152" s="296"/>
      <c r="CK152" s="296"/>
      <c r="CL152" s="296"/>
      <c r="CM152" s="296"/>
      <c r="CN152" s="296"/>
      <c r="CO152" s="296"/>
      <c r="CP152" s="296"/>
      <c r="CQ152" s="296"/>
      <c r="CR152" s="296"/>
      <c r="CS152" s="296"/>
      <c r="CT152" s="296"/>
      <c r="CU152" s="296"/>
      <c r="CV152" s="296"/>
      <c r="CW152" s="296"/>
      <c r="CX152" s="296"/>
      <c r="CY152" s="296"/>
      <c r="CZ152" s="296"/>
      <c r="DA152" s="296"/>
      <c r="DB152" s="296"/>
      <c r="DC152" s="296"/>
      <c r="DD152" s="296"/>
      <c r="DE152" s="296"/>
      <c r="DF152" s="296"/>
      <c r="DG152" s="296"/>
      <c r="DH152" s="296"/>
      <c r="DI152" s="296"/>
      <c r="DJ152" s="296"/>
      <c r="DK152" s="296"/>
      <c r="DL152" s="296"/>
      <c r="DM152" s="296"/>
      <c r="DN152" s="296"/>
      <c r="DO152" s="296"/>
      <c r="DP152" s="296"/>
      <c r="DQ152" s="296"/>
      <c r="DR152" s="296"/>
      <c r="DS152" s="296"/>
      <c r="DT152" s="296"/>
      <c r="DU152" s="296"/>
      <c r="DV152" s="296"/>
      <c r="DW152" s="296"/>
      <c r="DX152" s="296"/>
      <c r="DY152" s="296"/>
      <c r="DZ152" s="296"/>
      <c r="EA152" s="296"/>
      <c r="EB152" s="296"/>
      <c r="EC152" s="296"/>
      <c r="ED152" s="296"/>
      <c r="EE152" s="296"/>
      <c r="EF152" s="296"/>
      <c r="EG152" s="296"/>
      <c r="EH152" s="296"/>
      <c r="EI152" s="296"/>
      <c r="EJ152" s="296"/>
      <c r="EK152" s="296"/>
      <c r="EL152" s="296"/>
      <c r="EM152" s="296"/>
      <c r="EN152" s="296"/>
      <c r="EO152" s="296"/>
      <c r="EP152" s="296"/>
      <c r="EQ152" s="296"/>
      <c r="ER152" s="296"/>
      <c r="ES152" s="296"/>
    </row>
    <row r="153" spans="1:149" s="20" customFormat="1" ht="45" hidden="1" customHeight="1" x14ac:dyDescent="0.25">
      <c r="A153" s="92" t="s">
        <v>416</v>
      </c>
      <c r="B153" s="51"/>
      <c r="C153" s="51"/>
      <c r="D153" s="51"/>
      <c r="E153" s="51"/>
      <c r="F153" s="51"/>
      <c r="G153" s="51"/>
      <c r="H153" s="51"/>
      <c r="I153" s="51"/>
      <c r="J153" s="51"/>
      <c r="K153" s="87">
        <f>E153+F153+G153+I153</f>
        <v>0</v>
      </c>
      <c r="L153" s="94"/>
      <c r="M153" s="51"/>
      <c r="N153" s="51"/>
      <c r="O153" s="51"/>
      <c r="P153" s="51"/>
      <c r="Q153" s="51"/>
      <c r="R153" s="87">
        <f>L153+M153+N153+P153</f>
        <v>0</v>
      </c>
      <c r="S153" s="50"/>
      <c r="T153" s="50"/>
      <c r="U153" s="50"/>
      <c r="V153" s="50"/>
      <c r="W153" s="50"/>
      <c r="X153" s="50"/>
      <c r="Y153" s="87">
        <f>S153+T153+U153+W153</f>
        <v>0</v>
      </c>
      <c r="Z153" s="50"/>
      <c r="AA153" s="50"/>
      <c r="AB153" s="50"/>
      <c r="AC153" s="50"/>
      <c r="AD153" s="50"/>
      <c r="AE153" s="50"/>
      <c r="AF153" s="87">
        <f>Z153+AA153+AB153+AD153</f>
        <v>0</v>
      </c>
      <c r="AG153" s="50"/>
      <c r="AH153" s="50"/>
      <c r="AI153" s="50"/>
      <c r="AJ153" s="50"/>
      <c r="AK153" s="50"/>
      <c r="AL153" s="50"/>
      <c r="AM153" s="87">
        <f>AG153+AH153+AI153+AK153</f>
        <v>0</v>
      </c>
      <c r="AN153" s="50"/>
      <c r="AO153" s="50"/>
      <c r="AP153" s="50"/>
      <c r="AQ153" s="50"/>
      <c r="AR153" s="50"/>
      <c r="AS153" s="50"/>
      <c r="AT153" s="87">
        <f>AN153+AO153+AP153+AR153</f>
        <v>0</v>
      </c>
      <c r="AU153" s="95">
        <f>AT153+AM153+AF153+Y153+R153+K153</f>
        <v>0</v>
      </c>
      <c r="AV153" s="96"/>
      <c r="AW153" s="51"/>
      <c r="AX153" s="54"/>
      <c r="AY153" s="51"/>
      <c r="AZ153" s="296"/>
      <c r="BA153" s="296"/>
      <c r="BB153" s="296"/>
      <c r="BC153" s="296"/>
      <c r="BD153" s="296"/>
      <c r="BE153" s="296"/>
      <c r="BF153" s="296"/>
      <c r="BG153" s="296"/>
      <c r="BH153" s="296"/>
      <c r="BI153" s="296"/>
      <c r="BJ153" s="296"/>
      <c r="BK153" s="296"/>
      <c r="BL153" s="296"/>
      <c r="BM153" s="296"/>
      <c r="BN153" s="296"/>
      <c r="BO153" s="296"/>
      <c r="BP153" s="296"/>
      <c r="BQ153" s="296"/>
      <c r="BR153" s="296"/>
      <c r="BS153" s="296"/>
      <c r="BT153" s="296"/>
      <c r="BU153" s="296"/>
      <c r="BV153" s="296"/>
      <c r="BW153" s="296"/>
      <c r="BX153" s="296"/>
      <c r="BY153" s="296"/>
      <c r="BZ153" s="296"/>
      <c r="CA153" s="296"/>
      <c r="CB153" s="296"/>
      <c r="CC153" s="296"/>
      <c r="CD153" s="296"/>
      <c r="CE153" s="296"/>
      <c r="CF153" s="296"/>
      <c r="CG153" s="296"/>
      <c r="CH153" s="296"/>
      <c r="CI153" s="296"/>
      <c r="CJ153" s="296"/>
      <c r="CK153" s="296"/>
      <c r="CL153" s="296"/>
      <c r="CM153" s="296"/>
      <c r="CN153" s="296"/>
      <c r="CO153" s="296"/>
      <c r="CP153" s="296"/>
      <c r="CQ153" s="296"/>
      <c r="CR153" s="296"/>
      <c r="CS153" s="296"/>
      <c r="CT153" s="296"/>
      <c r="CU153" s="296"/>
      <c r="CV153" s="296"/>
      <c r="CW153" s="296"/>
      <c r="CX153" s="296"/>
      <c r="CY153" s="296"/>
      <c r="CZ153" s="296"/>
      <c r="DA153" s="296"/>
      <c r="DB153" s="296"/>
      <c r="DC153" s="296"/>
      <c r="DD153" s="296"/>
      <c r="DE153" s="296"/>
      <c r="DF153" s="296"/>
      <c r="DG153" s="296"/>
      <c r="DH153" s="296"/>
      <c r="DI153" s="296"/>
      <c r="DJ153" s="296"/>
      <c r="DK153" s="296"/>
      <c r="DL153" s="296"/>
      <c r="DM153" s="296"/>
      <c r="DN153" s="296"/>
      <c r="DO153" s="296"/>
      <c r="DP153" s="296"/>
      <c r="DQ153" s="296"/>
      <c r="DR153" s="296"/>
      <c r="DS153" s="296"/>
      <c r="DT153" s="296"/>
      <c r="DU153" s="296"/>
      <c r="DV153" s="296"/>
      <c r="DW153" s="296"/>
      <c r="DX153" s="296"/>
      <c r="DY153" s="296"/>
      <c r="DZ153" s="296"/>
      <c r="EA153" s="296"/>
      <c r="EB153" s="296"/>
      <c r="EC153" s="296"/>
      <c r="ED153" s="296"/>
      <c r="EE153" s="296"/>
      <c r="EF153" s="296"/>
      <c r="EG153" s="296"/>
      <c r="EH153" s="296"/>
      <c r="EI153" s="296"/>
      <c r="EJ153" s="296"/>
      <c r="EK153" s="296"/>
      <c r="EL153" s="296"/>
      <c r="EM153" s="296"/>
      <c r="EN153" s="296"/>
      <c r="EO153" s="296"/>
      <c r="EP153" s="296"/>
      <c r="EQ153" s="296"/>
      <c r="ER153" s="296"/>
      <c r="ES153" s="296"/>
    </row>
    <row r="154" spans="1:149" s="20" customFormat="1" ht="31.5" customHeight="1" x14ac:dyDescent="0.25">
      <c r="A154" s="379" t="s">
        <v>417</v>
      </c>
      <c r="B154" s="360"/>
      <c r="C154" s="360"/>
      <c r="D154" s="360"/>
      <c r="E154" s="360"/>
      <c r="F154" s="360"/>
      <c r="G154" s="360"/>
      <c r="H154" s="360"/>
      <c r="I154" s="360"/>
      <c r="J154" s="360"/>
      <c r="K154" s="360"/>
      <c r="L154" s="360"/>
      <c r="M154" s="360"/>
      <c r="N154" s="360"/>
      <c r="O154" s="360"/>
      <c r="P154" s="360"/>
      <c r="Q154" s="360"/>
      <c r="R154" s="360"/>
      <c r="S154" s="360"/>
      <c r="T154" s="360"/>
      <c r="U154" s="360"/>
      <c r="V154" s="360"/>
      <c r="W154" s="360"/>
      <c r="X154" s="360"/>
      <c r="Y154" s="360"/>
      <c r="Z154" s="360"/>
      <c r="AA154" s="360"/>
      <c r="AB154" s="360"/>
      <c r="AC154" s="360"/>
      <c r="AD154" s="360"/>
      <c r="AE154" s="360"/>
      <c r="AF154" s="360"/>
      <c r="AG154" s="360"/>
      <c r="AH154" s="360"/>
      <c r="AI154" s="360"/>
      <c r="AJ154" s="360"/>
      <c r="AK154" s="360"/>
      <c r="AL154" s="360"/>
      <c r="AM154" s="360"/>
      <c r="AN154" s="360"/>
      <c r="AO154" s="360"/>
      <c r="AP154" s="360"/>
      <c r="AQ154" s="360"/>
      <c r="AR154" s="360"/>
      <c r="AS154" s="360"/>
      <c r="AT154" s="360"/>
      <c r="AU154" s="360"/>
      <c r="AV154" s="360"/>
      <c r="AW154" s="360"/>
      <c r="AX154" s="360"/>
      <c r="AY154" s="360"/>
      <c r="AZ154" s="296"/>
      <c r="BA154" s="296"/>
      <c r="BB154" s="296"/>
      <c r="BC154" s="296"/>
      <c r="BD154" s="296"/>
      <c r="BE154" s="296"/>
      <c r="BF154" s="296"/>
      <c r="BG154" s="296"/>
      <c r="BH154" s="296"/>
      <c r="BI154" s="296"/>
      <c r="BJ154" s="296"/>
      <c r="BK154" s="296"/>
      <c r="BL154" s="296"/>
      <c r="BM154" s="296"/>
      <c r="BN154" s="296"/>
      <c r="BO154" s="296"/>
      <c r="BP154" s="296"/>
      <c r="BQ154" s="296"/>
      <c r="BR154" s="296"/>
      <c r="BS154" s="296"/>
      <c r="BT154" s="296"/>
      <c r="BU154" s="296"/>
      <c r="BV154" s="296"/>
      <c r="BW154" s="296"/>
      <c r="BX154" s="296"/>
      <c r="BY154" s="296"/>
      <c r="BZ154" s="296"/>
      <c r="CA154" s="296"/>
      <c r="CB154" s="296"/>
      <c r="CC154" s="296"/>
      <c r="CD154" s="296"/>
      <c r="CE154" s="296"/>
      <c r="CF154" s="296"/>
      <c r="CG154" s="296"/>
      <c r="CH154" s="296"/>
      <c r="CI154" s="296"/>
      <c r="CJ154" s="296"/>
      <c r="CK154" s="296"/>
      <c r="CL154" s="296"/>
      <c r="CM154" s="296"/>
      <c r="CN154" s="296"/>
      <c r="CO154" s="296"/>
      <c r="CP154" s="296"/>
      <c r="CQ154" s="296"/>
      <c r="CR154" s="296"/>
      <c r="CS154" s="296"/>
      <c r="CT154" s="296"/>
      <c r="CU154" s="296"/>
      <c r="CV154" s="296"/>
      <c r="CW154" s="296"/>
      <c r="CX154" s="296"/>
      <c r="CY154" s="296"/>
      <c r="CZ154" s="296"/>
      <c r="DA154" s="296"/>
      <c r="DB154" s="296"/>
      <c r="DC154" s="296"/>
      <c r="DD154" s="296"/>
      <c r="DE154" s="296"/>
      <c r="DF154" s="296"/>
      <c r="DG154" s="296"/>
      <c r="DH154" s="296"/>
      <c r="DI154" s="296"/>
      <c r="DJ154" s="296"/>
      <c r="DK154" s="296"/>
      <c r="DL154" s="296"/>
      <c r="DM154" s="296"/>
      <c r="DN154" s="296"/>
      <c r="DO154" s="296"/>
      <c r="DP154" s="296"/>
      <c r="DQ154" s="296"/>
      <c r="DR154" s="296"/>
      <c r="DS154" s="296"/>
      <c r="DT154" s="296"/>
      <c r="DU154" s="296"/>
      <c r="DV154" s="296"/>
      <c r="DW154" s="296"/>
      <c r="DX154" s="296"/>
      <c r="DY154" s="296"/>
      <c r="DZ154" s="296"/>
      <c r="EA154" s="296"/>
      <c r="EB154" s="296"/>
      <c r="EC154" s="296"/>
      <c r="ED154" s="296"/>
      <c r="EE154" s="296"/>
      <c r="EF154" s="296"/>
      <c r="EG154" s="296"/>
      <c r="EH154" s="296"/>
      <c r="EI154" s="296"/>
      <c r="EJ154" s="296"/>
      <c r="EK154" s="296"/>
      <c r="EL154" s="296"/>
      <c r="EM154" s="296"/>
      <c r="EN154" s="296"/>
      <c r="EO154" s="296"/>
      <c r="EP154" s="296"/>
      <c r="EQ154" s="296"/>
      <c r="ER154" s="296"/>
      <c r="ES154" s="296"/>
    </row>
    <row r="155" spans="1:149" s="20" customFormat="1" ht="45" hidden="1" customHeight="1" x14ac:dyDescent="0.25">
      <c r="A155" s="92" t="s">
        <v>418</v>
      </c>
      <c r="B155" s="51"/>
      <c r="C155" s="51"/>
      <c r="D155" s="51"/>
      <c r="E155" s="51"/>
      <c r="F155" s="51"/>
      <c r="G155" s="51"/>
      <c r="H155" s="51"/>
      <c r="I155" s="51"/>
      <c r="J155" s="51"/>
      <c r="K155" s="87">
        <f>E155+F155+G155+I155</f>
        <v>0</v>
      </c>
      <c r="L155" s="94"/>
      <c r="M155" s="51"/>
      <c r="N155" s="51"/>
      <c r="O155" s="51"/>
      <c r="P155" s="51"/>
      <c r="Q155" s="51"/>
      <c r="R155" s="87">
        <f>L155+M155+N155+P155</f>
        <v>0</v>
      </c>
      <c r="S155" s="50"/>
      <c r="T155" s="50"/>
      <c r="U155" s="50"/>
      <c r="V155" s="50"/>
      <c r="W155" s="50"/>
      <c r="X155" s="50"/>
      <c r="Y155" s="87">
        <f>S155+T155+U155+W155</f>
        <v>0</v>
      </c>
      <c r="Z155" s="50"/>
      <c r="AA155" s="50"/>
      <c r="AB155" s="50"/>
      <c r="AC155" s="50"/>
      <c r="AD155" s="50"/>
      <c r="AE155" s="50"/>
      <c r="AF155" s="87">
        <f>Z155+AA155+AB155+AD155</f>
        <v>0</v>
      </c>
      <c r="AG155" s="50"/>
      <c r="AH155" s="50"/>
      <c r="AI155" s="50"/>
      <c r="AJ155" s="50"/>
      <c r="AK155" s="50"/>
      <c r="AL155" s="50"/>
      <c r="AM155" s="87">
        <f>AG155+AH155+AI155+AK155</f>
        <v>0</v>
      </c>
      <c r="AN155" s="50"/>
      <c r="AO155" s="50"/>
      <c r="AP155" s="50"/>
      <c r="AQ155" s="50"/>
      <c r="AR155" s="50"/>
      <c r="AS155" s="50"/>
      <c r="AT155" s="87">
        <f>AN155+AO155+AP155+AR155</f>
        <v>0</v>
      </c>
      <c r="AU155" s="95">
        <f>AT155+AM155+AF155+Y155+R155+K155</f>
        <v>0</v>
      </c>
      <c r="AV155" s="96"/>
      <c r="AW155" s="51"/>
      <c r="AX155" s="54"/>
      <c r="AY155" s="51"/>
      <c r="AZ155" s="296"/>
      <c r="BA155" s="296"/>
      <c r="BB155" s="296"/>
      <c r="BC155" s="296"/>
      <c r="BD155" s="296"/>
      <c r="BE155" s="296"/>
      <c r="BF155" s="296"/>
      <c r="BG155" s="296"/>
      <c r="BH155" s="296"/>
      <c r="BI155" s="296"/>
      <c r="BJ155" s="296"/>
      <c r="BK155" s="296"/>
      <c r="BL155" s="296"/>
      <c r="BM155" s="296"/>
      <c r="BN155" s="296"/>
      <c r="BO155" s="296"/>
      <c r="BP155" s="296"/>
      <c r="BQ155" s="296"/>
      <c r="BR155" s="296"/>
      <c r="BS155" s="296"/>
      <c r="BT155" s="296"/>
      <c r="BU155" s="296"/>
      <c r="BV155" s="296"/>
      <c r="BW155" s="296"/>
      <c r="BX155" s="296"/>
      <c r="BY155" s="296"/>
      <c r="BZ155" s="296"/>
      <c r="CA155" s="296"/>
      <c r="CB155" s="296"/>
      <c r="CC155" s="296"/>
      <c r="CD155" s="296"/>
      <c r="CE155" s="296"/>
      <c r="CF155" s="296"/>
      <c r="CG155" s="296"/>
      <c r="CH155" s="296"/>
      <c r="CI155" s="296"/>
      <c r="CJ155" s="296"/>
      <c r="CK155" s="296"/>
      <c r="CL155" s="296"/>
      <c r="CM155" s="296"/>
      <c r="CN155" s="296"/>
      <c r="CO155" s="296"/>
      <c r="CP155" s="296"/>
      <c r="CQ155" s="296"/>
      <c r="CR155" s="296"/>
      <c r="CS155" s="296"/>
      <c r="CT155" s="296"/>
      <c r="CU155" s="296"/>
      <c r="CV155" s="296"/>
      <c r="CW155" s="296"/>
      <c r="CX155" s="296"/>
      <c r="CY155" s="296"/>
      <c r="CZ155" s="296"/>
      <c r="DA155" s="296"/>
      <c r="DB155" s="296"/>
      <c r="DC155" s="296"/>
      <c r="DD155" s="296"/>
      <c r="DE155" s="296"/>
      <c r="DF155" s="296"/>
      <c r="DG155" s="296"/>
      <c r="DH155" s="296"/>
      <c r="DI155" s="296"/>
      <c r="DJ155" s="296"/>
      <c r="DK155" s="296"/>
      <c r="DL155" s="296"/>
      <c r="DM155" s="296"/>
      <c r="DN155" s="296"/>
      <c r="DO155" s="296"/>
      <c r="DP155" s="296"/>
      <c r="DQ155" s="296"/>
      <c r="DR155" s="296"/>
      <c r="DS155" s="296"/>
      <c r="DT155" s="296"/>
      <c r="DU155" s="296"/>
      <c r="DV155" s="296"/>
      <c r="DW155" s="296"/>
      <c r="DX155" s="296"/>
      <c r="DY155" s="296"/>
      <c r="DZ155" s="296"/>
      <c r="EA155" s="296"/>
      <c r="EB155" s="296"/>
      <c r="EC155" s="296"/>
      <c r="ED155" s="296"/>
      <c r="EE155" s="296"/>
      <c r="EF155" s="296"/>
      <c r="EG155" s="296"/>
      <c r="EH155" s="296"/>
      <c r="EI155" s="296"/>
      <c r="EJ155" s="296"/>
      <c r="EK155" s="296"/>
      <c r="EL155" s="296"/>
      <c r="EM155" s="296"/>
      <c r="EN155" s="296"/>
      <c r="EO155" s="296"/>
      <c r="EP155" s="296"/>
      <c r="EQ155" s="296"/>
      <c r="ER155" s="296"/>
      <c r="ES155" s="296"/>
    </row>
    <row r="156" spans="1:149" s="61" customFormat="1" ht="33.6" customHeight="1" x14ac:dyDescent="0.25">
      <c r="A156" s="379" t="s">
        <v>419</v>
      </c>
      <c r="B156" s="360"/>
      <c r="C156" s="360"/>
      <c r="D156" s="360"/>
      <c r="E156" s="360"/>
      <c r="F156" s="360"/>
      <c r="G156" s="360"/>
      <c r="H156" s="360"/>
      <c r="I156" s="360"/>
      <c r="J156" s="360"/>
      <c r="K156" s="360"/>
      <c r="L156" s="360"/>
      <c r="M156" s="360"/>
      <c r="N156" s="360"/>
      <c r="O156" s="360"/>
      <c r="P156" s="360"/>
      <c r="Q156" s="360"/>
      <c r="R156" s="360"/>
      <c r="S156" s="360"/>
      <c r="T156" s="360"/>
      <c r="U156" s="360"/>
      <c r="V156" s="360"/>
      <c r="W156" s="360"/>
      <c r="X156" s="360"/>
      <c r="Y156" s="360"/>
      <c r="Z156" s="360"/>
      <c r="AA156" s="360"/>
      <c r="AB156" s="360"/>
      <c r="AC156" s="360"/>
      <c r="AD156" s="360"/>
      <c r="AE156" s="360"/>
      <c r="AF156" s="360"/>
      <c r="AG156" s="360"/>
      <c r="AH156" s="360"/>
      <c r="AI156" s="360"/>
      <c r="AJ156" s="360"/>
      <c r="AK156" s="360"/>
      <c r="AL156" s="360"/>
      <c r="AM156" s="360"/>
      <c r="AN156" s="360"/>
      <c r="AO156" s="360"/>
      <c r="AP156" s="360"/>
      <c r="AQ156" s="360"/>
      <c r="AR156" s="360"/>
      <c r="AS156" s="360"/>
      <c r="AT156" s="360"/>
      <c r="AU156" s="360"/>
      <c r="AV156" s="360"/>
      <c r="AW156" s="360"/>
      <c r="AX156" s="360"/>
      <c r="AY156" s="360"/>
      <c r="AZ156" s="295"/>
      <c r="BA156" s="295"/>
      <c r="BB156" s="295"/>
      <c r="BC156" s="295"/>
      <c r="BD156" s="295"/>
      <c r="BE156" s="295"/>
      <c r="BF156" s="295"/>
      <c r="BG156" s="295"/>
      <c r="BH156" s="295"/>
      <c r="BI156" s="295"/>
      <c r="BJ156" s="295"/>
      <c r="BK156" s="295"/>
      <c r="BL156" s="295"/>
      <c r="BM156" s="295"/>
      <c r="BN156" s="295"/>
      <c r="BO156" s="295"/>
      <c r="BP156" s="295"/>
      <c r="BQ156" s="295"/>
      <c r="BR156" s="295"/>
      <c r="BS156" s="295"/>
      <c r="BT156" s="295"/>
      <c r="BU156" s="295"/>
      <c r="BV156" s="295"/>
      <c r="BW156" s="295"/>
      <c r="BX156" s="295"/>
      <c r="BY156" s="295"/>
      <c r="BZ156" s="295"/>
      <c r="CA156" s="295"/>
      <c r="CB156" s="295"/>
      <c r="CC156" s="295"/>
      <c r="CD156" s="295"/>
      <c r="CE156" s="295"/>
      <c r="CF156" s="295"/>
      <c r="CG156" s="295"/>
      <c r="CH156" s="295"/>
      <c r="CI156" s="295"/>
      <c r="CJ156" s="295"/>
      <c r="CK156" s="295"/>
      <c r="CL156" s="295"/>
      <c r="CM156" s="295"/>
      <c r="CN156" s="295"/>
      <c r="CO156" s="295"/>
      <c r="CP156" s="295"/>
      <c r="CQ156" s="295"/>
      <c r="CR156" s="295"/>
      <c r="CS156" s="295"/>
      <c r="CT156" s="295"/>
      <c r="CU156" s="295"/>
      <c r="CV156" s="295"/>
      <c r="CW156" s="295"/>
      <c r="CX156" s="295"/>
      <c r="CY156" s="295"/>
      <c r="CZ156" s="295"/>
      <c r="DA156" s="295"/>
      <c r="DB156" s="295"/>
      <c r="DC156" s="295"/>
      <c r="DD156" s="295"/>
      <c r="DE156" s="295"/>
      <c r="DF156" s="295"/>
      <c r="DG156" s="295"/>
      <c r="DH156" s="295"/>
      <c r="DI156" s="295"/>
      <c r="DJ156" s="295"/>
      <c r="DK156" s="295"/>
      <c r="DL156" s="295"/>
      <c r="DM156" s="295"/>
      <c r="DN156" s="295"/>
      <c r="DO156" s="295"/>
      <c r="DP156" s="295"/>
      <c r="DQ156" s="295"/>
      <c r="DR156" s="295"/>
      <c r="DS156" s="295"/>
      <c r="DT156" s="295"/>
      <c r="DU156" s="295"/>
      <c r="DV156" s="295"/>
      <c r="DW156" s="295"/>
      <c r="DX156" s="295"/>
      <c r="DY156" s="295"/>
      <c r="DZ156" s="295"/>
      <c r="EA156" s="295"/>
      <c r="EB156" s="295"/>
      <c r="EC156" s="295"/>
      <c r="ED156" s="295"/>
      <c r="EE156" s="295"/>
      <c r="EF156" s="295"/>
      <c r="EG156" s="295"/>
      <c r="EH156" s="295"/>
      <c r="EI156" s="295"/>
      <c r="EJ156" s="295"/>
      <c r="EK156" s="295"/>
      <c r="EL156" s="295"/>
      <c r="EM156" s="295"/>
      <c r="EN156" s="295"/>
      <c r="EO156" s="295"/>
      <c r="EP156" s="295"/>
      <c r="EQ156" s="295"/>
      <c r="ER156" s="295"/>
      <c r="ES156" s="295"/>
    </row>
    <row r="157" spans="1:149" s="20" customFormat="1" ht="31.5" customHeight="1" x14ac:dyDescent="0.25">
      <c r="A157" s="92" t="s">
        <v>420</v>
      </c>
      <c r="B157" s="51"/>
      <c r="C157" s="51"/>
      <c r="D157" s="51"/>
      <c r="E157" s="51"/>
      <c r="F157" s="51"/>
      <c r="G157" s="51"/>
      <c r="H157" s="51"/>
      <c r="I157" s="51"/>
      <c r="J157" s="51"/>
      <c r="K157" s="87">
        <f>E157+F157+G157+I157</f>
        <v>0</v>
      </c>
      <c r="L157" s="94"/>
      <c r="M157" s="51"/>
      <c r="N157" s="51"/>
      <c r="O157" s="51"/>
      <c r="P157" s="51"/>
      <c r="Q157" s="51"/>
      <c r="R157" s="87">
        <f>L157+M157+N157+P157</f>
        <v>0</v>
      </c>
      <c r="S157" s="50"/>
      <c r="T157" s="50"/>
      <c r="U157" s="50"/>
      <c r="V157" s="50"/>
      <c r="W157" s="50"/>
      <c r="X157" s="50"/>
      <c r="Y157" s="87">
        <f>S157+T157+U157+W157</f>
        <v>0</v>
      </c>
      <c r="Z157" s="50"/>
      <c r="AA157" s="50"/>
      <c r="AB157" s="50"/>
      <c r="AC157" s="50"/>
      <c r="AD157" s="50"/>
      <c r="AE157" s="50"/>
      <c r="AF157" s="87">
        <f>Z157+AA157+AB157+AD157</f>
        <v>0</v>
      </c>
      <c r="AG157" s="50"/>
      <c r="AH157" s="50"/>
      <c r="AI157" s="50"/>
      <c r="AJ157" s="50"/>
      <c r="AK157" s="50"/>
      <c r="AL157" s="50"/>
      <c r="AM157" s="87">
        <f>AG157+AH157+AI157+AK157</f>
        <v>0</v>
      </c>
      <c r="AN157" s="50"/>
      <c r="AO157" s="50"/>
      <c r="AP157" s="50"/>
      <c r="AQ157" s="50"/>
      <c r="AR157" s="50"/>
      <c r="AS157" s="50"/>
      <c r="AT157" s="87">
        <f>AN157+AO157+AP157+AR157</f>
        <v>0</v>
      </c>
      <c r="AU157" s="95">
        <f>AT157+AM157+AF157+Y157+R157+K157</f>
        <v>0</v>
      </c>
      <c r="AV157" s="96"/>
      <c r="AW157" s="51"/>
      <c r="AX157" s="54"/>
      <c r="AY157" s="51"/>
      <c r="AZ157" s="296"/>
      <c r="BA157" s="296"/>
      <c r="BB157" s="296"/>
      <c r="BC157" s="296"/>
      <c r="BD157" s="296"/>
      <c r="BE157" s="296"/>
      <c r="BF157" s="296"/>
      <c r="BG157" s="296"/>
      <c r="BH157" s="296"/>
      <c r="BI157" s="296"/>
      <c r="BJ157" s="296"/>
      <c r="BK157" s="296"/>
      <c r="BL157" s="296"/>
      <c r="BM157" s="296"/>
      <c r="BN157" s="296"/>
      <c r="BO157" s="296"/>
      <c r="BP157" s="296"/>
      <c r="BQ157" s="296"/>
      <c r="BR157" s="296"/>
      <c r="BS157" s="296"/>
      <c r="BT157" s="296"/>
      <c r="BU157" s="296"/>
      <c r="BV157" s="296"/>
      <c r="BW157" s="296"/>
      <c r="BX157" s="296"/>
      <c r="BY157" s="296"/>
      <c r="BZ157" s="296"/>
      <c r="CA157" s="296"/>
      <c r="CB157" s="296"/>
      <c r="CC157" s="296"/>
      <c r="CD157" s="296"/>
      <c r="CE157" s="296"/>
      <c r="CF157" s="296"/>
      <c r="CG157" s="296"/>
      <c r="CH157" s="296"/>
      <c r="CI157" s="296"/>
      <c r="CJ157" s="296"/>
      <c r="CK157" s="296"/>
      <c r="CL157" s="296"/>
      <c r="CM157" s="296"/>
      <c r="CN157" s="296"/>
      <c r="CO157" s="296"/>
      <c r="CP157" s="296"/>
      <c r="CQ157" s="296"/>
      <c r="CR157" s="296"/>
      <c r="CS157" s="296"/>
      <c r="CT157" s="296"/>
      <c r="CU157" s="296"/>
      <c r="CV157" s="296"/>
      <c r="CW157" s="296"/>
      <c r="CX157" s="296"/>
      <c r="CY157" s="296"/>
      <c r="CZ157" s="296"/>
      <c r="DA157" s="296"/>
      <c r="DB157" s="296"/>
      <c r="DC157" s="296"/>
      <c r="DD157" s="296"/>
      <c r="DE157" s="296"/>
      <c r="DF157" s="296"/>
      <c r="DG157" s="296"/>
      <c r="DH157" s="296"/>
      <c r="DI157" s="296"/>
      <c r="DJ157" s="296"/>
      <c r="DK157" s="296"/>
      <c r="DL157" s="296"/>
      <c r="DM157" s="296"/>
      <c r="DN157" s="296"/>
      <c r="DO157" s="296"/>
      <c r="DP157" s="296"/>
      <c r="DQ157" s="296"/>
      <c r="DR157" s="296"/>
      <c r="DS157" s="296"/>
      <c r="DT157" s="296"/>
      <c r="DU157" s="296"/>
      <c r="DV157" s="296"/>
      <c r="DW157" s="296"/>
      <c r="DX157" s="296"/>
      <c r="DY157" s="296"/>
      <c r="DZ157" s="296"/>
      <c r="EA157" s="296"/>
      <c r="EB157" s="296"/>
      <c r="EC157" s="296"/>
      <c r="ED157" s="296"/>
      <c r="EE157" s="296"/>
      <c r="EF157" s="296"/>
      <c r="EG157" s="296"/>
      <c r="EH157" s="296"/>
      <c r="EI157" s="296"/>
      <c r="EJ157" s="296"/>
      <c r="EK157" s="296"/>
      <c r="EL157" s="296"/>
      <c r="EM157" s="296"/>
      <c r="EN157" s="296"/>
      <c r="EO157" s="296"/>
      <c r="EP157" s="296"/>
      <c r="EQ157" s="296"/>
      <c r="ER157" s="296"/>
      <c r="ES157" s="296"/>
    </row>
    <row r="158" spans="1:149" ht="35.1" customHeight="1" x14ac:dyDescent="0.25">
      <c r="A158" s="379" t="s">
        <v>615</v>
      </c>
      <c r="B158" s="360"/>
      <c r="C158" s="360"/>
      <c r="D158" s="360"/>
      <c r="E158" s="360"/>
      <c r="F158" s="360"/>
      <c r="G158" s="360"/>
      <c r="H158" s="360"/>
      <c r="I158" s="360"/>
      <c r="J158" s="360"/>
      <c r="K158" s="360"/>
      <c r="L158" s="360"/>
      <c r="M158" s="360"/>
      <c r="N158" s="360"/>
      <c r="O158" s="360"/>
      <c r="P158" s="360"/>
      <c r="Q158" s="360"/>
      <c r="R158" s="360"/>
      <c r="S158" s="360"/>
      <c r="T158" s="360"/>
      <c r="U158" s="360"/>
      <c r="V158" s="360"/>
      <c r="W158" s="360"/>
      <c r="X158" s="360"/>
      <c r="Y158" s="360"/>
      <c r="Z158" s="360"/>
      <c r="AA158" s="360"/>
      <c r="AB158" s="360"/>
      <c r="AC158" s="360"/>
      <c r="AD158" s="360"/>
      <c r="AE158" s="360"/>
      <c r="AF158" s="360"/>
      <c r="AG158" s="360"/>
      <c r="AH158" s="360"/>
      <c r="AI158" s="360"/>
      <c r="AJ158" s="360"/>
      <c r="AK158" s="360"/>
      <c r="AL158" s="360"/>
      <c r="AM158" s="360"/>
      <c r="AN158" s="360"/>
      <c r="AO158" s="360"/>
      <c r="AP158" s="360"/>
      <c r="AQ158" s="360"/>
      <c r="AR158" s="360"/>
      <c r="AS158" s="360"/>
      <c r="AT158" s="360"/>
      <c r="AU158" s="360"/>
      <c r="AV158" s="360"/>
      <c r="AW158" s="360"/>
      <c r="AX158" s="360"/>
      <c r="AY158" s="360"/>
    </row>
    <row r="159" spans="1:149" s="272" customFormat="1" ht="27.95" customHeight="1" x14ac:dyDescent="0.25">
      <c r="A159" s="286" t="s">
        <v>614</v>
      </c>
      <c r="B159" s="287"/>
      <c r="C159" s="287"/>
      <c r="D159" s="287"/>
      <c r="E159" s="287"/>
      <c r="F159" s="287"/>
      <c r="G159" s="287"/>
      <c r="H159" s="287"/>
      <c r="I159" s="287"/>
      <c r="J159" s="287"/>
      <c r="K159" s="87">
        <f>E159+F159+G159+I159</f>
        <v>0</v>
      </c>
      <c r="L159" s="288"/>
      <c r="M159" s="287"/>
      <c r="N159" s="287"/>
      <c r="O159" s="287"/>
      <c r="P159" s="287"/>
      <c r="Q159" s="287"/>
      <c r="R159" s="87">
        <f>L159+M159+N159+P159</f>
        <v>0</v>
      </c>
      <c r="S159" s="289"/>
      <c r="T159" s="289"/>
      <c r="U159" s="289"/>
      <c r="V159" s="289"/>
      <c r="W159" s="289"/>
      <c r="X159" s="289"/>
      <c r="Y159" s="87">
        <f>S159+T159+U159+W159</f>
        <v>0</v>
      </c>
      <c r="Z159" s="289"/>
      <c r="AA159" s="289"/>
      <c r="AB159" s="289"/>
      <c r="AC159" s="289"/>
      <c r="AD159" s="289"/>
      <c r="AE159" s="289"/>
      <c r="AF159" s="87">
        <f>Z159+AA159+AB159+AD159</f>
        <v>0</v>
      </c>
      <c r="AG159" s="289"/>
      <c r="AH159" s="289"/>
      <c r="AI159" s="289"/>
      <c r="AJ159" s="289"/>
      <c r="AK159" s="289"/>
      <c r="AL159" s="289"/>
      <c r="AM159" s="87">
        <f>AG159+AH159+AI159+AK159</f>
        <v>0</v>
      </c>
      <c r="AN159" s="289"/>
      <c r="AO159" s="289"/>
      <c r="AP159" s="289"/>
      <c r="AQ159" s="289"/>
      <c r="AR159" s="289"/>
      <c r="AS159" s="289"/>
      <c r="AT159" s="87">
        <f>AN159+AO159+AP159+AR159</f>
        <v>0</v>
      </c>
      <c r="AU159" s="290">
        <f>AT159+AM159+AF159+Y159+R159+K159</f>
        <v>0</v>
      </c>
      <c r="AV159" s="291"/>
      <c r="AW159" s="287"/>
      <c r="AX159" s="292"/>
      <c r="AY159" s="287"/>
    </row>
    <row r="160" spans="1:149" ht="48" customHeight="1" x14ac:dyDescent="0.25">
      <c r="A160" s="403" t="s">
        <v>421</v>
      </c>
      <c r="B160" s="405"/>
      <c r="C160" s="405"/>
      <c r="D160" s="405"/>
      <c r="E160" s="110">
        <f>SUM(E162:E172,E180:E184,E186:E190,E192:E192)</f>
        <v>272164</v>
      </c>
      <c r="F160" s="110">
        <f>SUM(F162:F172,F180:F184,F186:F190,F192:F192)</f>
        <v>0</v>
      </c>
      <c r="G160" s="110">
        <f>SUM(G162:G172,G180:G184,G186:G190,G192:G192)</f>
        <v>0</v>
      </c>
      <c r="H160" s="110"/>
      <c r="I160" s="110">
        <f>SUM(I162:I172,I180:I184,I186:I190,I192:I192)</f>
        <v>0</v>
      </c>
      <c r="J160" s="110"/>
      <c r="K160" s="110">
        <f>SUM(K162:K172,K180:K184,K186:K190,K192:K192)</f>
        <v>272164</v>
      </c>
      <c r="L160" s="110">
        <f>SUM(L162:L172,L180:L184,L186:L190,L192:L192)</f>
        <v>5125000</v>
      </c>
      <c r="M160" s="110">
        <f>SUM(M162:M172,M180:M184,M186:M190,M192:M192)</f>
        <v>0</v>
      </c>
      <c r="N160" s="110">
        <f>SUM(N162:N172,N180:N184,N186:N190,N192:N192)</f>
        <v>80000</v>
      </c>
      <c r="O160" s="110"/>
      <c r="P160" s="110">
        <f>SUM(P162:P172,P180:P184,P186:P190,P192:P192)</f>
        <v>0</v>
      </c>
      <c r="Q160" s="110"/>
      <c r="R160" s="110">
        <f>SUM(R162:R172,R180:R184,R186:R190,R192:R192)</f>
        <v>5205000</v>
      </c>
      <c r="S160" s="110">
        <f>SUM(S162:S172,S180:S184,S186:S190,S192:S192)</f>
        <v>4193000</v>
      </c>
      <c r="T160" s="110">
        <f>SUM(T162:T172,T180:T184,T186:T190,T192:T192)</f>
        <v>0</v>
      </c>
      <c r="U160" s="110">
        <f>SUM(U162:U172,U180:U184,U186:U190,U192:U192)</f>
        <v>0</v>
      </c>
      <c r="V160" s="110"/>
      <c r="W160" s="110">
        <f>SUM(W162:W172,W180:W184,W186:W190,W192:W192)</f>
        <v>0</v>
      </c>
      <c r="X160" s="110"/>
      <c r="Y160" s="110">
        <f>SUM(Y162:Y172,Y180:Y184,Y186:Y190,Y192:Y192)</f>
        <v>4193000</v>
      </c>
      <c r="Z160" s="110">
        <f>SUM(Z162:Z172,Z180:Z184,Z186:Z190,Z192:Z192)</f>
        <v>120000</v>
      </c>
      <c r="AA160" s="110">
        <f>SUM(AA162:AA172,AA180:AA184,AA186:AA190,AA192:AA192)</f>
        <v>0</v>
      </c>
      <c r="AB160" s="110">
        <f>SUM(AB162:AB172,AB180:AB184,AB186:AB190,AB192:AB192)</f>
        <v>0</v>
      </c>
      <c r="AC160" s="110"/>
      <c r="AD160" s="110">
        <f>SUM(AD162:AD172,AD180:AD184,AD186:AD190,AD192:AD192)</f>
        <v>0</v>
      </c>
      <c r="AE160" s="110"/>
      <c r="AF160" s="110">
        <f>SUM(AF162:AF172,AF180:AF184,AF186:AF190,AF192:AF192)</f>
        <v>120000</v>
      </c>
      <c r="AG160" s="110">
        <f>SUM(AG162:AG172,AG180:AG184,AG186:AG190,AG192:AG192)</f>
        <v>110000</v>
      </c>
      <c r="AH160" s="110">
        <f>SUM(AH162:AH172,AH180:AH184,AH186:AH190,AH192:AH192)</f>
        <v>0</v>
      </c>
      <c r="AI160" s="110">
        <f>SUM(AI162:AI172,AI180:AI184,AI186:AI190,AI192:AI192)</f>
        <v>0</v>
      </c>
      <c r="AJ160" s="110"/>
      <c r="AK160" s="110">
        <f>SUM(AK162:AK172,AK180:AK184,AK186:AK190,AK192:AK192)</f>
        <v>0</v>
      </c>
      <c r="AL160" s="110"/>
      <c r="AM160" s="110">
        <f>SUM(AM162:AM172,AM180:AM184,AM186:AM190,AM192:AM192)</f>
        <v>110000</v>
      </c>
      <c r="AN160" s="110">
        <f>SUM(AN162:AN172,AN180:AN184,AN186:AN190,AN192:AN192)</f>
        <v>510000</v>
      </c>
      <c r="AO160" s="110">
        <f>SUM(AO162:AO172,AO180:AO184,AO186:AO190,AO192:AO192)</f>
        <v>0</v>
      </c>
      <c r="AP160" s="110">
        <f>SUM(AP162:AP172,AP180:AP184,AP186:AP190,AP192:AP192)</f>
        <v>0</v>
      </c>
      <c r="AQ160" s="110"/>
      <c r="AR160" s="110">
        <f>SUM(AR162:AR172,AR180:AR184,AR186:AR190,AR192:AR192)</f>
        <v>0</v>
      </c>
      <c r="AS160" s="110"/>
      <c r="AT160" s="110">
        <f>SUM(AT162:AT172,AT180:AT184,AT186:AT190,AT192:AT192)</f>
        <v>510000</v>
      </c>
      <c r="AU160" s="110">
        <f>SUM(AU162:AU172,AU180:AU184,AU186:AU190,AU192:AU192)</f>
        <v>10410164</v>
      </c>
      <c r="AV160" s="111"/>
      <c r="AW160" s="111"/>
      <c r="AX160" s="111"/>
      <c r="AY160" s="111"/>
    </row>
    <row r="161" spans="1:149" ht="47.1" customHeight="1" x14ac:dyDescent="0.25">
      <c r="A161" s="379" t="s">
        <v>422</v>
      </c>
      <c r="B161" s="360"/>
      <c r="C161" s="360"/>
      <c r="D161" s="360"/>
      <c r="E161" s="360"/>
      <c r="F161" s="360"/>
      <c r="G161" s="360"/>
      <c r="H161" s="360"/>
      <c r="I161" s="360"/>
      <c r="J161" s="360"/>
      <c r="K161" s="360"/>
      <c r="L161" s="360"/>
      <c r="M161" s="360"/>
      <c r="N161" s="360"/>
      <c r="O161" s="360"/>
      <c r="P161" s="360"/>
      <c r="Q161" s="360"/>
      <c r="R161" s="360"/>
      <c r="S161" s="360"/>
      <c r="T161" s="360"/>
      <c r="U161" s="360"/>
      <c r="V161" s="360"/>
      <c r="W161" s="360"/>
      <c r="X161" s="360"/>
      <c r="Y161" s="360"/>
      <c r="Z161" s="360"/>
      <c r="AA161" s="360"/>
      <c r="AB161" s="360"/>
      <c r="AC161" s="360"/>
      <c r="AD161" s="360"/>
      <c r="AE161" s="360"/>
      <c r="AF161" s="360"/>
      <c r="AG161" s="360"/>
      <c r="AH161" s="360"/>
      <c r="AI161" s="360"/>
      <c r="AJ161" s="360"/>
      <c r="AK161" s="360"/>
      <c r="AL161" s="360"/>
      <c r="AM161" s="360"/>
      <c r="AN161" s="360"/>
      <c r="AO161" s="360"/>
      <c r="AP161" s="360"/>
      <c r="AQ161" s="360"/>
      <c r="AR161" s="360"/>
      <c r="AS161" s="360"/>
      <c r="AT161" s="360"/>
      <c r="AU161" s="360"/>
      <c r="AV161" s="360"/>
      <c r="AW161" s="360"/>
      <c r="AX161" s="360"/>
      <c r="AY161" s="360"/>
    </row>
    <row r="162" spans="1:149" s="4" customFormat="1" ht="235.5" customHeight="1" x14ac:dyDescent="0.25">
      <c r="A162" s="126" t="s">
        <v>423</v>
      </c>
      <c r="B162" s="48" t="s">
        <v>64</v>
      </c>
      <c r="C162" s="51" t="s">
        <v>98</v>
      </c>
      <c r="D162" s="50"/>
      <c r="E162" s="90"/>
      <c r="F162" s="50"/>
      <c r="G162" s="90"/>
      <c r="H162" s="50"/>
      <c r="I162" s="50"/>
      <c r="J162" s="50"/>
      <c r="K162" s="49">
        <f t="shared" ref="K162:K177" si="52">E162+F162+G162+I162</f>
        <v>0</v>
      </c>
      <c r="L162" s="50">
        <v>80000</v>
      </c>
      <c r="M162" s="50"/>
      <c r="N162" s="50"/>
      <c r="O162" s="50"/>
      <c r="P162" s="50"/>
      <c r="Q162" s="125"/>
      <c r="R162" s="49">
        <f t="shared" ref="R162:R192" si="53">L162+M162+N162+P162</f>
        <v>80000</v>
      </c>
      <c r="S162" s="108"/>
      <c r="T162" s="108"/>
      <c r="U162" s="108"/>
      <c r="V162" s="108"/>
      <c r="W162" s="108"/>
      <c r="X162" s="108"/>
      <c r="Y162" s="87">
        <f t="shared" ref="Y162:Y184" si="54">S162+T162+U162+W162</f>
        <v>0</v>
      </c>
      <c r="Z162" s="108">
        <v>80000</v>
      </c>
      <c r="AA162" s="108"/>
      <c r="AB162" s="108"/>
      <c r="AC162" s="108"/>
      <c r="AD162" s="108"/>
      <c r="AE162" s="108"/>
      <c r="AF162" s="87">
        <f t="shared" ref="AF162:AF184" si="55">Z162+AA162+AB162+AD162</f>
        <v>80000</v>
      </c>
      <c r="AG162" s="108">
        <v>80000</v>
      </c>
      <c r="AH162" s="108"/>
      <c r="AI162" s="108"/>
      <c r="AJ162" s="108"/>
      <c r="AK162" s="108"/>
      <c r="AL162" s="108"/>
      <c r="AM162" s="87">
        <f t="shared" ref="AM162:AM184" si="56">AG162+AH162+AI162+AK162</f>
        <v>80000</v>
      </c>
      <c r="AN162" s="50">
        <v>80000</v>
      </c>
      <c r="AO162" s="50"/>
      <c r="AP162" s="50"/>
      <c r="AQ162" s="50"/>
      <c r="AR162" s="50"/>
      <c r="AS162" s="125"/>
      <c r="AT162" s="87">
        <f t="shared" ref="AT162:AT184" si="57">AN162+AO162+AP162+AR162</f>
        <v>80000</v>
      </c>
      <c r="AU162" s="95">
        <f t="shared" ref="AU162:AU177" si="58">AT162+AM162+AF162+Y162+R162+K162</f>
        <v>320000</v>
      </c>
      <c r="AV162" s="89" t="s">
        <v>771</v>
      </c>
      <c r="AW162" s="50">
        <v>2022</v>
      </c>
      <c r="AX162" s="50">
        <v>2027</v>
      </c>
      <c r="AY162" s="48" t="s">
        <v>69</v>
      </c>
      <c r="AZ162" s="297"/>
      <c r="BA162" s="297"/>
      <c r="BB162" s="297"/>
      <c r="BC162" s="297"/>
      <c r="BD162" s="297"/>
      <c r="BE162" s="297"/>
      <c r="BF162" s="297"/>
      <c r="BG162" s="297"/>
      <c r="BH162" s="297"/>
      <c r="BI162" s="297"/>
      <c r="BJ162" s="297"/>
      <c r="BK162" s="297"/>
      <c r="BL162" s="297"/>
      <c r="BM162" s="297"/>
      <c r="BN162" s="297"/>
      <c r="BO162" s="297"/>
      <c r="BP162" s="297"/>
      <c r="BQ162" s="297"/>
      <c r="BR162" s="297"/>
      <c r="BS162" s="297"/>
      <c r="BT162" s="297"/>
      <c r="BU162" s="297"/>
      <c r="BV162" s="297"/>
      <c r="BW162" s="297"/>
      <c r="BX162" s="297"/>
      <c r="BY162" s="297"/>
      <c r="BZ162" s="297"/>
      <c r="CA162" s="297"/>
      <c r="CB162" s="297"/>
      <c r="CC162" s="297"/>
      <c r="CD162" s="297"/>
      <c r="CE162" s="297"/>
      <c r="CF162" s="297"/>
      <c r="CG162" s="297"/>
      <c r="CH162" s="297"/>
      <c r="CI162" s="297"/>
      <c r="CJ162" s="297"/>
      <c r="CK162" s="297"/>
      <c r="CL162" s="297"/>
      <c r="CM162" s="297"/>
      <c r="CN162" s="297"/>
      <c r="CO162" s="297"/>
      <c r="CP162" s="297"/>
      <c r="CQ162" s="297"/>
      <c r="CR162" s="297"/>
      <c r="CS162" s="297"/>
      <c r="CT162" s="297"/>
      <c r="CU162" s="297"/>
      <c r="CV162" s="297"/>
      <c r="CW162" s="297"/>
      <c r="CX162" s="297"/>
      <c r="CY162" s="297"/>
      <c r="CZ162" s="297"/>
      <c r="DA162" s="297"/>
      <c r="DB162" s="297"/>
      <c r="DC162" s="297"/>
      <c r="DD162" s="297"/>
      <c r="DE162" s="297"/>
      <c r="DF162" s="297"/>
      <c r="DG162" s="297"/>
      <c r="DH162" s="297"/>
      <c r="DI162" s="297"/>
      <c r="DJ162" s="297"/>
      <c r="DK162" s="297"/>
      <c r="DL162" s="297"/>
      <c r="DM162" s="297"/>
      <c r="DN162" s="297"/>
      <c r="DO162" s="297"/>
      <c r="DP162" s="297"/>
      <c r="DQ162" s="297"/>
      <c r="DR162" s="297"/>
      <c r="DS162" s="297"/>
      <c r="DT162" s="297"/>
      <c r="DU162" s="297"/>
      <c r="DV162" s="297"/>
      <c r="DW162" s="297"/>
      <c r="DX162" s="297"/>
      <c r="DY162" s="297"/>
      <c r="DZ162" s="297"/>
      <c r="EA162" s="297"/>
      <c r="EB162" s="297"/>
      <c r="EC162" s="297"/>
      <c r="ED162" s="297"/>
      <c r="EE162" s="297"/>
      <c r="EF162" s="297"/>
      <c r="EG162" s="297"/>
      <c r="EH162" s="297"/>
      <c r="EI162" s="297"/>
      <c r="EJ162" s="297"/>
      <c r="EK162" s="297"/>
      <c r="EL162" s="297"/>
      <c r="EM162" s="297"/>
      <c r="EN162" s="297"/>
      <c r="EO162" s="297"/>
      <c r="EP162" s="297"/>
      <c r="EQ162" s="297"/>
      <c r="ER162" s="297"/>
      <c r="ES162" s="297"/>
    </row>
    <row r="163" spans="1:149" s="272" customFormat="1" ht="23.1" customHeight="1" x14ac:dyDescent="0.25">
      <c r="A163" s="346" t="s">
        <v>424</v>
      </c>
      <c r="B163" s="406" t="s">
        <v>1004</v>
      </c>
      <c r="C163" s="407"/>
      <c r="D163" s="407"/>
      <c r="E163" s="407"/>
      <c r="F163" s="407"/>
      <c r="G163" s="407"/>
      <c r="H163" s="407"/>
      <c r="I163" s="407"/>
      <c r="J163" s="407"/>
      <c r="K163" s="407"/>
      <c r="L163" s="407"/>
      <c r="M163" s="407"/>
      <c r="N163" s="407"/>
      <c r="O163" s="407"/>
      <c r="P163" s="407"/>
      <c r="Q163" s="407"/>
      <c r="R163" s="407"/>
      <c r="S163" s="407"/>
      <c r="T163" s="407"/>
      <c r="U163" s="407"/>
      <c r="V163" s="407"/>
      <c r="W163" s="407"/>
      <c r="X163" s="407"/>
      <c r="Y163" s="407"/>
      <c r="Z163" s="407"/>
      <c r="AA163" s="407"/>
      <c r="AB163" s="407"/>
      <c r="AC163" s="407"/>
      <c r="AD163" s="407"/>
      <c r="AE163" s="407"/>
      <c r="AF163" s="407"/>
      <c r="AG163" s="407"/>
      <c r="AH163" s="407"/>
      <c r="AI163" s="407"/>
      <c r="AJ163" s="407"/>
      <c r="AK163" s="407"/>
      <c r="AL163" s="407"/>
      <c r="AM163" s="407"/>
      <c r="AN163" s="407"/>
      <c r="AO163" s="407"/>
      <c r="AP163" s="407"/>
      <c r="AQ163" s="407"/>
      <c r="AR163" s="407"/>
      <c r="AS163" s="407"/>
      <c r="AT163" s="407"/>
      <c r="AU163" s="407"/>
      <c r="AV163" s="407"/>
      <c r="AW163" s="407"/>
      <c r="AX163" s="407"/>
      <c r="AY163" s="408"/>
    </row>
    <row r="164" spans="1:149" s="297" customFormat="1" ht="29.25" customHeight="1" x14ac:dyDescent="0.25">
      <c r="A164" s="366" t="s">
        <v>1008</v>
      </c>
      <c r="B164" s="367"/>
      <c r="C164" s="367"/>
      <c r="D164" s="367"/>
      <c r="E164" s="367"/>
      <c r="F164" s="367"/>
      <c r="G164" s="367"/>
      <c r="H164" s="367"/>
      <c r="I164" s="367"/>
      <c r="J164" s="367"/>
      <c r="K164" s="367"/>
      <c r="L164" s="367"/>
      <c r="M164" s="367"/>
      <c r="N164" s="367"/>
      <c r="O164" s="367"/>
      <c r="P164" s="367"/>
      <c r="Q164" s="367"/>
      <c r="R164" s="367"/>
      <c r="S164" s="367"/>
      <c r="T164" s="367"/>
      <c r="U164" s="367"/>
      <c r="V164" s="367"/>
      <c r="W164" s="367"/>
      <c r="X164" s="367"/>
      <c r="Y164" s="367"/>
      <c r="Z164" s="367"/>
      <c r="AA164" s="367"/>
      <c r="AB164" s="367"/>
      <c r="AC164" s="367"/>
      <c r="AD164" s="367"/>
      <c r="AE164" s="367"/>
      <c r="AF164" s="367"/>
      <c r="AG164" s="367"/>
      <c r="AH164" s="367"/>
      <c r="AI164" s="367"/>
      <c r="AJ164" s="367"/>
      <c r="AK164" s="367"/>
      <c r="AL164" s="367"/>
      <c r="AM164" s="367"/>
      <c r="AN164" s="367"/>
      <c r="AO164" s="367"/>
      <c r="AP164" s="367"/>
      <c r="AQ164" s="367"/>
      <c r="AR164" s="367"/>
      <c r="AS164" s="367"/>
      <c r="AT164" s="367"/>
      <c r="AU164" s="367"/>
      <c r="AV164" s="367"/>
      <c r="AW164" s="367"/>
      <c r="AX164" s="367"/>
      <c r="AY164" s="368"/>
    </row>
    <row r="165" spans="1:149" ht="94.5" customHeight="1" x14ac:dyDescent="0.25">
      <c r="A165" s="126" t="s">
        <v>545</v>
      </c>
      <c r="B165" s="48" t="s">
        <v>62</v>
      </c>
      <c r="C165" s="51" t="s">
        <v>98</v>
      </c>
      <c r="D165" s="50"/>
      <c r="E165" s="50">
        <v>13000</v>
      </c>
      <c r="F165" s="50"/>
      <c r="G165" s="50"/>
      <c r="H165" s="50"/>
      <c r="I165" s="50"/>
      <c r="J165" s="50"/>
      <c r="K165" s="49">
        <f t="shared" si="52"/>
        <v>13000</v>
      </c>
      <c r="L165" s="90">
        <v>20000</v>
      </c>
      <c r="M165" s="50"/>
      <c r="N165" s="50"/>
      <c r="O165" s="50"/>
      <c r="P165" s="50"/>
      <c r="Q165" s="50"/>
      <c r="R165" s="49">
        <f t="shared" si="53"/>
        <v>20000</v>
      </c>
      <c r="S165" s="108"/>
      <c r="T165" s="108"/>
      <c r="U165" s="108"/>
      <c r="V165" s="108"/>
      <c r="W165" s="108"/>
      <c r="X165" s="108"/>
      <c r="Y165" s="87">
        <f t="shared" si="54"/>
        <v>0</v>
      </c>
      <c r="Z165" s="108"/>
      <c r="AA165" s="108"/>
      <c r="AB165" s="108"/>
      <c r="AC165" s="108"/>
      <c r="AD165" s="108"/>
      <c r="AE165" s="108"/>
      <c r="AF165" s="87">
        <f t="shared" si="55"/>
        <v>0</v>
      </c>
      <c r="AG165" s="108"/>
      <c r="AH165" s="108"/>
      <c r="AI165" s="108"/>
      <c r="AJ165" s="108"/>
      <c r="AK165" s="108"/>
      <c r="AL165" s="108"/>
      <c r="AM165" s="87">
        <f t="shared" si="56"/>
        <v>0</v>
      </c>
      <c r="AN165" s="90">
        <v>20000</v>
      </c>
      <c r="AO165" s="50"/>
      <c r="AP165" s="50"/>
      <c r="AQ165" s="50"/>
      <c r="AR165" s="50"/>
      <c r="AS165" s="50"/>
      <c r="AT165" s="87">
        <f t="shared" si="57"/>
        <v>20000</v>
      </c>
      <c r="AU165" s="95">
        <f t="shared" si="58"/>
        <v>53000</v>
      </c>
      <c r="AV165" s="89" t="s">
        <v>892</v>
      </c>
      <c r="AW165" s="50">
        <v>2022</v>
      </c>
      <c r="AX165" s="50">
        <v>2023</v>
      </c>
      <c r="AY165" s="136" t="s">
        <v>69</v>
      </c>
    </row>
    <row r="166" spans="1:149" ht="105.75" customHeight="1" x14ac:dyDescent="0.25">
      <c r="A166" s="126" t="s">
        <v>425</v>
      </c>
      <c r="B166" s="48" t="s">
        <v>63</v>
      </c>
      <c r="C166" s="51" t="s">
        <v>98</v>
      </c>
      <c r="D166" s="50"/>
      <c r="E166" s="90"/>
      <c r="F166" s="50"/>
      <c r="G166" s="155"/>
      <c r="H166" s="50"/>
      <c r="I166" s="50"/>
      <c r="J166" s="50"/>
      <c r="K166" s="49">
        <f t="shared" si="52"/>
        <v>0</v>
      </c>
      <c r="L166" s="50">
        <v>20000</v>
      </c>
      <c r="M166" s="50"/>
      <c r="N166" s="50"/>
      <c r="O166" s="50"/>
      <c r="P166" s="50"/>
      <c r="Q166" s="50"/>
      <c r="R166" s="49">
        <f t="shared" si="53"/>
        <v>20000</v>
      </c>
      <c r="S166" s="108"/>
      <c r="T166" s="108"/>
      <c r="U166" s="108"/>
      <c r="V166" s="108"/>
      <c r="W166" s="108"/>
      <c r="X166" s="108"/>
      <c r="Y166" s="87">
        <f t="shared" si="54"/>
        <v>0</v>
      </c>
      <c r="Z166" s="108"/>
      <c r="AA166" s="108"/>
      <c r="AB166" s="108"/>
      <c r="AC166" s="108"/>
      <c r="AD166" s="108"/>
      <c r="AE166" s="108"/>
      <c r="AF166" s="87">
        <f t="shared" si="55"/>
        <v>0</v>
      </c>
      <c r="AG166" s="108"/>
      <c r="AH166" s="108"/>
      <c r="AI166" s="108"/>
      <c r="AJ166" s="108"/>
      <c r="AK166" s="108"/>
      <c r="AL166" s="108"/>
      <c r="AM166" s="87">
        <f t="shared" si="56"/>
        <v>0</v>
      </c>
      <c r="AN166" s="50"/>
      <c r="AO166" s="50"/>
      <c r="AP166" s="50"/>
      <c r="AQ166" s="50"/>
      <c r="AR166" s="50"/>
      <c r="AS166" s="50"/>
      <c r="AT166" s="87">
        <f t="shared" si="57"/>
        <v>0</v>
      </c>
      <c r="AU166" s="95">
        <f t="shared" si="58"/>
        <v>20000</v>
      </c>
      <c r="AV166" s="89" t="s">
        <v>770</v>
      </c>
      <c r="AW166" s="50">
        <v>2022</v>
      </c>
      <c r="AX166" s="50">
        <v>2022</v>
      </c>
      <c r="AY166" s="136" t="s">
        <v>69</v>
      </c>
    </row>
    <row r="167" spans="1:149" ht="194.1" customHeight="1" x14ac:dyDescent="0.25">
      <c r="A167" s="126" t="s">
        <v>426</v>
      </c>
      <c r="B167" s="51" t="s">
        <v>517</v>
      </c>
      <c r="C167" s="51" t="s">
        <v>98</v>
      </c>
      <c r="D167" s="108"/>
      <c r="E167" s="139"/>
      <c r="F167" s="108"/>
      <c r="G167" s="139"/>
      <c r="H167" s="108"/>
      <c r="I167" s="108"/>
      <c r="J167" s="108"/>
      <c r="K167" s="49">
        <f t="shared" si="52"/>
        <v>0</v>
      </c>
      <c r="L167" s="108">
        <v>60000</v>
      </c>
      <c r="M167" s="108"/>
      <c r="N167" s="108">
        <v>40000</v>
      </c>
      <c r="O167" s="108" t="s">
        <v>43</v>
      </c>
      <c r="P167" s="108"/>
      <c r="Q167" s="108"/>
      <c r="R167" s="49">
        <f t="shared" si="53"/>
        <v>100000</v>
      </c>
      <c r="S167" s="108"/>
      <c r="T167" s="108"/>
      <c r="U167" s="108"/>
      <c r="V167" s="108"/>
      <c r="W167" s="108"/>
      <c r="X167" s="108"/>
      <c r="Y167" s="87">
        <f t="shared" si="54"/>
        <v>0</v>
      </c>
      <c r="Z167" s="108"/>
      <c r="AA167" s="108"/>
      <c r="AB167" s="108"/>
      <c r="AC167" s="108"/>
      <c r="AD167" s="108"/>
      <c r="AE167" s="108"/>
      <c r="AF167" s="87">
        <f t="shared" si="55"/>
        <v>0</v>
      </c>
      <c r="AG167" s="108"/>
      <c r="AH167" s="108"/>
      <c r="AI167" s="108"/>
      <c r="AJ167" s="108"/>
      <c r="AK167" s="108"/>
      <c r="AL167" s="108"/>
      <c r="AM167" s="87">
        <f t="shared" si="56"/>
        <v>0</v>
      </c>
      <c r="AN167" s="108"/>
      <c r="AO167" s="108"/>
      <c r="AP167" s="108"/>
      <c r="AQ167" s="108"/>
      <c r="AR167" s="108"/>
      <c r="AS167" s="108"/>
      <c r="AT167" s="87">
        <f t="shared" si="57"/>
        <v>0</v>
      </c>
      <c r="AU167" s="95">
        <f t="shared" si="58"/>
        <v>100000</v>
      </c>
      <c r="AV167" s="96" t="s">
        <v>772</v>
      </c>
      <c r="AW167" s="108">
        <v>2023</v>
      </c>
      <c r="AX167" s="108">
        <v>2023</v>
      </c>
      <c r="AY167" s="51" t="s">
        <v>159</v>
      </c>
    </row>
    <row r="168" spans="1:149" ht="169.5" customHeight="1" x14ac:dyDescent="0.25">
      <c r="A168" s="127" t="s">
        <v>427</v>
      </c>
      <c r="B168" s="51" t="s">
        <v>518</v>
      </c>
      <c r="C168" s="51" t="s">
        <v>98</v>
      </c>
      <c r="D168" s="108"/>
      <c r="E168" s="139"/>
      <c r="F168" s="108"/>
      <c r="G168" s="139"/>
      <c r="H168" s="108"/>
      <c r="I168" s="108"/>
      <c r="J168" s="108"/>
      <c r="K168" s="49">
        <f t="shared" si="52"/>
        <v>0</v>
      </c>
      <c r="L168" s="108">
        <v>60000</v>
      </c>
      <c r="M168" s="108"/>
      <c r="N168" s="108">
        <v>40000</v>
      </c>
      <c r="O168" s="108" t="s">
        <v>43</v>
      </c>
      <c r="P168" s="108"/>
      <c r="Q168" s="108"/>
      <c r="R168" s="49">
        <f t="shared" si="53"/>
        <v>100000</v>
      </c>
      <c r="S168" s="108"/>
      <c r="T168" s="108"/>
      <c r="U168" s="108"/>
      <c r="V168" s="108"/>
      <c r="W168" s="108"/>
      <c r="X168" s="108"/>
      <c r="Y168" s="87">
        <f t="shared" si="54"/>
        <v>0</v>
      </c>
      <c r="Z168" s="108"/>
      <c r="AA168" s="108"/>
      <c r="AB168" s="108"/>
      <c r="AC168" s="108"/>
      <c r="AD168" s="108"/>
      <c r="AE168" s="108"/>
      <c r="AF168" s="87">
        <f t="shared" si="55"/>
        <v>0</v>
      </c>
      <c r="AG168" s="108"/>
      <c r="AH168" s="108"/>
      <c r="AI168" s="108"/>
      <c r="AJ168" s="108"/>
      <c r="AK168" s="108"/>
      <c r="AL168" s="108"/>
      <c r="AM168" s="87">
        <f t="shared" si="56"/>
        <v>0</v>
      </c>
      <c r="AN168" s="108"/>
      <c r="AO168" s="108"/>
      <c r="AP168" s="108"/>
      <c r="AQ168" s="108"/>
      <c r="AR168" s="108"/>
      <c r="AS168" s="108"/>
      <c r="AT168" s="87">
        <f t="shared" si="57"/>
        <v>0</v>
      </c>
      <c r="AU168" s="95">
        <f t="shared" si="58"/>
        <v>100000</v>
      </c>
      <c r="AV168" s="96" t="s">
        <v>773</v>
      </c>
      <c r="AW168" s="108">
        <v>2023</v>
      </c>
      <c r="AX168" s="108">
        <v>2023</v>
      </c>
      <c r="AY168" s="51" t="s">
        <v>159</v>
      </c>
    </row>
    <row r="169" spans="1:149" s="6" customFormat="1" ht="131.44999999999999" customHeight="1" x14ac:dyDescent="0.3">
      <c r="A169" s="127" t="s">
        <v>428</v>
      </c>
      <c r="B169" s="48" t="s">
        <v>65</v>
      </c>
      <c r="C169" s="51" t="s">
        <v>98</v>
      </c>
      <c r="D169" s="50"/>
      <c r="E169" s="156">
        <v>197917</v>
      </c>
      <c r="F169" s="50"/>
      <c r="G169" s="50"/>
      <c r="H169" s="50"/>
      <c r="I169" s="50"/>
      <c r="J169" s="50"/>
      <c r="K169" s="49">
        <f t="shared" si="52"/>
        <v>197917</v>
      </c>
      <c r="L169" s="50"/>
      <c r="M169" s="50"/>
      <c r="N169" s="50"/>
      <c r="O169" s="50"/>
      <c r="P169" s="50"/>
      <c r="Q169" s="50"/>
      <c r="R169" s="49">
        <f t="shared" si="53"/>
        <v>0</v>
      </c>
      <c r="S169" s="50"/>
      <c r="T169" s="50"/>
      <c r="U169" s="50"/>
      <c r="V169" s="50"/>
      <c r="W169" s="50"/>
      <c r="X169" s="50"/>
      <c r="Y169" s="87">
        <f t="shared" si="54"/>
        <v>0</v>
      </c>
      <c r="Z169" s="50"/>
      <c r="AA169" s="50"/>
      <c r="AB169" s="50"/>
      <c r="AC169" s="50"/>
      <c r="AD169" s="50"/>
      <c r="AE169" s="50"/>
      <c r="AF169" s="87">
        <f t="shared" si="55"/>
        <v>0</v>
      </c>
      <c r="AG169" s="50"/>
      <c r="AH169" s="50"/>
      <c r="AI169" s="50"/>
      <c r="AJ169" s="50"/>
      <c r="AK169" s="50"/>
      <c r="AL169" s="50"/>
      <c r="AM169" s="87">
        <f t="shared" si="56"/>
        <v>0</v>
      </c>
      <c r="AN169" s="50"/>
      <c r="AO169" s="50"/>
      <c r="AP169" s="50"/>
      <c r="AQ169" s="50"/>
      <c r="AR169" s="50"/>
      <c r="AS169" s="50"/>
      <c r="AT169" s="87">
        <f t="shared" si="57"/>
        <v>0</v>
      </c>
      <c r="AU169" s="95">
        <f t="shared" si="58"/>
        <v>197917</v>
      </c>
      <c r="AV169" s="89" t="s">
        <v>810</v>
      </c>
      <c r="AW169" s="50">
        <v>2022</v>
      </c>
      <c r="AX169" s="50">
        <v>2022</v>
      </c>
      <c r="AY169" s="48" t="s">
        <v>69</v>
      </c>
      <c r="AZ169" s="272"/>
      <c r="BA169" s="272"/>
      <c r="BB169" s="272"/>
      <c r="BC169" s="272"/>
      <c r="BD169" s="272"/>
      <c r="BE169" s="272"/>
      <c r="BF169" s="272"/>
      <c r="BG169" s="272"/>
      <c r="BH169" s="272"/>
      <c r="BI169" s="272"/>
      <c r="BJ169" s="272"/>
      <c r="BK169" s="272"/>
      <c r="BL169" s="272"/>
      <c r="BM169" s="272"/>
      <c r="BN169" s="272"/>
      <c r="BO169" s="272"/>
      <c r="BP169" s="272"/>
      <c r="BQ169" s="272"/>
      <c r="BR169" s="272"/>
      <c r="BS169" s="272"/>
      <c r="BT169" s="272"/>
      <c r="BU169" s="272"/>
      <c r="BV169" s="272"/>
      <c r="BW169" s="272"/>
      <c r="BX169" s="272"/>
      <c r="BY169" s="272"/>
      <c r="BZ169" s="272"/>
      <c r="CA169" s="272"/>
      <c r="CB169" s="272"/>
      <c r="CC169" s="272"/>
      <c r="CD169" s="272"/>
      <c r="CE169" s="272"/>
      <c r="CF169" s="272"/>
      <c r="CG169" s="272"/>
      <c r="CH169" s="272"/>
      <c r="CI169" s="272"/>
      <c r="CJ169" s="272"/>
      <c r="CK169" s="272"/>
      <c r="CL169" s="272"/>
      <c r="CM169" s="272"/>
      <c r="CN169" s="272"/>
      <c r="CO169" s="272"/>
      <c r="CP169" s="272"/>
      <c r="CQ169" s="272"/>
      <c r="CR169" s="272"/>
      <c r="CS169" s="272"/>
      <c r="CT169" s="272"/>
      <c r="CU169" s="272"/>
      <c r="CV169" s="272"/>
      <c r="CW169" s="272"/>
      <c r="CX169" s="272"/>
      <c r="CY169" s="272"/>
      <c r="CZ169" s="272"/>
      <c r="DA169" s="272"/>
      <c r="DB169" s="272"/>
      <c r="DC169" s="272"/>
      <c r="DD169" s="272"/>
      <c r="DE169" s="272"/>
      <c r="DF169" s="272"/>
      <c r="DG169" s="272"/>
      <c r="DH169" s="272"/>
      <c r="DI169" s="272"/>
      <c r="DJ169" s="272"/>
      <c r="DK169" s="272"/>
      <c r="DL169" s="272"/>
      <c r="DM169" s="272"/>
      <c r="DN169" s="272"/>
      <c r="DO169" s="272"/>
      <c r="DP169" s="272"/>
      <c r="DQ169" s="272"/>
      <c r="DR169" s="272"/>
      <c r="DS169" s="272"/>
      <c r="DT169" s="272"/>
      <c r="DU169" s="272"/>
      <c r="DV169" s="272"/>
      <c r="DW169" s="272"/>
      <c r="DX169" s="272"/>
      <c r="DY169" s="272"/>
      <c r="DZ169" s="272"/>
      <c r="EA169" s="272"/>
      <c r="EB169" s="272"/>
      <c r="EC169" s="272"/>
      <c r="ED169" s="272"/>
      <c r="EE169" s="272"/>
      <c r="EF169" s="272"/>
      <c r="EG169" s="272"/>
      <c r="EH169" s="272"/>
      <c r="EI169" s="272"/>
      <c r="EJ169" s="272"/>
      <c r="EK169" s="272"/>
      <c r="EL169" s="272"/>
      <c r="EM169" s="272"/>
      <c r="EN169" s="272"/>
      <c r="EO169" s="272"/>
      <c r="EP169" s="272"/>
      <c r="EQ169" s="272"/>
      <c r="ER169" s="272"/>
      <c r="ES169" s="272"/>
    </row>
    <row r="170" spans="1:149" s="6" customFormat="1" ht="144.94999999999999" customHeight="1" x14ac:dyDescent="0.25">
      <c r="A170" s="126" t="s">
        <v>429</v>
      </c>
      <c r="B170" s="48" t="s">
        <v>184</v>
      </c>
      <c r="C170" s="51" t="s">
        <v>98</v>
      </c>
      <c r="D170" s="50"/>
      <c r="E170" s="90"/>
      <c r="F170" s="50"/>
      <c r="G170" s="50"/>
      <c r="H170" s="50"/>
      <c r="I170" s="50"/>
      <c r="J170" s="50"/>
      <c r="K170" s="49">
        <f t="shared" si="52"/>
        <v>0</v>
      </c>
      <c r="L170" s="50">
        <v>10000</v>
      </c>
      <c r="M170" s="50"/>
      <c r="N170" s="50"/>
      <c r="O170" s="50"/>
      <c r="P170" s="50"/>
      <c r="Q170" s="50"/>
      <c r="R170" s="49">
        <f t="shared" si="53"/>
        <v>10000</v>
      </c>
      <c r="S170" s="108">
        <v>10000</v>
      </c>
      <c r="T170" s="108"/>
      <c r="U170" s="108"/>
      <c r="V170" s="108"/>
      <c r="W170" s="108"/>
      <c r="X170" s="108"/>
      <c r="Y170" s="87">
        <f t="shared" si="54"/>
        <v>10000</v>
      </c>
      <c r="Z170" s="108">
        <v>10000</v>
      </c>
      <c r="AA170" s="108"/>
      <c r="AB170" s="108"/>
      <c r="AC170" s="108"/>
      <c r="AD170" s="108"/>
      <c r="AE170" s="108"/>
      <c r="AF170" s="87">
        <f t="shared" si="55"/>
        <v>10000</v>
      </c>
      <c r="AG170" s="108"/>
      <c r="AH170" s="108"/>
      <c r="AI170" s="108"/>
      <c r="AJ170" s="108"/>
      <c r="AK170" s="108"/>
      <c r="AL170" s="108"/>
      <c r="AM170" s="87">
        <f t="shared" si="56"/>
        <v>0</v>
      </c>
      <c r="AN170" s="50"/>
      <c r="AO170" s="50"/>
      <c r="AP170" s="50"/>
      <c r="AQ170" s="50"/>
      <c r="AR170" s="50"/>
      <c r="AS170" s="50"/>
      <c r="AT170" s="87">
        <f t="shared" si="57"/>
        <v>0</v>
      </c>
      <c r="AU170" s="95">
        <f t="shared" si="58"/>
        <v>30000</v>
      </c>
      <c r="AV170" s="89" t="s">
        <v>774</v>
      </c>
      <c r="AW170" s="50">
        <v>2023</v>
      </c>
      <c r="AX170" s="50">
        <v>2024</v>
      </c>
      <c r="AY170" s="48" t="s">
        <v>69</v>
      </c>
      <c r="AZ170" s="272"/>
      <c r="BA170" s="272"/>
      <c r="BB170" s="272"/>
      <c r="BC170" s="272"/>
      <c r="BD170" s="272"/>
      <c r="BE170" s="272"/>
      <c r="BF170" s="272"/>
      <c r="BG170" s="272"/>
      <c r="BH170" s="272"/>
      <c r="BI170" s="272"/>
      <c r="BJ170" s="272"/>
      <c r="BK170" s="272"/>
      <c r="BL170" s="272"/>
      <c r="BM170" s="272"/>
      <c r="BN170" s="272"/>
      <c r="BO170" s="272"/>
      <c r="BP170" s="272"/>
      <c r="BQ170" s="272"/>
      <c r="BR170" s="272"/>
      <c r="BS170" s="272"/>
      <c r="BT170" s="272"/>
      <c r="BU170" s="272"/>
      <c r="BV170" s="272"/>
      <c r="BW170" s="272"/>
      <c r="BX170" s="272"/>
      <c r="BY170" s="272"/>
      <c r="BZ170" s="272"/>
      <c r="CA170" s="272"/>
      <c r="CB170" s="272"/>
      <c r="CC170" s="272"/>
      <c r="CD170" s="272"/>
      <c r="CE170" s="272"/>
      <c r="CF170" s="272"/>
      <c r="CG170" s="272"/>
      <c r="CH170" s="272"/>
      <c r="CI170" s="272"/>
      <c r="CJ170" s="272"/>
      <c r="CK170" s="272"/>
      <c r="CL170" s="272"/>
      <c r="CM170" s="272"/>
      <c r="CN170" s="272"/>
      <c r="CO170" s="272"/>
      <c r="CP170" s="272"/>
      <c r="CQ170" s="272"/>
      <c r="CR170" s="272"/>
      <c r="CS170" s="272"/>
      <c r="CT170" s="272"/>
      <c r="CU170" s="272"/>
      <c r="CV170" s="272"/>
      <c r="CW170" s="272"/>
      <c r="CX170" s="272"/>
      <c r="CY170" s="272"/>
      <c r="CZ170" s="272"/>
      <c r="DA170" s="272"/>
      <c r="DB170" s="272"/>
      <c r="DC170" s="272"/>
      <c r="DD170" s="272"/>
      <c r="DE170" s="272"/>
      <c r="DF170" s="272"/>
      <c r="DG170" s="272"/>
      <c r="DH170" s="272"/>
      <c r="DI170" s="272"/>
      <c r="DJ170" s="272"/>
      <c r="DK170" s="272"/>
      <c r="DL170" s="272"/>
      <c r="DM170" s="272"/>
      <c r="DN170" s="272"/>
      <c r="DO170" s="272"/>
      <c r="DP170" s="272"/>
      <c r="DQ170" s="272"/>
      <c r="DR170" s="272"/>
      <c r="DS170" s="272"/>
      <c r="DT170" s="272"/>
      <c r="DU170" s="272"/>
      <c r="DV170" s="272"/>
      <c r="DW170" s="272"/>
      <c r="DX170" s="272"/>
      <c r="DY170" s="272"/>
      <c r="DZ170" s="272"/>
      <c r="EA170" s="272"/>
      <c r="EB170" s="272"/>
      <c r="EC170" s="272"/>
      <c r="ED170" s="272"/>
      <c r="EE170" s="272"/>
      <c r="EF170" s="272"/>
      <c r="EG170" s="272"/>
      <c r="EH170" s="272"/>
      <c r="EI170" s="272"/>
      <c r="EJ170" s="272"/>
      <c r="EK170" s="272"/>
      <c r="EL170" s="272"/>
      <c r="EM170" s="272"/>
      <c r="EN170" s="272"/>
      <c r="EO170" s="272"/>
      <c r="EP170" s="272"/>
      <c r="EQ170" s="272"/>
      <c r="ER170" s="272"/>
      <c r="ES170" s="272"/>
    </row>
    <row r="171" spans="1:149" s="6" customFormat="1" ht="135.6" customHeight="1" x14ac:dyDescent="0.25">
      <c r="A171" s="126" t="s">
        <v>430</v>
      </c>
      <c r="B171" s="48" t="s">
        <v>161</v>
      </c>
      <c r="C171" s="51" t="s">
        <v>98</v>
      </c>
      <c r="D171" s="50"/>
      <c r="E171" s="90"/>
      <c r="F171" s="50"/>
      <c r="G171" s="90"/>
      <c r="H171" s="50"/>
      <c r="I171" s="50"/>
      <c r="J171" s="50"/>
      <c r="K171" s="49">
        <f t="shared" si="52"/>
        <v>0</v>
      </c>
      <c r="L171" s="50">
        <v>35000</v>
      </c>
      <c r="M171" s="50"/>
      <c r="N171" s="50"/>
      <c r="O171" s="50"/>
      <c r="P171" s="50"/>
      <c r="Q171" s="50"/>
      <c r="R171" s="49">
        <f t="shared" si="53"/>
        <v>35000</v>
      </c>
      <c r="S171" s="108"/>
      <c r="T171" s="108"/>
      <c r="U171" s="108"/>
      <c r="V171" s="108"/>
      <c r="W171" s="108"/>
      <c r="X171" s="108"/>
      <c r="Y171" s="87">
        <f t="shared" si="54"/>
        <v>0</v>
      </c>
      <c r="Z171" s="108"/>
      <c r="AA171" s="108"/>
      <c r="AB171" s="108"/>
      <c r="AC171" s="108"/>
      <c r="AD171" s="108"/>
      <c r="AE171" s="108"/>
      <c r="AF171" s="87">
        <f t="shared" si="55"/>
        <v>0</v>
      </c>
      <c r="AG171" s="108"/>
      <c r="AH171" s="108"/>
      <c r="AI171" s="108"/>
      <c r="AJ171" s="108"/>
      <c r="AK171" s="108"/>
      <c r="AL171" s="108"/>
      <c r="AM171" s="87">
        <f t="shared" si="56"/>
        <v>0</v>
      </c>
      <c r="AN171" s="50"/>
      <c r="AO171" s="50"/>
      <c r="AP171" s="50"/>
      <c r="AQ171" s="50"/>
      <c r="AR171" s="50"/>
      <c r="AS171" s="50"/>
      <c r="AT171" s="87">
        <f t="shared" si="57"/>
        <v>0</v>
      </c>
      <c r="AU171" s="95">
        <f t="shared" si="58"/>
        <v>35000</v>
      </c>
      <c r="AV171" s="89" t="s">
        <v>775</v>
      </c>
      <c r="AW171" s="50">
        <v>2022</v>
      </c>
      <c r="AX171" s="50">
        <v>2023</v>
      </c>
      <c r="AY171" s="48" t="s">
        <v>155</v>
      </c>
      <c r="AZ171" s="272"/>
      <c r="BA171" s="272"/>
      <c r="BB171" s="272"/>
      <c r="BC171" s="272"/>
      <c r="BD171" s="272"/>
      <c r="BE171" s="272"/>
      <c r="BF171" s="272"/>
      <c r="BG171" s="272"/>
      <c r="BH171" s="272"/>
      <c r="BI171" s="272"/>
      <c r="BJ171" s="272"/>
      <c r="BK171" s="272"/>
      <c r="BL171" s="272"/>
      <c r="BM171" s="272"/>
      <c r="BN171" s="272"/>
      <c r="BO171" s="272"/>
      <c r="BP171" s="272"/>
      <c r="BQ171" s="272"/>
      <c r="BR171" s="272"/>
      <c r="BS171" s="272"/>
      <c r="BT171" s="272"/>
      <c r="BU171" s="272"/>
      <c r="BV171" s="272"/>
      <c r="BW171" s="272"/>
      <c r="BX171" s="272"/>
      <c r="BY171" s="272"/>
      <c r="BZ171" s="272"/>
      <c r="CA171" s="272"/>
      <c r="CB171" s="272"/>
      <c r="CC171" s="272"/>
      <c r="CD171" s="272"/>
      <c r="CE171" s="272"/>
      <c r="CF171" s="272"/>
      <c r="CG171" s="272"/>
      <c r="CH171" s="272"/>
      <c r="CI171" s="272"/>
      <c r="CJ171" s="272"/>
      <c r="CK171" s="272"/>
      <c r="CL171" s="272"/>
      <c r="CM171" s="272"/>
      <c r="CN171" s="272"/>
      <c r="CO171" s="272"/>
      <c r="CP171" s="272"/>
      <c r="CQ171" s="272"/>
      <c r="CR171" s="272"/>
      <c r="CS171" s="272"/>
      <c r="CT171" s="272"/>
      <c r="CU171" s="272"/>
      <c r="CV171" s="272"/>
      <c r="CW171" s="272"/>
      <c r="CX171" s="272"/>
      <c r="CY171" s="272"/>
      <c r="CZ171" s="272"/>
      <c r="DA171" s="272"/>
      <c r="DB171" s="272"/>
      <c r="DC171" s="272"/>
      <c r="DD171" s="272"/>
      <c r="DE171" s="272"/>
      <c r="DF171" s="272"/>
      <c r="DG171" s="272"/>
      <c r="DH171" s="272"/>
      <c r="DI171" s="272"/>
      <c r="DJ171" s="272"/>
      <c r="DK171" s="272"/>
      <c r="DL171" s="272"/>
      <c r="DM171" s="272"/>
      <c r="DN171" s="272"/>
      <c r="DO171" s="272"/>
      <c r="DP171" s="272"/>
      <c r="DQ171" s="272"/>
      <c r="DR171" s="272"/>
      <c r="DS171" s="272"/>
      <c r="DT171" s="272"/>
      <c r="DU171" s="272"/>
      <c r="DV171" s="272"/>
      <c r="DW171" s="272"/>
      <c r="DX171" s="272"/>
      <c r="DY171" s="272"/>
      <c r="DZ171" s="272"/>
      <c r="EA171" s="272"/>
      <c r="EB171" s="272"/>
      <c r="EC171" s="272"/>
      <c r="ED171" s="272"/>
      <c r="EE171" s="272"/>
      <c r="EF171" s="272"/>
      <c r="EG171" s="272"/>
      <c r="EH171" s="272"/>
      <c r="EI171" s="272"/>
      <c r="EJ171" s="272"/>
      <c r="EK171" s="272"/>
      <c r="EL171" s="272"/>
      <c r="EM171" s="272"/>
      <c r="EN171" s="272"/>
      <c r="EO171" s="272"/>
      <c r="EP171" s="272"/>
      <c r="EQ171" s="272"/>
      <c r="ER171" s="272"/>
      <c r="ES171" s="272"/>
    </row>
    <row r="172" spans="1:149" s="6" customFormat="1" ht="120.95" customHeight="1" x14ac:dyDescent="0.25">
      <c r="A172" s="126" t="s">
        <v>431</v>
      </c>
      <c r="B172" s="48" t="s">
        <v>88</v>
      </c>
      <c r="C172" s="51" t="s">
        <v>98</v>
      </c>
      <c r="D172" s="50"/>
      <c r="E172" s="90"/>
      <c r="F172" s="50"/>
      <c r="G172" s="90"/>
      <c r="H172" s="50"/>
      <c r="I172" s="50"/>
      <c r="J172" s="50"/>
      <c r="K172" s="49">
        <f t="shared" si="52"/>
        <v>0</v>
      </c>
      <c r="L172" s="50">
        <v>380000</v>
      </c>
      <c r="M172" s="50"/>
      <c r="N172" s="50"/>
      <c r="O172" s="50"/>
      <c r="P172" s="50"/>
      <c r="Q172" s="50"/>
      <c r="R172" s="49">
        <f t="shared" si="53"/>
        <v>380000</v>
      </c>
      <c r="S172" s="108"/>
      <c r="T172" s="108"/>
      <c r="U172" s="108"/>
      <c r="V172" s="108"/>
      <c r="W172" s="108"/>
      <c r="X172" s="108"/>
      <c r="Y172" s="87">
        <f t="shared" si="54"/>
        <v>0</v>
      </c>
      <c r="Z172" s="108"/>
      <c r="AA172" s="108"/>
      <c r="AB172" s="108"/>
      <c r="AC172" s="108"/>
      <c r="AD172" s="108"/>
      <c r="AE172" s="108"/>
      <c r="AF172" s="87">
        <f t="shared" si="55"/>
        <v>0</v>
      </c>
      <c r="AG172" s="108"/>
      <c r="AH172" s="108"/>
      <c r="AI172" s="108"/>
      <c r="AJ172" s="108"/>
      <c r="AK172" s="108"/>
      <c r="AL172" s="108"/>
      <c r="AM172" s="87">
        <f t="shared" si="56"/>
        <v>0</v>
      </c>
      <c r="AN172" s="50">
        <v>380000</v>
      </c>
      <c r="AO172" s="50"/>
      <c r="AP172" s="50"/>
      <c r="AQ172" s="50"/>
      <c r="AR172" s="50"/>
      <c r="AS172" s="50"/>
      <c r="AT172" s="87">
        <f t="shared" si="57"/>
        <v>380000</v>
      </c>
      <c r="AU172" s="95">
        <f t="shared" si="58"/>
        <v>760000</v>
      </c>
      <c r="AV172" s="89" t="s">
        <v>776</v>
      </c>
      <c r="AW172" s="50">
        <v>2023</v>
      </c>
      <c r="AX172" s="50">
        <v>2023</v>
      </c>
      <c r="AY172" s="48" t="s">
        <v>162</v>
      </c>
      <c r="AZ172" s="272"/>
      <c r="BA172" s="272"/>
      <c r="BB172" s="272"/>
      <c r="BC172" s="272"/>
      <c r="BD172" s="272"/>
      <c r="BE172" s="272"/>
      <c r="BF172" s="272"/>
      <c r="BG172" s="272"/>
      <c r="BH172" s="272"/>
      <c r="BI172" s="272"/>
      <c r="BJ172" s="272"/>
      <c r="BK172" s="272"/>
      <c r="BL172" s="272"/>
      <c r="BM172" s="272"/>
      <c r="BN172" s="272"/>
      <c r="BO172" s="272"/>
      <c r="BP172" s="272"/>
      <c r="BQ172" s="272"/>
      <c r="BR172" s="272"/>
      <c r="BS172" s="272"/>
      <c r="BT172" s="272"/>
      <c r="BU172" s="272"/>
      <c r="BV172" s="272"/>
      <c r="BW172" s="272"/>
      <c r="BX172" s="272"/>
      <c r="BY172" s="272"/>
      <c r="BZ172" s="272"/>
      <c r="CA172" s="272"/>
      <c r="CB172" s="272"/>
      <c r="CC172" s="272"/>
      <c r="CD172" s="272"/>
      <c r="CE172" s="272"/>
      <c r="CF172" s="272"/>
      <c r="CG172" s="272"/>
      <c r="CH172" s="272"/>
      <c r="CI172" s="272"/>
      <c r="CJ172" s="272"/>
      <c r="CK172" s="272"/>
      <c r="CL172" s="272"/>
      <c r="CM172" s="272"/>
      <c r="CN172" s="272"/>
      <c r="CO172" s="272"/>
      <c r="CP172" s="272"/>
      <c r="CQ172" s="272"/>
      <c r="CR172" s="272"/>
      <c r="CS172" s="272"/>
      <c r="CT172" s="272"/>
      <c r="CU172" s="272"/>
      <c r="CV172" s="272"/>
      <c r="CW172" s="272"/>
      <c r="CX172" s="272"/>
      <c r="CY172" s="272"/>
      <c r="CZ172" s="272"/>
      <c r="DA172" s="272"/>
      <c r="DB172" s="272"/>
      <c r="DC172" s="272"/>
      <c r="DD172" s="272"/>
      <c r="DE172" s="272"/>
      <c r="DF172" s="272"/>
      <c r="DG172" s="272"/>
      <c r="DH172" s="272"/>
      <c r="DI172" s="272"/>
      <c r="DJ172" s="272"/>
      <c r="DK172" s="272"/>
      <c r="DL172" s="272"/>
      <c r="DM172" s="272"/>
      <c r="DN172" s="272"/>
      <c r="DO172" s="272"/>
      <c r="DP172" s="272"/>
      <c r="DQ172" s="272"/>
      <c r="DR172" s="272"/>
      <c r="DS172" s="272"/>
      <c r="DT172" s="272"/>
      <c r="DU172" s="272"/>
      <c r="DV172" s="272"/>
      <c r="DW172" s="272"/>
      <c r="DX172" s="272"/>
      <c r="DY172" s="272"/>
      <c r="DZ172" s="272"/>
      <c r="EA172" s="272"/>
      <c r="EB172" s="272"/>
      <c r="EC172" s="272"/>
      <c r="ED172" s="272"/>
      <c r="EE172" s="272"/>
      <c r="EF172" s="272"/>
      <c r="EG172" s="272"/>
      <c r="EH172" s="272"/>
      <c r="EI172" s="272"/>
      <c r="EJ172" s="272"/>
      <c r="EK172" s="272"/>
      <c r="EL172" s="272"/>
      <c r="EM172" s="272"/>
      <c r="EN172" s="272"/>
      <c r="EO172" s="272"/>
      <c r="EP172" s="272"/>
      <c r="EQ172" s="272"/>
      <c r="ER172" s="272"/>
      <c r="ES172" s="272"/>
    </row>
    <row r="173" spans="1:149" s="272" customFormat="1" ht="225.6" customHeight="1" x14ac:dyDescent="0.25">
      <c r="A173" s="335" t="s">
        <v>956</v>
      </c>
      <c r="B173" s="306" t="s">
        <v>957</v>
      </c>
      <c r="C173" s="315" t="s">
        <v>98</v>
      </c>
      <c r="D173" s="307"/>
      <c r="E173" s="324"/>
      <c r="F173" s="307"/>
      <c r="G173" s="324"/>
      <c r="H173" s="307"/>
      <c r="I173" s="307"/>
      <c r="J173" s="307"/>
      <c r="K173" s="326">
        <f t="shared" si="52"/>
        <v>0</v>
      </c>
      <c r="L173" s="307">
        <v>18530</v>
      </c>
      <c r="M173" s="309">
        <v>122774</v>
      </c>
      <c r="N173" s="309"/>
      <c r="O173" s="309"/>
      <c r="P173" s="309"/>
      <c r="Q173" s="309"/>
      <c r="R173" s="347">
        <f t="shared" si="53"/>
        <v>141304</v>
      </c>
      <c r="S173" s="348">
        <v>510108</v>
      </c>
      <c r="T173" s="348">
        <v>1377226</v>
      </c>
      <c r="U173" s="348"/>
      <c r="V173" s="348"/>
      <c r="W173" s="348"/>
      <c r="X173" s="348"/>
      <c r="Y173" s="311">
        <f t="shared" si="54"/>
        <v>1887334</v>
      </c>
      <c r="Z173" s="348"/>
      <c r="AA173" s="327"/>
      <c r="AB173" s="327"/>
      <c r="AC173" s="327"/>
      <c r="AD173" s="327"/>
      <c r="AE173" s="327"/>
      <c r="AF173" s="240">
        <f t="shared" si="55"/>
        <v>0</v>
      </c>
      <c r="AG173" s="327"/>
      <c r="AH173" s="327"/>
      <c r="AI173" s="327"/>
      <c r="AJ173" s="327"/>
      <c r="AK173" s="327"/>
      <c r="AL173" s="327"/>
      <c r="AM173" s="240">
        <f t="shared" si="56"/>
        <v>0</v>
      </c>
      <c r="AN173" s="307"/>
      <c r="AO173" s="307"/>
      <c r="AP173" s="307"/>
      <c r="AQ173" s="307"/>
      <c r="AR173" s="307"/>
      <c r="AS173" s="307"/>
      <c r="AT173" s="240">
        <f t="shared" si="57"/>
        <v>0</v>
      </c>
      <c r="AU173" s="325">
        <f t="shared" si="58"/>
        <v>2028638</v>
      </c>
      <c r="AV173" s="313" t="s">
        <v>958</v>
      </c>
      <c r="AW173" s="307">
        <v>2023</v>
      </c>
      <c r="AX173" s="307">
        <v>2024</v>
      </c>
      <c r="AY173" s="306" t="s">
        <v>69</v>
      </c>
    </row>
    <row r="174" spans="1:149" s="272" customFormat="1" ht="41.45" customHeight="1" x14ac:dyDescent="0.25">
      <c r="A174" s="366" t="s">
        <v>1008</v>
      </c>
      <c r="B174" s="367"/>
      <c r="C174" s="367"/>
      <c r="D174" s="367"/>
      <c r="E174" s="367"/>
      <c r="F174" s="367"/>
      <c r="G174" s="367"/>
      <c r="H174" s="367"/>
      <c r="I174" s="367"/>
      <c r="J174" s="367"/>
      <c r="K174" s="367"/>
      <c r="L174" s="367"/>
      <c r="M174" s="367"/>
      <c r="N174" s="367"/>
      <c r="O174" s="367"/>
      <c r="P174" s="367"/>
      <c r="Q174" s="367"/>
      <c r="R174" s="367"/>
      <c r="S174" s="367"/>
      <c r="T174" s="367"/>
      <c r="U174" s="367"/>
      <c r="V174" s="367"/>
      <c r="W174" s="367"/>
      <c r="X174" s="367"/>
      <c r="Y174" s="367"/>
      <c r="Z174" s="367"/>
      <c r="AA174" s="367"/>
      <c r="AB174" s="367"/>
      <c r="AC174" s="367"/>
      <c r="AD174" s="367"/>
      <c r="AE174" s="367"/>
      <c r="AF174" s="367"/>
      <c r="AG174" s="367"/>
      <c r="AH174" s="367"/>
      <c r="AI174" s="367"/>
      <c r="AJ174" s="367"/>
      <c r="AK174" s="367"/>
      <c r="AL174" s="367"/>
      <c r="AM174" s="367"/>
      <c r="AN174" s="367"/>
      <c r="AO174" s="367"/>
      <c r="AP174" s="367"/>
      <c r="AQ174" s="367"/>
      <c r="AR174" s="367"/>
      <c r="AS174" s="367"/>
      <c r="AT174" s="367"/>
      <c r="AU174" s="367"/>
      <c r="AV174" s="367"/>
      <c r="AW174" s="367"/>
      <c r="AX174" s="367"/>
      <c r="AY174" s="368"/>
    </row>
    <row r="175" spans="1:149" s="272" customFormat="1" ht="108.6" customHeight="1" x14ac:dyDescent="0.25">
      <c r="A175" s="335" t="s">
        <v>978</v>
      </c>
      <c r="B175" s="306" t="s">
        <v>950</v>
      </c>
      <c r="C175" s="315" t="s">
        <v>98</v>
      </c>
      <c r="D175" s="307"/>
      <c r="E175" s="324"/>
      <c r="F175" s="307"/>
      <c r="G175" s="324"/>
      <c r="H175" s="307"/>
      <c r="I175" s="307"/>
      <c r="J175" s="307"/>
      <c r="K175" s="326">
        <f t="shared" si="52"/>
        <v>0</v>
      </c>
      <c r="L175" s="307"/>
      <c r="M175" s="307"/>
      <c r="N175" s="307"/>
      <c r="O175" s="307"/>
      <c r="P175" s="307"/>
      <c r="Q175" s="307"/>
      <c r="R175" s="326">
        <f t="shared" si="53"/>
        <v>0</v>
      </c>
      <c r="S175" s="327">
        <v>52500</v>
      </c>
      <c r="T175" s="327"/>
      <c r="U175" s="327"/>
      <c r="V175" s="327"/>
      <c r="W175" s="307">
        <v>297500</v>
      </c>
      <c r="X175" s="327"/>
      <c r="Y175" s="326">
        <f t="shared" si="54"/>
        <v>350000</v>
      </c>
      <c r="Z175" s="327"/>
      <c r="AA175" s="327"/>
      <c r="AB175" s="327"/>
      <c r="AC175" s="327"/>
      <c r="AD175" s="327"/>
      <c r="AE175" s="327"/>
      <c r="AF175" s="240">
        <f t="shared" si="55"/>
        <v>0</v>
      </c>
      <c r="AG175" s="327"/>
      <c r="AH175" s="327"/>
      <c r="AI175" s="327"/>
      <c r="AJ175" s="327"/>
      <c r="AK175" s="327"/>
      <c r="AL175" s="327"/>
      <c r="AM175" s="240">
        <f t="shared" si="56"/>
        <v>0</v>
      </c>
      <c r="AN175" s="307"/>
      <c r="AO175" s="307"/>
      <c r="AP175" s="307"/>
      <c r="AQ175" s="307"/>
      <c r="AR175" s="307"/>
      <c r="AS175" s="307"/>
      <c r="AT175" s="240">
        <f t="shared" si="57"/>
        <v>0</v>
      </c>
      <c r="AU175" s="325">
        <f t="shared" si="58"/>
        <v>350000</v>
      </c>
      <c r="AV175" s="313" t="s">
        <v>960</v>
      </c>
      <c r="AW175" s="307">
        <v>2024</v>
      </c>
      <c r="AX175" s="307">
        <v>2024</v>
      </c>
      <c r="AY175" s="306" t="s">
        <v>69</v>
      </c>
    </row>
    <row r="176" spans="1:149" s="296" customFormat="1" ht="45" customHeight="1" x14ac:dyDescent="0.25">
      <c r="A176" s="366" t="s">
        <v>1008</v>
      </c>
      <c r="B176" s="367"/>
      <c r="C176" s="367"/>
      <c r="D176" s="367"/>
      <c r="E176" s="367"/>
      <c r="F176" s="367"/>
      <c r="G176" s="367"/>
      <c r="H176" s="367"/>
      <c r="I176" s="367"/>
      <c r="J176" s="367"/>
      <c r="K176" s="367"/>
      <c r="L176" s="367"/>
      <c r="M176" s="367"/>
      <c r="N176" s="367"/>
      <c r="O176" s="367"/>
      <c r="P176" s="367"/>
      <c r="Q176" s="367"/>
      <c r="R176" s="367"/>
      <c r="S176" s="367"/>
      <c r="T176" s="367"/>
      <c r="U176" s="367"/>
      <c r="V176" s="367"/>
      <c r="W176" s="367"/>
      <c r="X176" s="367"/>
      <c r="Y176" s="367"/>
      <c r="Z176" s="367"/>
      <c r="AA176" s="367"/>
      <c r="AB176" s="367"/>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8"/>
    </row>
    <row r="177" spans="1:149" s="272" customFormat="1" ht="90" customHeight="1" x14ac:dyDescent="0.25">
      <c r="A177" s="335" t="s">
        <v>951</v>
      </c>
      <c r="B177" s="306" t="s">
        <v>952</v>
      </c>
      <c r="C177" s="315" t="s">
        <v>98</v>
      </c>
      <c r="D177" s="307"/>
      <c r="E177" s="324"/>
      <c r="F177" s="307"/>
      <c r="G177" s="324"/>
      <c r="H177" s="307"/>
      <c r="I177" s="307"/>
      <c r="J177" s="307"/>
      <c r="K177" s="326">
        <f t="shared" si="52"/>
        <v>0</v>
      </c>
      <c r="L177" s="307"/>
      <c r="M177" s="307"/>
      <c r="N177" s="307"/>
      <c r="O177" s="307"/>
      <c r="P177" s="307"/>
      <c r="Q177" s="307"/>
      <c r="R177" s="326">
        <f t="shared" si="53"/>
        <v>0</v>
      </c>
      <c r="S177" s="327">
        <v>52500</v>
      </c>
      <c r="T177" s="327"/>
      <c r="U177" s="327"/>
      <c r="V177" s="327"/>
      <c r="W177" s="307">
        <v>297500</v>
      </c>
      <c r="X177" s="327"/>
      <c r="Y177" s="240">
        <f t="shared" si="54"/>
        <v>350000</v>
      </c>
      <c r="Z177" s="327"/>
      <c r="AA177" s="327"/>
      <c r="AB177" s="327"/>
      <c r="AC177" s="327"/>
      <c r="AD177" s="327"/>
      <c r="AE177" s="327"/>
      <c r="AF177" s="240">
        <f t="shared" si="55"/>
        <v>0</v>
      </c>
      <c r="AG177" s="327"/>
      <c r="AH177" s="327"/>
      <c r="AI177" s="327"/>
      <c r="AJ177" s="327"/>
      <c r="AK177" s="327"/>
      <c r="AL177" s="327"/>
      <c r="AM177" s="240">
        <f t="shared" si="56"/>
        <v>0</v>
      </c>
      <c r="AN177" s="307"/>
      <c r="AO177" s="307"/>
      <c r="AP177" s="307"/>
      <c r="AQ177" s="307"/>
      <c r="AR177" s="307"/>
      <c r="AS177" s="307"/>
      <c r="AT177" s="240">
        <f t="shared" si="57"/>
        <v>0</v>
      </c>
      <c r="AU177" s="325">
        <f t="shared" si="58"/>
        <v>350000</v>
      </c>
      <c r="AV177" s="313" t="s">
        <v>959</v>
      </c>
      <c r="AW177" s="307">
        <v>2024</v>
      </c>
      <c r="AX177" s="307">
        <v>2024</v>
      </c>
      <c r="AY177" s="306" t="s">
        <v>69</v>
      </c>
    </row>
    <row r="178" spans="1:149" s="272" customFormat="1" ht="33" customHeight="1" x14ac:dyDescent="0.25">
      <c r="A178" s="366" t="s">
        <v>1008</v>
      </c>
      <c r="B178" s="367"/>
      <c r="C178" s="367"/>
      <c r="D178" s="367"/>
      <c r="E178" s="367"/>
      <c r="F178" s="367"/>
      <c r="G178" s="367"/>
      <c r="H178" s="367"/>
      <c r="I178" s="367"/>
      <c r="J178" s="367"/>
      <c r="K178" s="367"/>
      <c r="L178" s="367"/>
      <c r="M178" s="367"/>
      <c r="N178" s="367"/>
      <c r="O178" s="367"/>
      <c r="P178" s="367"/>
      <c r="Q178" s="367"/>
      <c r="R178" s="367"/>
      <c r="S178" s="367"/>
      <c r="T178" s="367"/>
      <c r="U178" s="367"/>
      <c r="V178" s="367"/>
      <c r="W178" s="367"/>
      <c r="X178" s="367"/>
      <c r="Y178" s="367"/>
      <c r="Z178" s="367"/>
      <c r="AA178" s="367"/>
      <c r="AB178" s="367"/>
      <c r="AC178" s="367"/>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7"/>
      <c r="AY178" s="368"/>
    </row>
    <row r="179" spans="1:149" s="20" customFormat="1" ht="31.5" customHeight="1" x14ac:dyDescent="0.25">
      <c r="A179" s="379" t="s">
        <v>432</v>
      </c>
      <c r="B179" s="360"/>
      <c r="C179" s="360"/>
      <c r="D179" s="360"/>
      <c r="E179" s="360"/>
      <c r="F179" s="360"/>
      <c r="G179" s="360"/>
      <c r="H179" s="360"/>
      <c r="I179" s="360"/>
      <c r="J179" s="360"/>
      <c r="K179" s="360"/>
      <c r="L179" s="360"/>
      <c r="M179" s="360"/>
      <c r="N179" s="360"/>
      <c r="O179" s="360"/>
      <c r="P179" s="360"/>
      <c r="Q179" s="360"/>
      <c r="R179" s="360"/>
      <c r="S179" s="360"/>
      <c r="T179" s="360"/>
      <c r="U179" s="360"/>
      <c r="V179" s="360"/>
      <c r="W179" s="360"/>
      <c r="X179" s="360"/>
      <c r="Y179" s="360"/>
      <c r="Z179" s="360"/>
      <c r="AA179" s="360"/>
      <c r="AB179" s="360"/>
      <c r="AC179" s="360"/>
      <c r="AD179" s="360"/>
      <c r="AE179" s="360"/>
      <c r="AF179" s="360"/>
      <c r="AG179" s="360"/>
      <c r="AH179" s="360"/>
      <c r="AI179" s="360"/>
      <c r="AJ179" s="360"/>
      <c r="AK179" s="360"/>
      <c r="AL179" s="360"/>
      <c r="AM179" s="360"/>
      <c r="AN179" s="360"/>
      <c r="AO179" s="360"/>
      <c r="AP179" s="360"/>
      <c r="AQ179" s="360"/>
      <c r="AR179" s="360"/>
      <c r="AS179" s="360"/>
      <c r="AT179" s="360"/>
      <c r="AU179" s="360"/>
      <c r="AV179" s="360"/>
      <c r="AW179" s="360"/>
      <c r="AX179" s="360"/>
      <c r="AY179" s="360"/>
      <c r="AZ179" s="296"/>
      <c r="BA179" s="296"/>
      <c r="BB179" s="296"/>
      <c r="BC179" s="296"/>
      <c r="BD179" s="296"/>
      <c r="BE179" s="296"/>
      <c r="BF179" s="296"/>
      <c r="BG179" s="296"/>
      <c r="BH179" s="296"/>
      <c r="BI179" s="296"/>
      <c r="BJ179" s="296"/>
      <c r="BK179" s="296"/>
      <c r="BL179" s="296"/>
      <c r="BM179" s="296"/>
      <c r="BN179" s="296"/>
      <c r="BO179" s="296"/>
      <c r="BP179" s="296"/>
      <c r="BQ179" s="296"/>
      <c r="BR179" s="296"/>
      <c r="BS179" s="296"/>
      <c r="BT179" s="296"/>
      <c r="BU179" s="296"/>
      <c r="BV179" s="296"/>
      <c r="BW179" s="296"/>
      <c r="BX179" s="296"/>
      <c r="BY179" s="296"/>
      <c r="BZ179" s="296"/>
      <c r="CA179" s="296"/>
      <c r="CB179" s="296"/>
      <c r="CC179" s="296"/>
      <c r="CD179" s="296"/>
      <c r="CE179" s="296"/>
      <c r="CF179" s="296"/>
      <c r="CG179" s="296"/>
      <c r="CH179" s="296"/>
      <c r="CI179" s="296"/>
      <c r="CJ179" s="296"/>
      <c r="CK179" s="296"/>
      <c r="CL179" s="296"/>
      <c r="CM179" s="296"/>
      <c r="CN179" s="296"/>
      <c r="CO179" s="296"/>
      <c r="CP179" s="296"/>
      <c r="CQ179" s="296"/>
      <c r="CR179" s="296"/>
      <c r="CS179" s="296"/>
      <c r="CT179" s="296"/>
      <c r="CU179" s="296"/>
      <c r="CV179" s="296"/>
      <c r="CW179" s="296"/>
      <c r="CX179" s="296"/>
      <c r="CY179" s="296"/>
      <c r="CZ179" s="296"/>
      <c r="DA179" s="296"/>
      <c r="DB179" s="296"/>
      <c r="DC179" s="296"/>
      <c r="DD179" s="296"/>
      <c r="DE179" s="296"/>
      <c r="DF179" s="296"/>
      <c r="DG179" s="296"/>
      <c r="DH179" s="296"/>
      <c r="DI179" s="296"/>
      <c r="DJ179" s="296"/>
      <c r="DK179" s="296"/>
      <c r="DL179" s="296"/>
      <c r="DM179" s="296"/>
      <c r="DN179" s="296"/>
      <c r="DO179" s="296"/>
      <c r="DP179" s="296"/>
      <c r="DQ179" s="296"/>
      <c r="DR179" s="296"/>
      <c r="DS179" s="296"/>
      <c r="DT179" s="296"/>
      <c r="DU179" s="296"/>
      <c r="DV179" s="296"/>
      <c r="DW179" s="296"/>
      <c r="DX179" s="296"/>
      <c r="DY179" s="296"/>
      <c r="DZ179" s="296"/>
      <c r="EA179" s="296"/>
      <c r="EB179" s="296"/>
      <c r="EC179" s="296"/>
      <c r="ED179" s="296"/>
      <c r="EE179" s="296"/>
      <c r="EF179" s="296"/>
      <c r="EG179" s="296"/>
      <c r="EH179" s="296"/>
      <c r="EI179" s="296"/>
      <c r="EJ179" s="296"/>
      <c r="EK179" s="296"/>
      <c r="EL179" s="296"/>
      <c r="EM179" s="296"/>
      <c r="EN179" s="296"/>
      <c r="EO179" s="296"/>
      <c r="EP179" s="296"/>
      <c r="EQ179" s="296"/>
      <c r="ER179" s="296"/>
      <c r="ES179" s="296"/>
    </row>
    <row r="180" spans="1:149" ht="218.45" customHeight="1" x14ac:dyDescent="0.25">
      <c r="A180" s="126" t="s">
        <v>546</v>
      </c>
      <c r="B180" s="48" t="s">
        <v>259</v>
      </c>
      <c r="C180" s="51" t="s">
        <v>98</v>
      </c>
      <c r="D180" s="50"/>
      <c r="E180" s="50">
        <v>31247</v>
      </c>
      <c r="F180" s="50"/>
      <c r="G180" s="50"/>
      <c r="H180" s="50"/>
      <c r="I180" s="50"/>
      <c r="J180" s="50"/>
      <c r="K180" s="49">
        <f>E180+F180+G180+I180</f>
        <v>31247</v>
      </c>
      <c r="L180" s="50"/>
      <c r="M180" s="50"/>
      <c r="N180" s="50"/>
      <c r="O180" s="50"/>
      <c r="P180" s="50"/>
      <c r="Q180" s="50"/>
      <c r="R180" s="49">
        <f t="shared" si="53"/>
        <v>0</v>
      </c>
      <c r="S180" s="108"/>
      <c r="T180" s="108"/>
      <c r="U180" s="108"/>
      <c r="V180" s="108"/>
      <c r="W180" s="108"/>
      <c r="X180" s="108"/>
      <c r="Y180" s="87">
        <f t="shared" si="54"/>
        <v>0</v>
      </c>
      <c r="Z180" s="108"/>
      <c r="AA180" s="108"/>
      <c r="AB180" s="108"/>
      <c r="AC180" s="108"/>
      <c r="AD180" s="108"/>
      <c r="AE180" s="108"/>
      <c r="AF180" s="87">
        <f t="shared" si="55"/>
        <v>0</v>
      </c>
      <c r="AG180" s="108"/>
      <c r="AH180" s="108"/>
      <c r="AI180" s="108"/>
      <c r="AJ180" s="108"/>
      <c r="AK180" s="108"/>
      <c r="AL180" s="108"/>
      <c r="AM180" s="87">
        <f t="shared" si="56"/>
        <v>0</v>
      </c>
      <c r="AN180" s="50"/>
      <c r="AO180" s="50"/>
      <c r="AP180" s="50"/>
      <c r="AQ180" s="50"/>
      <c r="AR180" s="50"/>
      <c r="AS180" s="50"/>
      <c r="AT180" s="87">
        <f t="shared" si="57"/>
        <v>0</v>
      </c>
      <c r="AU180" s="95">
        <f>AT180+AM180+AF180+Y180+R180+K180</f>
        <v>31247</v>
      </c>
      <c r="AV180" s="89" t="s">
        <v>777</v>
      </c>
      <c r="AW180" s="50">
        <v>2022</v>
      </c>
      <c r="AX180" s="50">
        <v>2022</v>
      </c>
      <c r="AY180" s="48" t="s">
        <v>158</v>
      </c>
    </row>
    <row r="181" spans="1:149" ht="159.94999999999999" customHeight="1" x14ac:dyDescent="0.25">
      <c r="A181" s="126" t="s">
        <v>433</v>
      </c>
      <c r="B181" s="48" t="s">
        <v>160</v>
      </c>
      <c r="C181" s="51" t="s">
        <v>98</v>
      </c>
      <c r="D181" s="50"/>
      <c r="E181" s="90"/>
      <c r="F181" s="50"/>
      <c r="G181" s="90"/>
      <c r="H181" s="50"/>
      <c r="I181" s="50"/>
      <c r="J181" s="50"/>
      <c r="K181" s="49">
        <f>E181+F181+G181+I181</f>
        <v>0</v>
      </c>
      <c r="L181" s="50">
        <v>10000</v>
      </c>
      <c r="M181" s="50"/>
      <c r="N181" s="50"/>
      <c r="O181" s="50"/>
      <c r="P181" s="50"/>
      <c r="Q181" s="50"/>
      <c r="R181" s="49">
        <f t="shared" si="53"/>
        <v>10000</v>
      </c>
      <c r="S181" s="108"/>
      <c r="T181" s="108"/>
      <c r="U181" s="108"/>
      <c r="V181" s="108"/>
      <c r="W181" s="108"/>
      <c r="X181" s="108"/>
      <c r="Y181" s="87">
        <f t="shared" si="54"/>
        <v>0</v>
      </c>
      <c r="Z181" s="108"/>
      <c r="AA181" s="108"/>
      <c r="AB181" s="108"/>
      <c r="AC181" s="108"/>
      <c r="AD181" s="108"/>
      <c r="AE181" s="108"/>
      <c r="AF181" s="87">
        <f t="shared" si="55"/>
        <v>0</v>
      </c>
      <c r="AG181" s="108"/>
      <c r="AH181" s="108"/>
      <c r="AI181" s="108"/>
      <c r="AJ181" s="108"/>
      <c r="AK181" s="108"/>
      <c r="AL181" s="108"/>
      <c r="AM181" s="87">
        <f t="shared" si="56"/>
        <v>0</v>
      </c>
      <c r="AN181" s="50"/>
      <c r="AO181" s="50"/>
      <c r="AP181" s="50"/>
      <c r="AQ181" s="50"/>
      <c r="AR181" s="50"/>
      <c r="AS181" s="50"/>
      <c r="AT181" s="87">
        <f t="shared" si="57"/>
        <v>0</v>
      </c>
      <c r="AU181" s="95">
        <f>AT181+AM181+AF181+Y181+R181+K181</f>
        <v>10000</v>
      </c>
      <c r="AV181" s="89" t="s">
        <v>778</v>
      </c>
      <c r="AW181" s="50">
        <v>2023</v>
      </c>
      <c r="AX181" s="50">
        <v>2023</v>
      </c>
      <c r="AY181" s="48" t="s">
        <v>69</v>
      </c>
    </row>
    <row r="182" spans="1:149" ht="152.44999999999999" customHeight="1" x14ac:dyDescent="0.25">
      <c r="A182" s="92" t="s">
        <v>547</v>
      </c>
      <c r="B182" s="51" t="s">
        <v>91</v>
      </c>
      <c r="C182" s="51" t="s">
        <v>98</v>
      </c>
      <c r="D182" s="51"/>
      <c r="E182" s="51"/>
      <c r="F182" s="51"/>
      <c r="G182" s="51"/>
      <c r="H182" s="51"/>
      <c r="I182" s="51"/>
      <c r="J182" s="51"/>
      <c r="K182" s="93">
        <f>E182+F182+G182+I182</f>
        <v>0</v>
      </c>
      <c r="L182" s="51">
        <v>83000</v>
      </c>
      <c r="M182" s="51"/>
      <c r="N182" s="51"/>
      <c r="O182" s="51"/>
      <c r="P182" s="51"/>
      <c r="Q182" s="51"/>
      <c r="R182" s="49">
        <f t="shared" si="53"/>
        <v>83000</v>
      </c>
      <c r="S182" s="51"/>
      <c r="T182" s="51"/>
      <c r="U182" s="51"/>
      <c r="V182" s="51"/>
      <c r="W182" s="51"/>
      <c r="X182" s="51"/>
      <c r="Y182" s="87">
        <f t="shared" si="54"/>
        <v>0</v>
      </c>
      <c r="Z182" s="51"/>
      <c r="AA182" s="51"/>
      <c r="AB182" s="51"/>
      <c r="AC182" s="51"/>
      <c r="AD182" s="51"/>
      <c r="AE182" s="51"/>
      <c r="AF182" s="87">
        <f t="shared" si="55"/>
        <v>0</v>
      </c>
      <c r="AG182" s="51"/>
      <c r="AH182" s="51"/>
      <c r="AI182" s="51"/>
      <c r="AJ182" s="51"/>
      <c r="AK182" s="51"/>
      <c r="AL182" s="51"/>
      <c r="AM182" s="87">
        <f t="shared" si="56"/>
        <v>0</v>
      </c>
      <c r="AN182" s="51"/>
      <c r="AO182" s="51"/>
      <c r="AP182" s="51"/>
      <c r="AQ182" s="51"/>
      <c r="AR182" s="51"/>
      <c r="AS182" s="51"/>
      <c r="AT182" s="87">
        <f t="shared" si="57"/>
        <v>0</v>
      </c>
      <c r="AU182" s="95">
        <f>AT182+AM182+AF182+Y182+R182+K182</f>
        <v>83000</v>
      </c>
      <c r="AV182" s="96" t="s">
        <v>779</v>
      </c>
      <c r="AW182" s="51">
        <v>2023</v>
      </c>
      <c r="AX182" s="48">
        <v>2023</v>
      </c>
      <c r="AY182" s="51" t="s">
        <v>89</v>
      </c>
    </row>
    <row r="183" spans="1:149" ht="124.5" customHeight="1" x14ac:dyDescent="0.25">
      <c r="A183" s="126" t="s">
        <v>434</v>
      </c>
      <c r="B183" s="136" t="s">
        <v>890</v>
      </c>
      <c r="C183" s="48" t="s">
        <v>98</v>
      </c>
      <c r="D183" s="50"/>
      <c r="E183" s="51"/>
      <c r="F183" s="51"/>
      <c r="G183" s="51"/>
      <c r="H183" s="51"/>
      <c r="I183" s="51"/>
      <c r="J183" s="51"/>
      <c r="K183" s="93">
        <f>E183+F183+G183+I183</f>
        <v>0</v>
      </c>
      <c r="L183" s="50"/>
      <c r="M183" s="50"/>
      <c r="N183" s="50"/>
      <c r="O183" s="50"/>
      <c r="P183" s="50"/>
      <c r="Q183" s="50"/>
      <c r="R183" s="49">
        <f t="shared" si="53"/>
        <v>0</v>
      </c>
      <c r="S183" s="90">
        <v>143000</v>
      </c>
      <c r="T183" s="50"/>
      <c r="U183" s="50"/>
      <c r="V183" s="50"/>
      <c r="W183" s="50"/>
      <c r="X183" s="50"/>
      <c r="Y183" s="87">
        <f t="shared" si="54"/>
        <v>143000</v>
      </c>
      <c r="Z183" s="50"/>
      <c r="AA183" s="50"/>
      <c r="AB183" s="50"/>
      <c r="AC183" s="50"/>
      <c r="AD183" s="50"/>
      <c r="AE183" s="50"/>
      <c r="AF183" s="87">
        <f t="shared" si="55"/>
        <v>0</v>
      </c>
      <c r="AG183" s="50"/>
      <c r="AH183" s="50"/>
      <c r="AI183" s="50"/>
      <c r="AJ183" s="50"/>
      <c r="AK183" s="50"/>
      <c r="AL183" s="50"/>
      <c r="AM183" s="87">
        <f t="shared" si="56"/>
        <v>0</v>
      </c>
      <c r="AN183" s="50"/>
      <c r="AO183" s="50"/>
      <c r="AP183" s="50"/>
      <c r="AQ183" s="50"/>
      <c r="AR183" s="50"/>
      <c r="AS183" s="50"/>
      <c r="AT183" s="87">
        <f t="shared" si="57"/>
        <v>0</v>
      </c>
      <c r="AU183" s="95">
        <f>AT183+AM183+AF183+Y183+R183+K183</f>
        <v>143000</v>
      </c>
      <c r="AV183" s="98" t="s">
        <v>780</v>
      </c>
      <c r="AW183" s="50">
        <v>2024</v>
      </c>
      <c r="AX183" s="50">
        <v>2024</v>
      </c>
      <c r="AY183" s="48" t="s">
        <v>897</v>
      </c>
    </row>
    <row r="184" spans="1:149" ht="111.75" customHeight="1" x14ac:dyDescent="0.25">
      <c r="A184" s="126" t="s">
        <v>435</v>
      </c>
      <c r="B184" s="51" t="s">
        <v>256</v>
      </c>
      <c r="C184" s="48" t="s">
        <v>98</v>
      </c>
      <c r="D184" s="50"/>
      <c r="F184" s="202"/>
      <c r="G184" s="50"/>
      <c r="H184" s="50"/>
      <c r="I184" s="50"/>
      <c r="J184" s="50"/>
      <c r="K184" s="93">
        <f>E184+F184+G184+I184</f>
        <v>0</v>
      </c>
      <c r="L184" s="202">
        <v>65000</v>
      </c>
      <c r="M184" s="50"/>
      <c r="N184" s="50"/>
      <c r="O184" s="50"/>
      <c r="P184" s="50"/>
      <c r="Q184" s="50"/>
      <c r="R184" s="49">
        <f t="shared" si="53"/>
        <v>65000</v>
      </c>
      <c r="S184" s="50"/>
      <c r="T184" s="50"/>
      <c r="U184" s="50"/>
      <c r="V184" s="50"/>
      <c r="W184" s="50"/>
      <c r="X184" s="50"/>
      <c r="Y184" s="87">
        <f t="shared" si="54"/>
        <v>0</v>
      </c>
      <c r="Z184" s="50"/>
      <c r="AA184" s="50"/>
      <c r="AB184" s="50"/>
      <c r="AC184" s="50"/>
      <c r="AD184" s="50"/>
      <c r="AE184" s="50"/>
      <c r="AF184" s="87">
        <f t="shared" si="55"/>
        <v>0</v>
      </c>
      <c r="AG184" s="50"/>
      <c r="AH184" s="50"/>
      <c r="AI184" s="50"/>
      <c r="AJ184" s="50"/>
      <c r="AK184" s="50"/>
      <c r="AL184" s="50"/>
      <c r="AM184" s="87">
        <f t="shared" si="56"/>
        <v>0</v>
      </c>
      <c r="AN184" s="50"/>
      <c r="AO184" s="50"/>
      <c r="AP184" s="50"/>
      <c r="AQ184" s="50"/>
      <c r="AR184" s="50"/>
      <c r="AS184" s="50"/>
      <c r="AT184" s="87">
        <f t="shared" si="57"/>
        <v>0</v>
      </c>
      <c r="AU184" s="95">
        <f>AT184+AM184+AF184+Y184+R184+K184</f>
        <v>65000</v>
      </c>
      <c r="AV184" s="203" t="s">
        <v>811</v>
      </c>
      <c r="AW184" s="50">
        <v>2022</v>
      </c>
      <c r="AX184" s="50">
        <v>2022</v>
      </c>
      <c r="AY184" s="48" t="s">
        <v>897</v>
      </c>
    </row>
    <row r="185" spans="1:149" s="20" customFormat="1" ht="31.5" customHeight="1" x14ac:dyDescent="0.25">
      <c r="A185" s="379" t="s">
        <v>616</v>
      </c>
      <c r="B185" s="360"/>
      <c r="C185" s="360"/>
      <c r="D185" s="360"/>
      <c r="E185" s="360"/>
      <c r="F185" s="360"/>
      <c r="G185" s="360"/>
      <c r="H185" s="360"/>
      <c r="I185" s="360"/>
      <c r="J185" s="360"/>
      <c r="K185" s="360"/>
      <c r="L185" s="360"/>
      <c r="M185" s="360"/>
      <c r="N185" s="360"/>
      <c r="O185" s="360"/>
      <c r="P185" s="360"/>
      <c r="Q185" s="360"/>
      <c r="R185" s="360"/>
      <c r="S185" s="360"/>
      <c r="T185" s="360"/>
      <c r="U185" s="360"/>
      <c r="V185" s="360"/>
      <c r="W185" s="360"/>
      <c r="X185" s="360"/>
      <c r="Y185" s="360"/>
      <c r="Z185" s="360"/>
      <c r="AA185" s="360"/>
      <c r="AB185" s="360"/>
      <c r="AC185" s="360"/>
      <c r="AD185" s="360"/>
      <c r="AE185" s="360"/>
      <c r="AF185" s="360"/>
      <c r="AG185" s="360"/>
      <c r="AH185" s="360"/>
      <c r="AI185" s="360"/>
      <c r="AJ185" s="360"/>
      <c r="AK185" s="360"/>
      <c r="AL185" s="360"/>
      <c r="AM185" s="360"/>
      <c r="AN185" s="360"/>
      <c r="AO185" s="360"/>
      <c r="AP185" s="360"/>
      <c r="AQ185" s="360"/>
      <c r="AR185" s="360"/>
      <c r="AS185" s="360"/>
      <c r="AT185" s="360"/>
      <c r="AU185" s="360"/>
      <c r="AV185" s="360"/>
      <c r="AW185" s="360"/>
      <c r="AX185" s="360"/>
      <c r="AY185" s="360"/>
      <c r="AZ185" s="296"/>
      <c r="BA185" s="296"/>
      <c r="BB185" s="296"/>
      <c r="BC185" s="296"/>
      <c r="BD185" s="296"/>
      <c r="BE185" s="296"/>
      <c r="BF185" s="296"/>
      <c r="BG185" s="296"/>
      <c r="BH185" s="296"/>
      <c r="BI185" s="296"/>
      <c r="BJ185" s="296"/>
      <c r="BK185" s="296"/>
      <c r="BL185" s="296"/>
      <c r="BM185" s="296"/>
      <c r="BN185" s="296"/>
      <c r="BO185" s="296"/>
      <c r="BP185" s="296"/>
      <c r="BQ185" s="296"/>
      <c r="BR185" s="296"/>
      <c r="BS185" s="296"/>
      <c r="BT185" s="296"/>
      <c r="BU185" s="296"/>
      <c r="BV185" s="296"/>
      <c r="BW185" s="296"/>
      <c r="BX185" s="296"/>
      <c r="BY185" s="296"/>
      <c r="BZ185" s="296"/>
      <c r="CA185" s="296"/>
      <c r="CB185" s="296"/>
      <c r="CC185" s="296"/>
      <c r="CD185" s="296"/>
      <c r="CE185" s="296"/>
      <c r="CF185" s="296"/>
      <c r="CG185" s="296"/>
      <c r="CH185" s="296"/>
      <c r="CI185" s="296"/>
      <c r="CJ185" s="296"/>
      <c r="CK185" s="296"/>
      <c r="CL185" s="296"/>
      <c r="CM185" s="296"/>
      <c r="CN185" s="296"/>
      <c r="CO185" s="296"/>
      <c r="CP185" s="296"/>
      <c r="CQ185" s="296"/>
      <c r="CR185" s="296"/>
      <c r="CS185" s="296"/>
      <c r="CT185" s="296"/>
      <c r="CU185" s="296"/>
      <c r="CV185" s="296"/>
      <c r="CW185" s="296"/>
      <c r="CX185" s="296"/>
      <c r="CY185" s="296"/>
      <c r="CZ185" s="296"/>
      <c r="DA185" s="296"/>
      <c r="DB185" s="296"/>
      <c r="DC185" s="296"/>
      <c r="DD185" s="296"/>
      <c r="DE185" s="296"/>
      <c r="DF185" s="296"/>
      <c r="DG185" s="296"/>
      <c r="DH185" s="296"/>
      <c r="DI185" s="296"/>
      <c r="DJ185" s="296"/>
      <c r="DK185" s="296"/>
      <c r="DL185" s="296"/>
      <c r="DM185" s="296"/>
      <c r="DN185" s="296"/>
      <c r="DO185" s="296"/>
      <c r="DP185" s="296"/>
      <c r="DQ185" s="296"/>
      <c r="DR185" s="296"/>
      <c r="DS185" s="296"/>
      <c r="DT185" s="296"/>
      <c r="DU185" s="296"/>
      <c r="DV185" s="296"/>
      <c r="DW185" s="296"/>
      <c r="DX185" s="296"/>
      <c r="DY185" s="296"/>
      <c r="DZ185" s="296"/>
      <c r="EA185" s="296"/>
      <c r="EB185" s="296"/>
      <c r="EC185" s="296"/>
      <c r="ED185" s="296"/>
      <c r="EE185" s="296"/>
      <c r="EF185" s="296"/>
      <c r="EG185" s="296"/>
      <c r="EH185" s="296"/>
      <c r="EI185" s="296"/>
      <c r="EJ185" s="296"/>
      <c r="EK185" s="296"/>
      <c r="EL185" s="296"/>
      <c r="EM185" s="296"/>
      <c r="EN185" s="296"/>
      <c r="EO185" s="296"/>
      <c r="EP185" s="296"/>
      <c r="EQ185" s="296"/>
      <c r="ER185" s="296"/>
      <c r="ES185" s="296"/>
    </row>
    <row r="186" spans="1:149" ht="232.5" customHeight="1" x14ac:dyDescent="0.25">
      <c r="A186" s="126" t="s">
        <v>436</v>
      </c>
      <c r="B186" s="48" t="s">
        <v>255</v>
      </c>
      <c r="C186" s="48" t="s">
        <v>98</v>
      </c>
      <c r="D186" s="50"/>
      <c r="E186" s="90"/>
      <c r="F186" s="50"/>
      <c r="G186" s="50"/>
      <c r="H186" s="50"/>
      <c r="I186" s="50"/>
      <c r="J186" s="50"/>
      <c r="K186" s="87">
        <f>E186+F186+G186+I186</f>
        <v>0</v>
      </c>
      <c r="L186" s="90">
        <v>52000</v>
      </c>
      <c r="M186" s="50"/>
      <c r="N186" s="50"/>
      <c r="O186" s="50"/>
      <c r="P186" s="50"/>
      <c r="Q186" s="50"/>
      <c r="R186" s="49">
        <f t="shared" si="53"/>
        <v>52000</v>
      </c>
      <c r="S186" s="90">
        <v>10000</v>
      </c>
      <c r="T186" s="50"/>
      <c r="U186" s="50"/>
      <c r="V186" s="50"/>
      <c r="W186" s="50"/>
      <c r="X186" s="50"/>
      <c r="Y186" s="87">
        <f>S186+T186+U186+W186</f>
        <v>10000</v>
      </c>
      <c r="Z186" s="50"/>
      <c r="AA186" s="50"/>
      <c r="AB186" s="50"/>
      <c r="AC186" s="50"/>
      <c r="AD186" s="50"/>
      <c r="AE186" s="50"/>
      <c r="AF186" s="87">
        <f>Z186+AA186+AB186+AD186</f>
        <v>0</v>
      </c>
      <c r="AG186" s="50"/>
      <c r="AH186" s="50"/>
      <c r="AI186" s="50"/>
      <c r="AJ186" s="50"/>
      <c r="AK186" s="50"/>
      <c r="AL186" s="50"/>
      <c r="AM186" s="87">
        <f>AG186+AH186+AI186+AK186</f>
        <v>0</v>
      </c>
      <c r="AN186" s="50"/>
      <c r="AO186" s="50"/>
      <c r="AP186" s="50"/>
      <c r="AQ186" s="50"/>
      <c r="AR186" s="50"/>
      <c r="AS186" s="50"/>
      <c r="AT186" s="87">
        <f>AN186+AO186+AP186+AR186</f>
        <v>0</v>
      </c>
      <c r="AU186" s="95">
        <f t="shared" ref="AU186:AU190" si="59">AT186+AM186+AF186+Y186+R186+K186</f>
        <v>62000</v>
      </c>
      <c r="AV186" s="89" t="s">
        <v>813</v>
      </c>
      <c r="AW186" s="50">
        <v>2022</v>
      </c>
      <c r="AX186" s="50">
        <v>2023</v>
      </c>
      <c r="AY186" s="48" t="s">
        <v>155</v>
      </c>
    </row>
    <row r="187" spans="1:149" ht="54" x14ac:dyDescent="0.25">
      <c r="A187" s="126" t="s">
        <v>617</v>
      </c>
      <c r="B187" s="48" t="s">
        <v>56</v>
      </c>
      <c r="C187" s="48" t="s">
        <v>98</v>
      </c>
      <c r="D187" s="50"/>
      <c r="F187" s="50"/>
      <c r="G187" s="50"/>
      <c r="H187" s="50"/>
      <c r="I187" s="50"/>
      <c r="J187" s="50"/>
      <c r="K187" s="87">
        <f t="shared" ref="K187:K190" si="60">E187+F187+G187+I187</f>
        <v>0</v>
      </c>
      <c r="L187" s="90">
        <v>20000</v>
      </c>
      <c r="M187" s="50"/>
      <c r="N187" s="50"/>
      <c r="O187" s="50"/>
      <c r="P187" s="50"/>
      <c r="Q187" s="50"/>
      <c r="R187" s="49">
        <f t="shared" si="53"/>
        <v>20000</v>
      </c>
      <c r="S187" s="50"/>
      <c r="T187" s="50"/>
      <c r="U187" s="50"/>
      <c r="V187" s="50"/>
      <c r="W187" s="50"/>
      <c r="X187" s="50"/>
      <c r="Y187" s="87">
        <f t="shared" ref="Y187:Y190" si="61">S187+T187+U187+W187</f>
        <v>0</v>
      </c>
      <c r="Z187" s="50"/>
      <c r="AA187" s="50"/>
      <c r="AB187" s="50"/>
      <c r="AC187" s="50"/>
      <c r="AD187" s="50"/>
      <c r="AE187" s="50"/>
      <c r="AF187" s="87">
        <f t="shared" ref="AF187:AF190" si="62">Z187+AA187+AB187+AD187</f>
        <v>0</v>
      </c>
      <c r="AG187" s="50"/>
      <c r="AH187" s="50"/>
      <c r="AI187" s="50"/>
      <c r="AJ187" s="50"/>
      <c r="AK187" s="50"/>
      <c r="AL187" s="50"/>
      <c r="AM187" s="87">
        <f t="shared" ref="AM187:AM190" si="63">AG187+AH187+AI187+AK187</f>
        <v>0</v>
      </c>
      <c r="AN187" s="50"/>
      <c r="AO187" s="50"/>
      <c r="AP187" s="50"/>
      <c r="AQ187" s="50"/>
      <c r="AR187" s="50"/>
      <c r="AS187" s="50"/>
      <c r="AT187" s="87">
        <f t="shared" ref="AT187:AT190" si="64">AN187+AO187+AP187+AR187</f>
        <v>0</v>
      </c>
      <c r="AU187" s="95">
        <f t="shared" si="59"/>
        <v>20000</v>
      </c>
      <c r="AV187" s="89" t="s">
        <v>812</v>
      </c>
      <c r="AW187" s="50">
        <v>2022</v>
      </c>
      <c r="AX187" s="50">
        <v>2022</v>
      </c>
      <c r="AY187" s="48" t="s">
        <v>156</v>
      </c>
    </row>
    <row r="188" spans="1:149" ht="110.25" x14ac:dyDescent="0.25">
      <c r="A188" s="126" t="s">
        <v>618</v>
      </c>
      <c r="B188" s="48" t="s">
        <v>57</v>
      </c>
      <c r="C188" s="48" t="s">
        <v>98</v>
      </c>
      <c r="D188" s="50"/>
      <c r="E188" s="50"/>
      <c r="F188" s="50"/>
      <c r="G188" s="50"/>
      <c r="H188" s="50"/>
      <c r="I188" s="50"/>
      <c r="J188" s="50"/>
      <c r="K188" s="87">
        <f t="shared" si="60"/>
        <v>0</v>
      </c>
      <c r="L188" s="50">
        <v>4000000</v>
      </c>
      <c r="M188" s="50"/>
      <c r="N188" s="50"/>
      <c r="O188" s="50"/>
      <c r="P188" s="50"/>
      <c r="Q188" s="50"/>
      <c r="R188" s="49">
        <f t="shared" si="53"/>
        <v>4000000</v>
      </c>
      <c r="S188" s="50">
        <v>4000000</v>
      </c>
      <c r="T188" s="50"/>
      <c r="U188" s="50"/>
      <c r="V188" s="50"/>
      <c r="W188" s="50"/>
      <c r="X188" s="50"/>
      <c r="Y188" s="87">
        <f t="shared" si="61"/>
        <v>4000000</v>
      </c>
      <c r="Z188" s="50"/>
      <c r="AA188" s="50"/>
      <c r="AB188" s="50"/>
      <c r="AC188" s="50"/>
      <c r="AD188" s="50"/>
      <c r="AE188" s="50"/>
      <c r="AF188" s="87">
        <f t="shared" si="62"/>
        <v>0</v>
      </c>
      <c r="AG188" s="50"/>
      <c r="AH188" s="50"/>
      <c r="AI188" s="50"/>
      <c r="AJ188" s="50"/>
      <c r="AK188" s="50"/>
      <c r="AL188" s="50"/>
      <c r="AM188" s="87">
        <f t="shared" si="63"/>
        <v>0</v>
      </c>
      <c r="AN188" s="50"/>
      <c r="AO188" s="50"/>
      <c r="AP188" s="50"/>
      <c r="AQ188" s="50"/>
      <c r="AR188" s="50"/>
      <c r="AS188" s="50"/>
      <c r="AT188" s="87">
        <f t="shared" si="64"/>
        <v>0</v>
      </c>
      <c r="AU188" s="95">
        <f t="shared" si="59"/>
        <v>8000000</v>
      </c>
      <c r="AV188" s="89" t="s">
        <v>781</v>
      </c>
      <c r="AW188" s="50">
        <v>2023</v>
      </c>
      <c r="AX188" s="50">
        <v>2023</v>
      </c>
      <c r="AY188" s="48" t="s">
        <v>69</v>
      </c>
    </row>
    <row r="189" spans="1:149" ht="109.5" x14ac:dyDescent="0.25">
      <c r="A189" s="126" t="s">
        <v>619</v>
      </c>
      <c r="B189" s="48" t="s">
        <v>58</v>
      </c>
      <c r="C189" s="48" t="s">
        <v>98</v>
      </c>
      <c r="D189" s="50"/>
      <c r="E189" s="50"/>
      <c r="F189" s="50"/>
      <c r="G189" s="50"/>
      <c r="H189" s="50"/>
      <c r="I189" s="50"/>
      <c r="J189" s="50"/>
      <c r="K189" s="87">
        <f t="shared" si="60"/>
        <v>0</v>
      </c>
      <c r="L189" s="50">
        <v>70000</v>
      </c>
      <c r="M189" s="50"/>
      <c r="N189" s="50"/>
      <c r="O189" s="50"/>
      <c r="P189" s="50"/>
      <c r="Q189" s="50"/>
      <c r="R189" s="49">
        <f t="shared" si="53"/>
        <v>70000</v>
      </c>
      <c r="S189" s="50"/>
      <c r="T189" s="50"/>
      <c r="U189" s="50"/>
      <c r="V189" s="50"/>
      <c r="W189" s="50"/>
      <c r="X189" s="50"/>
      <c r="Y189" s="87">
        <f t="shared" si="61"/>
        <v>0</v>
      </c>
      <c r="Z189" s="50"/>
      <c r="AA189" s="50"/>
      <c r="AB189" s="50"/>
      <c r="AC189" s="50"/>
      <c r="AD189" s="50"/>
      <c r="AE189" s="50"/>
      <c r="AF189" s="87">
        <f t="shared" si="62"/>
        <v>0</v>
      </c>
      <c r="AG189" s="50"/>
      <c r="AH189" s="50"/>
      <c r="AI189" s="50"/>
      <c r="AJ189" s="50"/>
      <c r="AK189" s="50"/>
      <c r="AL189" s="50"/>
      <c r="AM189" s="87">
        <f t="shared" si="63"/>
        <v>0</v>
      </c>
      <c r="AN189" s="50"/>
      <c r="AO189" s="50"/>
      <c r="AP189" s="50"/>
      <c r="AQ189" s="50"/>
      <c r="AR189" s="50"/>
      <c r="AS189" s="50"/>
      <c r="AT189" s="87">
        <f t="shared" si="64"/>
        <v>0</v>
      </c>
      <c r="AU189" s="95">
        <f t="shared" si="59"/>
        <v>70000</v>
      </c>
      <c r="AV189" s="89" t="s">
        <v>893</v>
      </c>
      <c r="AW189" s="50">
        <v>2023</v>
      </c>
      <c r="AX189" s="50">
        <v>2023</v>
      </c>
      <c r="AY189" s="48" t="s">
        <v>69</v>
      </c>
    </row>
    <row r="190" spans="1:149" ht="91.5" x14ac:dyDescent="0.25">
      <c r="A190" s="126" t="s">
        <v>620</v>
      </c>
      <c r="B190" s="48" t="s">
        <v>59</v>
      </c>
      <c r="C190" s="48" t="s">
        <v>98</v>
      </c>
      <c r="D190" s="50"/>
      <c r="E190" s="50"/>
      <c r="F190" s="50"/>
      <c r="G190" s="50"/>
      <c r="H190" s="50"/>
      <c r="I190" s="50"/>
      <c r="J190" s="50"/>
      <c r="K190" s="87">
        <f t="shared" si="60"/>
        <v>0</v>
      </c>
      <c r="L190" s="50">
        <v>130000</v>
      </c>
      <c r="M190" s="50"/>
      <c r="N190" s="50"/>
      <c r="O190" s="50"/>
      <c r="P190" s="50"/>
      <c r="Q190" s="50"/>
      <c r="R190" s="49">
        <f t="shared" si="53"/>
        <v>130000</v>
      </c>
      <c r="S190" s="50"/>
      <c r="T190" s="50"/>
      <c r="U190" s="50"/>
      <c r="V190" s="50"/>
      <c r="W190" s="50"/>
      <c r="X190" s="50"/>
      <c r="Y190" s="87">
        <f t="shared" si="61"/>
        <v>0</v>
      </c>
      <c r="Z190" s="50"/>
      <c r="AA190" s="50"/>
      <c r="AB190" s="50"/>
      <c r="AC190" s="50"/>
      <c r="AD190" s="50"/>
      <c r="AE190" s="50"/>
      <c r="AF190" s="87">
        <f t="shared" si="62"/>
        <v>0</v>
      </c>
      <c r="AG190" s="50"/>
      <c r="AH190" s="50"/>
      <c r="AI190" s="50"/>
      <c r="AJ190" s="50"/>
      <c r="AK190" s="50"/>
      <c r="AL190" s="50"/>
      <c r="AM190" s="87">
        <f t="shared" si="63"/>
        <v>0</v>
      </c>
      <c r="AN190" s="50"/>
      <c r="AO190" s="50"/>
      <c r="AP190" s="50"/>
      <c r="AQ190" s="50"/>
      <c r="AR190" s="50"/>
      <c r="AS190" s="50"/>
      <c r="AT190" s="87">
        <f t="shared" si="64"/>
        <v>0</v>
      </c>
      <c r="AU190" s="95">
        <f t="shared" si="59"/>
        <v>130000</v>
      </c>
      <c r="AV190" s="89" t="s">
        <v>894</v>
      </c>
      <c r="AW190" s="50">
        <v>2023</v>
      </c>
      <c r="AX190" s="50">
        <v>2023</v>
      </c>
      <c r="AY190" s="48" t="s">
        <v>69</v>
      </c>
    </row>
    <row r="191" spans="1:149" s="20" customFormat="1" x14ac:dyDescent="0.25">
      <c r="A191" s="379" t="s">
        <v>621</v>
      </c>
      <c r="B191" s="360"/>
      <c r="C191" s="360"/>
      <c r="D191" s="360"/>
      <c r="E191" s="360"/>
      <c r="F191" s="360"/>
      <c r="G191" s="360"/>
      <c r="H191" s="360"/>
      <c r="I191" s="360"/>
      <c r="J191" s="360"/>
      <c r="K191" s="360"/>
      <c r="L191" s="360"/>
      <c r="M191" s="360"/>
      <c r="N191" s="360"/>
      <c r="O191" s="360"/>
      <c r="P191" s="360"/>
      <c r="Q191" s="360"/>
      <c r="R191" s="360"/>
      <c r="S191" s="360"/>
      <c r="T191" s="360"/>
      <c r="U191" s="360"/>
      <c r="V191" s="360"/>
      <c r="W191" s="360"/>
      <c r="X191" s="360"/>
      <c r="Y191" s="360"/>
      <c r="Z191" s="360"/>
      <c r="AA191" s="360"/>
      <c r="AB191" s="360"/>
      <c r="AC191" s="360"/>
      <c r="AD191" s="360"/>
      <c r="AE191" s="360"/>
      <c r="AF191" s="360"/>
      <c r="AG191" s="360"/>
      <c r="AH191" s="360"/>
      <c r="AI191" s="360"/>
      <c r="AJ191" s="360"/>
      <c r="AK191" s="360"/>
      <c r="AL191" s="360"/>
      <c r="AM191" s="360"/>
      <c r="AN191" s="360"/>
      <c r="AO191" s="360"/>
      <c r="AP191" s="360"/>
      <c r="AQ191" s="360"/>
      <c r="AR191" s="360"/>
      <c r="AS191" s="360"/>
      <c r="AT191" s="360"/>
      <c r="AU191" s="360"/>
      <c r="AV191" s="360"/>
      <c r="AW191" s="360"/>
      <c r="AX191" s="360"/>
      <c r="AY191" s="360"/>
      <c r="AZ191" s="296"/>
      <c r="BA191" s="296"/>
      <c r="BB191" s="296"/>
      <c r="BC191" s="296"/>
      <c r="BD191" s="296"/>
      <c r="BE191" s="296"/>
      <c r="BF191" s="296"/>
      <c r="BG191" s="296"/>
      <c r="BH191" s="296"/>
      <c r="BI191" s="296"/>
      <c r="BJ191" s="296"/>
      <c r="BK191" s="296"/>
      <c r="BL191" s="296"/>
      <c r="BM191" s="296"/>
      <c r="BN191" s="296"/>
      <c r="BO191" s="296"/>
      <c r="BP191" s="296"/>
      <c r="BQ191" s="296"/>
      <c r="BR191" s="296"/>
      <c r="BS191" s="296"/>
      <c r="BT191" s="296"/>
      <c r="BU191" s="296"/>
      <c r="BV191" s="296"/>
      <c r="BW191" s="296"/>
      <c r="BX191" s="296"/>
      <c r="BY191" s="296"/>
      <c r="BZ191" s="296"/>
      <c r="CA191" s="296"/>
      <c r="CB191" s="296"/>
      <c r="CC191" s="296"/>
      <c r="CD191" s="296"/>
      <c r="CE191" s="296"/>
      <c r="CF191" s="296"/>
      <c r="CG191" s="296"/>
      <c r="CH191" s="296"/>
      <c r="CI191" s="296"/>
      <c r="CJ191" s="296"/>
      <c r="CK191" s="296"/>
      <c r="CL191" s="296"/>
      <c r="CM191" s="296"/>
      <c r="CN191" s="296"/>
      <c r="CO191" s="296"/>
      <c r="CP191" s="296"/>
      <c r="CQ191" s="296"/>
      <c r="CR191" s="296"/>
      <c r="CS191" s="296"/>
      <c r="CT191" s="296"/>
      <c r="CU191" s="296"/>
      <c r="CV191" s="296"/>
      <c r="CW191" s="296"/>
      <c r="CX191" s="296"/>
      <c r="CY191" s="296"/>
      <c r="CZ191" s="296"/>
      <c r="DA191" s="296"/>
      <c r="DB191" s="296"/>
      <c r="DC191" s="296"/>
      <c r="DD191" s="296"/>
      <c r="DE191" s="296"/>
      <c r="DF191" s="296"/>
      <c r="DG191" s="296"/>
      <c r="DH191" s="296"/>
      <c r="DI191" s="296"/>
      <c r="DJ191" s="296"/>
      <c r="DK191" s="296"/>
      <c r="DL191" s="296"/>
      <c r="DM191" s="296"/>
      <c r="DN191" s="296"/>
      <c r="DO191" s="296"/>
      <c r="DP191" s="296"/>
      <c r="DQ191" s="296"/>
      <c r="DR191" s="296"/>
      <c r="DS191" s="296"/>
      <c r="DT191" s="296"/>
      <c r="DU191" s="296"/>
      <c r="DV191" s="296"/>
      <c r="DW191" s="296"/>
      <c r="DX191" s="296"/>
      <c r="DY191" s="296"/>
      <c r="DZ191" s="296"/>
      <c r="EA191" s="296"/>
      <c r="EB191" s="296"/>
      <c r="EC191" s="296"/>
      <c r="ED191" s="296"/>
      <c r="EE191" s="296"/>
      <c r="EF191" s="296"/>
      <c r="EG191" s="296"/>
      <c r="EH191" s="296"/>
      <c r="EI191" s="296"/>
      <c r="EJ191" s="296"/>
      <c r="EK191" s="296"/>
      <c r="EL191" s="296"/>
      <c r="EM191" s="296"/>
      <c r="EN191" s="296"/>
      <c r="EO191" s="296"/>
      <c r="EP191" s="296"/>
      <c r="EQ191" s="296"/>
      <c r="ER191" s="296"/>
      <c r="ES191" s="296"/>
    </row>
    <row r="192" spans="1:149" ht="222" x14ac:dyDescent="0.25">
      <c r="A192" s="126" t="s">
        <v>437</v>
      </c>
      <c r="B192" s="51" t="s">
        <v>109</v>
      </c>
      <c r="C192" s="48" t="s">
        <v>98</v>
      </c>
      <c r="D192" s="103"/>
      <c r="E192" s="50">
        <v>30000</v>
      </c>
      <c r="F192" s="50"/>
      <c r="G192" s="50"/>
      <c r="H192" s="50"/>
      <c r="I192" s="50"/>
      <c r="J192" s="50"/>
      <c r="K192" s="87">
        <f>E192+F192+G192+I192</f>
        <v>30000</v>
      </c>
      <c r="L192" s="50">
        <v>30000</v>
      </c>
      <c r="M192" s="50"/>
      <c r="N192" s="50"/>
      <c r="O192" s="50"/>
      <c r="P192" s="50"/>
      <c r="Q192" s="50"/>
      <c r="R192" s="49">
        <f t="shared" si="53"/>
        <v>30000</v>
      </c>
      <c r="S192" s="50">
        <v>30000</v>
      </c>
      <c r="T192" s="50"/>
      <c r="U192" s="50"/>
      <c r="V192" s="50"/>
      <c r="W192" s="50"/>
      <c r="X192" s="50"/>
      <c r="Y192" s="87">
        <f>S192+T192+U192+W192</f>
        <v>30000</v>
      </c>
      <c r="Z192" s="50">
        <v>30000</v>
      </c>
      <c r="AA192" s="50"/>
      <c r="AB192" s="50"/>
      <c r="AC192" s="50"/>
      <c r="AD192" s="50"/>
      <c r="AE192" s="50"/>
      <c r="AF192" s="87">
        <f>Z192+AA192+AB192+AD192</f>
        <v>30000</v>
      </c>
      <c r="AG192" s="50">
        <v>30000</v>
      </c>
      <c r="AH192" s="50"/>
      <c r="AI192" s="50"/>
      <c r="AJ192" s="50"/>
      <c r="AK192" s="50"/>
      <c r="AL192" s="50"/>
      <c r="AM192" s="87">
        <f>AG192+AH192+AI192+AK192</f>
        <v>30000</v>
      </c>
      <c r="AN192" s="50">
        <v>30000</v>
      </c>
      <c r="AO192" s="50"/>
      <c r="AP192" s="50"/>
      <c r="AQ192" s="50"/>
      <c r="AR192" s="50"/>
      <c r="AS192" s="50"/>
      <c r="AT192" s="87">
        <f>AN192+AO192+AP192+AR192</f>
        <v>30000</v>
      </c>
      <c r="AU192" s="95">
        <f t="shared" ref="AU192" si="65">AT192+AM192+AF192+Y192+R192+K192</f>
        <v>180000</v>
      </c>
      <c r="AV192" s="89" t="s">
        <v>814</v>
      </c>
      <c r="AW192" s="50">
        <v>2022</v>
      </c>
      <c r="AX192" s="50">
        <v>2027</v>
      </c>
      <c r="AY192" s="48" t="s">
        <v>89</v>
      </c>
    </row>
    <row r="193" spans="1:51" x14ac:dyDescent="0.25">
      <c r="K193" s="3"/>
      <c r="R193" s="3"/>
    </row>
    <row r="194" spans="1:51" x14ac:dyDescent="0.25">
      <c r="K194" s="3"/>
      <c r="R194" s="3"/>
    </row>
    <row r="195" spans="1:51" x14ac:dyDescent="0.25">
      <c r="K195" s="3"/>
      <c r="R195" s="3"/>
    </row>
    <row r="196" spans="1:51" x14ac:dyDescent="0.25">
      <c r="K196" s="3"/>
      <c r="R196" s="3"/>
    </row>
    <row r="197" spans="1:51" ht="18.75" x14ac:dyDescent="0.25">
      <c r="A197" s="161" t="s">
        <v>658</v>
      </c>
      <c r="B197" s="162" t="s">
        <v>659</v>
      </c>
      <c r="C197" s="20"/>
      <c r="D197" s="20"/>
      <c r="E197" s="12"/>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3"/>
      <c r="AV197" s="45"/>
      <c r="AW197" s="20"/>
      <c r="AX197" s="12"/>
      <c r="AY197" s="20"/>
    </row>
    <row r="198" spans="1:51" x14ac:dyDescent="0.25">
      <c r="K198" s="3"/>
      <c r="R198" s="3"/>
    </row>
    <row r="199" spans="1:51" x14ac:dyDescent="0.25">
      <c r="K199" s="3"/>
      <c r="R199" s="3"/>
    </row>
    <row r="200" spans="1:51" x14ac:dyDescent="0.25">
      <c r="K200" s="3"/>
      <c r="R200" s="3"/>
    </row>
    <row r="201" spans="1:51" x14ac:dyDescent="0.25">
      <c r="K201" s="3"/>
      <c r="R201" s="3"/>
    </row>
    <row r="202" spans="1:51" x14ac:dyDescent="0.25">
      <c r="K202" s="3"/>
      <c r="R202" s="3"/>
    </row>
    <row r="203" spans="1:51" x14ac:dyDescent="0.25">
      <c r="K203" s="3"/>
      <c r="R203" s="3"/>
    </row>
    <row r="204" spans="1:51" x14ac:dyDescent="0.25">
      <c r="K204" s="3"/>
      <c r="R204" s="3"/>
    </row>
    <row r="205" spans="1:51" x14ac:dyDescent="0.25">
      <c r="K205" s="3"/>
      <c r="R205" s="3"/>
    </row>
    <row r="206" spans="1:51" x14ac:dyDescent="0.25">
      <c r="K206" s="3"/>
      <c r="R206" s="3"/>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sheetData>
  <sortState ref="A24:DR48">
    <sortCondition ref="AY24:AY48"/>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77">
    <mergeCell ref="A85:AY85"/>
    <mergeCell ref="A135:AY135"/>
    <mergeCell ref="A144:AY144"/>
    <mergeCell ref="A141:AY141"/>
    <mergeCell ref="A158:AY158"/>
    <mergeCell ref="A146:AY146"/>
    <mergeCell ref="A152:AY152"/>
    <mergeCell ref="A154:AY154"/>
    <mergeCell ref="A156:AY156"/>
    <mergeCell ref="A143:D143"/>
    <mergeCell ref="A151:AY151"/>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17:AY117"/>
    <mergeCell ref="A119:AY119"/>
    <mergeCell ref="A122:AY122"/>
    <mergeCell ref="A124:AY124"/>
    <mergeCell ref="A8:AY8"/>
    <mergeCell ref="A50:AY50"/>
    <mergeCell ref="A16:AY16"/>
    <mergeCell ref="A52:AY52"/>
    <mergeCell ref="A54:AY54"/>
    <mergeCell ref="A58:D58"/>
    <mergeCell ref="A86:D86"/>
    <mergeCell ref="A121:D121"/>
    <mergeCell ref="A87:AY87"/>
    <mergeCell ref="A115:AY115"/>
    <mergeCell ref="A95:AY95"/>
    <mergeCell ref="A191:AY191"/>
    <mergeCell ref="A179:AY179"/>
    <mergeCell ref="A185:AY185"/>
    <mergeCell ref="A161:AY161"/>
    <mergeCell ref="A160:D160"/>
    <mergeCell ref="A178:AY178"/>
    <mergeCell ref="A176:AY176"/>
    <mergeCell ref="A174:AY174"/>
    <mergeCell ref="A164:AY164"/>
    <mergeCell ref="B163:AY163"/>
    <mergeCell ref="A11:AY11"/>
    <mergeCell ref="A15:AY15"/>
    <mergeCell ref="A128:AY128"/>
    <mergeCell ref="A131:AY131"/>
    <mergeCell ref="A133:AY133"/>
    <mergeCell ref="A130:D130"/>
    <mergeCell ref="A59:AY59"/>
    <mergeCell ref="A56:AY56"/>
    <mergeCell ref="A64:AY64"/>
    <mergeCell ref="A84:AY84"/>
    <mergeCell ref="A126:AY126"/>
    <mergeCell ref="A83:AY83"/>
    <mergeCell ref="A21:AY21"/>
    <mergeCell ref="A48:AY48"/>
    <mergeCell ref="A90:AY90"/>
    <mergeCell ref="A94:AY94"/>
  </mergeCells>
  <phoneticPr fontId="8" type="noConversion"/>
  <conditionalFormatting sqref="E121:AU121">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I42" sqref="I42"/>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99" t="s">
        <v>203</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row>
    <row r="2" spans="1:51" s="12" customFormat="1" ht="56.25" customHeight="1" thickBot="1" x14ac:dyDescent="0.35">
      <c r="A2" s="380" t="s">
        <v>205</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row>
    <row r="3" spans="1:51" ht="18" customHeight="1" thickBot="1" x14ac:dyDescent="0.3">
      <c r="A3" s="426" t="s">
        <v>1</v>
      </c>
      <c r="B3" s="426" t="s">
        <v>0</v>
      </c>
      <c r="C3" s="426" t="s">
        <v>25</v>
      </c>
      <c r="D3" s="426" t="s">
        <v>24</v>
      </c>
      <c r="E3" s="429">
        <v>2022</v>
      </c>
      <c r="F3" s="430"/>
      <c r="G3" s="430"/>
      <c r="H3" s="430"/>
      <c r="I3" s="430"/>
      <c r="J3" s="430"/>
      <c r="K3" s="431"/>
      <c r="L3" s="429">
        <v>2023</v>
      </c>
      <c r="M3" s="430"/>
      <c r="N3" s="430"/>
      <c r="O3" s="430"/>
      <c r="P3" s="430"/>
      <c r="Q3" s="430"/>
      <c r="R3" s="431"/>
      <c r="S3" s="429">
        <v>2024</v>
      </c>
      <c r="T3" s="430"/>
      <c r="U3" s="430"/>
      <c r="V3" s="430"/>
      <c r="W3" s="430"/>
      <c r="X3" s="430"/>
      <c r="Y3" s="431"/>
      <c r="Z3" s="429">
        <v>2025</v>
      </c>
      <c r="AA3" s="430"/>
      <c r="AB3" s="430"/>
      <c r="AC3" s="430"/>
      <c r="AD3" s="430"/>
      <c r="AE3" s="430"/>
      <c r="AF3" s="431"/>
      <c r="AG3" s="429">
        <v>2026</v>
      </c>
      <c r="AH3" s="430"/>
      <c r="AI3" s="430"/>
      <c r="AJ3" s="430"/>
      <c r="AK3" s="430"/>
      <c r="AL3" s="430"/>
      <c r="AM3" s="431"/>
      <c r="AN3" s="429">
        <v>2027</v>
      </c>
      <c r="AO3" s="430"/>
      <c r="AP3" s="430"/>
      <c r="AQ3" s="430"/>
      <c r="AR3" s="430"/>
      <c r="AS3" s="430"/>
      <c r="AT3" s="431"/>
      <c r="AU3" s="426" t="s">
        <v>27</v>
      </c>
      <c r="AV3" s="432" t="s">
        <v>4</v>
      </c>
      <c r="AW3" s="435" t="s">
        <v>21</v>
      </c>
      <c r="AX3" s="435" t="s">
        <v>22</v>
      </c>
      <c r="AY3" s="432" t="s">
        <v>5</v>
      </c>
    </row>
    <row r="4" spans="1:51" ht="27" customHeight="1" thickBot="1" x14ac:dyDescent="0.3">
      <c r="A4" s="442"/>
      <c r="B4" s="427"/>
      <c r="C4" s="427"/>
      <c r="D4" s="427"/>
      <c r="E4" s="392" t="s">
        <v>657</v>
      </c>
      <c r="F4" s="392"/>
      <c r="G4" s="392"/>
      <c r="H4" s="392"/>
      <c r="I4" s="392"/>
      <c r="J4" s="392"/>
      <c r="K4" s="393"/>
      <c r="L4" s="392" t="s">
        <v>657</v>
      </c>
      <c r="M4" s="392"/>
      <c r="N4" s="392"/>
      <c r="O4" s="392"/>
      <c r="P4" s="392"/>
      <c r="Q4" s="392"/>
      <c r="R4" s="393"/>
      <c r="S4" s="392" t="s">
        <v>657</v>
      </c>
      <c r="T4" s="392"/>
      <c r="U4" s="392"/>
      <c r="V4" s="392"/>
      <c r="W4" s="392"/>
      <c r="X4" s="392"/>
      <c r="Y4" s="393"/>
      <c r="Z4" s="392" t="s">
        <v>657</v>
      </c>
      <c r="AA4" s="392"/>
      <c r="AB4" s="392"/>
      <c r="AC4" s="392"/>
      <c r="AD4" s="392"/>
      <c r="AE4" s="392"/>
      <c r="AF4" s="393"/>
      <c r="AG4" s="392" t="s">
        <v>657</v>
      </c>
      <c r="AH4" s="392"/>
      <c r="AI4" s="392"/>
      <c r="AJ4" s="392"/>
      <c r="AK4" s="392"/>
      <c r="AL4" s="392"/>
      <c r="AM4" s="393"/>
      <c r="AN4" s="392" t="s">
        <v>657</v>
      </c>
      <c r="AO4" s="392"/>
      <c r="AP4" s="392"/>
      <c r="AQ4" s="392"/>
      <c r="AR4" s="392"/>
      <c r="AS4" s="392"/>
      <c r="AT4" s="393"/>
      <c r="AU4" s="427"/>
      <c r="AV4" s="433"/>
      <c r="AW4" s="436"/>
      <c r="AX4" s="436"/>
      <c r="AY4" s="433"/>
    </row>
    <row r="5" spans="1:51" ht="102.75" customHeight="1" thickBot="1" x14ac:dyDescent="0.3">
      <c r="A5" s="443"/>
      <c r="B5" s="428"/>
      <c r="C5" s="428"/>
      <c r="D5" s="428"/>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28"/>
      <c r="AV5" s="434"/>
      <c r="AW5" s="437"/>
      <c r="AX5" s="437"/>
      <c r="AY5" s="434"/>
    </row>
    <row r="6" spans="1:51" s="4" customFormat="1" ht="36.75" customHeight="1" thickBot="1" x14ac:dyDescent="0.3">
      <c r="A6" s="424"/>
      <c r="B6" s="425"/>
      <c r="C6" s="425"/>
      <c r="D6" s="425"/>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40" t="s">
        <v>622</v>
      </c>
      <c r="B7" s="441"/>
      <c r="C7" s="441"/>
      <c r="D7" s="441"/>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38" t="s">
        <v>623</v>
      </c>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row>
    <row r="9" spans="1:51" ht="93" customHeight="1" x14ac:dyDescent="0.25">
      <c r="A9" s="158" t="s">
        <v>438</v>
      </c>
      <c r="B9" s="38" t="s">
        <v>60</v>
      </c>
      <c r="C9" s="32" t="s">
        <v>98</v>
      </c>
      <c r="D9" s="204"/>
      <c r="E9" s="205"/>
      <c r="F9" s="206"/>
      <c r="G9" s="207"/>
      <c r="H9" s="40"/>
      <c r="I9" s="208"/>
      <c r="J9" s="40"/>
      <c r="K9" s="47">
        <f>E9+F9+G9+I9</f>
        <v>0</v>
      </c>
      <c r="L9" s="164">
        <v>259550</v>
      </c>
      <c r="M9" s="40"/>
      <c r="N9" s="40">
        <v>49000</v>
      </c>
      <c r="O9" s="40"/>
      <c r="P9" s="209">
        <v>0.85</v>
      </c>
      <c r="Q9" s="40" t="s">
        <v>45</v>
      </c>
      <c r="R9" s="47">
        <f>L9+M9+N9+P9</f>
        <v>308550.84999999998</v>
      </c>
      <c r="S9" s="175"/>
      <c r="T9" s="175"/>
      <c r="U9" s="175"/>
      <c r="V9" s="175"/>
      <c r="W9" s="175"/>
      <c r="X9" s="175"/>
      <c r="Y9" s="47">
        <f>S9+T9+U9+W9</f>
        <v>0</v>
      </c>
      <c r="Z9" s="175"/>
      <c r="AA9" s="175"/>
      <c r="AB9" s="175"/>
      <c r="AC9" s="175"/>
      <c r="AD9" s="175"/>
      <c r="AE9" s="175"/>
      <c r="AF9" s="47">
        <f>Z9+AA9+AB9+AD9</f>
        <v>0</v>
      </c>
      <c r="AG9" s="175"/>
      <c r="AH9" s="175"/>
      <c r="AI9" s="175"/>
      <c r="AJ9" s="175"/>
      <c r="AK9" s="175"/>
      <c r="AL9" s="175"/>
      <c r="AM9" s="47">
        <f>AG9+AH9+AI9+AK9</f>
        <v>0</v>
      </c>
      <c r="AN9" s="164"/>
      <c r="AO9" s="40"/>
      <c r="AP9" s="40"/>
      <c r="AQ9" s="40"/>
      <c r="AR9" s="40"/>
      <c r="AS9" s="40"/>
      <c r="AT9" s="47">
        <f>AN9+AO9+AP9+AR9</f>
        <v>0</v>
      </c>
      <c r="AU9" s="41">
        <f>AT9+AM9+AF9+Y9+R9+K9+D9</f>
        <v>308550.84999999998</v>
      </c>
      <c r="AV9" s="210" t="s">
        <v>815</v>
      </c>
      <c r="AW9" s="36">
        <v>2023</v>
      </c>
      <c r="AX9" s="36">
        <v>2023</v>
      </c>
      <c r="AY9" s="26" t="s">
        <v>69</v>
      </c>
    </row>
    <row r="10" spans="1:51" ht="149.25" customHeight="1" thickBot="1" x14ac:dyDescent="0.3">
      <c r="A10" s="128" t="s">
        <v>635</v>
      </c>
      <c r="B10" s="38" t="s">
        <v>124</v>
      </c>
      <c r="C10" s="32" t="s">
        <v>98</v>
      </c>
      <c r="D10" s="40"/>
      <c r="E10" s="211"/>
      <c r="F10" s="40"/>
      <c r="G10" s="212"/>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5"/>
      <c r="AA10" s="175"/>
      <c r="AB10" s="175"/>
      <c r="AC10" s="175"/>
      <c r="AD10" s="175"/>
      <c r="AE10" s="175"/>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7" t="s">
        <v>782</v>
      </c>
      <c r="AW10" s="36">
        <v>2023</v>
      </c>
      <c r="AX10" s="36">
        <v>2023</v>
      </c>
      <c r="AY10" s="26" t="s">
        <v>69</v>
      </c>
    </row>
    <row r="11" spans="1:51" s="20" customFormat="1" ht="45" hidden="1" customHeight="1" thickBot="1" x14ac:dyDescent="0.3">
      <c r="A11" s="24" t="s">
        <v>636</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38" t="s">
        <v>624</v>
      </c>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39"/>
      <c r="AS12" s="439"/>
      <c r="AT12" s="439"/>
      <c r="AU12" s="439"/>
      <c r="AV12" s="439"/>
      <c r="AW12" s="439"/>
      <c r="AX12" s="439"/>
      <c r="AY12" s="439"/>
    </row>
    <row r="13" spans="1:51" s="20" customFormat="1" ht="45" hidden="1" customHeight="1" thickBot="1" x14ac:dyDescent="0.3">
      <c r="A13" s="24" t="s">
        <v>439</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38" t="s">
        <v>625</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439"/>
      <c r="AS14" s="439"/>
      <c r="AT14" s="439"/>
      <c r="AU14" s="439"/>
      <c r="AV14" s="439"/>
      <c r="AW14" s="439"/>
      <c r="AX14" s="439"/>
      <c r="AY14" s="439"/>
    </row>
    <row r="15" spans="1:51" s="20" customFormat="1" ht="45" hidden="1" customHeight="1" thickBot="1" x14ac:dyDescent="0.3">
      <c r="A15" s="24" t="s">
        <v>440</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38" t="s">
        <v>626</v>
      </c>
      <c r="B16" s="439"/>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39"/>
      <c r="AO16" s="439"/>
      <c r="AP16" s="439"/>
      <c r="AQ16" s="439"/>
      <c r="AR16" s="439"/>
      <c r="AS16" s="439"/>
      <c r="AT16" s="439"/>
      <c r="AU16" s="439"/>
      <c r="AV16" s="439"/>
      <c r="AW16" s="439"/>
      <c r="AX16" s="439"/>
      <c r="AY16" s="439"/>
    </row>
    <row r="17" spans="1:51" s="20" customFormat="1" ht="45" hidden="1" customHeight="1" thickBot="1" x14ac:dyDescent="0.3">
      <c r="A17" s="24" t="s">
        <v>441</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38" t="s">
        <v>627</v>
      </c>
      <c r="B18" s="439"/>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39"/>
    </row>
    <row r="19" spans="1:51" s="20" customFormat="1" ht="45" hidden="1" customHeight="1" thickBot="1" x14ac:dyDescent="0.3">
      <c r="A19" s="24" t="s">
        <v>442</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38" t="s">
        <v>628</v>
      </c>
      <c r="B20" s="439"/>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39"/>
    </row>
    <row r="21" spans="1:51" s="20" customFormat="1" ht="45" hidden="1" customHeight="1" thickBot="1" x14ac:dyDescent="0.3">
      <c r="A21" s="24" t="s">
        <v>443</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5" t="s">
        <v>443</v>
      </c>
      <c r="B22" s="236" t="s">
        <v>932</v>
      </c>
      <c r="C22" s="237" t="s">
        <v>98</v>
      </c>
      <c r="D22" s="238"/>
      <c r="E22" s="239"/>
      <c r="F22" s="239"/>
      <c r="G22" s="238"/>
      <c r="H22" s="238"/>
      <c r="I22" s="238"/>
      <c r="J22" s="238"/>
      <c r="K22" s="240">
        <f t="shared" si="61"/>
        <v>0</v>
      </c>
      <c r="L22" s="239"/>
      <c r="M22" s="239"/>
      <c r="N22" s="239">
        <v>6000000</v>
      </c>
      <c r="O22" s="237" t="s">
        <v>937</v>
      </c>
      <c r="P22" s="239">
        <v>4000000</v>
      </c>
      <c r="Q22" s="237" t="s">
        <v>933</v>
      </c>
      <c r="R22" s="240">
        <f>L22+M22+N22+P22</f>
        <v>10000000</v>
      </c>
      <c r="S22" s="238"/>
      <c r="T22" s="238"/>
      <c r="U22" s="239">
        <v>6000000</v>
      </c>
      <c r="V22" s="237" t="s">
        <v>937</v>
      </c>
      <c r="W22" s="239">
        <v>4000000</v>
      </c>
      <c r="X22" s="237" t="s">
        <v>933</v>
      </c>
      <c r="Y22" s="240">
        <f t="shared" si="63"/>
        <v>10000000</v>
      </c>
      <c r="Z22" s="238"/>
      <c r="AA22" s="238"/>
      <c r="AB22" s="238"/>
      <c r="AC22" s="238"/>
      <c r="AD22" s="238"/>
      <c r="AE22" s="238"/>
      <c r="AF22" s="240">
        <f t="shared" si="64"/>
        <v>0</v>
      </c>
      <c r="AG22" s="238"/>
      <c r="AH22" s="238"/>
      <c r="AI22" s="238"/>
      <c r="AJ22" s="238"/>
      <c r="AK22" s="238"/>
      <c r="AL22" s="238"/>
      <c r="AM22" s="240">
        <f t="shared" si="65"/>
        <v>0</v>
      </c>
      <c r="AN22" s="238"/>
      <c r="AO22" s="238"/>
      <c r="AP22" s="238"/>
      <c r="AQ22" s="238"/>
      <c r="AR22" s="238"/>
      <c r="AS22" s="238"/>
      <c r="AT22" s="240">
        <f t="shared" si="66"/>
        <v>0</v>
      </c>
      <c r="AU22" s="241">
        <f>AT22+AM22+AF22+Y22+R22+K22</f>
        <v>20000000</v>
      </c>
      <c r="AV22" s="242" t="s">
        <v>938</v>
      </c>
      <c r="AW22" s="238">
        <v>2023</v>
      </c>
      <c r="AX22" s="238">
        <v>2024</v>
      </c>
      <c r="AY22" s="243" t="s">
        <v>934</v>
      </c>
    </row>
    <row r="23" spans="1:51" ht="41.25" customHeight="1" thickBot="1" x14ac:dyDescent="0.3">
      <c r="A23" s="369" t="s">
        <v>939</v>
      </c>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1"/>
    </row>
    <row r="24" spans="1:51" s="20" customFormat="1" ht="31.5" customHeight="1" x14ac:dyDescent="0.25">
      <c r="A24" s="438" t="s">
        <v>629</v>
      </c>
      <c r="B24" s="439"/>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439"/>
      <c r="AN24" s="439"/>
      <c r="AO24" s="439"/>
      <c r="AP24" s="439"/>
      <c r="AQ24" s="439"/>
      <c r="AR24" s="439"/>
      <c r="AS24" s="439"/>
      <c r="AT24" s="439"/>
      <c r="AU24" s="439"/>
      <c r="AV24" s="439"/>
      <c r="AW24" s="439"/>
      <c r="AX24" s="439"/>
      <c r="AY24" s="439"/>
    </row>
    <row r="25" spans="1:51" ht="141" customHeight="1" thickBot="1" x14ac:dyDescent="0.3">
      <c r="A25" s="128" t="s">
        <v>630</v>
      </c>
      <c r="B25" s="32" t="s">
        <v>241</v>
      </c>
      <c r="C25" s="38" t="s">
        <v>98</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783</v>
      </c>
      <c r="AW25" s="40">
        <v>2024</v>
      </c>
      <c r="AX25" s="40">
        <v>2024</v>
      </c>
      <c r="AY25" s="25" t="s">
        <v>237</v>
      </c>
    </row>
    <row r="26" spans="1:51" s="20" customFormat="1" ht="31.5" customHeight="1" x14ac:dyDescent="0.25">
      <c r="A26" s="438" t="s">
        <v>631</v>
      </c>
      <c r="B26" s="43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39"/>
      <c r="AM26" s="439"/>
      <c r="AN26" s="439"/>
      <c r="AO26" s="439"/>
      <c r="AP26" s="439"/>
      <c r="AQ26" s="439"/>
      <c r="AR26" s="439"/>
      <c r="AS26" s="439"/>
      <c r="AT26" s="439"/>
      <c r="AU26" s="439"/>
      <c r="AV26" s="439"/>
      <c r="AW26" s="439"/>
      <c r="AX26" s="439"/>
      <c r="AY26" s="439"/>
    </row>
    <row r="27" spans="1:51" s="20" customFormat="1" ht="45" hidden="1" customHeight="1" x14ac:dyDescent="0.25">
      <c r="A27" s="24" t="s">
        <v>632</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61" t="s">
        <v>658</v>
      </c>
      <c r="B33" s="162" t="s">
        <v>659</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topLeftCell="A4"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99" t="s">
        <v>201</v>
      </c>
      <c r="B2" s="399"/>
      <c r="C2" s="399"/>
      <c r="D2" s="399"/>
      <c r="E2" s="399"/>
      <c r="F2" s="399"/>
      <c r="G2" s="399"/>
      <c r="H2" s="399"/>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row>
    <row r="3" spans="1:51" s="12" customFormat="1" ht="56.25" customHeight="1" thickBot="1" x14ac:dyDescent="0.35">
      <c r="A3" s="380" t="s">
        <v>206</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row>
    <row r="4" spans="1:51" ht="18" customHeight="1" thickBot="1" x14ac:dyDescent="0.3">
      <c r="A4" s="426" t="s">
        <v>1</v>
      </c>
      <c r="B4" s="426" t="s">
        <v>0</v>
      </c>
      <c r="C4" s="426" t="s">
        <v>25</v>
      </c>
      <c r="D4" s="426" t="s">
        <v>24</v>
      </c>
      <c r="E4" s="429">
        <v>2022</v>
      </c>
      <c r="F4" s="452"/>
      <c r="G4" s="452"/>
      <c r="H4" s="452"/>
      <c r="I4" s="452"/>
      <c r="J4" s="452"/>
      <c r="K4" s="453"/>
      <c r="L4" s="429">
        <v>2023</v>
      </c>
      <c r="M4" s="452"/>
      <c r="N4" s="452"/>
      <c r="O4" s="452"/>
      <c r="P4" s="452"/>
      <c r="Q4" s="452"/>
      <c r="R4" s="453"/>
      <c r="S4" s="429">
        <v>2024</v>
      </c>
      <c r="T4" s="452"/>
      <c r="U4" s="452"/>
      <c r="V4" s="452"/>
      <c r="W4" s="452"/>
      <c r="X4" s="452"/>
      <c r="Y4" s="453"/>
      <c r="Z4" s="429">
        <v>2025</v>
      </c>
      <c r="AA4" s="452"/>
      <c r="AB4" s="452"/>
      <c r="AC4" s="452"/>
      <c r="AD4" s="452"/>
      <c r="AE4" s="452"/>
      <c r="AF4" s="453"/>
      <c r="AG4" s="429">
        <v>2026</v>
      </c>
      <c r="AH4" s="452"/>
      <c r="AI4" s="452"/>
      <c r="AJ4" s="452"/>
      <c r="AK4" s="452"/>
      <c r="AL4" s="452"/>
      <c r="AM4" s="453"/>
      <c r="AN4" s="429">
        <v>2027</v>
      </c>
      <c r="AO4" s="452"/>
      <c r="AP4" s="452"/>
      <c r="AQ4" s="452"/>
      <c r="AR4" s="452"/>
      <c r="AS4" s="452"/>
      <c r="AT4" s="453"/>
      <c r="AU4" s="426" t="s">
        <v>27</v>
      </c>
      <c r="AV4" s="426" t="s">
        <v>4</v>
      </c>
      <c r="AW4" s="449" t="s">
        <v>21</v>
      </c>
      <c r="AX4" s="449" t="s">
        <v>22</v>
      </c>
      <c r="AY4" s="426" t="s">
        <v>5</v>
      </c>
    </row>
    <row r="5" spans="1:51" ht="27" customHeight="1" thickBot="1" x14ac:dyDescent="0.3">
      <c r="A5" s="445"/>
      <c r="B5" s="445"/>
      <c r="C5" s="445"/>
      <c r="D5" s="445"/>
      <c r="E5" s="392" t="s">
        <v>657</v>
      </c>
      <c r="F5" s="392"/>
      <c r="G5" s="392"/>
      <c r="H5" s="392"/>
      <c r="I5" s="392"/>
      <c r="J5" s="392"/>
      <c r="K5" s="393"/>
      <c r="L5" s="392" t="s">
        <v>657</v>
      </c>
      <c r="M5" s="392"/>
      <c r="N5" s="392"/>
      <c r="O5" s="392"/>
      <c r="P5" s="392"/>
      <c r="Q5" s="392"/>
      <c r="R5" s="393"/>
      <c r="S5" s="392" t="s">
        <v>657</v>
      </c>
      <c r="T5" s="392"/>
      <c r="U5" s="392"/>
      <c r="V5" s="392"/>
      <c r="W5" s="392"/>
      <c r="X5" s="392"/>
      <c r="Y5" s="393"/>
      <c r="Z5" s="392" t="s">
        <v>657</v>
      </c>
      <c r="AA5" s="392"/>
      <c r="AB5" s="392"/>
      <c r="AC5" s="392"/>
      <c r="AD5" s="392"/>
      <c r="AE5" s="392"/>
      <c r="AF5" s="393"/>
      <c r="AG5" s="392" t="s">
        <v>657</v>
      </c>
      <c r="AH5" s="392"/>
      <c r="AI5" s="392"/>
      <c r="AJ5" s="392"/>
      <c r="AK5" s="392"/>
      <c r="AL5" s="392"/>
      <c r="AM5" s="393"/>
      <c r="AN5" s="392" t="s">
        <v>657</v>
      </c>
      <c r="AO5" s="392"/>
      <c r="AP5" s="392"/>
      <c r="AQ5" s="392"/>
      <c r="AR5" s="392"/>
      <c r="AS5" s="392"/>
      <c r="AT5" s="393"/>
      <c r="AU5" s="445"/>
      <c r="AV5" s="445"/>
      <c r="AW5" s="450"/>
      <c r="AX5" s="450"/>
      <c r="AY5" s="445"/>
    </row>
    <row r="6" spans="1:51" ht="102.75" customHeight="1" thickBot="1" x14ac:dyDescent="0.3">
      <c r="A6" s="446"/>
      <c r="B6" s="446"/>
      <c r="C6" s="446"/>
      <c r="D6" s="446"/>
      <c r="E6" s="17" t="s">
        <v>2</v>
      </c>
      <c r="F6" s="17" t="s">
        <v>3</v>
      </c>
      <c r="G6" s="17" t="s">
        <v>16</v>
      </c>
      <c r="H6" s="17" t="s">
        <v>125</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46"/>
      <c r="AV6" s="446"/>
      <c r="AW6" s="451"/>
      <c r="AX6" s="451"/>
      <c r="AY6" s="446"/>
    </row>
    <row r="7" spans="1:51" s="8" customFormat="1" ht="18.75" customHeight="1" thickBot="1" x14ac:dyDescent="0.3">
      <c r="A7" s="424"/>
      <c r="B7" s="447"/>
      <c r="C7" s="447"/>
      <c r="D7" s="448"/>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40" t="s">
        <v>444</v>
      </c>
      <c r="B8" s="441"/>
      <c r="C8" s="441"/>
      <c r="D8" s="441"/>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38" t="s">
        <v>633</v>
      </c>
      <c r="B9" s="439"/>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row>
    <row r="10" spans="1:51" s="20" customFormat="1" ht="408.75" customHeight="1" thickBot="1" x14ac:dyDescent="0.3">
      <c r="A10" s="24" t="s">
        <v>445</v>
      </c>
      <c r="B10" s="32" t="s">
        <v>519</v>
      </c>
      <c r="C10" s="32" t="s">
        <v>98</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896</v>
      </c>
      <c r="AW10" s="36">
        <v>2022</v>
      </c>
      <c r="AX10" s="36">
        <v>2022</v>
      </c>
      <c r="AY10" s="26" t="s">
        <v>69</v>
      </c>
    </row>
    <row r="11" spans="1:51" s="20" customFormat="1" ht="31.5" customHeight="1" x14ac:dyDescent="0.25">
      <c r="A11" s="438" t="s">
        <v>634</v>
      </c>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row>
    <row r="12" spans="1:51" s="20" customFormat="1" ht="118.5" customHeight="1" x14ac:dyDescent="0.25">
      <c r="A12" s="24" t="s">
        <v>446</v>
      </c>
      <c r="B12" s="32" t="s">
        <v>645</v>
      </c>
      <c r="C12" s="32" t="s">
        <v>98</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784</v>
      </c>
      <c r="AW12" s="32">
        <v>2025</v>
      </c>
      <c r="AX12" s="36">
        <v>2026</v>
      </c>
      <c r="AY12" s="26" t="s">
        <v>646</v>
      </c>
    </row>
    <row r="13" spans="1:51" s="272" customFormat="1" ht="183.75" customHeight="1" x14ac:dyDescent="0.25">
      <c r="A13" s="305" t="s">
        <v>963</v>
      </c>
      <c r="B13" s="306" t="s">
        <v>964</v>
      </c>
      <c r="C13" s="306" t="s">
        <v>98</v>
      </c>
      <c r="D13" s="307"/>
      <c r="E13" s="307"/>
      <c r="F13" s="307"/>
      <c r="G13" s="307"/>
      <c r="H13" s="307"/>
      <c r="I13" s="307"/>
      <c r="J13" s="307"/>
      <c r="K13" s="308">
        <f t="shared" si="8"/>
        <v>0</v>
      </c>
      <c r="L13" s="309"/>
      <c r="M13" s="309"/>
      <c r="N13" s="309"/>
      <c r="O13" s="309"/>
      <c r="P13" s="309"/>
      <c r="Q13" s="309"/>
      <c r="R13" s="310">
        <f>L13+M13+N13+P13</f>
        <v>0</v>
      </c>
      <c r="S13" s="309">
        <v>25000</v>
      </c>
      <c r="T13" s="309"/>
      <c r="U13" s="309"/>
      <c r="V13" s="309"/>
      <c r="W13" s="309"/>
      <c r="X13" s="309"/>
      <c r="Y13" s="310">
        <f>S13+T13+U13+W13</f>
        <v>25000</v>
      </c>
      <c r="Z13" s="309">
        <v>500000</v>
      </c>
      <c r="AA13" s="309"/>
      <c r="AB13" s="309"/>
      <c r="AC13" s="309"/>
      <c r="AD13" s="309"/>
      <c r="AE13" s="309"/>
      <c r="AF13" s="310">
        <f>Z13+AA13+AB13+AD13</f>
        <v>500000</v>
      </c>
      <c r="AG13" s="309">
        <v>500000</v>
      </c>
      <c r="AH13" s="309"/>
      <c r="AI13" s="309"/>
      <c r="AJ13" s="309"/>
      <c r="AK13" s="309"/>
      <c r="AL13" s="309"/>
      <c r="AM13" s="310">
        <f t="shared" si="12"/>
        <v>500000</v>
      </c>
      <c r="AN13" s="309"/>
      <c r="AO13" s="309"/>
      <c r="AP13" s="309"/>
      <c r="AQ13" s="309"/>
      <c r="AR13" s="309"/>
      <c r="AS13" s="309"/>
      <c r="AT13" s="311">
        <f t="shared" si="13"/>
        <v>0</v>
      </c>
      <c r="AU13" s="312">
        <f>AT13+AM13+AF13+Y13+R13+K13</f>
        <v>1025000</v>
      </c>
      <c r="AV13" s="313" t="s">
        <v>965</v>
      </c>
      <c r="AW13" s="307">
        <v>2024</v>
      </c>
      <c r="AX13" s="307">
        <v>2026</v>
      </c>
      <c r="AY13" s="314" t="s">
        <v>69</v>
      </c>
    </row>
    <row r="14" spans="1:51" s="293" customFormat="1" ht="18.75" x14ac:dyDescent="0.25">
      <c r="A14" s="366" t="s">
        <v>1008</v>
      </c>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8"/>
    </row>
    <row r="20" spans="1:50" s="20" customFormat="1" ht="18.75" x14ac:dyDescent="0.25">
      <c r="A20" s="161" t="s">
        <v>658</v>
      </c>
      <c r="B20" s="162" t="s">
        <v>659</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99" t="s">
        <v>201</v>
      </c>
      <c r="B2" s="399"/>
      <c r="C2" s="399"/>
      <c r="D2" s="399"/>
      <c r="E2" s="399"/>
      <c r="F2" s="399"/>
      <c r="G2" s="399"/>
      <c r="H2" s="399"/>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c r="AN2" s="444"/>
      <c r="AO2" s="444"/>
      <c r="AP2" s="444"/>
      <c r="AQ2" s="444"/>
      <c r="AR2" s="444"/>
      <c r="AS2" s="444"/>
      <c r="AT2" s="444"/>
      <c r="AU2" s="444"/>
      <c r="AV2" s="444"/>
      <c r="AW2" s="444"/>
      <c r="AX2" s="444"/>
      <c r="AY2" s="444"/>
    </row>
    <row r="3" spans="1:51" s="12" customFormat="1" ht="56.25" customHeight="1" thickBot="1" x14ac:dyDescent="0.35">
      <c r="A3" s="380" t="s">
        <v>207</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row>
    <row r="4" spans="1:51" ht="18" customHeight="1" thickBot="1" x14ac:dyDescent="0.3">
      <c r="A4" s="426" t="s">
        <v>1</v>
      </c>
      <c r="B4" s="426" t="s">
        <v>0</v>
      </c>
      <c r="C4" s="426" t="s">
        <v>25</v>
      </c>
      <c r="D4" s="426" t="s">
        <v>24</v>
      </c>
      <c r="E4" s="429">
        <v>2022</v>
      </c>
      <c r="F4" s="452"/>
      <c r="G4" s="452"/>
      <c r="H4" s="452"/>
      <c r="I4" s="452"/>
      <c r="J4" s="452"/>
      <c r="K4" s="453"/>
      <c r="L4" s="429">
        <v>2023</v>
      </c>
      <c r="M4" s="452"/>
      <c r="N4" s="452"/>
      <c r="O4" s="452"/>
      <c r="P4" s="452"/>
      <c r="Q4" s="452"/>
      <c r="R4" s="453"/>
      <c r="S4" s="429">
        <v>2024</v>
      </c>
      <c r="T4" s="452"/>
      <c r="U4" s="452"/>
      <c r="V4" s="452"/>
      <c r="W4" s="452"/>
      <c r="X4" s="452"/>
      <c r="Y4" s="453"/>
      <c r="Z4" s="429">
        <v>2025</v>
      </c>
      <c r="AA4" s="452"/>
      <c r="AB4" s="452"/>
      <c r="AC4" s="452"/>
      <c r="AD4" s="452"/>
      <c r="AE4" s="452"/>
      <c r="AF4" s="453"/>
      <c r="AG4" s="429">
        <v>2026</v>
      </c>
      <c r="AH4" s="452"/>
      <c r="AI4" s="452"/>
      <c r="AJ4" s="452"/>
      <c r="AK4" s="452"/>
      <c r="AL4" s="452"/>
      <c r="AM4" s="453"/>
      <c r="AN4" s="429">
        <v>2027</v>
      </c>
      <c r="AO4" s="452"/>
      <c r="AP4" s="452"/>
      <c r="AQ4" s="452"/>
      <c r="AR4" s="452"/>
      <c r="AS4" s="452"/>
      <c r="AT4" s="453"/>
      <c r="AU4" s="426" t="s">
        <v>27</v>
      </c>
      <c r="AV4" s="426" t="s">
        <v>4</v>
      </c>
      <c r="AW4" s="449" t="s">
        <v>21</v>
      </c>
      <c r="AX4" s="449" t="s">
        <v>22</v>
      </c>
      <c r="AY4" s="426" t="s">
        <v>5</v>
      </c>
    </row>
    <row r="5" spans="1:51" ht="27" customHeight="1" thickBot="1" x14ac:dyDescent="0.3">
      <c r="A5" s="445"/>
      <c r="B5" s="445"/>
      <c r="C5" s="445"/>
      <c r="D5" s="445"/>
      <c r="E5" s="392" t="s">
        <v>657</v>
      </c>
      <c r="F5" s="392"/>
      <c r="G5" s="392"/>
      <c r="H5" s="392"/>
      <c r="I5" s="392"/>
      <c r="J5" s="392"/>
      <c r="K5" s="393"/>
      <c r="L5" s="392" t="s">
        <v>657</v>
      </c>
      <c r="M5" s="392"/>
      <c r="N5" s="392"/>
      <c r="O5" s="392"/>
      <c r="P5" s="392"/>
      <c r="Q5" s="392"/>
      <c r="R5" s="393"/>
      <c r="S5" s="392" t="s">
        <v>657</v>
      </c>
      <c r="T5" s="392"/>
      <c r="U5" s="392"/>
      <c r="V5" s="392"/>
      <c r="W5" s="392"/>
      <c r="X5" s="392"/>
      <c r="Y5" s="393"/>
      <c r="Z5" s="392" t="s">
        <v>657</v>
      </c>
      <c r="AA5" s="392"/>
      <c r="AB5" s="392"/>
      <c r="AC5" s="392"/>
      <c r="AD5" s="392"/>
      <c r="AE5" s="392"/>
      <c r="AF5" s="393"/>
      <c r="AG5" s="392" t="s">
        <v>657</v>
      </c>
      <c r="AH5" s="392"/>
      <c r="AI5" s="392"/>
      <c r="AJ5" s="392"/>
      <c r="AK5" s="392"/>
      <c r="AL5" s="392"/>
      <c r="AM5" s="393"/>
      <c r="AN5" s="392" t="s">
        <v>657</v>
      </c>
      <c r="AO5" s="392"/>
      <c r="AP5" s="392"/>
      <c r="AQ5" s="392"/>
      <c r="AR5" s="392"/>
      <c r="AS5" s="392"/>
      <c r="AT5" s="393"/>
      <c r="AU5" s="445"/>
      <c r="AV5" s="445"/>
      <c r="AW5" s="450"/>
      <c r="AX5" s="450"/>
      <c r="AY5" s="445"/>
    </row>
    <row r="6" spans="1:51" ht="102.75" customHeight="1" thickBot="1" x14ac:dyDescent="0.3">
      <c r="A6" s="446"/>
      <c r="B6" s="446"/>
      <c r="C6" s="446"/>
      <c r="D6" s="446"/>
      <c r="E6" s="17" t="s">
        <v>2</v>
      </c>
      <c r="F6" s="17" t="s">
        <v>3</v>
      </c>
      <c r="G6" s="17" t="s">
        <v>16</v>
      </c>
      <c r="H6" s="17" t="s">
        <v>125</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46"/>
      <c r="AV6" s="446"/>
      <c r="AW6" s="451"/>
      <c r="AX6" s="451"/>
      <c r="AY6" s="446"/>
    </row>
    <row r="7" spans="1:51" s="8" customFormat="1" ht="18.75" customHeight="1" thickBot="1" x14ac:dyDescent="0.3">
      <c r="A7" s="424"/>
      <c r="B7" s="447"/>
      <c r="C7" s="447"/>
      <c r="D7" s="448"/>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440" t="s">
        <v>447</v>
      </c>
      <c r="B8" s="441"/>
      <c r="C8" s="441"/>
      <c r="D8" s="441"/>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38" t="s">
        <v>448</v>
      </c>
      <c r="B9" s="439"/>
      <c r="C9" s="439"/>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row>
    <row r="10" spans="1:51" s="20" customFormat="1" ht="45" hidden="1" customHeight="1" thickBot="1" x14ac:dyDescent="0.3">
      <c r="A10" s="24" t="s">
        <v>449</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38" t="s">
        <v>637</v>
      </c>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row>
    <row r="12" spans="1:51" s="20" customFormat="1" ht="45" hidden="1" customHeight="1" thickBot="1" x14ac:dyDescent="0.3">
      <c r="A12" s="24" t="s">
        <v>450</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54" t="s">
        <v>451</v>
      </c>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6"/>
    </row>
    <row r="14" spans="1:51" ht="247.5" customHeight="1" thickBot="1" x14ac:dyDescent="0.3">
      <c r="A14" s="126" t="s">
        <v>452</v>
      </c>
      <c r="B14" s="48" t="s">
        <v>163</v>
      </c>
      <c r="C14" s="50" t="s">
        <v>122</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7"/>
      <c r="AO14" s="50"/>
      <c r="AP14" s="50"/>
      <c r="AQ14" s="54"/>
      <c r="AR14" s="54"/>
      <c r="AS14" s="136"/>
      <c r="AT14" s="49">
        <f>AN14+AO14+AP14+AR14</f>
        <v>0</v>
      </c>
      <c r="AU14" s="41">
        <f t="shared" ref="AU14" si="14">AT14+AM14+AF14+Y14+R14+K14+D14</f>
        <v>740125</v>
      </c>
      <c r="AV14" s="89" t="s">
        <v>785</v>
      </c>
      <c r="AW14" s="50">
        <v>2022</v>
      </c>
      <c r="AX14" s="50">
        <v>2022</v>
      </c>
      <c r="AY14" s="48" t="s">
        <v>841</v>
      </c>
    </row>
    <row r="15" spans="1:51" s="20" customFormat="1" ht="31.5" customHeight="1" thickBot="1" x14ac:dyDescent="0.3">
      <c r="A15" s="438" t="s">
        <v>453</v>
      </c>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c r="AP15" s="439"/>
      <c r="AQ15" s="439"/>
      <c r="AR15" s="439"/>
      <c r="AS15" s="439"/>
      <c r="AT15" s="439"/>
      <c r="AU15" s="439"/>
      <c r="AV15" s="439"/>
      <c r="AW15" s="439"/>
      <c r="AX15" s="439"/>
      <c r="AY15" s="439"/>
    </row>
    <row r="16" spans="1:51" s="20" customFormat="1" ht="45" hidden="1" customHeight="1" thickBot="1" x14ac:dyDescent="0.3">
      <c r="A16" s="24" t="s">
        <v>454</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440" t="s">
        <v>455</v>
      </c>
      <c r="B17" s="441"/>
      <c r="C17" s="441"/>
      <c r="D17" s="441"/>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438" t="s">
        <v>456</v>
      </c>
      <c r="B18" s="439"/>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39"/>
    </row>
    <row r="19" spans="1:51" s="20" customFormat="1" ht="45" hidden="1" customHeight="1" thickBot="1" x14ac:dyDescent="0.3">
      <c r="A19" s="24" t="s">
        <v>457</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438" t="s">
        <v>458</v>
      </c>
      <c r="B20" s="439"/>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39"/>
    </row>
    <row r="21" spans="1:51" s="20" customFormat="1" ht="45" hidden="1" customHeight="1" thickBot="1" x14ac:dyDescent="0.3">
      <c r="A21" s="24" t="s">
        <v>459</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438" t="s">
        <v>460</v>
      </c>
      <c r="B22" s="439"/>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39"/>
      <c r="AQ22" s="439"/>
      <c r="AR22" s="439"/>
      <c r="AS22" s="439"/>
      <c r="AT22" s="439"/>
      <c r="AU22" s="439"/>
      <c r="AV22" s="439"/>
      <c r="AW22" s="439"/>
      <c r="AX22" s="439"/>
      <c r="AY22" s="439"/>
    </row>
    <row r="23" spans="1:51" s="20" customFormat="1" ht="45" hidden="1" customHeight="1" thickBot="1" x14ac:dyDescent="0.3">
      <c r="A23" s="24" t="s">
        <v>461</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440" t="s">
        <v>462</v>
      </c>
      <c r="B24" s="441"/>
      <c r="C24" s="441"/>
      <c r="D24" s="441"/>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438" t="s">
        <v>638</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N25" s="439"/>
      <c r="AO25" s="439"/>
      <c r="AP25" s="439"/>
      <c r="AQ25" s="439"/>
      <c r="AR25" s="439"/>
      <c r="AS25" s="439"/>
      <c r="AT25" s="439"/>
      <c r="AU25" s="439"/>
      <c r="AV25" s="439"/>
      <c r="AW25" s="439"/>
      <c r="AX25" s="439"/>
      <c r="AY25" s="439"/>
    </row>
    <row r="26" spans="1:51" s="1" customFormat="1" ht="194.25" customHeight="1" x14ac:dyDescent="0.25">
      <c r="A26" s="158" t="s">
        <v>463</v>
      </c>
      <c r="B26" s="51" t="s">
        <v>494</v>
      </c>
      <c r="C26" s="51" t="s">
        <v>98</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898</v>
      </c>
      <c r="AW26" s="106" t="s">
        <v>29</v>
      </c>
      <c r="AX26" s="106" t="s">
        <v>123</v>
      </c>
      <c r="AY26" s="159" t="s">
        <v>69</v>
      </c>
    </row>
    <row r="27" spans="1:51" s="1" customFormat="1" ht="193.5" customHeight="1" thickBot="1" x14ac:dyDescent="0.3">
      <c r="A27" s="158" t="s">
        <v>495</v>
      </c>
      <c r="B27" s="51" t="s">
        <v>493</v>
      </c>
      <c r="C27" s="51" t="s">
        <v>98</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898</v>
      </c>
      <c r="AW27" s="106" t="s">
        <v>29</v>
      </c>
      <c r="AX27" s="106" t="s">
        <v>123</v>
      </c>
      <c r="AY27" s="159" t="s">
        <v>69</v>
      </c>
    </row>
    <row r="28" spans="1:51" s="20" customFormat="1" ht="31.5" customHeight="1" thickBot="1" x14ac:dyDescent="0.3">
      <c r="A28" s="438" t="s">
        <v>639</v>
      </c>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39"/>
      <c r="AN28" s="439"/>
      <c r="AO28" s="439"/>
      <c r="AP28" s="439"/>
      <c r="AQ28" s="439"/>
      <c r="AR28" s="439"/>
      <c r="AS28" s="439"/>
      <c r="AT28" s="439"/>
      <c r="AU28" s="439"/>
      <c r="AV28" s="439"/>
      <c r="AW28" s="439"/>
      <c r="AX28" s="439"/>
      <c r="AY28" s="439"/>
    </row>
    <row r="29" spans="1:51" s="20" customFormat="1" ht="45" hidden="1" customHeight="1" thickBot="1" x14ac:dyDescent="0.3">
      <c r="A29" s="24" t="s">
        <v>464</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440" t="s">
        <v>465</v>
      </c>
      <c r="B30" s="441"/>
      <c r="C30" s="441"/>
      <c r="D30" s="441"/>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438" t="s">
        <v>466</v>
      </c>
      <c r="B31" s="439"/>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39"/>
    </row>
    <row r="32" spans="1:51" s="20" customFormat="1" ht="45" hidden="1" customHeight="1" thickBot="1" x14ac:dyDescent="0.3">
      <c r="A32" s="24" t="s">
        <v>467</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438" t="s">
        <v>468</v>
      </c>
      <c r="B33" s="439"/>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39"/>
      <c r="AW33" s="439"/>
      <c r="AX33" s="439"/>
      <c r="AY33" s="439"/>
    </row>
    <row r="34" spans="1:51" s="20" customFormat="1" ht="45" hidden="1" customHeight="1" thickBot="1" x14ac:dyDescent="0.3">
      <c r="A34" s="24" t="s">
        <v>469</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438" t="s">
        <v>470</v>
      </c>
      <c r="B35" s="43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39"/>
      <c r="AW35" s="439"/>
      <c r="AX35" s="439"/>
      <c r="AY35" s="439"/>
    </row>
    <row r="36" spans="1:51" s="20" customFormat="1" ht="45" hidden="1" customHeight="1" thickBot="1" x14ac:dyDescent="0.3">
      <c r="A36" s="24" t="s">
        <v>471</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438" t="s">
        <v>640</v>
      </c>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row>
    <row r="38" spans="1:51" s="20" customFormat="1" ht="45" hidden="1" customHeight="1" thickBot="1" x14ac:dyDescent="0.3">
      <c r="A38" s="24" t="s">
        <v>641</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440" t="s">
        <v>472</v>
      </c>
      <c r="B39" s="441"/>
      <c r="C39" s="441"/>
      <c r="D39" s="441"/>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438" t="s">
        <v>473</v>
      </c>
      <c r="B40" s="439"/>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row>
    <row r="41" spans="1:51" s="20" customFormat="1" ht="238.5" customHeight="1" x14ac:dyDescent="0.25">
      <c r="A41" s="24" t="s">
        <v>474</v>
      </c>
      <c r="B41" s="32" t="s">
        <v>647</v>
      </c>
      <c r="C41" s="51" t="s">
        <v>98</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816</v>
      </c>
      <c r="AW41" s="32">
        <v>2023</v>
      </c>
      <c r="AX41" s="36">
        <v>2024</v>
      </c>
      <c r="AY41" s="27" t="s">
        <v>644</v>
      </c>
    </row>
    <row r="42" spans="1:51" s="20" customFormat="1" ht="124.5" customHeight="1" thickBot="1" x14ac:dyDescent="0.3">
      <c r="A42" s="24" t="s">
        <v>655</v>
      </c>
      <c r="B42" s="32" t="s">
        <v>656</v>
      </c>
      <c r="C42" s="51" t="s">
        <v>98</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786</v>
      </c>
      <c r="AW42" s="32">
        <v>2023</v>
      </c>
      <c r="AX42" s="36">
        <v>2024</v>
      </c>
      <c r="AY42" s="27" t="s">
        <v>644</v>
      </c>
    </row>
    <row r="43" spans="1:51" s="20" customFormat="1" ht="31.5" customHeight="1" x14ac:dyDescent="0.25">
      <c r="A43" s="438" t="s">
        <v>643</v>
      </c>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row>
    <row r="44" spans="1:51" s="20" customFormat="1" ht="45" hidden="1" customHeight="1" x14ac:dyDescent="0.25">
      <c r="A44" s="24" t="s">
        <v>642</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61" t="s">
        <v>658</v>
      </c>
      <c r="B50" s="162" t="s">
        <v>659</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F83" sqref="F83"/>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99"/>
      <c r="B2" s="399"/>
      <c r="C2" s="399"/>
      <c r="D2" s="399"/>
      <c r="P2" s="3"/>
      <c r="U2" s="3"/>
      <c r="Z2" s="3"/>
      <c r="AF2" s="3"/>
    </row>
    <row r="3" spans="1:34" x14ac:dyDescent="0.25">
      <c r="A3" s="399"/>
      <c r="B3" s="399"/>
      <c r="C3" s="399"/>
      <c r="D3" s="399"/>
    </row>
    <row r="4" spans="1:34" ht="18.75" thickBot="1" x14ac:dyDescent="0.3">
      <c r="A4" s="16"/>
      <c r="B4" s="16"/>
      <c r="C4" s="16"/>
      <c r="D4" s="16"/>
    </row>
    <row r="5" spans="1:34" x14ac:dyDescent="0.25">
      <c r="A5" s="382" t="s">
        <v>126</v>
      </c>
      <c r="B5" s="382">
        <v>2022</v>
      </c>
      <c r="C5" s="382"/>
      <c r="D5" s="382"/>
      <c r="E5" s="382"/>
      <c r="F5" s="382"/>
      <c r="G5" s="382">
        <v>2023</v>
      </c>
      <c r="H5" s="382"/>
      <c r="I5" s="382"/>
      <c r="J5" s="382"/>
      <c r="K5" s="382"/>
      <c r="L5" s="382">
        <v>2024</v>
      </c>
      <c r="M5" s="382"/>
      <c r="N5" s="382"/>
      <c r="O5" s="382"/>
      <c r="P5" s="382"/>
      <c r="Q5" s="382">
        <v>2025</v>
      </c>
      <c r="R5" s="382"/>
      <c r="S5" s="382"/>
      <c r="T5" s="382"/>
      <c r="U5" s="382"/>
      <c r="V5" s="382">
        <v>2026</v>
      </c>
      <c r="W5" s="382"/>
      <c r="X5" s="382"/>
      <c r="Y5" s="382"/>
      <c r="Z5" s="382"/>
      <c r="AA5" s="382">
        <v>2027</v>
      </c>
      <c r="AB5" s="382"/>
      <c r="AC5" s="382"/>
      <c r="AD5" s="382"/>
      <c r="AE5" s="382"/>
      <c r="AF5" s="386" t="s">
        <v>548</v>
      </c>
    </row>
    <row r="6" spans="1:34" x14ac:dyDescent="0.25">
      <c r="A6" s="383"/>
      <c r="B6" s="383" t="s">
        <v>15</v>
      </c>
      <c r="C6" s="383"/>
      <c r="D6" s="383"/>
      <c r="E6" s="383"/>
      <c r="F6" s="383"/>
      <c r="G6" s="383" t="s">
        <v>15</v>
      </c>
      <c r="H6" s="383"/>
      <c r="I6" s="383"/>
      <c r="J6" s="383"/>
      <c r="K6" s="383"/>
      <c r="L6" s="383" t="s">
        <v>15</v>
      </c>
      <c r="M6" s="383"/>
      <c r="N6" s="383"/>
      <c r="O6" s="383"/>
      <c r="P6" s="383"/>
      <c r="Q6" s="383" t="s">
        <v>15</v>
      </c>
      <c r="R6" s="383"/>
      <c r="S6" s="383"/>
      <c r="T6" s="383"/>
      <c r="U6" s="383"/>
      <c r="V6" s="383" t="s">
        <v>15</v>
      </c>
      <c r="W6" s="383"/>
      <c r="X6" s="383"/>
      <c r="Y6" s="383"/>
      <c r="Z6" s="383"/>
      <c r="AA6" s="383" t="s">
        <v>15</v>
      </c>
      <c r="AB6" s="383"/>
      <c r="AC6" s="383"/>
      <c r="AD6" s="383"/>
      <c r="AE6" s="383"/>
      <c r="AF6" s="387"/>
    </row>
    <row r="7" spans="1:34" ht="108" x14ac:dyDescent="0.25">
      <c r="A7" s="383"/>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87"/>
    </row>
    <row r="8" spans="1:34" x14ac:dyDescent="0.25">
      <c r="A8" s="160"/>
      <c r="B8" s="65">
        <f t="shared" ref="B8:AE8" si="0">SUM(B9:B177)</f>
        <v>12175300.154999999</v>
      </c>
      <c r="C8" s="65">
        <f t="shared" si="0"/>
        <v>32481843.035000004</v>
      </c>
      <c r="D8" s="65">
        <f t="shared" si="0"/>
        <v>7234580.79</v>
      </c>
      <c r="E8" s="65">
        <f t="shared" si="0"/>
        <v>2570324.81</v>
      </c>
      <c r="F8" s="65">
        <f t="shared" si="0"/>
        <v>54462048.790000007</v>
      </c>
      <c r="G8" s="65">
        <f t="shared" si="0"/>
        <v>31763165.107000001</v>
      </c>
      <c r="H8" s="65">
        <f t="shared" si="0"/>
        <v>5854168.8039999995</v>
      </c>
      <c r="I8" s="65">
        <f t="shared" si="0"/>
        <v>12434203.969999999</v>
      </c>
      <c r="J8" s="65">
        <f t="shared" si="0"/>
        <v>7382548.0700000003</v>
      </c>
      <c r="K8" s="65">
        <f t="shared" si="0"/>
        <v>57324085.950999998</v>
      </c>
      <c r="L8" s="65">
        <f t="shared" si="0"/>
        <v>49067498.153109998</v>
      </c>
      <c r="M8" s="65">
        <f t="shared" si="0"/>
        <v>2691462.1934500001</v>
      </c>
      <c r="N8" s="65">
        <f t="shared" si="0"/>
        <v>11811828</v>
      </c>
      <c r="O8" s="65">
        <f t="shared" si="0"/>
        <v>8330719.9998400006</v>
      </c>
      <c r="P8" s="65">
        <f t="shared" si="0"/>
        <v>71901508.346399993</v>
      </c>
      <c r="Q8" s="65">
        <f t="shared" si="0"/>
        <v>14914765.73789</v>
      </c>
      <c r="R8" s="65">
        <f t="shared" si="0"/>
        <v>4918532.5165499998</v>
      </c>
      <c r="S8" s="65">
        <f t="shared" si="0"/>
        <v>500000</v>
      </c>
      <c r="T8" s="65">
        <f t="shared" si="0"/>
        <v>4179999.99816</v>
      </c>
      <c r="U8" s="65">
        <f t="shared" si="0"/>
        <v>7735289.4095999999</v>
      </c>
      <c r="V8" s="65">
        <f t="shared" si="0"/>
        <v>9588060</v>
      </c>
      <c r="W8" s="65">
        <f t="shared" si="0"/>
        <v>0</v>
      </c>
      <c r="X8" s="65">
        <f t="shared" si="0"/>
        <v>0</v>
      </c>
      <c r="Y8" s="65">
        <f t="shared" si="0"/>
        <v>250000</v>
      </c>
      <c r="Z8" s="65">
        <f t="shared" si="0"/>
        <v>9838060</v>
      </c>
      <c r="AA8" s="65">
        <f t="shared" si="0"/>
        <v>3737260</v>
      </c>
      <c r="AB8" s="65">
        <f t="shared" si="0"/>
        <v>0</v>
      </c>
      <c r="AC8" s="65">
        <f t="shared" si="0"/>
        <v>0</v>
      </c>
      <c r="AD8" s="65">
        <f t="shared" si="0"/>
        <v>0</v>
      </c>
      <c r="AE8" s="65">
        <f t="shared" si="0"/>
        <v>5796586</v>
      </c>
      <c r="AF8" s="67">
        <f>SUM(AE8,Z8,U8,P8,K8,F8)</f>
        <v>207057578.49699998</v>
      </c>
      <c r="AH8" s="74"/>
    </row>
    <row r="9" spans="1:34" s="3" customFormat="1" x14ac:dyDescent="0.25">
      <c r="A9" s="68" t="s">
        <v>264</v>
      </c>
      <c r="B9" s="69">
        <f>'1.VTP'!E7</f>
        <v>4628496.9050000003</v>
      </c>
      <c r="C9" s="69">
        <f>'1.VTP'!F7</f>
        <v>6538056.5449999999</v>
      </c>
      <c r="D9" s="69">
        <f>'1.VTP'!G7</f>
        <v>4570239.01</v>
      </c>
      <c r="E9" s="69">
        <f>'1.VTP'!I7</f>
        <v>798536.78</v>
      </c>
      <c r="F9" s="69">
        <f>'1.VTP'!K7</f>
        <v>16535329.239999998</v>
      </c>
      <c r="G9" s="69">
        <f>'1.VTP'!L7</f>
        <v>13896384.587000001</v>
      </c>
      <c r="H9" s="69">
        <f>'1.VTP'!M7</f>
        <v>1952568.804</v>
      </c>
      <c r="I9" s="69">
        <f>'1.VTP'!N7</f>
        <v>3642149.9699999997</v>
      </c>
      <c r="J9" s="69">
        <f>'1.VTP'!P7</f>
        <v>1851927.2999999998</v>
      </c>
      <c r="K9" s="69">
        <f>'1.VTP'!R7</f>
        <v>21343030.660999998</v>
      </c>
      <c r="L9" s="69">
        <f>'1.VTP'!S7</f>
        <v>8717115.68255</v>
      </c>
      <c r="M9" s="69">
        <f>'1.VTP'!T7</f>
        <v>812862.1934499999</v>
      </c>
      <c r="N9" s="69">
        <f>'1.VTP'!U7</f>
        <v>5811828</v>
      </c>
      <c r="O9" s="69">
        <f>'1.VTP'!W7</f>
        <v>400000</v>
      </c>
      <c r="P9" s="69">
        <f>'1.VTP'!Y7</f>
        <v>15741805.876</v>
      </c>
      <c r="Q9" s="69">
        <f>'1.VTP'!Z7</f>
        <v>11359476.32645</v>
      </c>
      <c r="R9" s="69">
        <f>'1.VTP'!AA7</f>
        <v>4918532.5165499998</v>
      </c>
      <c r="S9" s="69">
        <f>'1.VTP'!AB7</f>
        <v>500000</v>
      </c>
      <c r="T9" s="69">
        <f>'1.VTP'!AD7</f>
        <v>0</v>
      </c>
      <c r="U9" s="69"/>
      <c r="V9" s="69">
        <f>'1.VTP'!AG7</f>
        <v>7080000</v>
      </c>
      <c r="W9" s="69">
        <f>'1.VTP'!AH7</f>
        <v>0</v>
      </c>
      <c r="X9" s="69">
        <f>'1.VTP'!AI7</f>
        <v>0</v>
      </c>
      <c r="Y9" s="69">
        <f>'1.VTP'!AK7</f>
        <v>0</v>
      </c>
      <c r="Z9" s="69">
        <f>'1.VTP'!AM7</f>
        <v>7080000</v>
      </c>
      <c r="AA9" s="69">
        <f>'1.VTP'!AN7</f>
        <v>2770000</v>
      </c>
      <c r="AB9" s="69">
        <f>'1.VTP'!AO7</f>
        <v>0</v>
      </c>
      <c r="AC9" s="69">
        <f>'1.VTP'!AP7</f>
        <v>0</v>
      </c>
      <c r="AD9" s="69">
        <f>'1.VTP'!AR7</f>
        <v>0</v>
      </c>
      <c r="AE9" s="69">
        <f>'1.VTP'!AT7</f>
        <v>2770000</v>
      </c>
      <c r="AF9" s="70">
        <f>'1.VTP'!AU7</f>
        <v>79441516.020000011</v>
      </c>
    </row>
    <row r="10" spans="1:34" ht="36" x14ac:dyDescent="0.25">
      <c r="A10" s="68" t="s">
        <v>265</v>
      </c>
      <c r="B10" s="69">
        <f>'2.VTP'!E6</f>
        <v>7025284.2499999991</v>
      </c>
      <c r="C10" s="69">
        <f>'2.VTP'!F6</f>
        <v>25943786.490000002</v>
      </c>
      <c r="D10" s="69">
        <f>'2.VTP'!G6</f>
        <v>2645015.7800000003</v>
      </c>
      <c r="E10" s="69">
        <f>'2.VTP'!I6</f>
        <v>1771788.03</v>
      </c>
      <c r="F10" s="69">
        <f>'2.VTP'!K6</f>
        <v>37385874.550000004</v>
      </c>
      <c r="G10" s="69">
        <f>'2.VTP'!L6</f>
        <v>16687474.52</v>
      </c>
      <c r="H10" s="69">
        <f>'2.VTP'!M6</f>
        <v>3901600</v>
      </c>
      <c r="I10" s="69">
        <f>'2.VTP'!N6</f>
        <v>2792054</v>
      </c>
      <c r="J10" s="69">
        <f>'2.VTP'!P6</f>
        <v>1530620.77</v>
      </c>
      <c r="K10" s="69">
        <f>'2.VTP'!R6</f>
        <v>24801749.289999999</v>
      </c>
      <c r="L10" s="69">
        <f>'2.VTP'!S6</f>
        <v>39469682.470559999</v>
      </c>
      <c r="M10" s="69">
        <f>'2.VTP'!T6</f>
        <v>1878600</v>
      </c>
      <c r="N10" s="69">
        <f>'2.VTP'!U6</f>
        <v>0</v>
      </c>
      <c r="O10" s="69">
        <f>'2.VTP'!W6</f>
        <v>3930719.9998400002</v>
      </c>
      <c r="P10" s="69">
        <f>'2.VTP'!Y6</f>
        <v>45279002.470399998</v>
      </c>
      <c r="Q10" s="69">
        <f>'2.VTP'!Z6</f>
        <v>1999589.4114399999</v>
      </c>
      <c r="R10" s="69">
        <f>'2.VTP'!AA6</f>
        <v>0</v>
      </c>
      <c r="S10" s="69">
        <f>'2.VTP'!AB6</f>
        <v>0</v>
      </c>
      <c r="T10" s="69">
        <f>'2.VTP'!AD6</f>
        <v>3929999.99816</v>
      </c>
      <c r="U10" s="69">
        <f>'2.VTP'!AF6</f>
        <v>5929589.4095999999</v>
      </c>
      <c r="V10" s="69">
        <f>'2.VTP'!AG6</f>
        <v>1758060</v>
      </c>
      <c r="W10" s="69">
        <f>'2.VTP'!AH6</f>
        <v>0</v>
      </c>
      <c r="X10" s="69">
        <f>'2.VTP'!AI6</f>
        <v>0</v>
      </c>
      <c r="Y10" s="69">
        <f>'2.VTP'!AL6</f>
        <v>0</v>
      </c>
      <c r="Z10" s="69">
        <f>'2.VTP'!AM6</f>
        <v>1758060</v>
      </c>
      <c r="AA10" s="69">
        <f>'2.VTP'!AN6</f>
        <v>827260</v>
      </c>
      <c r="AB10" s="69">
        <f>'2.VTP'!AO6</f>
        <v>0</v>
      </c>
      <c r="AC10" s="69">
        <f>'2.VTP'!AP6</f>
        <v>0</v>
      </c>
      <c r="AD10" s="69">
        <f>'2.VTP'!AR6</f>
        <v>0</v>
      </c>
      <c r="AE10" s="69">
        <f>'2.VTP'!AT6</f>
        <v>827260</v>
      </c>
      <c r="AF10" s="70">
        <f>'2.VTP'!AU6</f>
        <v>115921535.72</v>
      </c>
    </row>
    <row r="11" spans="1:34" ht="31.5" customHeight="1" x14ac:dyDescent="0.25">
      <c r="A11" s="68" t="s">
        <v>266</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267</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268</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5">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9"/>
  <sheetViews>
    <sheetView zoomScale="55" zoomScaleNormal="55" workbookViewId="0">
      <selection activeCell="A19" sqref="A19:XFD1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272" customWidth="1"/>
    <col min="10" max="29" width="9.140625" style="272"/>
    <col min="30" max="16384" width="9.140625" style="1"/>
  </cols>
  <sheetData>
    <row r="1" spans="1:15" x14ac:dyDescent="0.25">
      <c r="A1" s="459" t="s">
        <v>202</v>
      </c>
      <c r="B1" s="460"/>
      <c r="C1" s="460"/>
      <c r="D1" s="460"/>
      <c r="E1" s="460"/>
      <c r="F1" s="460"/>
      <c r="G1" s="460"/>
      <c r="H1" s="460"/>
      <c r="I1" s="271"/>
      <c r="J1" s="271"/>
      <c r="K1" s="271"/>
      <c r="L1" s="271"/>
      <c r="M1" s="271"/>
      <c r="N1" s="271"/>
      <c r="O1" s="271"/>
    </row>
    <row r="2" spans="1:15" x14ac:dyDescent="0.25">
      <c r="A2" s="461" t="s">
        <v>80</v>
      </c>
      <c r="B2" s="462"/>
      <c r="C2" s="462"/>
      <c r="D2" s="462"/>
      <c r="E2" s="462"/>
      <c r="F2" s="462"/>
      <c r="G2" s="462"/>
      <c r="H2" s="462"/>
      <c r="I2" s="273"/>
      <c r="J2" s="273"/>
      <c r="K2" s="273"/>
      <c r="L2" s="273"/>
      <c r="M2" s="273"/>
      <c r="N2" s="273"/>
      <c r="O2" s="273"/>
    </row>
    <row r="4" spans="1:15" ht="72" x14ac:dyDescent="0.25">
      <c r="A4" s="270" t="s">
        <v>23</v>
      </c>
      <c r="B4" s="270" t="s">
        <v>81</v>
      </c>
      <c r="C4" s="270" t="s">
        <v>82</v>
      </c>
      <c r="D4" s="270" t="s">
        <v>83</v>
      </c>
      <c r="E4" s="270" t="s">
        <v>84</v>
      </c>
      <c r="F4" s="270" t="s">
        <v>85</v>
      </c>
      <c r="G4" s="270" t="s">
        <v>86</v>
      </c>
      <c r="H4" s="270" t="s">
        <v>87</v>
      </c>
    </row>
    <row r="5" spans="1:15" s="272" customFormat="1" ht="90" x14ac:dyDescent="0.25">
      <c r="A5" s="349">
        <v>1</v>
      </c>
      <c r="B5" s="350" t="s">
        <v>979</v>
      </c>
      <c r="C5" s="313" t="s">
        <v>980</v>
      </c>
      <c r="D5" s="306" t="s">
        <v>981</v>
      </c>
      <c r="E5" s="306" t="s">
        <v>98</v>
      </c>
      <c r="F5" s="351" t="s">
        <v>982</v>
      </c>
      <c r="G5" s="352" t="s">
        <v>983</v>
      </c>
      <c r="H5" s="307" t="s">
        <v>984</v>
      </c>
    </row>
    <row r="6" spans="1:15" s="272" customFormat="1" x14ac:dyDescent="0.25">
      <c r="A6" s="406" t="s">
        <v>1008</v>
      </c>
      <c r="B6" s="457"/>
      <c r="C6" s="457"/>
      <c r="D6" s="457"/>
      <c r="E6" s="457"/>
      <c r="F6" s="457"/>
      <c r="G6" s="457"/>
      <c r="H6" s="458"/>
    </row>
    <row r="7" spans="1:15" s="274" customFormat="1" ht="93.75" customHeight="1" x14ac:dyDescent="0.25">
      <c r="A7" s="349">
        <v>2</v>
      </c>
      <c r="B7" s="353" t="s">
        <v>985</v>
      </c>
      <c r="C7" s="313" t="s">
        <v>980</v>
      </c>
      <c r="D7" s="353" t="s">
        <v>981</v>
      </c>
      <c r="E7" s="306" t="s">
        <v>98</v>
      </c>
      <c r="F7" s="354" t="s">
        <v>986</v>
      </c>
      <c r="G7" s="352" t="s">
        <v>987</v>
      </c>
      <c r="H7" s="307" t="s">
        <v>984</v>
      </c>
    </row>
    <row r="8" spans="1:15" s="272" customFormat="1" x14ac:dyDescent="0.25">
      <c r="A8" s="406" t="s">
        <v>1008</v>
      </c>
      <c r="B8" s="457"/>
      <c r="C8" s="457"/>
      <c r="D8" s="457"/>
      <c r="E8" s="457"/>
      <c r="F8" s="457"/>
      <c r="G8" s="457"/>
      <c r="H8" s="458"/>
    </row>
    <row r="9" spans="1:15" s="275" customFormat="1" ht="90" x14ac:dyDescent="0.25">
      <c r="A9" s="349">
        <v>3</v>
      </c>
      <c r="B9" s="313" t="s">
        <v>988</v>
      </c>
      <c r="C9" s="313" t="s">
        <v>980</v>
      </c>
      <c r="D9" s="313" t="s">
        <v>981</v>
      </c>
      <c r="E9" s="306" t="s">
        <v>98</v>
      </c>
      <c r="F9" s="355" t="s">
        <v>989</v>
      </c>
      <c r="G9" s="352" t="s">
        <v>983</v>
      </c>
      <c r="H9" s="307" t="s">
        <v>984</v>
      </c>
    </row>
    <row r="10" spans="1:15" s="272" customFormat="1" x14ac:dyDescent="0.25">
      <c r="A10" s="406" t="s">
        <v>1008</v>
      </c>
      <c r="B10" s="457"/>
      <c r="C10" s="457"/>
      <c r="D10" s="457"/>
      <c r="E10" s="457"/>
      <c r="F10" s="457"/>
      <c r="G10" s="457"/>
      <c r="H10" s="458"/>
    </row>
    <row r="11" spans="1:15" s="275" customFormat="1" ht="69.95" customHeight="1" x14ac:dyDescent="0.25">
      <c r="A11" s="349">
        <v>4</v>
      </c>
      <c r="B11" s="313" t="s">
        <v>990</v>
      </c>
      <c r="C11" s="313" t="s">
        <v>991</v>
      </c>
      <c r="D11" s="313" t="s">
        <v>264</v>
      </c>
      <c r="E11" s="306" t="s">
        <v>98</v>
      </c>
      <c r="F11" s="355" t="s">
        <v>992</v>
      </c>
      <c r="G11" s="352" t="s">
        <v>983</v>
      </c>
      <c r="H11" s="307" t="s">
        <v>993</v>
      </c>
    </row>
    <row r="12" spans="1:15" s="272" customFormat="1" x14ac:dyDescent="0.25">
      <c r="A12" s="406" t="s">
        <v>1008</v>
      </c>
      <c r="B12" s="457"/>
      <c r="C12" s="457"/>
      <c r="D12" s="457"/>
      <c r="E12" s="457"/>
      <c r="F12" s="457"/>
      <c r="G12" s="457"/>
      <c r="H12" s="458"/>
    </row>
    <row r="13" spans="1:15" s="275" customFormat="1" ht="90" x14ac:dyDescent="0.25">
      <c r="A13" s="349">
        <v>5</v>
      </c>
      <c r="B13" s="313" t="s">
        <v>994</v>
      </c>
      <c r="C13" s="313" t="s">
        <v>980</v>
      </c>
      <c r="D13" s="313" t="s">
        <v>981</v>
      </c>
      <c r="E13" s="306" t="s">
        <v>98</v>
      </c>
      <c r="F13" s="355" t="s">
        <v>995</v>
      </c>
      <c r="G13" s="352" t="s">
        <v>983</v>
      </c>
      <c r="H13" s="307" t="s">
        <v>984</v>
      </c>
    </row>
    <row r="14" spans="1:15" s="272" customFormat="1" x14ac:dyDescent="0.25">
      <c r="A14" s="406" t="s">
        <v>1008</v>
      </c>
      <c r="B14" s="457"/>
      <c r="C14" s="457"/>
      <c r="D14" s="457"/>
      <c r="E14" s="457"/>
      <c r="F14" s="457"/>
      <c r="G14" s="457"/>
      <c r="H14" s="458"/>
    </row>
    <row r="15" spans="1:15" s="275" customFormat="1" ht="72" x14ac:dyDescent="0.25">
      <c r="A15" s="349">
        <v>6</v>
      </c>
      <c r="B15" s="313" t="s">
        <v>996</v>
      </c>
      <c r="C15" s="313" t="s">
        <v>997</v>
      </c>
      <c r="D15" s="313" t="s">
        <v>981</v>
      </c>
      <c r="E15" s="306" t="s">
        <v>98</v>
      </c>
      <c r="F15" s="355" t="s">
        <v>998</v>
      </c>
      <c r="G15" s="352" t="s">
        <v>983</v>
      </c>
      <c r="H15" s="307" t="s">
        <v>984</v>
      </c>
    </row>
    <row r="16" spans="1:15" s="272" customFormat="1" x14ac:dyDescent="0.25">
      <c r="A16" s="406" t="s">
        <v>1008</v>
      </c>
      <c r="B16" s="457"/>
      <c r="C16" s="457"/>
      <c r="D16" s="457"/>
      <c r="E16" s="457"/>
      <c r="F16" s="457"/>
      <c r="G16" s="457"/>
      <c r="H16" s="458"/>
    </row>
    <row r="17" spans="1:8" s="275" customFormat="1" ht="90" x14ac:dyDescent="0.25">
      <c r="A17" s="349">
        <v>7</v>
      </c>
      <c r="B17" s="313" t="s">
        <v>999</v>
      </c>
      <c r="C17" s="313" t="s">
        <v>980</v>
      </c>
      <c r="D17" s="313" t="s">
        <v>981</v>
      </c>
      <c r="E17" s="306" t="s">
        <v>98</v>
      </c>
      <c r="F17" s="355" t="s">
        <v>1000</v>
      </c>
      <c r="G17" s="352" t="s">
        <v>983</v>
      </c>
      <c r="H17" s="307" t="s">
        <v>984</v>
      </c>
    </row>
    <row r="18" spans="1:8" s="272" customFormat="1" x14ac:dyDescent="0.25">
      <c r="A18" s="406" t="s">
        <v>1008</v>
      </c>
      <c r="B18" s="457"/>
      <c r="C18" s="457"/>
      <c r="D18" s="457"/>
      <c r="E18" s="457"/>
      <c r="F18" s="457"/>
      <c r="G18" s="457"/>
      <c r="H18" s="458"/>
    </row>
    <row r="19" spans="1:8" s="275" customFormat="1" ht="72" x14ac:dyDescent="0.25">
      <c r="A19" s="349">
        <v>8</v>
      </c>
      <c r="B19" s="313" t="s">
        <v>1001</v>
      </c>
      <c r="C19" s="313" t="s">
        <v>997</v>
      </c>
      <c r="D19" s="313" t="s">
        <v>981</v>
      </c>
      <c r="E19" s="306" t="s">
        <v>98</v>
      </c>
      <c r="F19" s="355" t="s">
        <v>1002</v>
      </c>
      <c r="G19" s="352" t="s">
        <v>983</v>
      </c>
      <c r="H19" s="307" t="s">
        <v>984</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1.VTP</vt:lpstr>
      <vt:lpstr>2.VTP</vt:lpstr>
      <vt:lpstr>3.VTP</vt:lpstr>
      <vt:lpstr>4.VTP</vt:lpstr>
      <vt:lpstr>5.VTP</vt:lpstr>
      <vt:lpstr>Kopa_finanses</vt:lpstr>
      <vt:lpstr>Pielikums</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Arita Bauska</cp:lastModifiedBy>
  <cp:lastPrinted>2023-06-15T10:16:36Z</cp:lastPrinted>
  <dcterms:created xsi:type="dcterms:W3CDTF">2018-05-28T06:38:28Z</dcterms:created>
  <dcterms:modified xsi:type="dcterms:W3CDTF">2023-10-02T06:55:01Z</dcterms:modified>
</cp:coreProperties>
</file>