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tabRatio="595"/>
  </bookViews>
  <sheets>
    <sheet name="1.VTP" sheetId="1" r:id="rId1"/>
    <sheet name="2.VTP" sheetId="4" r:id="rId2"/>
    <sheet name="3.VTP" sheetId="6" r:id="rId3"/>
    <sheet name="4.VTP" sheetId="5" r:id="rId4"/>
    <sheet name="5.VTP" sheetId="10" r:id="rId5"/>
    <sheet name="Kopa_finanses" sheetId="7" r:id="rId6"/>
    <sheet name="Pielikums" sheetId="8" r:id="rId7"/>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U160" i="4" l="1"/>
  <c r="AT160" i="4"/>
  <c r="AR160" i="4"/>
  <c r="AP160" i="4"/>
  <c r="AO160" i="4"/>
  <c r="AN160" i="4"/>
  <c r="AM160" i="4"/>
  <c r="AK160" i="4"/>
  <c r="AI160" i="4"/>
  <c r="AH160" i="4"/>
  <c r="AG160" i="4"/>
  <c r="AF160" i="4"/>
  <c r="AD160" i="4"/>
  <c r="AB160" i="4"/>
  <c r="AA160" i="4"/>
  <c r="Z160" i="4"/>
  <c r="Y160" i="4"/>
  <c r="W160" i="4"/>
  <c r="U160" i="4"/>
  <c r="T160" i="4"/>
  <c r="S160" i="4"/>
  <c r="R160" i="4"/>
  <c r="P160" i="4"/>
  <c r="N160" i="4"/>
  <c r="M160" i="4"/>
  <c r="L160" i="4"/>
  <c r="K160" i="4"/>
  <c r="I160" i="4"/>
  <c r="G160" i="4"/>
  <c r="F160" i="4"/>
  <c r="E160" i="4"/>
  <c r="AT181" i="4"/>
  <c r="AU181" i="4" s="1"/>
  <c r="AM181" i="4"/>
  <c r="AF181" i="4"/>
  <c r="Y181" i="4"/>
  <c r="R181" i="4"/>
  <c r="K181" i="4"/>
  <c r="AT179" i="4" l="1"/>
  <c r="AM179" i="4"/>
  <c r="AF179" i="4"/>
  <c r="Y179" i="4"/>
  <c r="R179" i="4"/>
  <c r="K179" i="4"/>
  <c r="AU179" i="4" l="1"/>
  <c r="AF21" i="1"/>
  <c r="Y21" i="1"/>
  <c r="R21" i="1"/>
  <c r="AT82" i="4"/>
  <c r="AM82" i="4"/>
  <c r="AF82" i="4"/>
  <c r="Y82" i="4"/>
  <c r="R82" i="4"/>
  <c r="K82" i="4"/>
  <c r="AU82" i="4" l="1"/>
  <c r="F8" i="5"/>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F7" i="4"/>
  <c r="G7" i="4"/>
  <c r="H7" i="4"/>
  <c r="I7" i="4"/>
  <c r="J7" i="4"/>
  <c r="M7" i="4"/>
  <c r="N7" i="4"/>
  <c r="O7" i="4"/>
  <c r="P7" i="4"/>
  <c r="Q7" i="4"/>
  <c r="S7" i="4"/>
  <c r="T7" i="4"/>
  <c r="U7" i="4"/>
  <c r="V7" i="4"/>
  <c r="W7" i="4"/>
  <c r="X7" i="4"/>
  <c r="Z7" i="4"/>
  <c r="AA7" i="4"/>
  <c r="AB7" i="4"/>
  <c r="AC7" i="4"/>
  <c r="AD7" i="4"/>
  <c r="AE7" i="4"/>
  <c r="AG7" i="4"/>
  <c r="AH7" i="4"/>
  <c r="AI7" i="4"/>
  <c r="AJ7" i="4"/>
  <c r="AK7" i="4"/>
  <c r="AL7" i="4"/>
  <c r="AN7" i="4"/>
  <c r="AO7" i="4"/>
  <c r="AP7" i="4"/>
  <c r="AQ7" i="4"/>
  <c r="AR7" i="4"/>
  <c r="AS7" i="4"/>
  <c r="S58" i="4"/>
  <c r="T58" i="4"/>
  <c r="U58" i="4"/>
  <c r="V58" i="4"/>
  <c r="W58" i="4"/>
  <c r="X58" i="4"/>
  <c r="Z58" i="4"/>
  <c r="AA58" i="4"/>
  <c r="AB58" i="4"/>
  <c r="AC58" i="4"/>
  <c r="AD58" i="4"/>
  <c r="AE58" i="4"/>
  <c r="AG58" i="4"/>
  <c r="AH58" i="4"/>
  <c r="AI58" i="4"/>
  <c r="AJ58" i="4"/>
  <c r="AK58" i="4"/>
  <c r="AL58" i="4"/>
  <c r="AN58" i="4"/>
  <c r="AO58" i="4"/>
  <c r="AP58" i="4"/>
  <c r="AQ58" i="4"/>
  <c r="AR58" i="4"/>
  <c r="AS58" i="4"/>
  <c r="M58" i="4"/>
  <c r="N58" i="4"/>
  <c r="O58" i="4"/>
  <c r="P58" i="4"/>
  <c r="Q58" i="4"/>
  <c r="F58" i="4"/>
  <c r="G58" i="4"/>
  <c r="H58" i="4"/>
  <c r="I58" i="4"/>
  <c r="J58" i="4"/>
  <c r="AT177" i="4" l="1"/>
  <c r="AM177" i="4"/>
  <c r="AF177" i="4"/>
  <c r="Y177" i="4"/>
  <c r="R177" i="4"/>
  <c r="K177" i="4"/>
  <c r="AT175" i="4"/>
  <c r="AM175" i="4"/>
  <c r="AF175" i="4"/>
  <c r="Y175" i="4"/>
  <c r="R175" i="4"/>
  <c r="K175" i="4"/>
  <c r="AU175" i="4" l="1"/>
  <c r="AU177" i="4"/>
  <c r="AT173" i="4"/>
  <c r="AM173" i="4"/>
  <c r="AF173" i="4"/>
  <c r="Y173" i="4"/>
  <c r="R173" i="4"/>
  <c r="K173" i="4"/>
  <c r="AT80" i="1"/>
  <c r="AM80" i="1"/>
  <c r="AF80" i="1"/>
  <c r="Y80" i="1"/>
  <c r="R80" i="1"/>
  <c r="K80" i="1"/>
  <c r="AU173" i="4" l="1"/>
  <c r="AU80" i="1"/>
  <c r="AT150" i="4"/>
  <c r="AM150" i="4"/>
  <c r="AF150" i="4"/>
  <c r="Y150" i="4"/>
  <c r="R150" i="4"/>
  <c r="K150" i="4"/>
  <c r="AU150" i="4" l="1"/>
  <c r="AT89" i="4"/>
  <c r="AM89" i="4"/>
  <c r="AF89" i="4"/>
  <c r="Y89" i="4"/>
  <c r="R89" i="4"/>
  <c r="K89" i="4"/>
  <c r="AU89" i="4" l="1"/>
  <c r="AT47" i="4"/>
  <c r="AM47" i="4"/>
  <c r="AF47" i="4"/>
  <c r="Y47" i="4"/>
  <c r="R47" i="4"/>
  <c r="K47" i="4"/>
  <c r="AU47" i="4" l="1"/>
  <c r="AT20" i="4"/>
  <c r="AM20" i="4"/>
  <c r="AF20" i="4"/>
  <c r="Y20" i="4"/>
  <c r="R20" i="4"/>
  <c r="K20" i="4"/>
  <c r="AU20" i="4" l="1"/>
  <c r="AT132" i="1" l="1"/>
  <c r="AM132" i="1"/>
  <c r="AF132" i="1"/>
  <c r="Y132" i="1"/>
  <c r="R132" i="1"/>
  <c r="K132" i="1"/>
  <c r="AU132" i="1" l="1"/>
  <c r="AT89" i="1"/>
  <c r="AM89" i="1"/>
  <c r="AF89" i="1"/>
  <c r="Y89" i="1"/>
  <c r="R89" i="1"/>
  <c r="K89" i="1"/>
  <c r="AU89" i="1" l="1"/>
  <c r="AT56" i="1"/>
  <c r="AM56" i="1"/>
  <c r="AF56" i="1"/>
  <c r="Y56" i="1"/>
  <c r="R56" i="1"/>
  <c r="K56" i="1"/>
  <c r="AT52" i="1"/>
  <c r="AM52" i="1"/>
  <c r="AF52" i="1"/>
  <c r="Y52" i="1"/>
  <c r="R52" i="1"/>
  <c r="K52" i="1"/>
  <c r="AT44" i="1"/>
  <c r="AM44" i="1"/>
  <c r="AF44" i="1"/>
  <c r="Y44" i="1"/>
  <c r="R44" i="1"/>
  <c r="K44" i="1"/>
  <c r="AU52" i="1" l="1"/>
  <c r="AU56" i="1"/>
  <c r="AU44" i="1"/>
  <c r="AT33" i="1"/>
  <c r="AM33" i="1"/>
  <c r="AF33" i="1"/>
  <c r="Y33" i="1"/>
  <c r="R33" i="1"/>
  <c r="K33" i="1"/>
  <c r="AU33" i="1" l="1"/>
  <c r="AT13" i="5"/>
  <c r="AU13" i="5" s="1"/>
  <c r="AM13" i="5"/>
  <c r="AF13" i="5"/>
  <c r="Y13" i="5"/>
  <c r="R13" i="5"/>
  <c r="K13" i="5"/>
  <c r="AT93" i="4" l="1"/>
  <c r="AM93" i="4"/>
  <c r="AF93" i="4"/>
  <c r="Y93" i="4"/>
  <c r="R93" i="4"/>
  <c r="K93" i="4"/>
  <c r="AU93" i="4" l="1"/>
  <c r="AT79" i="1" l="1"/>
  <c r="AM79" i="1"/>
  <c r="AF79" i="1"/>
  <c r="Y79" i="1"/>
  <c r="R79" i="1"/>
  <c r="K79" i="1"/>
  <c r="AU79" i="1" l="1"/>
  <c r="AS143" i="4"/>
  <c r="AR143" i="4"/>
  <c r="AQ143" i="4"/>
  <c r="AP143" i="4"/>
  <c r="AO143" i="4"/>
  <c r="AN143" i="4"/>
  <c r="AL143" i="4"/>
  <c r="AK143" i="4"/>
  <c r="AJ143" i="4"/>
  <c r="AI143" i="4"/>
  <c r="AH143" i="4"/>
  <c r="AG143" i="4"/>
  <c r="AE143" i="4"/>
  <c r="AD143" i="4"/>
  <c r="AC143" i="4"/>
  <c r="AB143" i="4"/>
  <c r="AA143" i="4"/>
  <c r="Z143" i="4"/>
  <c r="X143" i="4"/>
  <c r="W143" i="4"/>
  <c r="V143" i="4"/>
  <c r="U143" i="4"/>
  <c r="T143" i="4"/>
  <c r="S143" i="4"/>
  <c r="Q143" i="4"/>
  <c r="P143" i="4"/>
  <c r="O143" i="4"/>
  <c r="N143" i="4"/>
  <c r="M143" i="4"/>
  <c r="L143" i="4"/>
  <c r="F143" i="4"/>
  <c r="G143" i="4"/>
  <c r="H143" i="4"/>
  <c r="I143" i="4"/>
  <c r="J143" i="4"/>
  <c r="E143" i="4"/>
  <c r="AT59" i="1" l="1"/>
  <c r="AM59" i="1"/>
  <c r="AF59" i="1"/>
  <c r="Y59" i="1"/>
  <c r="R59" i="1"/>
  <c r="K59" i="1"/>
  <c r="AU59" i="1" l="1"/>
  <c r="AG8" i="1"/>
  <c r="AD8" i="1"/>
  <c r="AB8" i="1"/>
  <c r="AA8" i="1"/>
  <c r="Z8" i="1"/>
  <c r="W8" i="1"/>
  <c r="U8" i="1"/>
  <c r="T8" i="1"/>
  <c r="P8" i="1"/>
  <c r="N8" i="1"/>
  <c r="F8" i="1"/>
  <c r="G8" i="1"/>
  <c r="I8" i="1"/>
  <c r="AT145" i="1"/>
  <c r="AM145" i="1"/>
  <c r="AF145" i="1"/>
  <c r="Y145" i="1"/>
  <c r="R145" i="1"/>
  <c r="K145" i="1"/>
  <c r="AT22" i="6"/>
  <c r="AM22" i="6"/>
  <c r="AF22" i="6"/>
  <c r="Y22" i="6"/>
  <c r="R22" i="6"/>
  <c r="K22" i="6"/>
  <c r="AU145" i="1" l="1"/>
  <c r="AU22" i="6"/>
  <c r="AR8" i="1"/>
  <c r="AP8" i="1"/>
  <c r="AO8" i="1"/>
  <c r="AN8" i="1"/>
  <c r="AK8" i="1"/>
  <c r="AI8" i="1"/>
  <c r="AH8" i="1"/>
  <c r="AR7" i="6"/>
  <c r="AP7" i="6"/>
  <c r="AO7" i="6"/>
  <c r="AN7" i="6"/>
  <c r="AK7" i="6"/>
  <c r="AI7" i="6"/>
  <c r="AH7" i="6"/>
  <c r="AG7" i="6"/>
  <c r="AD7" i="6"/>
  <c r="AB7" i="6"/>
  <c r="AA7" i="6"/>
  <c r="Z7" i="6"/>
  <c r="W7" i="6"/>
  <c r="U7" i="6"/>
  <c r="T7" i="6"/>
  <c r="S7" i="6"/>
  <c r="P7" i="6"/>
  <c r="N7" i="6"/>
  <c r="M7" i="6"/>
  <c r="L7" i="6"/>
  <c r="F7" i="6"/>
  <c r="G7" i="6"/>
  <c r="I7" i="6"/>
  <c r="E7" i="6"/>
  <c r="E10" i="5"/>
  <c r="E8" i="5" s="1"/>
  <c r="AT77" i="1" l="1"/>
  <c r="AM77" i="1"/>
  <c r="AF77" i="1"/>
  <c r="S77" i="1"/>
  <c r="Y77" i="1" s="1"/>
  <c r="R77" i="1"/>
  <c r="K77" i="1"/>
  <c r="AU77" i="1" l="1"/>
  <c r="AT75" i="1"/>
  <c r="AM75" i="1"/>
  <c r="AF75" i="1"/>
  <c r="S75" i="1"/>
  <c r="Y75" i="1" s="1"/>
  <c r="R75" i="1"/>
  <c r="K75" i="1"/>
  <c r="AU75" i="1" l="1"/>
  <c r="AT73" i="1"/>
  <c r="AM73" i="1"/>
  <c r="AF73" i="1"/>
  <c r="S73" i="1"/>
  <c r="Y73" i="1" s="1"/>
  <c r="R73" i="1"/>
  <c r="K73" i="1"/>
  <c r="AU73" i="1" l="1"/>
  <c r="AT14" i="4"/>
  <c r="AM14" i="4"/>
  <c r="AF14" i="4"/>
  <c r="Y14" i="4"/>
  <c r="R14" i="4"/>
  <c r="K14" i="4"/>
  <c r="AU14" i="4" l="1"/>
  <c r="AT10" i="4"/>
  <c r="AM10" i="4"/>
  <c r="AF10" i="4"/>
  <c r="Y10" i="4"/>
  <c r="R10" i="4"/>
  <c r="K10" i="4"/>
  <c r="AU10" i="4" l="1"/>
  <c r="AR130" i="4"/>
  <c r="AN130" i="4"/>
  <c r="AO130" i="4"/>
  <c r="AP130" i="4"/>
  <c r="AK130" i="4"/>
  <c r="AG130" i="4"/>
  <c r="AH130" i="4"/>
  <c r="AI130" i="4"/>
  <c r="AD130" i="4"/>
  <c r="AA130" i="4"/>
  <c r="AB130" i="4"/>
  <c r="Z130" i="4"/>
  <c r="W130" i="4"/>
  <c r="S130" i="4"/>
  <c r="T130" i="4"/>
  <c r="U130" i="4"/>
  <c r="P130" i="4"/>
  <c r="L130" i="4"/>
  <c r="M130" i="4"/>
  <c r="N130" i="4"/>
  <c r="F130" i="4"/>
  <c r="G130" i="4"/>
  <c r="AT154" i="1"/>
  <c r="AM154" i="1"/>
  <c r="AF154" i="1"/>
  <c r="Y154" i="1"/>
  <c r="R154" i="1"/>
  <c r="K154" i="1"/>
  <c r="AT153" i="1"/>
  <c r="AM153" i="1"/>
  <c r="AF153" i="1"/>
  <c r="Y153" i="1"/>
  <c r="R153" i="1"/>
  <c r="K153" i="1"/>
  <c r="AT152" i="1"/>
  <c r="AM152" i="1"/>
  <c r="AF152" i="1"/>
  <c r="Y152" i="1"/>
  <c r="R152" i="1"/>
  <c r="K152" i="1"/>
  <c r="AT118" i="1"/>
  <c r="AM118" i="1"/>
  <c r="AF118" i="1"/>
  <c r="Y118" i="1"/>
  <c r="R118" i="1"/>
  <c r="K118" i="1"/>
  <c r="AT72" i="1"/>
  <c r="AM72" i="1"/>
  <c r="AF72" i="1"/>
  <c r="Y72" i="1"/>
  <c r="R72" i="1"/>
  <c r="K72" i="1"/>
  <c r="AT71" i="1"/>
  <c r="AM71" i="1"/>
  <c r="AF71" i="1"/>
  <c r="Y71" i="1"/>
  <c r="R71" i="1"/>
  <c r="K71" i="1"/>
  <c r="AT70" i="1"/>
  <c r="AM70" i="1"/>
  <c r="AF70" i="1"/>
  <c r="Y70" i="1"/>
  <c r="R70" i="1"/>
  <c r="K70" i="1"/>
  <c r="AT69" i="1"/>
  <c r="AM69" i="1"/>
  <c r="AF69" i="1"/>
  <c r="Y69" i="1"/>
  <c r="R69" i="1"/>
  <c r="K69" i="1"/>
  <c r="AT68" i="1"/>
  <c r="AM68" i="1"/>
  <c r="AF68" i="1"/>
  <c r="Y68" i="1"/>
  <c r="R68" i="1"/>
  <c r="K68" i="1"/>
  <c r="AT67" i="1"/>
  <c r="AM67" i="1"/>
  <c r="AF67" i="1"/>
  <c r="Y67" i="1"/>
  <c r="R67" i="1"/>
  <c r="K67" i="1"/>
  <c r="AT66" i="1"/>
  <c r="AM66" i="1"/>
  <c r="AF66" i="1"/>
  <c r="Y66" i="1"/>
  <c r="R66" i="1"/>
  <c r="K66" i="1"/>
  <c r="E86" i="4"/>
  <c r="F86" i="4"/>
  <c r="G86" i="4"/>
  <c r="I86" i="4"/>
  <c r="L86" i="4"/>
  <c r="M86" i="4"/>
  <c r="N86" i="4"/>
  <c r="P86" i="4"/>
  <c r="Q86" i="4"/>
  <c r="S86" i="4"/>
  <c r="T86" i="4"/>
  <c r="U86" i="4"/>
  <c r="W86" i="4"/>
  <c r="Z86" i="4"/>
  <c r="AA86" i="4"/>
  <c r="AB86" i="4"/>
  <c r="AD86" i="4"/>
  <c r="AG86" i="4"/>
  <c r="AH86" i="4"/>
  <c r="AI86" i="4"/>
  <c r="AK86" i="4"/>
  <c r="AN86" i="4"/>
  <c r="AO86" i="4"/>
  <c r="AP86" i="4"/>
  <c r="AR86"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T8" i="5" s="1"/>
  <c r="AM12" i="5"/>
  <c r="AM10" i="5"/>
  <c r="AF12" i="5"/>
  <c r="AF10" i="5"/>
  <c r="AF8" i="5" s="1"/>
  <c r="Y12" i="5"/>
  <c r="Y10" i="5"/>
  <c r="R12" i="5"/>
  <c r="R10" i="5"/>
  <c r="R8" i="5" s="1"/>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196" i="4"/>
  <c r="AT194" i="4"/>
  <c r="AT193" i="4"/>
  <c r="AT192" i="4"/>
  <c r="AT191" i="4"/>
  <c r="AT190" i="4"/>
  <c r="AT188" i="4"/>
  <c r="AT187" i="4"/>
  <c r="AT186" i="4"/>
  <c r="AT185" i="4"/>
  <c r="AT184" i="4"/>
  <c r="AT172" i="4"/>
  <c r="AT171" i="4"/>
  <c r="AT170" i="4"/>
  <c r="AT169" i="4"/>
  <c r="AT168" i="4"/>
  <c r="AT167" i="4"/>
  <c r="AT166" i="4"/>
  <c r="AT165" i="4"/>
  <c r="AT162" i="4"/>
  <c r="AT159" i="4"/>
  <c r="AT157" i="4"/>
  <c r="AT155" i="4"/>
  <c r="AT153" i="4"/>
  <c r="AT149" i="4"/>
  <c r="AT148" i="4"/>
  <c r="AT147" i="4"/>
  <c r="AT145" i="4"/>
  <c r="AT140" i="4"/>
  <c r="AT139" i="4"/>
  <c r="AT138" i="4"/>
  <c r="AT137" i="4"/>
  <c r="AT136" i="4"/>
  <c r="AT134" i="4"/>
  <c r="AT132" i="4"/>
  <c r="AT129" i="4"/>
  <c r="AT127" i="4"/>
  <c r="AT125" i="4"/>
  <c r="AT123" i="4"/>
  <c r="AT120" i="4"/>
  <c r="AT118" i="4"/>
  <c r="AT116" i="4"/>
  <c r="AT114" i="4"/>
  <c r="AT113" i="4"/>
  <c r="AT112" i="4"/>
  <c r="AT111" i="4"/>
  <c r="AT110" i="4"/>
  <c r="AT109" i="4"/>
  <c r="AT108" i="4"/>
  <c r="AT107" i="4"/>
  <c r="AT106" i="4"/>
  <c r="AT105" i="4"/>
  <c r="AT104" i="4"/>
  <c r="AT103" i="4"/>
  <c r="AT102" i="4"/>
  <c r="AT101" i="4"/>
  <c r="AT100" i="4"/>
  <c r="AT99" i="4"/>
  <c r="AT98" i="4"/>
  <c r="AT97" i="4"/>
  <c r="AT96" i="4"/>
  <c r="AT92" i="4"/>
  <c r="AT91" i="4"/>
  <c r="AT88" i="4"/>
  <c r="AT81" i="4"/>
  <c r="AT80" i="4"/>
  <c r="AT79" i="4"/>
  <c r="AT78" i="4"/>
  <c r="AT77" i="4"/>
  <c r="AT76" i="4"/>
  <c r="AT75" i="4"/>
  <c r="AT74" i="4"/>
  <c r="AT73" i="4"/>
  <c r="AT72" i="4"/>
  <c r="AT71" i="4"/>
  <c r="AT70" i="4"/>
  <c r="AT69" i="4"/>
  <c r="AT68" i="4"/>
  <c r="AT67" i="4"/>
  <c r="AT66" i="4"/>
  <c r="AT65" i="4"/>
  <c r="AT57" i="4"/>
  <c r="AT55" i="4"/>
  <c r="AT53" i="4"/>
  <c r="AT51" i="4"/>
  <c r="AT49"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19" i="4"/>
  <c r="AT18" i="4"/>
  <c r="AT17" i="4"/>
  <c r="AT13" i="4"/>
  <c r="AT12" i="4"/>
  <c r="AT9" i="4"/>
  <c r="AM196" i="4"/>
  <c r="AM194" i="4"/>
  <c r="AM193" i="4"/>
  <c r="AM192" i="4"/>
  <c r="AM191" i="4"/>
  <c r="AM190" i="4"/>
  <c r="AM188" i="4"/>
  <c r="AM187" i="4"/>
  <c r="AM186" i="4"/>
  <c r="AM185" i="4"/>
  <c r="AM184" i="4"/>
  <c r="AM172" i="4"/>
  <c r="AM171" i="4"/>
  <c r="AM170" i="4"/>
  <c r="AM169" i="4"/>
  <c r="AM168" i="4"/>
  <c r="AM167" i="4"/>
  <c r="AM166" i="4"/>
  <c r="AM165" i="4"/>
  <c r="AM162" i="4"/>
  <c r="AM159" i="4"/>
  <c r="AM157" i="4"/>
  <c r="AM155" i="4"/>
  <c r="AM153" i="4"/>
  <c r="AM149" i="4"/>
  <c r="AM148" i="4"/>
  <c r="AM147" i="4"/>
  <c r="AM145" i="4"/>
  <c r="AM140" i="4"/>
  <c r="AM139" i="4"/>
  <c r="AM138" i="4"/>
  <c r="AM137" i="4"/>
  <c r="AM136" i="4"/>
  <c r="AM134" i="4"/>
  <c r="AM132" i="4"/>
  <c r="AM129" i="4"/>
  <c r="AM127" i="4"/>
  <c r="AM125" i="4"/>
  <c r="AM123" i="4"/>
  <c r="AM120" i="4"/>
  <c r="AM118" i="4"/>
  <c r="AM116" i="4"/>
  <c r="AM114" i="4"/>
  <c r="AM113" i="4"/>
  <c r="AM112" i="4"/>
  <c r="AM111" i="4"/>
  <c r="AM110" i="4"/>
  <c r="AM109" i="4"/>
  <c r="AM108" i="4"/>
  <c r="AM107" i="4"/>
  <c r="AM106" i="4"/>
  <c r="AM105" i="4"/>
  <c r="AM104" i="4"/>
  <c r="AM103" i="4"/>
  <c r="AM102" i="4"/>
  <c r="AM101" i="4"/>
  <c r="AM100" i="4"/>
  <c r="AM99" i="4"/>
  <c r="AM98" i="4"/>
  <c r="AM97" i="4"/>
  <c r="AM96" i="4"/>
  <c r="AM92" i="4"/>
  <c r="AM91" i="4"/>
  <c r="AM88" i="4"/>
  <c r="AM81" i="4"/>
  <c r="AM80" i="4"/>
  <c r="AM79" i="4"/>
  <c r="AM78" i="4"/>
  <c r="AM77" i="4"/>
  <c r="AM76" i="4"/>
  <c r="AM75" i="4"/>
  <c r="AM74" i="4"/>
  <c r="AM73" i="4"/>
  <c r="AM72" i="4"/>
  <c r="AM71" i="4"/>
  <c r="AM70" i="4"/>
  <c r="AM69" i="4"/>
  <c r="AM68" i="4"/>
  <c r="AM67" i="4"/>
  <c r="AM66" i="4"/>
  <c r="AM65" i="4"/>
  <c r="AM57" i="4"/>
  <c r="AM55" i="4"/>
  <c r="AM53" i="4"/>
  <c r="AM51" i="4"/>
  <c r="AM49"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19" i="4"/>
  <c r="AM18" i="4"/>
  <c r="AM17" i="4"/>
  <c r="AM13" i="4"/>
  <c r="AM12" i="4"/>
  <c r="AM9" i="4"/>
  <c r="AF196" i="4"/>
  <c r="AF194" i="4"/>
  <c r="AF193" i="4"/>
  <c r="AF192" i="4"/>
  <c r="AF191" i="4"/>
  <c r="AF190" i="4"/>
  <c r="AF188" i="4"/>
  <c r="AF187" i="4"/>
  <c r="AF186" i="4"/>
  <c r="AF185" i="4"/>
  <c r="AF184" i="4"/>
  <c r="AF172" i="4"/>
  <c r="AF171" i="4"/>
  <c r="AF170" i="4"/>
  <c r="AF169" i="4"/>
  <c r="AF168" i="4"/>
  <c r="AF167" i="4"/>
  <c r="AF166" i="4"/>
  <c r="AF165" i="4"/>
  <c r="AF162" i="4"/>
  <c r="AF159" i="4"/>
  <c r="AF157" i="4"/>
  <c r="AF155" i="4"/>
  <c r="AF153" i="4"/>
  <c r="AF149" i="4"/>
  <c r="AF148" i="4"/>
  <c r="AF147" i="4"/>
  <c r="AF145" i="4"/>
  <c r="AF140" i="4"/>
  <c r="AF139" i="4"/>
  <c r="AF138" i="4"/>
  <c r="AF137" i="4"/>
  <c r="AF136" i="4"/>
  <c r="AF134" i="4"/>
  <c r="AF132" i="4"/>
  <c r="AF129" i="4"/>
  <c r="AF127" i="4"/>
  <c r="AF125" i="4"/>
  <c r="AF123" i="4"/>
  <c r="AF120" i="4"/>
  <c r="AF118" i="4"/>
  <c r="AF116" i="4"/>
  <c r="AF114" i="4"/>
  <c r="AF113" i="4"/>
  <c r="AF112" i="4"/>
  <c r="AF111" i="4"/>
  <c r="AF110" i="4"/>
  <c r="AF109" i="4"/>
  <c r="AF108" i="4"/>
  <c r="AF107" i="4"/>
  <c r="AF106" i="4"/>
  <c r="AF105" i="4"/>
  <c r="AF104" i="4"/>
  <c r="AF103" i="4"/>
  <c r="AF102" i="4"/>
  <c r="AF101" i="4"/>
  <c r="AF100" i="4"/>
  <c r="AF99" i="4"/>
  <c r="AF98" i="4"/>
  <c r="AF97" i="4"/>
  <c r="AF96" i="4"/>
  <c r="AF92" i="4"/>
  <c r="AF91" i="4"/>
  <c r="AF88" i="4"/>
  <c r="AF81" i="4"/>
  <c r="AF80" i="4"/>
  <c r="AF79" i="4"/>
  <c r="AF78" i="4"/>
  <c r="AF77" i="4"/>
  <c r="AF76" i="4"/>
  <c r="AF75" i="4"/>
  <c r="AF74" i="4"/>
  <c r="AF73" i="4"/>
  <c r="AF72" i="4"/>
  <c r="AF71" i="4"/>
  <c r="AF70" i="4"/>
  <c r="AF69" i="4"/>
  <c r="AF68" i="4"/>
  <c r="AF67" i="4"/>
  <c r="AF66" i="4"/>
  <c r="AF65" i="4"/>
  <c r="AF57" i="4"/>
  <c r="AF55" i="4"/>
  <c r="AF53" i="4"/>
  <c r="AF51" i="4"/>
  <c r="AF49" i="4"/>
  <c r="AF46" i="4"/>
  <c r="AF45" i="4"/>
  <c r="AF44" i="4"/>
  <c r="AF43" i="4"/>
  <c r="AF42" i="4"/>
  <c r="AF41" i="4"/>
  <c r="AF40" i="4"/>
  <c r="AF39" i="4"/>
  <c r="AF38" i="4"/>
  <c r="AF37" i="4"/>
  <c r="AF36" i="4"/>
  <c r="AF35" i="4"/>
  <c r="AF34" i="4"/>
  <c r="AF33" i="4"/>
  <c r="AF32" i="4"/>
  <c r="AF31" i="4"/>
  <c r="AF30" i="4"/>
  <c r="AF29" i="4"/>
  <c r="AF28" i="4"/>
  <c r="AF27" i="4"/>
  <c r="AF26" i="4"/>
  <c r="AF25" i="4"/>
  <c r="AF24" i="4"/>
  <c r="AF23" i="4"/>
  <c r="AF22" i="4"/>
  <c r="AF19" i="4"/>
  <c r="AF18" i="4"/>
  <c r="AF17" i="4"/>
  <c r="AF13" i="4"/>
  <c r="AF12" i="4"/>
  <c r="AF9" i="4"/>
  <c r="Y191" i="4"/>
  <c r="Y192" i="4"/>
  <c r="Y193" i="4"/>
  <c r="Y194" i="4"/>
  <c r="Y185" i="4"/>
  <c r="Y186" i="4"/>
  <c r="Y187" i="4"/>
  <c r="Y188" i="4"/>
  <c r="Y184" i="4"/>
  <c r="Y165" i="4"/>
  <c r="Y166" i="4"/>
  <c r="Y167" i="4"/>
  <c r="Y168" i="4"/>
  <c r="Y169" i="4"/>
  <c r="Y170" i="4"/>
  <c r="Y171" i="4"/>
  <c r="Y172" i="4"/>
  <c r="Y162" i="4"/>
  <c r="Y148" i="4"/>
  <c r="Y149" i="4"/>
  <c r="Y147" i="4"/>
  <c r="Y137" i="4"/>
  <c r="Y138" i="4"/>
  <c r="Y139" i="4"/>
  <c r="Y140" i="4"/>
  <c r="Y136" i="4"/>
  <c r="Y97" i="4"/>
  <c r="Y98" i="4"/>
  <c r="Y99" i="4"/>
  <c r="Y100" i="4"/>
  <c r="Y101" i="4"/>
  <c r="Y102" i="4"/>
  <c r="Y103" i="4"/>
  <c r="Y104" i="4"/>
  <c r="Y105" i="4"/>
  <c r="Y106" i="4"/>
  <c r="Y107" i="4"/>
  <c r="Y108" i="4"/>
  <c r="Y109" i="4"/>
  <c r="Y110" i="4"/>
  <c r="Y111" i="4"/>
  <c r="Y112" i="4"/>
  <c r="Y113" i="4"/>
  <c r="Y114" i="4"/>
  <c r="Y96" i="4"/>
  <c r="Y91" i="4"/>
  <c r="Y92" i="4"/>
  <c r="Y88" i="4"/>
  <c r="Y66" i="4"/>
  <c r="Y67" i="4"/>
  <c r="Y68" i="4"/>
  <c r="Y69" i="4"/>
  <c r="Y70" i="4"/>
  <c r="Y71" i="4"/>
  <c r="Y72" i="4"/>
  <c r="Y73" i="4"/>
  <c r="Y74" i="4"/>
  <c r="Y75" i="4"/>
  <c r="Y76" i="4"/>
  <c r="Y77" i="4"/>
  <c r="Y78" i="4"/>
  <c r="Y79" i="4"/>
  <c r="Y80" i="4"/>
  <c r="Y81" i="4"/>
  <c r="Y65" i="4"/>
  <c r="Y49" i="4"/>
  <c r="Y18" i="4"/>
  <c r="Y19" i="4"/>
  <c r="Y22" i="4"/>
  <c r="Y23" i="4"/>
  <c r="Y24" i="4"/>
  <c r="Y25" i="4"/>
  <c r="Y26" i="4"/>
  <c r="Y27" i="4"/>
  <c r="Y28" i="4"/>
  <c r="Y29" i="4"/>
  <c r="Y30" i="4"/>
  <c r="Y31" i="4"/>
  <c r="Y32" i="4"/>
  <c r="Y33" i="4"/>
  <c r="Y34" i="4"/>
  <c r="Y35" i="4"/>
  <c r="Y36" i="4"/>
  <c r="Y37" i="4"/>
  <c r="Y38" i="4"/>
  <c r="Y39" i="4"/>
  <c r="Y40" i="4"/>
  <c r="Y41" i="4"/>
  <c r="Y42" i="4"/>
  <c r="Y43" i="4"/>
  <c r="Y44" i="4"/>
  <c r="Y45" i="4"/>
  <c r="Y46" i="4"/>
  <c r="Y17" i="4"/>
  <c r="Y12" i="4"/>
  <c r="Y13" i="4"/>
  <c r="R196" i="4"/>
  <c r="R191" i="4"/>
  <c r="R192" i="4"/>
  <c r="R193" i="4"/>
  <c r="R194" i="4"/>
  <c r="R190" i="4"/>
  <c r="R185" i="4"/>
  <c r="R186" i="4"/>
  <c r="R187" i="4"/>
  <c r="R188" i="4"/>
  <c r="R184" i="4"/>
  <c r="R165" i="4"/>
  <c r="R166" i="4"/>
  <c r="R167" i="4"/>
  <c r="R168" i="4"/>
  <c r="R169" i="4"/>
  <c r="R170" i="4"/>
  <c r="R171" i="4"/>
  <c r="R172" i="4"/>
  <c r="R148" i="4"/>
  <c r="R149" i="4"/>
  <c r="R137" i="4"/>
  <c r="R138" i="4"/>
  <c r="R139" i="4"/>
  <c r="R140" i="4"/>
  <c r="R97" i="4"/>
  <c r="R98" i="4"/>
  <c r="R99" i="4"/>
  <c r="R100" i="4"/>
  <c r="R101" i="4"/>
  <c r="R102" i="4"/>
  <c r="R103" i="4"/>
  <c r="R104" i="4"/>
  <c r="R105" i="4"/>
  <c r="R106" i="4"/>
  <c r="R107" i="4"/>
  <c r="R108" i="4"/>
  <c r="R109" i="4"/>
  <c r="R110" i="4"/>
  <c r="R111" i="4"/>
  <c r="R112" i="4"/>
  <c r="R113" i="4"/>
  <c r="R114" i="4"/>
  <c r="R96" i="4"/>
  <c r="R91" i="4"/>
  <c r="R92" i="4"/>
  <c r="R88" i="4"/>
  <c r="R66" i="4"/>
  <c r="R67" i="4"/>
  <c r="R68" i="4"/>
  <c r="R69" i="4"/>
  <c r="R70" i="4"/>
  <c r="R71" i="4"/>
  <c r="R72" i="4"/>
  <c r="R73" i="4"/>
  <c r="R74" i="4"/>
  <c r="R75" i="4"/>
  <c r="R77" i="4"/>
  <c r="R78" i="4"/>
  <c r="R79" i="4"/>
  <c r="R80" i="4"/>
  <c r="R81" i="4"/>
  <c r="K191" i="4"/>
  <c r="K192" i="4"/>
  <c r="K193" i="4"/>
  <c r="K194" i="4"/>
  <c r="K188" i="4"/>
  <c r="K185" i="4"/>
  <c r="K186" i="4"/>
  <c r="K187" i="4"/>
  <c r="K165" i="4"/>
  <c r="K166" i="4"/>
  <c r="K167" i="4"/>
  <c r="K168" i="4"/>
  <c r="K169" i="4"/>
  <c r="K170" i="4"/>
  <c r="K171" i="4"/>
  <c r="K172" i="4"/>
  <c r="K148" i="4"/>
  <c r="K149" i="4"/>
  <c r="K138" i="4"/>
  <c r="K139" i="4"/>
  <c r="K140" i="4"/>
  <c r="K97" i="4"/>
  <c r="K98" i="4"/>
  <c r="K99" i="4"/>
  <c r="K100" i="4"/>
  <c r="K101" i="4"/>
  <c r="K102" i="4"/>
  <c r="K103" i="4"/>
  <c r="K104" i="4"/>
  <c r="K105" i="4"/>
  <c r="K106" i="4"/>
  <c r="K107" i="4"/>
  <c r="K108" i="4"/>
  <c r="K109" i="4"/>
  <c r="K110" i="4"/>
  <c r="K111" i="4"/>
  <c r="K112" i="4"/>
  <c r="K113" i="4"/>
  <c r="K114" i="4"/>
  <c r="K96" i="4"/>
  <c r="K91" i="4"/>
  <c r="K92" i="4"/>
  <c r="K66" i="4"/>
  <c r="K67" i="4"/>
  <c r="K68" i="4"/>
  <c r="K69" i="4"/>
  <c r="K70" i="4"/>
  <c r="K71" i="4"/>
  <c r="K72" i="4"/>
  <c r="K73" i="4"/>
  <c r="K74" i="4"/>
  <c r="K76" i="4"/>
  <c r="K77" i="4"/>
  <c r="K78" i="4"/>
  <c r="K79" i="4"/>
  <c r="K80" i="4"/>
  <c r="K81" i="4"/>
  <c r="K18" i="4"/>
  <c r="K19" i="4"/>
  <c r="K22" i="4"/>
  <c r="K23" i="4"/>
  <c r="K24" i="4"/>
  <c r="K25" i="4"/>
  <c r="K26" i="4"/>
  <c r="K27" i="4"/>
  <c r="K28" i="4"/>
  <c r="K29" i="4"/>
  <c r="K30" i="4"/>
  <c r="K31" i="4"/>
  <c r="K32" i="4"/>
  <c r="K33" i="4"/>
  <c r="K34" i="4"/>
  <c r="K35" i="4"/>
  <c r="K37" i="4"/>
  <c r="K38" i="4"/>
  <c r="K39" i="4"/>
  <c r="K40" i="4"/>
  <c r="K41" i="4"/>
  <c r="K42" i="4"/>
  <c r="K43" i="4"/>
  <c r="K44" i="4"/>
  <c r="K45" i="4"/>
  <c r="K46" i="4"/>
  <c r="K17" i="4"/>
  <c r="K12" i="4"/>
  <c r="K13" i="4"/>
  <c r="AT123" i="1"/>
  <c r="AT124" i="1"/>
  <c r="AT125" i="1"/>
  <c r="AT126" i="1"/>
  <c r="AT127" i="1"/>
  <c r="AT128" i="1"/>
  <c r="AT129" i="1"/>
  <c r="AT130" i="1"/>
  <c r="AT131" i="1"/>
  <c r="AT134" i="1"/>
  <c r="AT135" i="1"/>
  <c r="AT88"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M123" i="1"/>
  <c r="AM124" i="1"/>
  <c r="AM125" i="1"/>
  <c r="AM126" i="1"/>
  <c r="AM127" i="1"/>
  <c r="AM128" i="1"/>
  <c r="AM129" i="1"/>
  <c r="AM130" i="1"/>
  <c r="AM131" i="1"/>
  <c r="AM134" i="1"/>
  <c r="AM120" i="1"/>
  <c r="AM88"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 i="1"/>
  <c r="AM12" i="1"/>
  <c r="AM13" i="1"/>
  <c r="AM14" i="1"/>
  <c r="AM15" i="1"/>
  <c r="AM16" i="1"/>
  <c r="AM17" i="1"/>
  <c r="AM18" i="1"/>
  <c r="AM19" i="1"/>
  <c r="AM20" i="1"/>
  <c r="AM23" i="1"/>
  <c r="AM24" i="1"/>
  <c r="AM25" i="1"/>
  <c r="AM26" i="1"/>
  <c r="AM27" i="1"/>
  <c r="AM28" i="1"/>
  <c r="AM29" i="1"/>
  <c r="AM30" i="1"/>
  <c r="AM31" i="1"/>
  <c r="AM32" i="1"/>
  <c r="AM35" i="1"/>
  <c r="AM36" i="1"/>
  <c r="AM37" i="1"/>
  <c r="AM38" i="1"/>
  <c r="AM39" i="1"/>
  <c r="AM40" i="1"/>
  <c r="AM41" i="1"/>
  <c r="AM42" i="1"/>
  <c r="AM43" i="1"/>
  <c r="AM46" i="1"/>
  <c r="AM47" i="1"/>
  <c r="AM48" i="1"/>
  <c r="AM49" i="1"/>
  <c r="AM50" i="1"/>
  <c r="AM51" i="1"/>
  <c r="AM54" i="1"/>
  <c r="AM55" i="1"/>
  <c r="AM58" i="1"/>
  <c r="AM61" i="1"/>
  <c r="AM62" i="1"/>
  <c r="AM63" i="1"/>
  <c r="AM64" i="1"/>
  <c r="AM65" i="1"/>
  <c r="AF123" i="1"/>
  <c r="AF124" i="1"/>
  <c r="AF125" i="1"/>
  <c r="AF126" i="1"/>
  <c r="AF127" i="1"/>
  <c r="AF128" i="1"/>
  <c r="AF129" i="1"/>
  <c r="AF130" i="1"/>
  <c r="AF131" i="1"/>
  <c r="AF134" i="1"/>
  <c r="AF135" i="1"/>
  <c r="AF120" i="1"/>
  <c r="AF88"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 i="1"/>
  <c r="AF12" i="1"/>
  <c r="AF13" i="1"/>
  <c r="AF14" i="1"/>
  <c r="AF15" i="1"/>
  <c r="AF16" i="1"/>
  <c r="AF17" i="1"/>
  <c r="AF18" i="1"/>
  <c r="AF19" i="1"/>
  <c r="AF20" i="1"/>
  <c r="AF23" i="1"/>
  <c r="AF24" i="1"/>
  <c r="AF25" i="1"/>
  <c r="AF26" i="1"/>
  <c r="AF27" i="1"/>
  <c r="AF28" i="1"/>
  <c r="AF29" i="1"/>
  <c r="AF30" i="1"/>
  <c r="AF31" i="1"/>
  <c r="AF32" i="1"/>
  <c r="AF35" i="1"/>
  <c r="AF36" i="1"/>
  <c r="AF37" i="1"/>
  <c r="AF38" i="1"/>
  <c r="AF39" i="1"/>
  <c r="AF40" i="1"/>
  <c r="AF41" i="1"/>
  <c r="AF42" i="1"/>
  <c r="AF43" i="1"/>
  <c r="AF46" i="1"/>
  <c r="AF47" i="1"/>
  <c r="AF48" i="1"/>
  <c r="AF49" i="1"/>
  <c r="AF50" i="1"/>
  <c r="AF51" i="1"/>
  <c r="AF54" i="1"/>
  <c r="AF55" i="1"/>
  <c r="AF58" i="1"/>
  <c r="AF61" i="1"/>
  <c r="AF62" i="1"/>
  <c r="AF63" i="1"/>
  <c r="AF64" i="1"/>
  <c r="AF65" i="1"/>
  <c r="Y144" i="1"/>
  <c r="Y123" i="1"/>
  <c r="Y124" i="1"/>
  <c r="Y125" i="1"/>
  <c r="Y126" i="1"/>
  <c r="Y127" i="1"/>
  <c r="Y128" i="1"/>
  <c r="Y129" i="1"/>
  <c r="Y130" i="1"/>
  <c r="Y131" i="1"/>
  <c r="Y134" i="1"/>
  <c r="Y135"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 i="1"/>
  <c r="Y12" i="1"/>
  <c r="Y13" i="1"/>
  <c r="Y14" i="1"/>
  <c r="Y15" i="1"/>
  <c r="Y16" i="1"/>
  <c r="Y17" i="1"/>
  <c r="Y18" i="1"/>
  <c r="Y19" i="1"/>
  <c r="Y20" i="1"/>
  <c r="Y23" i="1"/>
  <c r="Y24" i="1"/>
  <c r="Y25" i="1"/>
  <c r="Y26" i="1"/>
  <c r="Y27" i="1"/>
  <c r="Y28" i="1"/>
  <c r="Y29" i="1"/>
  <c r="Y30" i="1"/>
  <c r="Y31" i="1"/>
  <c r="Y32" i="1"/>
  <c r="Y35" i="1"/>
  <c r="Y36" i="1"/>
  <c r="Y37" i="1"/>
  <c r="Y38" i="1"/>
  <c r="Y39" i="1"/>
  <c r="Y40" i="1"/>
  <c r="Y41" i="1"/>
  <c r="Y42" i="1"/>
  <c r="Y43" i="1"/>
  <c r="Y46" i="1"/>
  <c r="Y47" i="1"/>
  <c r="Y48" i="1"/>
  <c r="Y49" i="1"/>
  <c r="Y50" i="1"/>
  <c r="Y51" i="1"/>
  <c r="Y54" i="1"/>
  <c r="Y55" i="1"/>
  <c r="Y58" i="1"/>
  <c r="Y61" i="1"/>
  <c r="Y62" i="1"/>
  <c r="Y63" i="1"/>
  <c r="Y64" i="1"/>
  <c r="Y65" i="1"/>
  <c r="R123" i="1"/>
  <c r="R124" i="1"/>
  <c r="R125" i="1"/>
  <c r="R126" i="1"/>
  <c r="R127" i="1"/>
  <c r="R128" i="1"/>
  <c r="R129" i="1"/>
  <c r="R130" i="1"/>
  <c r="R131" i="1"/>
  <c r="R134" i="1"/>
  <c r="R117" i="1"/>
  <c r="R116" i="1"/>
  <c r="R115" i="1"/>
  <c r="R114" i="1"/>
  <c r="R113" i="1"/>
  <c r="R112" i="1"/>
  <c r="R111" i="1"/>
  <c r="R110" i="1"/>
  <c r="R108" i="1"/>
  <c r="R107" i="1"/>
  <c r="R106" i="1"/>
  <c r="R105" i="1"/>
  <c r="R104" i="1"/>
  <c r="R103" i="1"/>
  <c r="R102" i="1"/>
  <c r="R101" i="1"/>
  <c r="R100" i="1"/>
  <c r="R99" i="1"/>
  <c r="R98" i="1"/>
  <c r="R97" i="1"/>
  <c r="R96" i="1"/>
  <c r="R95" i="1"/>
  <c r="R94" i="1"/>
  <c r="R93" i="1"/>
  <c r="R92" i="1"/>
  <c r="R91" i="1"/>
  <c r="R58" i="1"/>
  <c r="R61" i="1"/>
  <c r="R62" i="1"/>
  <c r="R63" i="1"/>
  <c r="R64" i="1"/>
  <c r="R65" i="1"/>
  <c r="R42" i="1"/>
  <c r="R43" i="1"/>
  <c r="R49" i="1"/>
  <c r="R50" i="1"/>
  <c r="R51" i="1"/>
  <c r="R27" i="1"/>
  <c r="R28" i="1"/>
  <c r="R29" i="1"/>
  <c r="R30" i="1"/>
  <c r="R31" i="1"/>
  <c r="R32" i="1"/>
  <c r="R11" i="1"/>
  <c r="R12" i="1"/>
  <c r="R13" i="1"/>
  <c r="R14" i="1"/>
  <c r="R15" i="1"/>
  <c r="R16" i="1"/>
  <c r="R17" i="1"/>
  <c r="R19" i="1"/>
  <c r="R20" i="1"/>
  <c r="R23" i="1"/>
  <c r="R24" i="1"/>
  <c r="R25" i="1"/>
  <c r="R26" i="1"/>
  <c r="K130" i="1"/>
  <c r="K131" i="1"/>
  <c r="K134" i="1"/>
  <c r="K135" i="1"/>
  <c r="K123" i="1"/>
  <c r="K124" i="1"/>
  <c r="K125" i="1"/>
  <c r="K126" i="1"/>
  <c r="K128" i="1"/>
  <c r="K129" i="1"/>
  <c r="K88"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54" i="1"/>
  <c r="K55" i="1"/>
  <c r="K58" i="1"/>
  <c r="K61" i="1"/>
  <c r="K62" i="1"/>
  <c r="K63" i="1"/>
  <c r="K64" i="1"/>
  <c r="K65" i="1"/>
  <c r="K42" i="1"/>
  <c r="K43" i="1"/>
  <c r="K46" i="1"/>
  <c r="K47" i="1"/>
  <c r="K48" i="1"/>
  <c r="K49" i="1"/>
  <c r="K50" i="1"/>
  <c r="K51" i="1"/>
  <c r="K31" i="1"/>
  <c r="K32" i="1"/>
  <c r="K35" i="1"/>
  <c r="K36" i="1"/>
  <c r="K37" i="1"/>
  <c r="K38" i="1"/>
  <c r="K39" i="1"/>
  <c r="K40" i="1"/>
  <c r="K41" i="1"/>
  <c r="K26" i="1"/>
  <c r="K27" i="1"/>
  <c r="K28" i="1"/>
  <c r="K29" i="1"/>
  <c r="K30" i="1"/>
  <c r="K25" i="1"/>
  <c r="K11" i="1"/>
  <c r="K12" i="1"/>
  <c r="K13" i="1"/>
  <c r="K14" i="1"/>
  <c r="K15" i="1"/>
  <c r="K16" i="1"/>
  <c r="K17" i="1"/>
  <c r="K18" i="1"/>
  <c r="K19" i="1"/>
  <c r="K20" i="1"/>
  <c r="K23" i="1"/>
  <c r="K24" i="1"/>
  <c r="K41" i="10"/>
  <c r="AM7" i="4" l="1"/>
  <c r="AM58" i="4"/>
  <c r="AT7" i="4"/>
  <c r="AT58" i="4"/>
  <c r="Y58" i="4"/>
  <c r="AF7" i="4"/>
  <c r="AF58" i="4"/>
  <c r="Y8" i="5"/>
  <c r="AM8" i="5"/>
  <c r="AM7" i="5" s="1"/>
  <c r="AF143" i="4"/>
  <c r="AT143" i="4"/>
  <c r="AM143" i="4"/>
  <c r="R7" i="6"/>
  <c r="AF7" i="6"/>
  <c r="AF6" i="6" s="1"/>
  <c r="AT7" i="6"/>
  <c r="Y7" i="6"/>
  <c r="Y6" i="6" s="1"/>
  <c r="AM7" i="6"/>
  <c r="AM6" i="6" s="1"/>
  <c r="AT7" i="5"/>
  <c r="AF8" i="10"/>
  <c r="AF17" i="10"/>
  <c r="AM24" i="10"/>
  <c r="Y7" i="5"/>
  <c r="AT30" i="10"/>
  <c r="Y24" i="10"/>
  <c r="R8" i="10"/>
  <c r="R30" i="10"/>
  <c r="Y17" i="10"/>
  <c r="AM8" i="10"/>
  <c r="AM30" i="10"/>
  <c r="AT8" i="10"/>
  <c r="R7" i="5"/>
  <c r="AM121" i="4"/>
  <c r="AM130" i="4"/>
  <c r="AF86" i="4"/>
  <c r="AF121" i="4"/>
  <c r="AF130" i="4"/>
  <c r="AM86" i="4"/>
  <c r="AT86" i="4"/>
  <c r="AT121" i="4"/>
  <c r="AT130" i="4"/>
  <c r="Y8" i="10"/>
  <c r="AU153" i="1"/>
  <c r="AU154" i="1"/>
  <c r="R24" i="10"/>
  <c r="AF30" i="10"/>
  <c r="AM17" i="10"/>
  <c r="AU152" i="1"/>
  <c r="R6" i="6"/>
  <c r="AT6" i="6"/>
  <c r="AF7" i="5"/>
  <c r="R17" i="10"/>
  <c r="Y30" i="10"/>
  <c r="AF24" i="10"/>
  <c r="AU118" i="1"/>
  <c r="AU71" i="1"/>
  <c r="AU69" i="1"/>
  <c r="AU67" i="1"/>
  <c r="AU66" i="1"/>
  <c r="AU68" i="1"/>
  <c r="AU70" i="1"/>
  <c r="AU72" i="1"/>
  <c r="AU124" i="1"/>
  <c r="AU114" i="1"/>
  <c r="AU106" i="1"/>
  <c r="AU94" i="1"/>
  <c r="AU128" i="1"/>
  <c r="AU113" i="1"/>
  <c r="AU105" i="1"/>
  <c r="AU101" i="1"/>
  <c r="AU97" i="1"/>
  <c r="AU93" i="1"/>
  <c r="AU131" i="1"/>
  <c r="AU123" i="1"/>
  <c r="AU110" i="1"/>
  <c r="AU102" i="1"/>
  <c r="AU116" i="1"/>
  <c r="AU112" i="1"/>
  <c r="AU108" i="1"/>
  <c r="AU104" i="1"/>
  <c r="AU100" i="1"/>
  <c r="AU96" i="1"/>
  <c r="AU92" i="1"/>
  <c r="AU130" i="1"/>
  <c r="AU126" i="1"/>
  <c r="AU98" i="1"/>
  <c r="AU11" i="1"/>
  <c r="AU115" i="1"/>
  <c r="AU111" i="1"/>
  <c r="AU107" i="1"/>
  <c r="AU103" i="1"/>
  <c r="AU99" i="1"/>
  <c r="AU95" i="1"/>
  <c r="AU91" i="1"/>
  <c r="AU134" i="1"/>
  <c r="AU129" i="1"/>
  <c r="AU125" i="1"/>
  <c r="AU41" i="10"/>
  <c r="AT49" i="1"/>
  <c r="AU49" i="1" s="1"/>
  <c r="AT51" i="1"/>
  <c r="AU51" i="1" s="1"/>
  <c r="AT50" i="1"/>
  <c r="AU50" i="1" s="1"/>
  <c r="R7" i="10" l="1"/>
  <c r="AF7" i="10"/>
  <c r="AM7" i="10"/>
  <c r="Y7" i="10"/>
  <c r="AT7" i="10"/>
  <c r="AF6" i="4"/>
  <c r="AT6" i="4"/>
  <c r="AM6" i="4"/>
  <c r="E130" i="4"/>
  <c r="AS121" i="4"/>
  <c r="AR121" i="4"/>
  <c r="AN121" i="4"/>
  <c r="AO121" i="4"/>
  <c r="AP121" i="4"/>
  <c r="AK121" i="4"/>
  <c r="AG121" i="4"/>
  <c r="AH121" i="4"/>
  <c r="AI121" i="4"/>
  <c r="AD121" i="4"/>
  <c r="Z121" i="4"/>
  <c r="AA121" i="4"/>
  <c r="AB121" i="4"/>
  <c r="W121" i="4"/>
  <c r="S121" i="4"/>
  <c r="T121" i="4"/>
  <c r="U121" i="4"/>
  <c r="P121" i="4"/>
  <c r="L121" i="4"/>
  <c r="M121" i="4"/>
  <c r="N121" i="4"/>
  <c r="I121" i="4"/>
  <c r="F121" i="4"/>
  <c r="G121" i="4"/>
  <c r="E121" i="4"/>
  <c r="K44" i="10"/>
  <c r="K38" i="10"/>
  <c r="K10" i="6"/>
  <c r="K17" i="6"/>
  <c r="K15" i="6"/>
  <c r="K13" i="6"/>
  <c r="Y159" i="4"/>
  <c r="R159" i="4"/>
  <c r="K159" i="4"/>
  <c r="Y57" i="4"/>
  <c r="R57" i="4"/>
  <c r="K57" i="4"/>
  <c r="AU9" i="6" l="1"/>
  <c r="AU10" i="6"/>
  <c r="AU38" i="10"/>
  <c r="AU44" i="10"/>
  <c r="AU17" i="6"/>
  <c r="AU15" i="6"/>
  <c r="AU13" i="6"/>
  <c r="AU159" i="4"/>
  <c r="AU57" i="4"/>
  <c r="AT85" i="1" l="1"/>
  <c r="AM85" i="1"/>
  <c r="AF85" i="1"/>
  <c r="Y85" i="1"/>
  <c r="R85" i="1"/>
  <c r="K85" i="1"/>
  <c r="AT83" i="1"/>
  <c r="AM83" i="1"/>
  <c r="AF83" i="1"/>
  <c r="Y83" i="1"/>
  <c r="R83" i="1"/>
  <c r="K83" i="1"/>
  <c r="AU83" i="1" l="1"/>
  <c r="AU85" i="1"/>
  <c r="K196" i="4"/>
  <c r="AU167" i="4" l="1"/>
  <c r="AU168" i="4"/>
  <c r="K87" i="1" l="1"/>
  <c r="R41" i="1" l="1"/>
  <c r="K25" i="6" l="1"/>
  <c r="E75" i="4" l="1"/>
  <c r="E58" i="4" s="1"/>
  <c r="K75" i="4" l="1"/>
  <c r="AU81" i="4"/>
  <c r="R35" i="4" l="1"/>
  <c r="L109" i="1" l="1"/>
  <c r="R109" i="1" s="1"/>
  <c r="AU109" i="1" s="1"/>
  <c r="R65" i="4" l="1"/>
  <c r="K65" i="4"/>
  <c r="K58" i="4" s="1"/>
  <c r="K122" i="1"/>
  <c r="AT19" i="1"/>
  <c r="AU19" i="1" s="1"/>
  <c r="R18" i="4" l="1"/>
  <c r="AU18" i="4" l="1"/>
  <c r="E127" i="1" l="1"/>
  <c r="E8" i="1" s="1"/>
  <c r="K127" i="1" l="1"/>
  <c r="AU127" i="1" s="1"/>
  <c r="E36" i="4"/>
  <c r="E7" i="4" s="1"/>
  <c r="K36" i="4" l="1"/>
  <c r="K27" i="10"/>
  <c r="K117" i="1"/>
  <c r="AT58" i="1"/>
  <c r="AU58" i="1" s="1"/>
  <c r="AU27" i="10" l="1"/>
  <c r="Y190" i="4"/>
  <c r="I137" i="4"/>
  <c r="K137" i="4" s="1"/>
  <c r="Y196" i="4"/>
  <c r="Y55" i="4"/>
  <c r="R55" i="4"/>
  <c r="K55" i="4"/>
  <c r="Y53" i="4"/>
  <c r="R53" i="4"/>
  <c r="K53" i="4"/>
  <c r="Y51" i="4"/>
  <c r="R51" i="4"/>
  <c r="K51" i="4"/>
  <c r="AU19" i="4"/>
  <c r="Y157" i="4"/>
  <c r="R157" i="4"/>
  <c r="K157" i="4"/>
  <c r="Y155" i="4"/>
  <c r="R155" i="4"/>
  <c r="K155" i="4"/>
  <c r="Y153" i="4"/>
  <c r="R153" i="4"/>
  <c r="K153" i="4"/>
  <c r="Y145" i="4"/>
  <c r="Y143" i="4" s="1"/>
  <c r="R145" i="4"/>
  <c r="K145" i="4"/>
  <c r="Y134" i="4"/>
  <c r="R134" i="4"/>
  <c r="K134" i="4"/>
  <c r="Y132" i="4"/>
  <c r="R132" i="4"/>
  <c r="K132" i="4"/>
  <c r="Y129" i="4"/>
  <c r="R129" i="4"/>
  <c r="K129" i="4"/>
  <c r="Y127" i="4"/>
  <c r="R127" i="4"/>
  <c r="K127" i="4"/>
  <c r="Y125" i="4"/>
  <c r="R125" i="4"/>
  <c r="K125" i="4"/>
  <c r="Y123" i="4"/>
  <c r="R123" i="4"/>
  <c r="K123" i="4"/>
  <c r="Y120" i="4"/>
  <c r="R120" i="4"/>
  <c r="K120" i="4"/>
  <c r="Y118" i="4"/>
  <c r="R118" i="4"/>
  <c r="K118" i="4"/>
  <c r="Y116" i="4"/>
  <c r="R116" i="4"/>
  <c r="K116" i="4"/>
  <c r="K137" i="1"/>
  <c r="AT137" i="1"/>
  <c r="AM137" i="1"/>
  <c r="AF137" i="1"/>
  <c r="Y137" i="1"/>
  <c r="R137" i="1"/>
  <c r="AT87" i="1"/>
  <c r="AM87" i="1"/>
  <c r="AF87" i="1"/>
  <c r="AT54" i="1"/>
  <c r="AT55" i="1"/>
  <c r="AT46" i="1"/>
  <c r="AT47" i="1"/>
  <c r="AT48" i="1"/>
  <c r="R35" i="1"/>
  <c r="AT35" i="1"/>
  <c r="R36" i="1"/>
  <c r="AT36" i="1"/>
  <c r="R37" i="1"/>
  <c r="AT37" i="1"/>
  <c r="R38" i="1"/>
  <c r="AT38" i="1"/>
  <c r="R39" i="1"/>
  <c r="AT39" i="1"/>
  <c r="R40" i="1"/>
  <c r="AT40" i="1"/>
  <c r="AT41" i="1"/>
  <c r="AU41" i="1" s="1"/>
  <c r="AT42" i="1"/>
  <c r="AU42" i="1" s="1"/>
  <c r="AT43" i="1"/>
  <c r="AU43" i="1" s="1"/>
  <c r="AT27" i="1"/>
  <c r="AU27" i="1" s="1"/>
  <c r="AT14" i="1"/>
  <c r="AU14" i="1" s="1"/>
  <c r="AT13" i="1"/>
  <c r="AU13" i="1" s="1"/>
  <c r="R13" i="4"/>
  <c r="R122" i="1"/>
  <c r="S122" i="1"/>
  <c r="L88" i="1"/>
  <c r="R88" i="1" s="1"/>
  <c r="S88" i="1"/>
  <c r="M46" i="1"/>
  <c r="M47" i="1"/>
  <c r="L47" i="1" s="1"/>
  <c r="R47" i="1" s="1"/>
  <c r="M48" i="1"/>
  <c r="L48" i="1" s="1"/>
  <c r="R48" i="1" s="1"/>
  <c r="S8" i="1" l="1"/>
  <c r="M8" i="1"/>
  <c r="R121" i="4"/>
  <c r="Y86" i="4"/>
  <c r="R86" i="4"/>
  <c r="Y130" i="4"/>
  <c r="L46" i="1"/>
  <c r="R46" i="1" s="1"/>
  <c r="AU46" i="1" s="1"/>
  <c r="Y88" i="1"/>
  <c r="AU88" i="1" s="1"/>
  <c r="K121" i="4"/>
  <c r="AU40" i="1"/>
  <c r="AU38" i="1"/>
  <c r="AU36" i="1"/>
  <c r="AU48" i="1"/>
  <c r="AU47" i="1"/>
  <c r="AU39" i="1"/>
  <c r="AU37" i="1"/>
  <c r="AU35" i="1"/>
  <c r="Y121" i="4"/>
  <c r="AU120" i="4"/>
  <c r="AU125" i="4"/>
  <c r="AU153" i="4"/>
  <c r="AU55" i="4"/>
  <c r="AU134" i="4"/>
  <c r="AU155" i="4"/>
  <c r="AU118" i="4"/>
  <c r="AU53" i="4"/>
  <c r="AU127" i="4"/>
  <c r="AU157" i="4"/>
  <c r="AU116" i="4"/>
  <c r="AU123" i="4"/>
  <c r="AU51" i="4"/>
  <c r="AU132" i="4"/>
  <c r="AU129" i="4"/>
  <c r="AU145" i="4"/>
  <c r="AU170" i="4"/>
  <c r="AU137" i="1"/>
  <c r="AU121" i="4" l="1"/>
  <c r="K19" i="6"/>
  <c r="L18" i="1"/>
  <c r="R18"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5" i="1"/>
  <c r="R55" i="1" s="1"/>
  <c r="AU55"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78" i="4" l="1"/>
  <c r="K14" i="10"/>
  <c r="K8" i="10" s="1"/>
  <c r="K184" i="4"/>
  <c r="K162" i="4"/>
  <c r="R162" i="4"/>
  <c r="K26" i="10"/>
  <c r="K24" i="10" s="1"/>
  <c r="P12" i="7"/>
  <c r="U12" i="7"/>
  <c r="K190" i="4"/>
  <c r="AT65" i="1"/>
  <c r="AU65" i="1" s="1"/>
  <c r="AT64" i="1"/>
  <c r="AU64" i="1" s="1"/>
  <c r="AT63" i="1"/>
  <c r="AU63" i="1" s="1"/>
  <c r="AT62" i="1"/>
  <c r="AU62" i="1" s="1"/>
  <c r="AT61" i="1"/>
  <c r="AU61" i="1" s="1"/>
  <c r="L54" i="1"/>
  <c r="L8" i="1" s="1"/>
  <c r="AT32" i="1"/>
  <c r="AU32" i="1" s="1"/>
  <c r="AT31" i="1"/>
  <c r="AU31" i="1" s="1"/>
  <c r="AT30" i="1"/>
  <c r="AU30" i="1" s="1"/>
  <c r="AT29" i="1"/>
  <c r="AU29" i="1" s="1"/>
  <c r="AT15" i="1"/>
  <c r="AU15" i="1" s="1"/>
  <c r="AT28" i="1"/>
  <c r="AU28" i="1" s="1"/>
  <c r="AT26" i="1"/>
  <c r="AU26" i="1" s="1"/>
  <c r="AT25" i="1"/>
  <c r="AU25" i="1" s="1"/>
  <c r="AT24" i="1"/>
  <c r="AU24" i="1" s="1"/>
  <c r="AT23" i="1"/>
  <c r="AU23" i="1" s="1"/>
  <c r="AT20" i="1"/>
  <c r="AU20" i="1" s="1"/>
  <c r="AT18" i="1"/>
  <c r="AU18" i="1" s="1"/>
  <c r="AT17" i="1"/>
  <c r="AU17" i="1" s="1"/>
  <c r="AT16" i="1"/>
  <c r="AU16" i="1" s="1"/>
  <c r="R135" i="1"/>
  <c r="AM135" i="1"/>
  <c r="R54" i="1" l="1"/>
  <c r="AU54" i="1" s="1"/>
  <c r="AU135" i="1"/>
  <c r="AU149" i="4"/>
  <c r="AU191" i="4"/>
  <c r="AU165" i="4"/>
  <c r="AU171" i="4"/>
  <c r="AU185" i="4"/>
  <c r="AU14" i="10"/>
  <c r="AU8" i="10" s="1"/>
  <c r="AU148" i="4"/>
  <c r="AU166" i="4"/>
  <c r="AU172" i="4"/>
  <c r="AU169" i="4"/>
  <c r="AU193" i="4"/>
  <c r="AU194" i="4"/>
  <c r="AU184" i="4"/>
  <c r="AU190" i="4"/>
  <c r="AU192" i="4"/>
  <c r="AU26" i="10"/>
  <c r="AU24" i="10" s="1"/>
  <c r="AU162"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36" i="4"/>
  <c r="R136" i="4" l="1"/>
  <c r="R130" i="4" s="1"/>
  <c r="I136" i="4"/>
  <c r="I130" i="4" s="1"/>
  <c r="AU196" i="4"/>
  <c r="L76" i="4"/>
  <c r="L58" i="4" s="1"/>
  <c r="R147" i="4"/>
  <c r="R143" i="4" s="1"/>
  <c r="K147" i="4"/>
  <c r="K143" i="4" s="1"/>
  <c r="R17" i="4"/>
  <c r="R12" i="4"/>
  <c r="R23" i="4"/>
  <c r="R22" i="4"/>
  <c r="R31" i="4"/>
  <c r="K88" i="4"/>
  <c r="K86" i="4" s="1"/>
  <c r="Y9" i="4"/>
  <c r="Y7" i="4" s="1"/>
  <c r="R9" i="4"/>
  <c r="K9" i="4"/>
  <c r="R45" i="4"/>
  <c r="R36" i="4"/>
  <c r="R42" i="4"/>
  <c r="R41" i="4"/>
  <c r="R49" i="4"/>
  <c r="K49" i="4"/>
  <c r="R46" i="4"/>
  <c r="R43" i="4"/>
  <c r="R44" i="4"/>
  <c r="R39" i="4"/>
  <c r="R38" i="4"/>
  <c r="R37" i="4"/>
  <c r="R40" i="4"/>
  <c r="R34" i="4"/>
  <c r="R30" i="4"/>
  <c r="R29" i="4"/>
  <c r="R28" i="4"/>
  <c r="R27" i="4"/>
  <c r="R26" i="4"/>
  <c r="R25" i="4"/>
  <c r="R33" i="4"/>
  <c r="L32" i="4"/>
  <c r="L7" i="4" s="1"/>
  <c r="R24" i="4"/>
  <c r="AT151" i="1"/>
  <c r="AM151" i="1"/>
  <c r="AF151" i="1"/>
  <c r="Y151" i="1"/>
  <c r="R151" i="1"/>
  <c r="K151" i="1"/>
  <c r="AT150" i="1"/>
  <c r="AM150" i="1"/>
  <c r="AF150" i="1"/>
  <c r="Y150" i="1"/>
  <c r="R150" i="1"/>
  <c r="K150" i="1"/>
  <c r="AT122" i="1"/>
  <c r="AM122" i="1"/>
  <c r="AF122" i="1"/>
  <c r="Y122" i="1"/>
  <c r="AT120" i="1"/>
  <c r="Y120" i="1"/>
  <c r="R120" i="1"/>
  <c r="K120" i="1"/>
  <c r="Y117" i="1"/>
  <c r="AU117" i="1" s="1"/>
  <c r="Y87" i="1"/>
  <c r="R87" i="1"/>
  <c r="AT12" i="1"/>
  <c r="AU12" i="1" s="1"/>
  <c r="AT10" i="1"/>
  <c r="AM10" i="1"/>
  <c r="AF10" i="1"/>
  <c r="Y10" i="1"/>
  <c r="R10" i="1"/>
  <c r="K10" i="1"/>
  <c r="AT144" i="1"/>
  <c r="AM144" i="1"/>
  <c r="AF144" i="1"/>
  <c r="R144" i="1"/>
  <c r="K144" i="1"/>
  <c r="AT143" i="1"/>
  <c r="AM143" i="1"/>
  <c r="AF143" i="1"/>
  <c r="Y143" i="1"/>
  <c r="R143" i="1"/>
  <c r="K143" i="1"/>
  <c r="AT141" i="1"/>
  <c r="AM141" i="1"/>
  <c r="AF141" i="1"/>
  <c r="Y141" i="1"/>
  <c r="R141" i="1"/>
  <c r="K141" i="1"/>
  <c r="AT149" i="1"/>
  <c r="AM149" i="1"/>
  <c r="AF149" i="1"/>
  <c r="Y149" i="1"/>
  <c r="R149" i="1"/>
  <c r="K149" i="1"/>
  <c r="AT140" i="1"/>
  <c r="AM140" i="1"/>
  <c r="AF140" i="1"/>
  <c r="Y140" i="1"/>
  <c r="R140" i="1"/>
  <c r="K140" i="1"/>
  <c r="K7" i="4" l="1"/>
  <c r="R8" i="1"/>
  <c r="AF8" i="1"/>
  <c r="Y8" i="1"/>
  <c r="K8" i="1"/>
  <c r="AT8" i="1"/>
  <c r="R76" i="4"/>
  <c r="R58" i="4" s="1"/>
  <c r="AM8" i="1"/>
  <c r="AU13" i="4"/>
  <c r="AU12" i="4"/>
  <c r="AU122" i="1"/>
  <c r="AU68" i="4"/>
  <c r="AU35" i="4"/>
  <c r="AU79" i="4"/>
  <c r="AU46" i="4"/>
  <c r="AU149" i="1"/>
  <c r="AU33" i="4"/>
  <c r="AU26" i="4"/>
  <c r="AU30" i="4"/>
  <c r="AU38" i="4"/>
  <c r="AU42" i="4"/>
  <c r="AU96" i="4"/>
  <c r="AU98" i="4"/>
  <c r="AU66" i="4"/>
  <c r="AU187" i="4"/>
  <c r="AU69" i="4"/>
  <c r="AU73" i="4"/>
  <c r="AU37" i="4"/>
  <c r="AU43" i="4"/>
  <c r="AU36" i="4"/>
  <c r="AU9" i="4"/>
  <c r="AU65" i="4"/>
  <c r="AU72" i="4"/>
  <c r="AU186" i="4"/>
  <c r="AU108" i="4"/>
  <c r="AU112" i="4"/>
  <c r="AU100" i="4"/>
  <c r="AU104" i="4"/>
  <c r="AU137" i="4"/>
  <c r="AU139" i="4"/>
  <c r="AU106" i="4"/>
  <c r="AU111" i="4"/>
  <c r="AU99" i="4"/>
  <c r="AU103" i="4"/>
  <c r="AU23" i="4"/>
  <c r="AU138" i="4"/>
  <c r="AU24" i="4"/>
  <c r="AU28" i="4"/>
  <c r="AU40" i="4"/>
  <c r="AU44" i="4"/>
  <c r="AU41" i="4"/>
  <c r="AU45" i="4"/>
  <c r="AU80" i="4"/>
  <c r="AU71" i="4"/>
  <c r="AU75" i="4"/>
  <c r="AU110" i="4"/>
  <c r="AU114" i="4"/>
  <c r="AU102" i="4"/>
  <c r="AU31" i="4"/>
  <c r="AU92" i="4"/>
  <c r="AU29" i="4"/>
  <c r="AU77" i="4"/>
  <c r="AU27" i="4"/>
  <c r="AU34" i="4"/>
  <c r="AU39" i="4"/>
  <c r="AU49" i="4"/>
  <c r="AU97" i="4"/>
  <c r="AU105" i="4"/>
  <c r="AU147" i="4"/>
  <c r="AU143" i="4" s="1"/>
  <c r="AU188" i="4"/>
  <c r="AU70" i="4"/>
  <c r="AU74" i="4"/>
  <c r="AU25" i="4"/>
  <c r="AU109" i="4"/>
  <c r="AU113" i="4"/>
  <c r="AU101" i="4"/>
  <c r="AU88" i="4"/>
  <c r="AU91" i="4"/>
  <c r="AU22" i="4"/>
  <c r="AU17" i="4"/>
  <c r="AU140" i="4"/>
  <c r="AU143" i="1"/>
  <c r="AU10" i="1"/>
  <c r="AU87" i="1"/>
  <c r="AU150" i="1"/>
  <c r="AU140" i="1"/>
  <c r="AU141" i="1"/>
  <c r="AU144" i="1"/>
  <c r="AU120" i="1"/>
  <c r="AU151" i="1"/>
  <c r="K136" i="4"/>
  <c r="K130" i="4" s="1"/>
  <c r="I6" i="4"/>
  <c r="E10" i="7" s="1"/>
  <c r="R32" i="4"/>
  <c r="R7" i="4" s="1"/>
  <c r="AK7" i="1"/>
  <c r="Y9" i="7" s="1"/>
  <c r="Y8" i="7" s="1"/>
  <c r="U7" i="1"/>
  <c r="N9" i="7" s="1"/>
  <c r="N8" i="7" s="1"/>
  <c r="AU8" i="1" l="1"/>
  <c r="AU7" i="1" s="1"/>
  <c r="AF9" i="7" s="1"/>
  <c r="R6" i="4"/>
  <c r="K10" i="7" s="1"/>
  <c r="AU86" i="4"/>
  <c r="L6" i="4"/>
  <c r="G10" i="7" s="1"/>
  <c r="AU76" i="4"/>
  <c r="AU32" i="4"/>
  <c r="AU7" i="4" s="1"/>
  <c r="AU136" i="4"/>
  <c r="AU130" i="4" s="1"/>
  <c r="AU67" i="4"/>
  <c r="AE10" i="7"/>
  <c r="Y6" i="4"/>
  <c r="P10" i="7" s="1"/>
  <c r="E6" i="4"/>
  <c r="B10" i="7" s="1"/>
  <c r="Z10" i="7"/>
  <c r="U10" i="7"/>
  <c r="U8" i="7" s="1"/>
  <c r="AR7" i="1"/>
  <c r="AD9" i="7" s="1"/>
  <c r="AD8" i="7" s="1"/>
  <c r="Z7" i="1"/>
  <c r="Q9" i="7" s="1"/>
  <c r="Q8" i="7" s="1"/>
  <c r="N7" i="1"/>
  <c r="I9" i="7" s="1"/>
  <c r="I8" i="7" s="1"/>
  <c r="AN7" i="1"/>
  <c r="AA9" i="7" s="1"/>
  <c r="AA8" i="7" s="1"/>
  <c r="S7" i="1"/>
  <c r="L9" i="7" s="1"/>
  <c r="L8" i="7" s="1"/>
  <c r="AO7" i="1"/>
  <c r="AB9" i="7" s="1"/>
  <c r="AB8" i="7" s="1"/>
  <c r="AP7" i="1"/>
  <c r="AC9" i="7" s="1"/>
  <c r="AC8" i="7" s="1"/>
  <c r="P7" i="1"/>
  <c r="J9" i="7" s="1"/>
  <c r="J8" i="7" s="1"/>
  <c r="AM7" i="1"/>
  <c r="Z9" i="7" s="1"/>
  <c r="AT7" i="1"/>
  <c r="AE9" i="7" s="1"/>
  <c r="AH7" i="1"/>
  <c r="W9" i="7" s="1"/>
  <c r="W8" i="7" s="1"/>
  <c r="AF7" i="1"/>
  <c r="AG7" i="1"/>
  <c r="V9" i="7" s="1"/>
  <c r="V8" i="7" s="1"/>
  <c r="G7" i="1"/>
  <c r="D9" i="7" s="1"/>
  <c r="D8" i="7" s="1"/>
  <c r="L7" i="1"/>
  <c r="G9" i="7" s="1"/>
  <c r="Y7" i="1"/>
  <c r="P9" i="7" s="1"/>
  <c r="K7" i="1"/>
  <c r="F9" i="7" s="1"/>
  <c r="W7" i="1"/>
  <c r="O9" i="7" s="1"/>
  <c r="O8" i="7" s="1"/>
  <c r="F7" i="1"/>
  <c r="C9" i="7" s="1"/>
  <c r="C8" i="7" s="1"/>
  <c r="AB7" i="1"/>
  <c r="S9" i="7" s="1"/>
  <c r="S8" i="7" s="1"/>
  <c r="R7" i="1"/>
  <c r="K9" i="7" s="1"/>
  <c r="AI7" i="1"/>
  <c r="X9" i="7" s="1"/>
  <c r="X8" i="7" s="1"/>
  <c r="I7" i="1"/>
  <c r="E9" i="7" s="1"/>
  <c r="E8" i="7" s="1"/>
  <c r="M7" i="1"/>
  <c r="H9" i="7" s="1"/>
  <c r="H8" i="7" s="1"/>
  <c r="AD7" i="1"/>
  <c r="T9" i="7" s="1"/>
  <c r="T8" i="7" s="1"/>
  <c r="AA7" i="1"/>
  <c r="R9" i="7" s="1"/>
  <c r="R8" i="7" s="1"/>
  <c r="T7" i="1"/>
  <c r="M9" i="7" s="1"/>
  <c r="M8" i="7" s="1"/>
  <c r="E7" i="1"/>
  <c r="B9" i="7" s="1"/>
  <c r="AU58" i="4" l="1"/>
  <c r="G8" i="7"/>
  <c r="K6" i="4"/>
  <c r="F10" i="7" s="1"/>
  <c r="F8" i="7" s="1"/>
  <c r="Z8" i="7"/>
  <c r="AE8" i="7"/>
  <c r="P8" i="7"/>
  <c r="K8" i="7"/>
  <c r="B8" i="7"/>
  <c r="AU6" i="4" l="1"/>
  <c r="AF10" i="7" s="1"/>
  <c r="AF8" i="7"/>
</calcChain>
</file>

<file path=xl/sharedStrings.xml><?xml version="1.0" encoding="utf-8"?>
<sst xmlns="http://schemas.openxmlformats.org/spreadsheetml/2006/main" count="1838" uniqueCount="1016">
  <si>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</si>
  <si>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</si>
  <si>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</si>
  <si>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</si>
  <si>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</si>
  <si>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</si>
  <si>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</si>
  <si>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</si>
  <si>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</si>
  <si>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</si>
  <si>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</si>
  <si>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</si>
  <si>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</si>
  <si>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</si>
  <si>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</si>
  <si>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</si>
  <si>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</si>
  <si>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</si>
  <si>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</si>
  <si>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</si>
  <si>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</si>
  <si>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</si>
  <si>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</si>
  <si>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</si>
  <si>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</si>
  <si>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</si>
  <si>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</si>
  <si>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</si>
  <si>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</si>
  <si>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</si>
  <si>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</si>
  <si>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</si>
  <si>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</si>
  <si>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</si>
  <si>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</si>
  <si>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</si>
  <si>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</si>
  <si>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</si>
  <si>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</si>
  <si>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</si>
  <si>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</si>
  <si>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</si>
  <si>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</si>
  <si>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</si>
  <si>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</si>
  <si>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</si>
  <si>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</si>
  <si>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</si>
  <si>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</si>
  <si>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</si>
  <si>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</si>
  <si>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</si>
  <si>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</si>
  <si>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</si>
  <si>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</si>
  <si>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</si>
  <si>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</si>
  <si>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</si>
  <si>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</si>
  <si>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</si>
  <si>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</si>
  <si>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</si>
  <si>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</si>
  <si>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</si>
  <si>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</si>
  <si>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</si>
  <si>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</si>
  <si>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</si>
  <si>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 xml:space="preserve">Ēkas Brīvības ielā 2, Ogrē, Ogres nov., pārbūve un pielāgošana muzeja funkcijai, izveidojot Latvijas 20. gadsimta nozīmīgajiem vēstures notikumiem veltītās ekspozīcijas. </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</si>
  <si>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</si>
  <si>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</si>
  <si>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</si>
  <si>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</si>
  <si>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</si>
  <si>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</si>
  <si>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</si>
  <si>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</si>
  <si>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</si>
  <si>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</si>
  <si>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</si>
  <si>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</si>
  <si>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</si>
  <si>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</si>
  <si>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</si>
  <si>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</si>
  <si>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</si>
  <si>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</si>
  <si>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</si>
  <si>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</si>
  <si>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</si>
  <si>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</si>
  <si>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</si>
  <si>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</si>
  <si>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</si>
  <si>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</si>
  <si>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</si>
  <si>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</si>
  <si>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</si>
  <si>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</si>
  <si>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</si>
  <si>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</si>
  <si>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</si>
  <si>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</si>
  <si>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</si>
  <si>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</si>
  <si>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</si>
  <si>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</si>
  <si>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</si>
  <si>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</si>
  <si>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</si>
  <si>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</si>
  <si>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</si>
  <si>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</si>
  <si>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</si>
  <si>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</si>
  <si>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</si>
  <si>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</si>
  <si>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</si>
  <si>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</si>
  <si>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</si>
  <si>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</si>
  <si>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</si>
  <si>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</si>
  <si>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</si>
  <si>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</si>
  <si>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</si>
  <si>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</si>
  <si>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</si>
  <si>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</si>
  <si>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</si>
  <si>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</si>
  <si>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</si>
  <si>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</si>
  <si>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</si>
  <si>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</si>
  <si>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</si>
  <si>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</si>
  <si>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</si>
  <si>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</si>
  <si>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</si>
  <si>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</si>
  <si>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</si>
  <si>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</si>
  <si>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</si>
  <si>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</si>
  <si>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</si>
  <si>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</si>
  <si>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</si>
  <si>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</si>
  <si>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</si>
  <si>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</si>
  <si>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</si>
  <si>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</si>
  <si>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</si>
  <si>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</si>
  <si>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</si>
  <si>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</si>
  <si>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</si>
  <si>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</si>
  <si>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</si>
  <si>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</si>
  <si>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</si>
  <si>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</si>
  <si>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</si>
  <si>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</si>
  <si>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</si>
  <si>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</si>
  <si>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</si>
  <si>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</si>
  <si>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</si>
  <si>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</si>
  <si>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</si>
  <si>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</si>
  <si>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</si>
  <si>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</si>
  <si>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</si>
  <si>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</si>
  <si>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</si>
  <si>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</si>
  <si>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</si>
  <si>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</si>
  <si>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</si>
  <si>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</si>
  <si>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</si>
  <si>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</si>
  <si>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</si>
  <si>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</si>
  <si>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</si>
  <si>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</si>
  <si>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Skolas ielas (no Pirts ielas līdz Jaunogres prospektam) pārbūve</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</si>
  <si>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</si>
  <si>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</si>
  <si>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</si>
  <si>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</si>
  <si>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</si>
  <si>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</si>
  <si>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</si>
  <si>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</si>
  <si>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</si>
  <si>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</si>
  <si>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</si>
  <si>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</si>
  <si>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</si>
  <si>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</si>
  <si>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</si>
  <si>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</si>
  <si>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</si>
  <si>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</si>
  <si>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</si>
  <si>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</si>
  <si>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</si>
  <si>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</si>
  <si>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</si>
  <si>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</si>
  <si>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</si>
  <si>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</si>
  <si>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</si>
  <si>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</si>
  <si>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</si>
  <si>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</si>
  <si>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</si>
  <si>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</si>
  <si>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</si>
  <si>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</si>
  <si>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</si>
  <si>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</si>
  <si>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</si>
  <si>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</si>
  <si>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</si>
  <si>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</si>
  <si>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</si>
  <si>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</si>
  <si>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</si>
  <si>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</si>
  <si>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</si>
  <si>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</si>
  <si>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</si>
  <si>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</si>
  <si>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</si>
  <si>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</si>
  <si>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</si>
  <si>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</si>
  <si>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</si>
  <si>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</si>
  <si>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</si>
  <si>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</si>
  <si>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</si>
  <si>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</si>
  <si>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</si>
  <si>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</si>
  <si>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</si>
  <si>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</si>
  <si>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</si>
  <si>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</si>
  <si>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</si>
  <si>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</si>
  <si>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</si>
  <si>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</si>
  <si>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</si>
  <si>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</si>
  <si>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</si>
  <si>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</si>
  <si>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</si>
  <si>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</si>
  <si>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</si>
  <si>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</si>
  <si>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</si>
  <si>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</si>
  <si>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</si>
  <si>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</si>
  <si>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</si>
  <si>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</si>
  <si>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</si>
  <si>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</si>
  <si>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</si>
  <si>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</si>
  <si>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</si>
  <si>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</si>
  <si>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</si>
  <si>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</si>
  <si>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</si>
  <si>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</si>
  <si>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</si>
  <si>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</si>
  <si>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</si>
  <si>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</si>
  <si>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</si>
  <si>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</si>
  <si>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</si>
  <si>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</si>
  <si>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</si>
  <si>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</si>
  <si>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</si>
  <si>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</si>
  <si>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</si>
  <si>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</si>
  <si>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</si>
  <si>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</si>
  <si>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</si>
  <si>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</si>
  <si>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</si>
  <si>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</si>
  <si>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</si>
  <si>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</si>
  <si>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</si>
  <si>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</si>
  <si>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</si>
  <si>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</si>
  <si>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</si>
  <si>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</si>
  <si>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</si>
  <si>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</si>
  <si>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</si>
  <si>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</si>
  <si>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</si>
  <si>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</si>
  <si>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</si>
  <si>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</si>
  <si>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</si>
  <si>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</si>
  <si>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</si>
  <si>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</si>
  <si>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</si>
  <si>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</si>
  <si>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</si>
  <si>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</si>
  <si>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</si>
  <si>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</si>
  <si>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</si>
  <si>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</si>
  <si>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</si>
  <si>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</si>
  <si>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</si>
  <si>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</si>
  <si>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</si>
  <si>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</si>
  <si>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</si>
  <si>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</si>
  <si>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</si>
  <si>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</si>
  <si>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</si>
  <si>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</si>
  <si>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</si>
  <si>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</si>
  <si>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</si>
  <si>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</si>
  <si>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</si>
  <si>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</si>
  <si>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</si>
  <si>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</si>
  <si>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</si>
  <si>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</si>
  <si>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</si>
  <si>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</si>
  <si>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</si>
  <si>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</si>
  <si>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</si>
  <si>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</si>
  <si>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</si>
  <si>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</si>
  <si>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</si>
  <si>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</si>
  <si>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</si>
  <si>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</si>
  <si>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</si>
  <si>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</si>
  <si>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</si>
  <si>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</si>
  <si>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</si>
  <si>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</si>
  <si>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</si>
  <si>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</si>
  <si>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</si>
  <si>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</si>
  <si>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</si>
  <si>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</si>
  <si>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</si>
  <si>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</si>
  <si>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</si>
  <si>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</si>
  <si>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</si>
  <si>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</si>
  <si>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</si>
  <si>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</si>
  <si>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</si>
  <si>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</si>
  <si>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</si>
  <si>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</si>
  <si>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</si>
  <si>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</si>
  <si>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</si>
  <si>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</si>
  <si>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</si>
  <si>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</si>
  <si>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</si>
  <si>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</si>
  <si>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</si>
  <si>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</si>
  <si>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</si>
  <si>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</si>
  <si>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</si>
  <si>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</si>
  <si>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</si>
  <si>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</si>
  <si>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</si>
  <si>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</si>
  <si>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</si>
  <si>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</si>
  <si>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</si>
  <si>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</si>
  <si>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</si>
  <si>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</si>
  <si>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</si>
  <si>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</si>
  <si>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</si>
  <si>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</si>
  <si>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</si>
  <si>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</si>
  <si>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</si>
  <si>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</si>
  <si>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</si>
  <si>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</si>
  <si>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</si>
  <si>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</si>
  <si>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</si>
  <si>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</si>
  <si>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</si>
  <si>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</si>
  <si>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</si>
  <si>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</si>
  <si>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</si>
  <si>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</si>
  <si>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</si>
  <si>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</si>
  <si>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</si>
  <si>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</si>
  <si>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</si>
  <si>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</si>
  <si>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</si>
  <si>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</si>
  <si>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</si>
  <si>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</si>
  <si>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</si>
  <si>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</si>
  <si>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</si>
  <si>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</si>
  <si>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</si>
  <si>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</si>
  <si>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</si>
  <si>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</si>
  <si>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</si>
  <si>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</si>
  <si>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</si>
  <si>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</si>
  <si>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</si>
  <si>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</si>
  <si>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</si>
  <si>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</si>
  <si>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</si>
  <si>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</si>
  <si>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</si>
  <si>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</si>
  <si>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</si>
  <si>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</si>
  <si>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</si>
  <si>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</si>
  <si>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</si>
  <si>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</si>
  <si>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</si>
  <si>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</si>
  <si>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</si>
  <si>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</si>
  <si>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</si>
  <si>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</si>
  <si>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</si>
  <si>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</si>
  <si>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</si>
  <si>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</si>
  <si>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</si>
  <si>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</si>
  <si>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</si>
  <si>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</si>
  <si>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</si>
  <si>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</si>
  <si>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</si>
  <si>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</si>
  <si>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</si>
  <si>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</si>
  <si>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</si>
  <si>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</si>
  <si>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</si>
  <si>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</si>
  <si>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</si>
  <si>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</si>
  <si>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</si>
  <si>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</si>
  <si>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</si>
  <si>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</si>
  <si>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</si>
  <si>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</si>
  <si>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</si>
  <si>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</si>
  <si>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</si>
  <si>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</si>
  <si>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</si>
  <si>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</si>
  <si>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</si>
  <si>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</si>
  <si>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</si>
  <si>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</si>
  <si>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</si>
  <si>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</si>
  <si>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</si>
  <si>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</si>
  <si>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</si>
  <si>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</si>
  <si>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</si>
  <si>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</si>
  <si>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</si>
  <si>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</si>
  <si>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</si>
  <si>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</si>
  <si>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</si>
  <si>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</si>
  <si>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</si>
  <si>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</si>
  <si>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</si>
  <si>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</si>
  <si>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</si>
  <si>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</si>
  <si>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</si>
  <si>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</si>
  <si>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</si>
  <si>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</si>
  <si>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</si>
  <si>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</si>
  <si>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</si>
  <si>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</si>
  <si>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</si>
  <si>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</si>
  <si>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</si>
  <si>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</si>
  <si>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</si>
  <si>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</si>
  <si>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</si>
  <si>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</si>
  <si>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</si>
  <si>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</si>
  <si>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</si>
  <si>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</si>
  <si>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</si>
  <si>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</si>
  <si>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</si>
  <si>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</si>
  <si>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</si>
  <si>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</si>
  <si>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</si>
  <si>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</si>
  <si>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</si>
  <si>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</si>
  <si>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</si>
  <si>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</si>
  <si>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</si>
  <si>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</si>
  <si>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</si>
  <si>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</si>
  <si>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</si>
  <si>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</si>
  <si>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</si>
  <si>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</si>
  <si>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</si>
  <si>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</si>
  <si>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</si>
  <si>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</si>
  <si>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</si>
  <si>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</si>
  <si>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</si>
  <si>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</si>
  <si>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</si>
  <si>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</si>
  <si>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</si>
  <si>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</si>
  <si>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</si>
  <si>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</si>
  <si>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</si>
  <si>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</si>
  <si>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</si>
  <si>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</si>
  <si>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</si>
  <si>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</si>
  <si>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</si>
  <si>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</si>
  <si>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</si>
  <si>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</si>
  <si>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</si>
  <si>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</si>
  <si>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</si>
  <si>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</si>
  <si>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</si>
  <si>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</si>
  <si>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</si>
  <si>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</si>
  <si>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</si>
  <si>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</si>
  <si>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</si>
  <si>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</si>
  <si>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</si>
  <si>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</si>
  <si>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</si>
  <si>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</si>
  <si>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</si>
  <si>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</si>
  <si>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</si>
  <si>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</si>
  <si>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</si>
  <si>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</si>
  <si>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</si>
  <si>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</si>
  <si>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</si>
  <si>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</si>
  <si>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</si>
  <si>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</si>
  <si>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</si>
  <si>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</si>
  <si>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</si>
  <si>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</si>
  <si>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</si>
  <si>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</si>
  <si>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</si>
  <si>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</si>
  <si>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</si>
  <si>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</si>
  <si>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</si>
  <si>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</si>
  <si>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</si>
  <si>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</si>
  <si>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</si>
  <si>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</si>
  <si>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</si>
  <si>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</si>
  <si>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</si>
  <si>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</si>
  <si>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</si>
  <si>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</si>
  <si>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</si>
  <si>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</si>
  <si>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</si>
  <si>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</si>
  <si>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</si>
  <si>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</si>
  <si>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</si>
  <si>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</si>
  <si>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</si>
  <si>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</si>
  <si>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</si>
  <si>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</si>
  <si>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</si>
  <si>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</si>
  <si>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</si>
  <si>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</si>
  <si>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</si>
  <si>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</si>
  <si>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</si>
  <si>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</si>
  <si>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</si>
  <si>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</si>
  <si>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</si>
  <si>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</si>
  <si>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</si>
  <si>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</si>
  <si>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</si>
  <si>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</si>
  <si>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</si>
  <si>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</si>
  <si>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</si>
  <si>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</si>
  <si>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</si>
  <si>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</si>
  <si>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</si>
  <si>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</si>
  <si>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</si>
  <si>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</si>
  <si>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</si>
  <si>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</si>
  <si>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</si>
  <si>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</si>
  <si>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</si>
  <si>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</si>
  <si>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</si>
  <si>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</si>
  <si>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
</t>
    </r>
    <r>
      <rPr>
        <i/>
        <sz val="14"/>
        <rFont val="Arial"/>
        <family val="2"/>
        <charset val="186"/>
      </rPr>
      <t>Atbilstošais specifiskais atbalsta mērķis – 2.1.1. Energoefektivitātes veicināšana un siltumnīcefekta gāzu emisiju samazināšana.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</si>
  <si>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</si>
  <si>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</si>
  <si>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</si>
  <si>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</si>
  <si>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</si>
  <si>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</si>
  <si>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</si>
  <si>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</si>
  <si>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</si>
  <si>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</si>
  <si>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</si>
  <si>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</si>
  <si>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</si>
  <si>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</si>
  <si>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</si>
  <si>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</si>
  <si>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</si>
  <si>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</si>
  <si>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</si>
  <si>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</si>
  <si>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</si>
  <si>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</si>
  <si>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</si>
  <si>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</si>
  <si>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</si>
  <si>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</si>
  <si>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</si>
  <si>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</si>
  <si>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</si>
  <si>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</si>
  <si>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</si>
  <si>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</si>
  <si>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</si>
  <si>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</si>
  <si>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</si>
  <si>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</si>
  <si>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</si>
  <si>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</si>
  <si>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</si>
  <si>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</si>
  <si>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</si>
  <si>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</si>
  <si>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</si>
  <si>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</si>
  <si>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</si>
  <si>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</si>
  <si>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</si>
  <si>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</si>
  <si>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</si>
  <si>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</si>
  <si>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</si>
  <si>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</si>
  <si>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</si>
  <si>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</si>
  <si>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</si>
  <si>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</si>
  <si>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</si>
  <si>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ēkā Brīvības ielā 2, Ogrē, Ogres nov., tiks pārbūvēta muzeja funkcijai, izveidojot komleksas un atraktīvas 20. gadsimta notikumiem Latvijas valsts vēsturē veltītās ekspozīcijas: </t>
    </r>
    <r>
      <rPr>
        <i/>
        <sz val="14"/>
        <rFont val="Arial"/>
        <family val="2"/>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4"/>
        <rFont val="Arial"/>
        <family val="2"/>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r>
      <rPr>
        <i/>
        <sz val="14"/>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</si>
  <si>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</si>
  <si>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</si>
  <si>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</si>
  <si>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</si>
  <si>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</si>
  <si>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</si>
  <si>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</si>
  <si>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</si>
  <si>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</si>
  <si>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</si>
  <si>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</si>
  <si>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</si>
  <si>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</si>
  <si>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</si>
  <si>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</si>
  <si>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</si>
  <si>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</si>
  <si>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</si>
  <si>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</si>
  <si>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</si>
  <si>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</si>
  <si>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</si>
  <si>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</si>
  <si>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</si>
  <si>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</si>
  <si>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</si>
  <si>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</si>
  <si>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</si>
  <si>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</si>
  <si>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</si>
  <si>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</si>
  <si>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</si>
  <si>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</si>
  <si>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</si>
  <si>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</si>
  <si>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</si>
  <si>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</si>
  <si>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</si>
  <si>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</si>
  <si>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</si>
  <si>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</si>
  <si>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</si>
  <si>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</si>
  <si>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</si>
  <si>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</si>
  <si>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</si>
  <si>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</si>
  <si>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</si>
  <si>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</si>
  <si>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</si>
  <si>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</si>
  <si>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</si>
  <si>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</si>
  <si>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</si>
  <si>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</si>
  <si>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</si>
  <si>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</si>
  <si>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</si>
  <si>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</si>
  <si>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</si>
  <si>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</si>
  <si>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</si>
  <si>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</si>
  <si>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</si>
  <si>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</si>
  <si>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</si>
  <si>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</si>
  <si>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</si>
  <si>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</si>
  <si>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</si>
  <si>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</si>
  <si>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</si>
  <si>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</si>
  <si>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</si>
  <si>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</si>
  <si>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</si>
  <si>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</si>
  <si>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</si>
  <si>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</si>
  <si>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</si>
  <si>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</si>
  <si>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</si>
  <si>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</si>
  <si>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</si>
  <si>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</si>
  <si>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</si>
  <si>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</si>
  <si>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</si>
  <si>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</si>
  <si>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</si>
  <si>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</si>
  <si>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</si>
  <si>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</si>
  <si>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</si>
  <si>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</si>
  <si>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</si>
  <si>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</si>
  <si>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</si>
  <si>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</si>
  <si>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</si>
  <si>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</si>
  <si>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</si>
  <si>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</si>
  <si>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</si>
  <si>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</si>
  <si>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</si>
  <si>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SAM 4.2.2. PII "Bitīte", Ogrē, ēkas energoefektivitātes paaugstināšana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</si>
  <si>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</si>
  <si>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</si>
  <si>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</si>
  <si>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</si>
  <si>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</si>
  <si>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</si>
  <si>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</si>
  <si>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</si>
  <si>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</si>
  <si>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</si>
  <si>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</si>
  <si>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</si>
  <si>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</si>
  <si>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</si>
  <si>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</si>
  <si>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</si>
  <si>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</si>
  <si>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</si>
  <si>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</si>
  <si>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</si>
  <si>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</si>
  <si>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</si>
  <si>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</si>
  <si>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</si>
  <si>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</si>
  <si>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</si>
  <si>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</si>
  <si>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</si>
  <si>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</si>
  <si>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</si>
  <si>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</si>
  <si>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</si>
  <si>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</si>
  <si>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</si>
  <si>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</si>
  <si>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</si>
  <si>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</si>
  <si>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</si>
  <si>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</si>
  <si>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</si>
  <si>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</si>
  <si>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</si>
  <si>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</si>
  <si>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</si>
  <si>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</si>
  <si>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</si>
  <si>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</si>
  <si>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</si>
  <si>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</si>
  <si>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</si>
  <si>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</si>
  <si>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</si>
  <si>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</si>
  <si>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</si>
  <si>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</si>
  <si>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</si>
  <si>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</si>
  <si>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</si>
  <si>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</si>
  <si>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</si>
  <si>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</si>
  <si>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</si>
  <si>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</si>
  <si>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</si>
  <si>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</si>
  <si>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</si>
  <si>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</si>
  <si>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</si>
  <si>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</si>
  <si>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</si>
  <si>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</si>
  <si>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</si>
  <si>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</si>
  <si>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</si>
  <si>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</si>
  <si>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</si>
  <si>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</si>
  <si>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</si>
  <si>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</si>
  <si>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</si>
  <si>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</si>
  <si>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</si>
  <si>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</si>
  <si>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</si>
  <si>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</si>
  <si>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</si>
  <si>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</si>
  <si>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</si>
  <si>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</si>
  <si>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</si>
  <si>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</si>
  <si>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</si>
  <si>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</si>
  <si>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</si>
  <si>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</si>
  <si>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</si>
  <si>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</si>
  <si>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</si>
  <si>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</si>
  <si>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</si>
  <si>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</si>
  <si>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</si>
  <si>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</si>
  <si>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</si>
  <si>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</si>
  <si>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</si>
  <si>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</si>
  <si>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</si>
  <si>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</si>
  <si>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</si>
  <si>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 xml:space="preserve">Projekta īstenošanas rezultātā tiks izbūvēta ietve Jāņa Čakstes prospekta posmā no Mazās Ķentes ielas līdz Skalbju ielai, Ogrē. Projektu plānots īstenot 2024.–2025.gadu periodā. Projekta īstenošanai nepieciešamā finansējuma apmērs – EUR 1 208 442:
- 2024.gadā – EUR 60 422 (EUR 9 063 – pašvaldības budžeta līdzekļi, EUR 51 359 – aizņēmums);
- 2025.gadā – EUR 1 148 020 (EUR 172 203– pašvaldības budžeta līdzekļi, EUR 975 817 – aizņēmums). 
</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</si>
  <si>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</si>
  <si>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</si>
  <si>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</si>
  <si>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</si>
  <si>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Projekts paredz Skolas ielas posmā no Pirts ielas līdz Jaunogres prospektam, Ogrē, Ogres nov., pārbūvi 2024.–2025.gadā.
Projekta īstenošanai nepieciešamā finansējuma apmērs – EUR 2347993:
   - 2024.gadā – 117 400 EUR (EUR 17 610– pašvaldības budžeta līdzekļi, EUR 99 790 – aizņēmums)
   - 2025.gadā – 2 230 594 EUR (EUR 334 589 – pašvaldības budžeta līdzekļi,  EUR 1 896 005 – aizņēmums).
</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</si>
  <si>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</si>
  <si>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</si>
  <si>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</si>
  <si>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</si>
  <si>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t>
    </r>
    <r>
      <rPr>
        <i/>
        <sz val="16"/>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</si>
  <si>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</si>
  <si>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</si>
  <si>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</si>
  <si>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</si>
  <si>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</si>
  <si>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</si>
  <si>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</si>
  <si>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</si>
  <si>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</si>
  <si>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</si>
  <si>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</si>
  <si>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</si>
  <si>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</si>
  <si>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</si>
  <si>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</si>
  <si>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</si>
  <si>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</si>
  <si>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</si>
  <si>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</si>
  <si>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</si>
  <si>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</si>
  <si>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</si>
  <si>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</si>
  <si>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</si>
  <si>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</si>
  <si>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</si>
  <si>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</si>
  <si>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</si>
  <si>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</si>
  <si>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</si>
  <si>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r>
      <t xml:space="preserve">Projekta īstenošanas rezultātā  Mālkalnes prospektā 43,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</si>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</sst>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4"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43">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4"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8"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5" fontId="4"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166"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7"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8" fontId="5" fillId="0" borderId="17" xfId="0" applyNumberFormat="1" applyFont="1" applyBorder="1" applyAlignment="1">
      <alignment horizontal="center" vertical="center" wrapText="1"/>
    </xf>
    <xf numFmtId="165"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167" fontId="5" fillId="0" borderId="17" xfId="0" applyNumberFormat="1" applyFont="1" applyBorder="1" applyAlignment="1">
      <alignment horizontal="left" vertical="center" wrapText="1"/>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64" fontId="5" fillId="0" borderId="17" xfId="0" applyNumberFormat="1" applyFont="1" applyBorder="1" applyAlignment="1">
      <alignment horizontal="center" vertical="center" wrapText="1"/>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0"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5"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69"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4" fontId="31"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7"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2" fontId="30" fillId="0" borderId="17" xfId="0" applyNumberFormat="1" applyFont="1" applyBorder="1" applyAlignment="1">
      <alignment horizontal="center" vertical="center"/>
    </xf>
    <xf numFmtId="3" fontId="28" fillId="0" borderId="17" xfId="0" applyNumberFormat="1" applyFont="1" applyBorder="1" applyAlignment="1">
      <alignment horizontal="center" vertical="center"/>
    </xf>
    <xf numFmtId="165" fontId="4" fillId="0" borderId="19" xfId="2"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7" fontId="5"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5"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8"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8"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7" fontId="5" fillId="5" borderId="14"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5" fillId="5" borderId="32"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xf>
    <xf numFmtId="164" fontId="7" fillId="5" borderId="32" xfId="1" applyNumberFormat="1" applyFont="1" applyFill="1" applyBorder="1" applyAlignment="1">
      <alignment horizontal="center" vertical="center"/>
    </xf>
    <xf numFmtId="164" fontId="9" fillId="5" borderId="32" xfId="1" applyNumberFormat="1" applyFont="1" applyFill="1" applyBorder="1" applyAlignment="1">
      <alignment horizontal="center" vertical="center"/>
    </xf>
    <xf numFmtId="164" fontId="7" fillId="5" borderId="32" xfId="1" applyNumberFormat="1" applyFont="1" applyFill="1" applyBorder="1" applyAlignment="1">
      <alignment horizontal="center" vertical="center" wrapText="1"/>
    </xf>
    <xf numFmtId="164" fontId="7" fillId="5" borderId="32" xfId="0" applyNumberFormat="1" applyFont="1" applyFill="1" applyBorder="1" applyAlignment="1">
      <alignment horizontal="center" vertical="center" wrapText="1"/>
    </xf>
    <xf numFmtId="167"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4"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6" borderId="32" xfId="0" applyFont="1" applyFill="1" applyBorder="1" applyAlignment="1">
      <alignment horizontal="center" vertical="center"/>
    </xf>
    <xf numFmtId="3" fontId="9" fillId="6" borderId="32" xfId="1" applyNumberFormat="1" applyFont="1" applyFill="1" applyBorder="1" applyAlignment="1">
      <alignment horizontal="center" vertical="center"/>
    </xf>
    <xf numFmtId="3" fontId="7" fillId="6" borderId="32"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xf>
    <xf numFmtId="0" fontId="22" fillId="6" borderId="32" xfId="0" applyFont="1" applyFill="1" applyBorder="1" applyAlignment="1">
      <alignment horizontal="center" vertical="center"/>
    </xf>
    <xf numFmtId="3" fontId="7" fillId="6" borderId="32" xfId="1" applyNumberFormat="1"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19" xfId="0" applyFont="1" applyFill="1" applyBorder="1" applyAlignment="1">
      <alignment horizontal="center" vertical="center" wrapText="1"/>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4"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164" fontId="7" fillId="0" borderId="32" xfId="1" applyNumberFormat="1" applyFont="1" applyFill="1" applyBorder="1" applyAlignment="1">
      <alignment horizontal="center" vertical="center" wrapText="1"/>
    </xf>
    <xf numFmtId="164" fontId="9" fillId="0" borderId="32" xfId="1" applyNumberFormat="1" applyFont="1" applyFill="1" applyBorder="1" applyAlignment="1">
      <alignment horizontal="center" vertical="center"/>
    </xf>
    <xf numFmtId="164" fontId="7" fillId="0" borderId="32" xfId="0" applyNumberFormat="1" applyFont="1" applyBorder="1" applyAlignment="1">
      <alignment horizontal="center" vertical="center" wrapText="1"/>
    </xf>
    <xf numFmtId="167" fontId="5" fillId="0" borderId="32" xfId="0" applyNumberFormat="1" applyFont="1" applyBorder="1" applyAlignment="1">
      <alignment horizontal="left" vertical="center" wrapText="1"/>
    </xf>
    <xf numFmtId="167"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4"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0" fontId="31" fillId="0" borderId="32" xfId="0" applyFont="1" applyBorder="1" applyAlignment="1">
      <alignment horizontal="left" vertical="center" wrapText="1"/>
    </xf>
    <xf numFmtId="168"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xf>
    <xf numFmtId="164" fontId="9" fillId="0" borderId="32" xfId="1" applyNumberFormat="1" applyFont="1" applyFill="1" applyBorder="1" applyAlignment="1">
      <alignment horizontal="center" vertical="center" wrapText="1"/>
    </xf>
    <xf numFmtId="167" fontId="4" fillId="0" borderId="32" xfId="6" applyNumberFormat="1" applyFont="1" applyFill="1" applyBorder="1" applyAlignment="1">
      <alignment horizontal="left" vertical="center" wrapText="1"/>
    </xf>
    <xf numFmtId="1" fontId="7"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49" fontId="9" fillId="0" borderId="32" xfId="0" applyNumberFormat="1" applyFont="1" applyFill="1" applyBorder="1" applyAlignment="1">
      <alignment horizontal="center" vertical="center"/>
    </xf>
    <xf numFmtId="0" fontId="5" fillId="0" borderId="3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3" fontId="4" fillId="0" borderId="32" xfId="0" applyNumberFormat="1" applyFont="1" applyFill="1" applyBorder="1" applyAlignment="1">
      <alignment horizontal="center" vertical="center"/>
    </xf>
    <xf numFmtId="3" fontId="9" fillId="0" borderId="32" xfId="2" applyNumberFormat="1" applyFont="1" applyFill="1" applyBorder="1" applyAlignment="1">
      <alignment horizontal="center" vertical="center"/>
    </xf>
    <xf numFmtId="0" fontId="4" fillId="0" borderId="32" xfId="0" applyFont="1" applyFill="1" applyBorder="1" applyAlignment="1">
      <alignment horizontal="left" vertical="center" wrapText="1"/>
    </xf>
    <xf numFmtId="168" fontId="4" fillId="0" borderId="32" xfId="0" applyNumberFormat="1" applyFont="1" applyFill="1" applyBorder="1" applyAlignment="1">
      <alignment horizontal="center" vertical="center" wrapText="1"/>
    </xf>
    <xf numFmtId="0" fontId="4" fillId="0" borderId="0" xfId="0" applyFont="1" applyFill="1"/>
    <xf numFmtId="0" fontId="5" fillId="0" borderId="0" xfId="0" applyFont="1" applyFill="1" applyAlignment="1">
      <alignment horizontal="center" vertical="center" wrapText="1"/>
    </xf>
    <xf numFmtId="49" fontId="7" fillId="0" borderId="18"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3" fontId="9" fillId="0" borderId="14"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0" fontId="5" fillId="0" borderId="14" xfId="0" applyFont="1" applyFill="1" applyBorder="1" applyAlignment="1">
      <alignment horizontal="left" vertical="center" wrapText="1"/>
    </xf>
    <xf numFmtId="164" fontId="5" fillId="0" borderId="14" xfId="2"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1" fontId="7" fillId="0" borderId="18" xfId="0" applyNumberFormat="1" applyFont="1" applyFill="1" applyBorder="1" applyAlignment="1">
      <alignment horizontal="center" vertical="center"/>
    </xf>
    <xf numFmtId="0" fontId="4" fillId="0" borderId="0" xfId="0" applyFont="1" applyFill="1" applyAlignment="1">
      <alignment horizontal="center" vertical="center"/>
    </xf>
    <xf numFmtId="3" fontId="7" fillId="0" borderId="32"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7" fillId="4" borderId="18"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14"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7" fillId="4" borderId="17" xfId="0" applyFont="1" applyFill="1" applyBorder="1" applyAlignment="1">
      <alignment horizontal="left" vertical="center" wrapText="1"/>
    </xf>
    <xf numFmtId="49" fontId="6" fillId="0" borderId="21" xfId="0" applyNumberFormat="1" applyFont="1" applyFill="1" applyBorder="1" applyAlignment="1">
      <alignment horizontal="center" vertical="center"/>
    </xf>
    <xf numFmtId="0" fontId="37" fillId="0" borderId="1" xfId="0" applyFont="1" applyFill="1" applyBorder="1" applyAlignment="1">
      <alignment vertical="center"/>
    </xf>
    <xf numFmtId="0" fontId="37" fillId="0" borderId="2" xfId="0" applyFont="1" applyFill="1" applyBorder="1" applyAlignment="1">
      <alignment vertical="center"/>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5" fillId="0" borderId="0" xfId="0" applyFont="1" applyFill="1" applyAlignment="1">
      <alignment horizontal="right" vertical="center" wrapText="1"/>
    </xf>
    <xf numFmtId="0" fontId="0" fillId="0" borderId="0" xfId="0" applyFill="1" applyAlignment="1">
      <alignment horizontal="right" vertical="center"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3" borderId="14" xfId="0"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166"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5" borderId="33" xfId="0" applyNumberFormat="1" applyFont="1" applyFill="1" applyBorder="1" applyAlignment="1">
      <alignment horizontal="center" vertical="center"/>
    </xf>
    <xf numFmtId="0" fontId="0" fillId="5" borderId="34" xfId="0" applyFill="1" applyBorder="1" applyAlignment="1">
      <alignment vertical="center"/>
    </xf>
    <xf numFmtId="0" fontId="0" fillId="5" borderId="35" xfId="0" applyFill="1" applyBorder="1" applyAlignment="1">
      <alignment vertical="center"/>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0" fontId="0" fillId="0" borderId="34" xfId="0" applyBorder="1" applyAlignment="1">
      <alignment vertical="center"/>
    </xf>
    <xf numFmtId="0" fontId="0" fillId="0" borderId="35" xfId="0" applyBorder="1" applyAlignment="1">
      <alignment vertical="center"/>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9" fillId="0" borderId="1" xfId="0" applyFont="1" applyBorder="1" applyAlignment="1">
      <alignment horizontal="lef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166"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7"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166" fontId="7" fillId="3" borderId="8"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cellXfs>
  <cellStyles count="7">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 name="Slikts" xfId="6" builtinId="27"/>
  </cellStyles>
  <dxfs count="0"/>
  <tableStyles count="0" defaultTableStyle="TableStyleMedium9" defaultPivotStyle="PivotStyleLight16"/>
  <colors>
    <mruColors>
      <color rgb="FF00FF00"/>
      <color rgb="FFFF0066"/>
      <color rgb="FFCC99FF"/>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66"/>
  <sheetViews>
    <sheetView tabSelected="1" topLeftCell="AD1" zoomScale="55" zoomScaleNormal="55" zoomScalePageLayoutView="80" workbookViewId="0">
      <pane ySplit="6" topLeftCell="A7" activePane="bottomLeft" state="frozen"/>
      <selection activeCell="A5" sqref="A5"/>
      <selection pane="bottomLeft" activeCell="K157" sqref="K157"/>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71.85546875"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51" ht="354" customHeight="1" x14ac:dyDescent="0.25">
      <c r="AW1" s="368" t="s">
        <v>1015</v>
      </c>
      <c r="AX1" s="369"/>
      <c r="AY1" s="369"/>
    </row>
    <row r="2" spans="1:51" s="12" customFormat="1" ht="56.25" customHeight="1" x14ac:dyDescent="0.25">
      <c r="A2" s="379"/>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row>
    <row r="3" spans="1:51" s="12" customFormat="1" ht="56.25" customHeight="1" thickBot="1" x14ac:dyDescent="0.35">
      <c r="A3" s="360" t="s">
        <v>204</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row>
    <row r="4" spans="1:51" ht="40.5" customHeight="1" x14ac:dyDescent="0.25">
      <c r="A4" s="352" t="s">
        <v>1</v>
      </c>
      <c r="B4" s="362" t="s">
        <v>0</v>
      </c>
      <c r="C4" s="362" t="s">
        <v>25</v>
      </c>
      <c r="D4" s="362" t="s">
        <v>24</v>
      </c>
      <c r="E4" s="354">
        <v>2022</v>
      </c>
      <c r="F4" s="355"/>
      <c r="G4" s="355"/>
      <c r="H4" s="355"/>
      <c r="I4" s="355"/>
      <c r="J4" s="355"/>
      <c r="K4" s="355"/>
      <c r="L4" s="354">
        <v>2023</v>
      </c>
      <c r="M4" s="355"/>
      <c r="N4" s="355"/>
      <c r="O4" s="355"/>
      <c r="P4" s="355"/>
      <c r="Q4" s="355"/>
      <c r="R4" s="355"/>
      <c r="S4" s="354">
        <v>2024</v>
      </c>
      <c r="T4" s="355"/>
      <c r="U4" s="355"/>
      <c r="V4" s="355"/>
      <c r="W4" s="355"/>
      <c r="X4" s="355"/>
      <c r="Y4" s="355"/>
      <c r="Z4" s="354">
        <v>2025</v>
      </c>
      <c r="AA4" s="355"/>
      <c r="AB4" s="355"/>
      <c r="AC4" s="355"/>
      <c r="AD4" s="355"/>
      <c r="AE4" s="355"/>
      <c r="AF4" s="355"/>
      <c r="AG4" s="354">
        <v>2026</v>
      </c>
      <c r="AH4" s="355"/>
      <c r="AI4" s="355"/>
      <c r="AJ4" s="355"/>
      <c r="AK4" s="355"/>
      <c r="AL4" s="355"/>
      <c r="AM4" s="355"/>
      <c r="AN4" s="354">
        <v>2027</v>
      </c>
      <c r="AO4" s="355"/>
      <c r="AP4" s="355"/>
      <c r="AQ4" s="355"/>
      <c r="AR4" s="355"/>
      <c r="AS4" s="355"/>
      <c r="AT4" s="355"/>
      <c r="AU4" s="362" t="s">
        <v>27</v>
      </c>
      <c r="AV4" s="364" t="s">
        <v>4</v>
      </c>
      <c r="AW4" s="377" t="s">
        <v>21</v>
      </c>
      <c r="AX4" s="377" t="s">
        <v>22</v>
      </c>
      <c r="AY4" s="366" t="s">
        <v>5</v>
      </c>
    </row>
    <row r="5" spans="1:51" ht="29.25" customHeight="1" x14ac:dyDescent="0.25">
      <c r="A5" s="353"/>
      <c r="B5" s="376"/>
      <c r="C5" s="376"/>
      <c r="D5" s="363"/>
      <c r="E5" s="372" t="s">
        <v>657</v>
      </c>
      <c r="F5" s="372"/>
      <c r="G5" s="372"/>
      <c r="H5" s="372"/>
      <c r="I5" s="372"/>
      <c r="J5" s="372"/>
      <c r="K5" s="373"/>
      <c r="L5" s="372" t="s">
        <v>657</v>
      </c>
      <c r="M5" s="372"/>
      <c r="N5" s="372"/>
      <c r="O5" s="372"/>
      <c r="P5" s="372"/>
      <c r="Q5" s="372"/>
      <c r="R5" s="373"/>
      <c r="S5" s="372" t="s">
        <v>657</v>
      </c>
      <c r="T5" s="372"/>
      <c r="U5" s="372"/>
      <c r="V5" s="372"/>
      <c r="W5" s="372"/>
      <c r="X5" s="372"/>
      <c r="Y5" s="373"/>
      <c r="Z5" s="372" t="s">
        <v>657</v>
      </c>
      <c r="AA5" s="372"/>
      <c r="AB5" s="372"/>
      <c r="AC5" s="372"/>
      <c r="AD5" s="372"/>
      <c r="AE5" s="372"/>
      <c r="AF5" s="373"/>
      <c r="AG5" s="372" t="s">
        <v>657</v>
      </c>
      <c r="AH5" s="372"/>
      <c r="AI5" s="372"/>
      <c r="AJ5" s="372"/>
      <c r="AK5" s="372"/>
      <c r="AL5" s="372"/>
      <c r="AM5" s="373"/>
      <c r="AN5" s="372" t="s">
        <v>657</v>
      </c>
      <c r="AO5" s="372"/>
      <c r="AP5" s="372"/>
      <c r="AQ5" s="372"/>
      <c r="AR5" s="372"/>
      <c r="AS5" s="372"/>
      <c r="AT5" s="373"/>
      <c r="AU5" s="363"/>
      <c r="AV5" s="365"/>
      <c r="AW5" s="378"/>
      <c r="AX5" s="378"/>
      <c r="AY5" s="367"/>
    </row>
    <row r="6" spans="1:51" ht="138.75" customHeight="1" x14ac:dyDescent="0.25">
      <c r="A6" s="353"/>
      <c r="B6" s="376"/>
      <c r="C6" s="376"/>
      <c r="D6" s="363"/>
      <c r="E6" s="57" t="s">
        <v>2</v>
      </c>
      <c r="F6" s="57" t="s">
        <v>3</v>
      </c>
      <c r="G6" s="57" t="s">
        <v>16</v>
      </c>
      <c r="H6" s="57" t="s">
        <v>17</v>
      </c>
      <c r="I6" s="57" t="s">
        <v>18</v>
      </c>
      <c r="J6" s="57" t="s">
        <v>19</v>
      </c>
      <c r="K6" s="56" t="s">
        <v>20</v>
      </c>
      <c r="L6" s="57" t="s">
        <v>2</v>
      </c>
      <c r="M6" s="57" t="s">
        <v>3</v>
      </c>
      <c r="N6" s="57" t="s">
        <v>16</v>
      </c>
      <c r="O6" s="57" t="s">
        <v>17</v>
      </c>
      <c r="P6" s="57" t="s">
        <v>18</v>
      </c>
      <c r="Q6" s="57" t="s">
        <v>19</v>
      </c>
      <c r="R6" s="57" t="s">
        <v>26</v>
      </c>
      <c r="S6" s="57" t="s">
        <v>2</v>
      </c>
      <c r="T6" s="57" t="s">
        <v>3</v>
      </c>
      <c r="U6" s="57" t="s">
        <v>16</v>
      </c>
      <c r="V6" s="57" t="s">
        <v>17</v>
      </c>
      <c r="W6" s="57" t="s">
        <v>18</v>
      </c>
      <c r="X6" s="57" t="s">
        <v>19</v>
      </c>
      <c r="Y6" s="57" t="s">
        <v>26</v>
      </c>
      <c r="Z6" s="57" t="s">
        <v>2</v>
      </c>
      <c r="AA6" s="57" t="s">
        <v>3</v>
      </c>
      <c r="AB6" s="57" t="s">
        <v>16</v>
      </c>
      <c r="AC6" s="57" t="s">
        <v>17</v>
      </c>
      <c r="AD6" s="57" t="s">
        <v>18</v>
      </c>
      <c r="AE6" s="57" t="s">
        <v>19</v>
      </c>
      <c r="AF6" s="57" t="s">
        <v>26</v>
      </c>
      <c r="AG6" s="57" t="s">
        <v>2</v>
      </c>
      <c r="AH6" s="57" t="s">
        <v>3</v>
      </c>
      <c r="AI6" s="57" t="s">
        <v>16</v>
      </c>
      <c r="AJ6" s="57" t="s">
        <v>17</v>
      </c>
      <c r="AK6" s="57" t="s">
        <v>18</v>
      </c>
      <c r="AL6" s="57" t="s">
        <v>19</v>
      </c>
      <c r="AM6" s="57" t="s">
        <v>26</v>
      </c>
      <c r="AN6" s="57" t="s">
        <v>2</v>
      </c>
      <c r="AO6" s="57" t="s">
        <v>3</v>
      </c>
      <c r="AP6" s="57" t="s">
        <v>16</v>
      </c>
      <c r="AQ6" s="57" t="s">
        <v>17</v>
      </c>
      <c r="AR6" s="57" t="s">
        <v>18</v>
      </c>
      <c r="AS6" s="57" t="s">
        <v>19</v>
      </c>
      <c r="AT6" s="57" t="s">
        <v>26</v>
      </c>
      <c r="AU6" s="363"/>
      <c r="AV6" s="365"/>
      <c r="AW6" s="378"/>
      <c r="AX6" s="378"/>
      <c r="AY6" s="367"/>
    </row>
    <row r="7" spans="1:51" s="1" customFormat="1" ht="18.75" customHeight="1" x14ac:dyDescent="0.25">
      <c r="A7" s="374"/>
      <c r="B7" s="375"/>
      <c r="C7" s="375"/>
      <c r="D7" s="375"/>
      <c r="E7" s="58">
        <f t="shared" ref="E7:K7" si="0">E8</f>
        <v>4628496.9050000003</v>
      </c>
      <c r="F7" s="65">
        <f t="shared" si="0"/>
        <v>6538056.5449999999</v>
      </c>
      <c r="G7" s="65">
        <f t="shared" si="0"/>
        <v>4570239.01</v>
      </c>
      <c r="H7" s="65"/>
      <c r="I7" s="65">
        <f t="shared" si="0"/>
        <v>798536.78</v>
      </c>
      <c r="J7" s="65"/>
      <c r="K7" s="65">
        <f t="shared" si="0"/>
        <v>16535329.239999998</v>
      </c>
      <c r="L7" s="65">
        <f>L8</f>
        <v>13633384.587000001</v>
      </c>
      <c r="M7" s="65">
        <f t="shared" ref="M7" si="1">M8</f>
        <v>1952568.804</v>
      </c>
      <c r="N7" s="65">
        <f t="shared" ref="N7" si="2">N8</f>
        <v>3642149.9699999997</v>
      </c>
      <c r="O7" s="65"/>
      <c r="P7" s="65">
        <f t="shared" ref="P7" si="3">P8</f>
        <v>1851927.2999999998</v>
      </c>
      <c r="Q7" s="65"/>
      <c r="R7" s="65">
        <f t="shared" ref="R7" si="4">R8</f>
        <v>21080030.660999998</v>
      </c>
      <c r="S7" s="65">
        <f t="shared" ref="S7" si="5">S8</f>
        <v>8717115.68255</v>
      </c>
      <c r="T7" s="65">
        <f t="shared" ref="T7" si="6">T8</f>
        <v>812862.1934499999</v>
      </c>
      <c r="U7" s="65">
        <f t="shared" ref="U7" si="7">U8</f>
        <v>5811828</v>
      </c>
      <c r="V7" s="65"/>
      <c r="W7" s="65">
        <f t="shared" ref="W7" si="8">W8</f>
        <v>400000</v>
      </c>
      <c r="X7" s="65"/>
      <c r="Y7" s="65">
        <f t="shared" ref="Y7" si="9">Y8</f>
        <v>15741805.876</v>
      </c>
      <c r="Z7" s="65">
        <f>Z8</f>
        <v>11622476.32645</v>
      </c>
      <c r="AA7" s="65">
        <f t="shared" ref="AA7" si="10">AA8</f>
        <v>4918532.5165499998</v>
      </c>
      <c r="AB7" s="65">
        <f t="shared" ref="AB7" si="11">AB8</f>
        <v>500000</v>
      </c>
      <c r="AC7" s="65"/>
      <c r="AD7" s="65">
        <f t="shared" ref="AD7" si="12">AD8</f>
        <v>0</v>
      </c>
      <c r="AE7" s="65"/>
      <c r="AF7" s="65">
        <f t="shared" ref="AF7" si="13">AF8</f>
        <v>17041008.843000002</v>
      </c>
      <c r="AG7" s="65">
        <f t="shared" ref="AG7" si="14">AG8</f>
        <v>7080000</v>
      </c>
      <c r="AH7" s="65">
        <f t="shared" ref="AH7" si="15">AH8</f>
        <v>0</v>
      </c>
      <c r="AI7" s="65">
        <f t="shared" ref="AI7" si="16">AI8</f>
        <v>0</v>
      </c>
      <c r="AJ7" s="65"/>
      <c r="AK7" s="65">
        <f t="shared" ref="AK7" si="17">AK8</f>
        <v>0</v>
      </c>
      <c r="AL7" s="65"/>
      <c r="AM7" s="65">
        <f t="shared" ref="AM7" si="18">AM8</f>
        <v>7080000</v>
      </c>
      <c r="AN7" s="65">
        <f t="shared" ref="AN7" si="19">AN8</f>
        <v>2770000</v>
      </c>
      <c r="AO7" s="65">
        <f t="shared" ref="AO7" si="20">AO8</f>
        <v>0</v>
      </c>
      <c r="AP7" s="65">
        <f t="shared" ref="AP7" si="21">AP8</f>
        <v>0</v>
      </c>
      <c r="AQ7" s="65"/>
      <c r="AR7" s="65">
        <f t="shared" ref="AR7" si="22">AR8</f>
        <v>0</v>
      </c>
      <c r="AS7" s="65"/>
      <c r="AT7" s="65">
        <f t="shared" ref="AT7:AU7" si="23">AT8</f>
        <v>2770000</v>
      </c>
      <c r="AU7" s="65">
        <f t="shared" si="23"/>
        <v>79441516.020000011</v>
      </c>
      <c r="AV7" s="59"/>
      <c r="AW7" s="59"/>
      <c r="AX7" s="58"/>
      <c r="AY7" s="60"/>
    </row>
    <row r="8" spans="1:51" s="23" customFormat="1" ht="57" customHeight="1" x14ac:dyDescent="0.25">
      <c r="A8" s="370" t="s">
        <v>278</v>
      </c>
      <c r="B8" s="371"/>
      <c r="C8" s="371"/>
      <c r="D8" s="371"/>
      <c r="E8" s="133">
        <f>SUM(E10:E72,E87:E118,E120:E120,E122:E135,E140:E141,E137,E143:E145,E149:E154,E83,E73,E75,E77)</f>
        <v>4628496.9050000003</v>
      </c>
      <c r="F8" s="133">
        <f>SUM(F10:F72,F87:F118,F120:F120,F122:F135,F140:F141,F137,F143:F145,F149:F154,F83,F73,F75,F77)</f>
        <v>6538056.5449999999</v>
      </c>
      <c r="G8" s="133">
        <f>SUM(G10:G72,G87:G118,G120:G120,G122:G135,G140:G141,G137,G143:G145,G149:G154,G83,G73,G75,G77)</f>
        <v>4570239.01</v>
      </c>
      <c r="H8" s="133"/>
      <c r="I8" s="133">
        <f>SUM(I10:I72,I87:I118,I120:I120,I122:I135,I140:I141,I137,I143:I145,I149:I154,I83,I73,I75,I77)</f>
        <v>798536.78</v>
      </c>
      <c r="J8" s="133"/>
      <c r="K8" s="133">
        <f>SUM(K10:K72,K87:K118,K120:K120,K122:K135,K140:K141,K137,K143:K145,K149:K154,K83,K73,K75,K77)</f>
        <v>16535329.239999998</v>
      </c>
      <c r="L8" s="133">
        <f>SUM(L10:L72,L87:L118,L120:L120,L122:L135,L140:L141,L137,L143:L145,L149:L154,L83,L73,L75,L77)</f>
        <v>13633384.587000001</v>
      </c>
      <c r="M8" s="133">
        <f>SUM(M10:M72,M87:M118,M120:M120,M122:M135,M140:M141,M137,M143:M145,M149:M154,M83,M73,M75,M77)</f>
        <v>1952568.804</v>
      </c>
      <c r="N8" s="133">
        <f>SUM(N10:N72,N87:N118,N120:N120,N122:N135,N140:N141,N137,N143:N145,N149:N154,N83,N73,N75,N77)</f>
        <v>3642149.9699999997</v>
      </c>
      <c r="O8" s="133"/>
      <c r="P8" s="133">
        <f>SUM(P10:P72,P87:P118,P120:P120,P122:P135,P140:P141,P137,P143:P145,P149:P154,P83,P73,P75,P77)</f>
        <v>1851927.2999999998</v>
      </c>
      <c r="Q8" s="133"/>
      <c r="R8" s="133">
        <f>SUM(R10:R72,R87:R118,R120:R120,R122:R135,R140:R141,R137,R143:R145,R149:R154,R83,R73,R75,R77)</f>
        <v>21080030.660999998</v>
      </c>
      <c r="S8" s="133">
        <f>SUM(S10:S72,S87:S118,S120:S120,S122:S135,S140:S141,S137,S143:S145,S149:S154,S83,S73,S75,S77)</f>
        <v>8717115.68255</v>
      </c>
      <c r="T8" s="133">
        <f>SUM(T10:T72,T87:T118,T120:T120,T122:T135,T140:T141,T137,T143:T145,T149:T154,T83,T73,T75,T77)</f>
        <v>812862.1934499999</v>
      </c>
      <c r="U8" s="133">
        <f>SUM(U10:U72,U87:U118,U120:U120,U122:U135,U140:U141,U137,U143:U145,U149:U154,U83,U73,U75,U77)</f>
        <v>5811828</v>
      </c>
      <c r="V8" s="133"/>
      <c r="W8" s="133">
        <f>SUM(W10:W72,W87:W118,W120:W120,W122:W135,W140:W141,W137,W143:W145,W149:W154,W83,W73,W75,W77)</f>
        <v>400000</v>
      </c>
      <c r="X8" s="133"/>
      <c r="Y8" s="133">
        <f>SUM(Y10:Y72,Y87:Y118,Y120:Y120,Y122:Y135,Y140:Y141,Y137,Y143:Y145,Y149:Y154,Y83,Y73,Y75,Y77)</f>
        <v>15741805.876</v>
      </c>
      <c r="Z8" s="133">
        <f>SUM(Z10:Z72,Z87:Z118,Z120:Z120,Z122:Z135,Z140:Z141,Z137,Z143:Z145,Z149:Z154,Z83,Z73,Z75,Z77)</f>
        <v>11622476.32645</v>
      </c>
      <c r="AA8" s="133">
        <f>SUM(AA10:AA72,AA87:AA118,AA120:AA120,AA122:AA135,AA140:AA141,AA137,AA143:AA145,AA149:AA154,AA83,AA73,AA75,AA77)</f>
        <v>4918532.5165499998</v>
      </c>
      <c r="AB8" s="133">
        <f>SUM(AB10:AB72,AB87:AB118,AB120:AB120,AB122:AB135,AB140:AB141,AB137,AB143:AB145,AB149:AB154,AB83,AB73,AB75,AB77)</f>
        <v>500000</v>
      </c>
      <c r="AC8" s="133"/>
      <c r="AD8" s="133">
        <f>SUM(AD10:AD72,AD87:AD118,AD120:AD120,AD122:AD135,AD140:AD141,AD137,AD143:AD145,AD149:AD154,AD83,AD73,AD75,AD77)</f>
        <v>0</v>
      </c>
      <c r="AE8" s="133"/>
      <c r="AF8" s="133">
        <f>SUM(AF10:AF72,AF87:AF118,AF120:AF120,AF122:AF135,AF140:AF141,AF137,AF143:AF145,AF149:AF154,AF83,AF73,AF75,AF77)</f>
        <v>17041008.843000002</v>
      </c>
      <c r="AG8" s="133">
        <f>SUM(AG10:AG72,AG87:AG118,AG120:AG120,AG122:AG135,AG140:AG141,AG137,AG143:AG145,AG149:AG154,AG83,AG73,AG75,AG77)</f>
        <v>7080000</v>
      </c>
      <c r="AH8" s="133">
        <f>SUM(AH10:AH72,AH87:AH118,AH120:AH120,AH122:AH135,AH140:AH141,AH137,AH143:AH144,AH149:AH154,AH83,AH73,AH75,AH77)</f>
        <v>0</v>
      </c>
      <c r="AI8" s="133">
        <f>SUM(AI10:AI72,AI87:AI118,AI120:AI120,AI122:AI135,AI140:AI141,AI137,AI143:AI144,AI149:AI154,AI83,AI73,AI75,AI77)</f>
        <v>0</v>
      </c>
      <c r="AJ8" s="133"/>
      <c r="AK8" s="133">
        <f>SUM(AK10:AK72,AK87:AK118,AK120:AK120,AK122:AK135,AK140:AK141,AK137,AK143:AK144,AK149:AK154,AK83,AK73,AK75,AK77)</f>
        <v>0</v>
      </c>
      <c r="AL8" s="133"/>
      <c r="AM8" s="133">
        <f>SUM(AM10:AM72,AM87:AM118,AM120:AM120,AM122:AM135,AM140:AM141,AM137,AM143:AM144,AM149:AM154,AM83,AM73,AM75,AM77)</f>
        <v>7080000</v>
      </c>
      <c r="AN8" s="133">
        <f>SUM(AN10:AN72,AN87:AN118,AN120:AN120,AN122:AN135,AN140:AN141,AN137,AN143:AN144,AN149:AN154,AN83,AN73,AN75,AN77)</f>
        <v>2770000</v>
      </c>
      <c r="AO8" s="133">
        <f>SUM(AO10:AO72,AO87:AO118,AO120:AO120,AO122:AO135,AO140:AO141,AO137,AO143:AO144,AO149:AO154,AO83,AO73,AO75,AO77)</f>
        <v>0</v>
      </c>
      <c r="AP8" s="133">
        <f>SUM(AP10:AP72,AP87:AP118,AP120:AP120,AP122:AP135,AP140:AP141,AP137,AP143:AP144,AP149:AP154,AP83,AP73,AP75,AP77)</f>
        <v>0</v>
      </c>
      <c r="AQ8" s="133"/>
      <c r="AR8" s="133">
        <f>SUM(AR10:AR72,AR87:AR118,AR120:AR120,AR122:AR135,AR140:AR141,AR137,AR143:AR144,AR149:AR154,AR83,AR73,AR75,AR77)</f>
        <v>0</v>
      </c>
      <c r="AS8" s="133"/>
      <c r="AT8" s="133">
        <f>SUM(AT10:AT72,AT87:AT118,AT120:AT120,AT122:AT135,AT140:AT141,AT137,AT143:AT144,AT149:AT154,AT83,AT73,AT75,AT77)</f>
        <v>2770000</v>
      </c>
      <c r="AU8" s="133">
        <f>SUM(AU10:AU72,AU87:AU118,AU120:AU120,AU122:AU135,AU140:AU141,AU137,AU143:AU144,AU149:AU154,AU83,AU73,AU75,AU77)</f>
        <v>79441516.020000011</v>
      </c>
      <c r="AV8" s="62"/>
      <c r="AW8" s="62"/>
      <c r="AX8" s="62"/>
      <c r="AY8" s="63"/>
    </row>
    <row r="9" spans="1:51" ht="31.5" customHeight="1" x14ac:dyDescent="0.25">
      <c r="A9" s="339" t="s">
        <v>549</v>
      </c>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1"/>
    </row>
    <row r="10" spans="1:51" ht="78.75" customHeight="1" x14ac:dyDescent="0.25">
      <c r="A10" s="142" t="s">
        <v>273</v>
      </c>
      <c r="B10" s="32" t="s">
        <v>842</v>
      </c>
      <c r="C10" s="32" t="s">
        <v>98</v>
      </c>
      <c r="D10" s="37" t="s">
        <v>200</v>
      </c>
      <c r="E10" s="38">
        <v>50000</v>
      </c>
      <c r="F10" s="32"/>
      <c r="G10" s="32"/>
      <c r="H10" s="32"/>
      <c r="I10" s="32"/>
      <c r="J10" s="32"/>
      <c r="K10" s="33">
        <f t="shared" ref="K10:K52" si="24">E10+F10+G10+I10</f>
        <v>50000</v>
      </c>
      <c r="L10" s="32"/>
      <c r="M10" s="32"/>
      <c r="N10" s="32"/>
      <c r="O10" s="32"/>
      <c r="P10" s="32">
        <v>1000000</v>
      </c>
      <c r="Q10" s="32"/>
      <c r="R10" s="33">
        <f t="shared" ref="R10:R32" si="25">L10+M10+N10+P10</f>
        <v>1000000</v>
      </c>
      <c r="S10" s="32"/>
      <c r="T10" s="32"/>
      <c r="U10" s="32"/>
      <c r="V10" s="32"/>
      <c r="W10" s="32"/>
      <c r="X10" s="32"/>
      <c r="Y10" s="33">
        <f t="shared" ref="Y10:Y77" si="26">S10+T10+U10+W10</f>
        <v>0</v>
      </c>
      <c r="Z10" s="32"/>
      <c r="AA10" s="32"/>
      <c r="AB10" s="32"/>
      <c r="AC10" s="32"/>
      <c r="AD10" s="32"/>
      <c r="AE10" s="32"/>
      <c r="AF10" s="33">
        <f t="shared" ref="AF10:AF77" si="27">Z10+AA10+AB10+AD10</f>
        <v>0</v>
      </c>
      <c r="AG10" s="32"/>
      <c r="AH10" s="32"/>
      <c r="AI10" s="32"/>
      <c r="AJ10" s="32"/>
      <c r="AK10" s="32"/>
      <c r="AL10" s="32"/>
      <c r="AM10" s="33">
        <f t="shared" ref="AM10:AM77" si="28">AG10+AH10+AI10+AK10</f>
        <v>0</v>
      </c>
      <c r="AN10" s="32"/>
      <c r="AO10" s="32"/>
      <c r="AP10" s="32"/>
      <c r="AQ10" s="32"/>
      <c r="AR10" s="32"/>
      <c r="AS10" s="32"/>
      <c r="AT10" s="33">
        <f t="shared" ref="AT10:AT14" si="29">AN10+AO10+AP10+AR10</f>
        <v>0</v>
      </c>
      <c r="AU10" s="35">
        <f>AT10+AM10+AF10+Y10+R10+K10</f>
        <v>1050000</v>
      </c>
      <c r="AV10" s="43" t="s">
        <v>661</v>
      </c>
      <c r="AW10" s="32">
        <v>2022</v>
      </c>
      <c r="AX10" s="36">
        <v>2023</v>
      </c>
      <c r="AY10" s="53" t="s">
        <v>89</v>
      </c>
    </row>
    <row r="11" spans="1:51" ht="90" customHeight="1" x14ac:dyDescent="0.25">
      <c r="A11" s="142" t="s">
        <v>274</v>
      </c>
      <c r="B11" s="32" t="s">
        <v>843</v>
      </c>
      <c r="C11" s="32" t="s">
        <v>122</v>
      </c>
      <c r="D11" s="37"/>
      <c r="E11" s="38"/>
      <c r="F11" s="32"/>
      <c r="G11" s="32"/>
      <c r="H11" s="32"/>
      <c r="I11" s="32"/>
      <c r="J11" s="32"/>
      <c r="K11" s="33">
        <f t="shared" si="24"/>
        <v>0</v>
      </c>
      <c r="L11" s="32"/>
      <c r="M11" s="32"/>
      <c r="N11" s="32"/>
      <c r="O11" s="32"/>
      <c r="P11" s="32"/>
      <c r="Q11" s="32"/>
      <c r="R11" s="33">
        <f t="shared" si="25"/>
        <v>0</v>
      </c>
      <c r="S11" s="32"/>
      <c r="T11" s="32"/>
      <c r="V11" s="32"/>
      <c r="W11" s="32"/>
      <c r="X11" s="32"/>
      <c r="Y11" s="33">
        <f t="shared" si="26"/>
        <v>0</v>
      </c>
      <c r="Z11" s="32"/>
      <c r="AA11" s="32"/>
      <c r="AB11" s="32"/>
      <c r="AC11" s="32"/>
      <c r="AD11" s="32"/>
      <c r="AE11" s="32"/>
      <c r="AF11" s="33">
        <f t="shared" si="27"/>
        <v>0</v>
      </c>
      <c r="AG11" s="32">
        <v>1000000</v>
      </c>
      <c r="AH11" s="32"/>
      <c r="AI11" s="32"/>
      <c r="AJ11" s="32"/>
      <c r="AK11" s="32"/>
      <c r="AL11" s="32"/>
      <c r="AM11" s="33">
        <f t="shared" si="28"/>
        <v>1000000</v>
      </c>
      <c r="AN11" s="32"/>
      <c r="AO11" s="32"/>
      <c r="AP11" s="32"/>
      <c r="AQ11" s="32"/>
      <c r="AR11" s="32"/>
      <c r="AS11" s="32"/>
      <c r="AT11" s="33"/>
      <c r="AU11" s="35">
        <f t="shared" ref="AU11:AU83" si="30">AT11+AM11+AF11+Y11+R11+K11</f>
        <v>1000000</v>
      </c>
      <c r="AV11" s="43" t="s">
        <v>860</v>
      </c>
      <c r="AW11" s="32">
        <v>2027</v>
      </c>
      <c r="AX11" s="135" t="s">
        <v>123</v>
      </c>
      <c r="AY11" s="53" t="s">
        <v>89</v>
      </c>
    </row>
    <row r="12" spans="1:51" ht="148.5" customHeight="1" x14ac:dyDescent="0.25">
      <c r="A12" s="142" t="s">
        <v>275</v>
      </c>
      <c r="B12" s="32" t="s">
        <v>844</v>
      </c>
      <c r="C12" s="32" t="s">
        <v>98</v>
      </c>
      <c r="D12" s="37"/>
      <c r="E12" s="134"/>
      <c r="F12" s="34"/>
      <c r="G12" s="34"/>
      <c r="H12" s="34"/>
      <c r="I12" s="34"/>
      <c r="J12" s="34"/>
      <c r="K12" s="33">
        <f t="shared" si="24"/>
        <v>0</v>
      </c>
      <c r="L12" s="34"/>
      <c r="M12" s="34"/>
      <c r="N12" s="34"/>
      <c r="O12" s="34"/>
      <c r="P12" s="34"/>
      <c r="Q12" s="34"/>
      <c r="R12" s="33">
        <f t="shared" si="25"/>
        <v>0</v>
      </c>
      <c r="S12" s="32"/>
      <c r="T12" s="32"/>
      <c r="U12" s="32"/>
      <c r="V12" s="32"/>
      <c r="W12" s="32"/>
      <c r="X12" s="32"/>
      <c r="Y12" s="33">
        <f t="shared" si="26"/>
        <v>0</v>
      </c>
      <c r="Z12" s="32">
        <v>1000000</v>
      </c>
      <c r="AA12" s="32"/>
      <c r="AB12" s="32"/>
      <c r="AC12" s="32"/>
      <c r="AD12" s="32"/>
      <c r="AE12" s="32"/>
      <c r="AF12" s="33">
        <f t="shared" si="27"/>
        <v>1000000</v>
      </c>
      <c r="AG12" s="32"/>
      <c r="AH12" s="32"/>
      <c r="AI12" s="32"/>
      <c r="AJ12" s="32"/>
      <c r="AK12" s="32"/>
      <c r="AL12" s="32"/>
      <c r="AM12" s="33">
        <f t="shared" si="28"/>
        <v>0</v>
      </c>
      <c r="AN12" s="32"/>
      <c r="AO12" s="32"/>
      <c r="AP12" s="32"/>
      <c r="AQ12" s="32"/>
      <c r="AR12" s="32"/>
      <c r="AS12" s="32"/>
      <c r="AT12" s="33">
        <f t="shared" si="29"/>
        <v>0</v>
      </c>
      <c r="AU12" s="35">
        <f t="shared" si="30"/>
        <v>1000000</v>
      </c>
      <c r="AV12" s="43" t="s">
        <v>660</v>
      </c>
      <c r="AW12" s="32">
        <v>2022</v>
      </c>
      <c r="AX12" s="36">
        <v>2023</v>
      </c>
      <c r="AY12" s="53" t="s">
        <v>89</v>
      </c>
    </row>
    <row r="13" spans="1:51" ht="100.5" customHeight="1" x14ac:dyDescent="0.25">
      <c r="A13" s="142" t="s">
        <v>276</v>
      </c>
      <c r="B13" s="32" t="s">
        <v>845</v>
      </c>
      <c r="C13" s="32" t="s">
        <v>98</v>
      </c>
      <c r="D13" s="37"/>
      <c r="E13" s="134"/>
      <c r="F13" s="34"/>
      <c r="G13" s="34"/>
      <c r="H13" s="34"/>
      <c r="I13" s="34"/>
      <c r="J13" s="34"/>
      <c r="K13" s="33">
        <f t="shared" si="24"/>
        <v>0</v>
      </c>
      <c r="L13" s="34"/>
      <c r="M13" s="34"/>
      <c r="N13" s="34"/>
      <c r="O13" s="34"/>
      <c r="P13" s="34"/>
      <c r="Q13" s="34"/>
      <c r="R13" s="33">
        <f t="shared" si="25"/>
        <v>0</v>
      </c>
      <c r="S13" s="40"/>
      <c r="T13" s="40"/>
      <c r="U13" s="32"/>
      <c r="V13" s="40"/>
      <c r="W13" s="40"/>
      <c r="X13" s="40"/>
      <c r="Y13" s="33">
        <f t="shared" si="26"/>
        <v>0</v>
      </c>
      <c r="Z13" s="40"/>
      <c r="AA13" s="40"/>
      <c r="AB13" s="40"/>
      <c r="AC13" s="40"/>
      <c r="AD13" s="40"/>
      <c r="AE13" s="40"/>
      <c r="AF13" s="33">
        <f t="shared" si="27"/>
        <v>0</v>
      </c>
      <c r="AG13" s="40"/>
      <c r="AH13" s="40"/>
      <c r="AI13" s="32"/>
      <c r="AJ13" s="40"/>
      <c r="AK13" s="40"/>
      <c r="AL13" s="40"/>
      <c r="AM13" s="33">
        <f t="shared" si="28"/>
        <v>0</v>
      </c>
      <c r="AN13" s="40">
        <v>1000000</v>
      </c>
      <c r="AO13" s="40"/>
      <c r="AP13" s="40"/>
      <c r="AQ13" s="40"/>
      <c r="AR13" s="40"/>
      <c r="AS13" s="40"/>
      <c r="AT13" s="39">
        <f t="shared" si="29"/>
        <v>1000000</v>
      </c>
      <c r="AU13" s="35">
        <f t="shared" si="30"/>
        <v>1000000</v>
      </c>
      <c r="AV13" s="43" t="s">
        <v>861</v>
      </c>
      <c r="AW13" s="32">
        <v>2025</v>
      </c>
      <c r="AX13" s="36">
        <v>2026</v>
      </c>
      <c r="AY13" s="53" t="s">
        <v>89</v>
      </c>
    </row>
    <row r="14" spans="1:51" ht="106.5" customHeight="1" x14ac:dyDescent="0.25">
      <c r="A14" s="142" t="s">
        <v>277</v>
      </c>
      <c r="B14" s="32" t="s">
        <v>846</v>
      </c>
      <c r="C14" s="32" t="s">
        <v>98</v>
      </c>
      <c r="D14" s="37"/>
      <c r="E14" s="134"/>
      <c r="F14" s="34"/>
      <c r="G14" s="34"/>
      <c r="H14" s="34"/>
      <c r="I14" s="34"/>
      <c r="J14" s="34"/>
      <c r="K14" s="33">
        <f t="shared" si="24"/>
        <v>0</v>
      </c>
      <c r="L14" s="34"/>
      <c r="M14" s="34"/>
      <c r="N14" s="34"/>
      <c r="O14" s="34"/>
      <c r="P14" s="34"/>
      <c r="Q14" s="34"/>
      <c r="R14" s="33">
        <f t="shared" si="25"/>
        <v>0</v>
      </c>
      <c r="S14" s="40"/>
      <c r="T14" s="40"/>
      <c r="U14" s="32"/>
      <c r="V14" s="40"/>
      <c r="W14" s="40"/>
      <c r="X14" s="40"/>
      <c r="Y14" s="33">
        <f t="shared" si="26"/>
        <v>0</v>
      </c>
      <c r="Z14" s="40">
        <v>1000000</v>
      </c>
      <c r="AA14" s="40"/>
      <c r="AB14" s="40"/>
      <c r="AC14" s="40"/>
      <c r="AD14" s="40"/>
      <c r="AE14" s="40"/>
      <c r="AF14" s="33">
        <f t="shared" si="27"/>
        <v>1000000</v>
      </c>
      <c r="AG14" s="40"/>
      <c r="AH14" s="40"/>
      <c r="AI14" s="40"/>
      <c r="AJ14" s="40"/>
      <c r="AK14" s="40"/>
      <c r="AL14" s="40"/>
      <c r="AM14" s="33">
        <f t="shared" si="28"/>
        <v>0</v>
      </c>
      <c r="AN14" s="40"/>
      <c r="AO14" s="40"/>
      <c r="AP14" s="40"/>
      <c r="AQ14" s="40"/>
      <c r="AR14" s="40"/>
      <c r="AS14" s="40"/>
      <c r="AT14" s="39">
        <f t="shared" si="29"/>
        <v>0</v>
      </c>
      <c r="AU14" s="35">
        <f t="shared" si="30"/>
        <v>1000000</v>
      </c>
      <c r="AV14" s="43" t="s">
        <v>862</v>
      </c>
      <c r="AW14" s="32">
        <v>2025</v>
      </c>
      <c r="AX14" s="36">
        <v>2026</v>
      </c>
      <c r="AY14" s="53" t="s">
        <v>89</v>
      </c>
    </row>
    <row r="15" spans="1:51" s="1" customFormat="1" ht="107.25" customHeight="1" x14ac:dyDescent="0.25">
      <c r="A15" s="142" t="s">
        <v>279</v>
      </c>
      <c r="B15" s="38" t="s">
        <v>249</v>
      </c>
      <c r="C15" s="38" t="s">
        <v>98</v>
      </c>
      <c r="D15" s="40"/>
      <c r="F15" s="40"/>
      <c r="G15" s="40"/>
      <c r="H15" s="40"/>
      <c r="I15" s="40"/>
      <c r="J15" s="40"/>
      <c r="K15" s="33">
        <f t="shared" si="24"/>
        <v>0</v>
      </c>
      <c r="L15" s="40">
        <v>360000</v>
      </c>
      <c r="M15" s="40"/>
      <c r="N15" s="40"/>
      <c r="O15" s="40"/>
      <c r="P15" s="40"/>
      <c r="Q15" s="40"/>
      <c r="R15" s="33">
        <f t="shared" si="25"/>
        <v>360000</v>
      </c>
      <c r="S15" s="40"/>
      <c r="T15" s="40"/>
      <c r="U15" s="40"/>
      <c r="V15" s="40"/>
      <c r="W15" s="40"/>
      <c r="X15" s="40"/>
      <c r="Y15" s="33">
        <f t="shared" si="26"/>
        <v>0</v>
      </c>
      <c r="Z15" s="40"/>
      <c r="AA15" s="40"/>
      <c r="AB15" s="40"/>
      <c r="AC15" s="40"/>
      <c r="AD15" s="40"/>
      <c r="AE15" s="40"/>
      <c r="AF15" s="33">
        <f t="shared" si="27"/>
        <v>0</v>
      </c>
      <c r="AG15" s="40"/>
      <c r="AH15" s="40"/>
      <c r="AI15" s="40"/>
      <c r="AJ15" s="40"/>
      <c r="AK15" s="40"/>
      <c r="AL15" s="40"/>
      <c r="AM15" s="33">
        <f t="shared" si="28"/>
        <v>0</v>
      </c>
      <c r="AN15" s="40"/>
      <c r="AO15" s="40"/>
      <c r="AP15" s="40"/>
      <c r="AQ15" s="40"/>
      <c r="AR15" s="40"/>
      <c r="AS15" s="40"/>
      <c r="AT15" s="39">
        <f t="shared" ref="AT15:AT26" si="31">AN15+AO15+AP15+AR15</f>
        <v>0</v>
      </c>
      <c r="AU15" s="35">
        <f t="shared" si="30"/>
        <v>360000</v>
      </c>
      <c r="AV15" s="42" t="s">
        <v>662</v>
      </c>
      <c r="AW15" s="40">
        <v>2024</v>
      </c>
      <c r="AX15" s="40">
        <v>2024</v>
      </c>
      <c r="AY15" s="52" t="s">
        <v>89</v>
      </c>
    </row>
    <row r="16" spans="1:51" s="1" customFormat="1" ht="78" customHeight="1" x14ac:dyDescent="0.25">
      <c r="A16" s="142" t="s">
        <v>280</v>
      </c>
      <c r="B16" s="32" t="s">
        <v>79</v>
      </c>
      <c r="C16" s="38" t="s">
        <v>98</v>
      </c>
      <c r="D16" s="40"/>
      <c r="E16" s="163">
        <v>352924</v>
      </c>
      <c r="F16" s="40"/>
      <c r="G16" s="40"/>
      <c r="H16" s="40"/>
      <c r="I16" s="40"/>
      <c r="J16" s="40"/>
      <c r="K16" s="33">
        <f t="shared" si="24"/>
        <v>352924</v>
      </c>
      <c r="L16" s="40"/>
      <c r="M16" s="40"/>
      <c r="N16" s="40"/>
      <c r="O16" s="40"/>
      <c r="P16" s="40"/>
      <c r="Q16" s="40"/>
      <c r="R16" s="33">
        <f t="shared" si="25"/>
        <v>0</v>
      </c>
      <c r="S16" s="40"/>
      <c r="T16" s="40"/>
      <c r="U16" s="40"/>
      <c r="V16" s="40"/>
      <c r="W16" s="40"/>
      <c r="X16" s="40"/>
      <c r="Y16" s="33">
        <f t="shared" si="26"/>
        <v>0</v>
      </c>
      <c r="Z16" s="40"/>
      <c r="AA16" s="40"/>
      <c r="AB16" s="40"/>
      <c r="AC16" s="40"/>
      <c r="AD16" s="40"/>
      <c r="AE16" s="40"/>
      <c r="AF16" s="33">
        <f t="shared" si="27"/>
        <v>0</v>
      </c>
      <c r="AG16" s="40"/>
      <c r="AH16" s="40"/>
      <c r="AI16" s="40"/>
      <c r="AJ16" s="40"/>
      <c r="AK16" s="40"/>
      <c r="AL16" s="40"/>
      <c r="AM16" s="33">
        <f t="shared" si="28"/>
        <v>0</v>
      </c>
      <c r="AN16" s="40"/>
      <c r="AO16" s="40"/>
      <c r="AP16" s="40"/>
      <c r="AQ16" s="40"/>
      <c r="AR16" s="40"/>
      <c r="AS16" s="40"/>
      <c r="AT16" s="39">
        <f t="shared" si="31"/>
        <v>0</v>
      </c>
      <c r="AU16" s="35">
        <f t="shared" si="30"/>
        <v>352924</v>
      </c>
      <c r="AV16" s="42" t="s">
        <v>863</v>
      </c>
      <c r="AW16" s="40">
        <v>2022</v>
      </c>
      <c r="AX16" s="40">
        <v>2022</v>
      </c>
      <c r="AY16" s="52" t="s">
        <v>89</v>
      </c>
    </row>
    <row r="17" spans="1:51" s="1" customFormat="1" ht="185.25" customHeight="1" x14ac:dyDescent="0.25">
      <c r="A17" s="142" t="s">
        <v>281</v>
      </c>
      <c r="B17" s="38" t="s">
        <v>247</v>
      </c>
      <c r="C17" s="38" t="s">
        <v>98</v>
      </c>
      <c r="D17" s="40"/>
      <c r="E17" s="164"/>
      <c r="F17" s="40"/>
      <c r="G17" s="40"/>
      <c r="H17" s="40"/>
      <c r="I17" s="40"/>
      <c r="J17" s="40"/>
      <c r="K17" s="33">
        <f t="shared" si="24"/>
        <v>0</v>
      </c>
      <c r="L17" s="164">
        <v>100000</v>
      </c>
      <c r="M17" s="40"/>
      <c r="N17" s="40"/>
      <c r="O17" s="40"/>
      <c r="P17" s="40"/>
      <c r="Q17" s="40"/>
      <c r="R17" s="33">
        <f t="shared" si="25"/>
        <v>100000</v>
      </c>
      <c r="S17" s="40"/>
      <c r="T17" s="40"/>
      <c r="U17" s="40"/>
      <c r="V17" s="40"/>
      <c r="W17" s="40"/>
      <c r="X17" s="40"/>
      <c r="Y17" s="33">
        <f t="shared" si="26"/>
        <v>0</v>
      </c>
      <c r="Z17" s="40">
        <v>100000</v>
      </c>
      <c r="AA17" s="40"/>
      <c r="AB17" s="40"/>
      <c r="AC17" s="40"/>
      <c r="AD17" s="40"/>
      <c r="AE17" s="40"/>
      <c r="AF17" s="33">
        <f t="shared" si="27"/>
        <v>100000</v>
      </c>
      <c r="AG17" s="40">
        <v>100000</v>
      </c>
      <c r="AH17" s="40"/>
      <c r="AI17" s="40"/>
      <c r="AJ17" s="40"/>
      <c r="AK17" s="40"/>
      <c r="AL17" s="40"/>
      <c r="AM17" s="33">
        <f t="shared" si="28"/>
        <v>100000</v>
      </c>
      <c r="AN17" s="40">
        <v>100000</v>
      </c>
      <c r="AO17" s="40"/>
      <c r="AP17" s="40"/>
      <c r="AQ17" s="40"/>
      <c r="AR17" s="40"/>
      <c r="AS17" s="40"/>
      <c r="AT17" s="39">
        <f t="shared" si="31"/>
        <v>100000</v>
      </c>
      <c r="AU17" s="35">
        <f t="shared" si="30"/>
        <v>400000</v>
      </c>
      <c r="AV17" s="42" t="s">
        <v>864</v>
      </c>
      <c r="AW17" s="40">
        <v>2023</v>
      </c>
      <c r="AX17" s="40">
        <v>2027</v>
      </c>
      <c r="AY17" s="52" t="s">
        <v>128</v>
      </c>
    </row>
    <row r="18" spans="1:51" s="1" customFormat="1" ht="114" customHeight="1" x14ac:dyDescent="0.25">
      <c r="A18" s="165" t="s">
        <v>282</v>
      </c>
      <c r="B18" s="32" t="s">
        <v>847</v>
      </c>
      <c r="C18" s="38" t="s">
        <v>98</v>
      </c>
      <c r="D18" s="40"/>
      <c r="E18" s="164"/>
      <c r="F18" s="40"/>
      <c r="G18" s="40"/>
      <c r="H18" s="40"/>
      <c r="I18" s="40"/>
      <c r="J18" s="40"/>
      <c r="K18" s="33">
        <f t="shared" si="24"/>
        <v>0</v>
      </c>
      <c r="L18" s="164">
        <f>12000+100000</f>
        <v>112000</v>
      </c>
      <c r="M18" s="40"/>
      <c r="N18" s="40"/>
      <c r="O18" s="40"/>
      <c r="P18" s="40"/>
      <c r="Q18" s="40"/>
      <c r="R18" s="33">
        <f t="shared" si="25"/>
        <v>112000</v>
      </c>
      <c r="S18" s="164">
        <v>100000</v>
      </c>
      <c r="T18" s="40"/>
      <c r="U18" s="40"/>
      <c r="V18" s="40"/>
      <c r="W18" s="40"/>
      <c r="X18" s="40"/>
      <c r="Y18" s="33">
        <f t="shared" si="26"/>
        <v>100000</v>
      </c>
      <c r="Z18" s="40"/>
      <c r="AA18" s="40"/>
      <c r="AB18" s="40"/>
      <c r="AC18" s="40"/>
      <c r="AD18" s="40"/>
      <c r="AE18" s="40"/>
      <c r="AF18" s="33">
        <f t="shared" si="27"/>
        <v>0</v>
      </c>
      <c r="AG18" s="40"/>
      <c r="AH18" s="40"/>
      <c r="AI18" s="40"/>
      <c r="AJ18" s="40"/>
      <c r="AK18" s="40"/>
      <c r="AL18" s="40"/>
      <c r="AM18" s="33">
        <f t="shared" si="28"/>
        <v>0</v>
      </c>
      <c r="AN18" s="40"/>
      <c r="AO18" s="40"/>
      <c r="AP18" s="40"/>
      <c r="AQ18" s="40"/>
      <c r="AR18" s="40"/>
      <c r="AS18" s="40"/>
      <c r="AT18" s="39">
        <f t="shared" si="31"/>
        <v>0</v>
      </c>
      <c r="AU18" s="35">
        <f t="shared" si="30"/>
        <v>212000</v>
      </c>
      <c r="AV18" s="42" t="s">
        <v>865</v>
      </c>
      <c r="AW18" s="40">
        <v>2023</v>
      </c>
      <c r="AX18" s="40">
        <v>2024</v>
      </c>
      <c r="AY18" s="52" t="s">
        <v>128</v>
      </c>
    </row>
    <row r="19" spans="1:51" s="1" customFormat="1" ht="69.75" customHeight="1" x14ac:dyDescent="0.25">
      <c r="A19" s="166" t="s">
        <v>505</v>
      </c>
      <c r="B19" s="48" t="s">
        <v>506</v>
      </c>
      <c r="C19" s="48" t="s">
        <v>98</v>
      </c>
      <c r="D19" s="50"/>
      <c r="E19" s="50">
        <v>60536.49</v>
      </c>
      <c r="F19" s="50">
        <v>343042.72</v>
      </c>
      <c r="G19" s="50"/>
      <c r="H19" s="50"/>
      <c r="I19" s="50"/>
      <c r="J19" s="50"/>
      <c r="K19" s="33">
        <f t="shared" si="24"/>
        <v>403579.20999999996</v>
      </c>
      <c r="L19" s="50">
        <v>13175.89</v>
      </c>
      <c r="M19" s="50">
        <v>60536.95</v>
      </c>
      <c r="N19" s="50"/>
      <c r="O19" s="50"/>
      <c r="P19" s="50"/>
      <c r="Q19" s="50"/>
      <c r="R19" s="33">
        <f t="shared" si="25"/>
        <v>73712.84</v>
      </c>
      <c r="S19" s="50"/>
      <c r="T19" s="50"/>
      <c r="U19" s="50"/>
      <c r="V19" s="50"/>
      <c r="W19" s="50"/>
      <c r="X19" s="50"/>
      <c r="Y19" s="33">
        <f t="shared" si="26"/>
        <v>0</v>
      </c>
      <c r="Z19" s="50"/>
      <c r="AA19" s="50"/>
      <c r="AB19" s="50"/>
      <c r="AC19" s="50"/>
      <c r="AD19" s="50"/>
      <c r="AE19" s="50"/>
      <c r="AF19" s="33">
        <f t="shared" si="27"/>
        <v>0</v>
      </c>
      <c r="AG19" s="50"/>
      <c r="AH19" s="50"/>
      <c r="AI19" s="50"/>
      <c r="AJ19" s="50"/>
      <c r="AK19" s="50"/>
      <c r="AL19" s="50"/>
      <c r="AM19" s="33">
        <f t="shared" si="28"/>
        <v>0</v>
      </c>
      <c r="AN19" s="50"/>
      <c r="AO19" s="50"/>
      <c r="AP19" s="50"/>
      <c r="AQ19" s="50"/>
      <c r="AR19" s="50"/>
      <c r="AS19" s="50"/>
      <c r="AT19" s="87">
        <f t="shared" si="31"/>
        <v>0</v>
      </c>
      <c r="AU19" s="35">
        <f t="shared" si="30"/>
        <v>477292.04999999993</v>
      </c>
      <c r="AV19" s="89" t="s">
        <v>788</v>
      </c>
      <c r="AW19" s="50">
        <v>2022</v>
      </c>
      <c r="AX19" s="50">
        <v>2022</v>
      </c>
      <c r="AY19" s="52" t="s">
        <v>128</v>
      </c>
    </row>
    <row r="20" spans="1:51" s="1" customFormat="1" ht="66" customHeight="1" x14ac:dyDescent="0.25">
      <c r="A20" s="166" t="s">
        <v>283</v>
      </c>
      <c r="B20" s="38" t="s">
        <v>48</v>
      </c>
      <c r="C20" s="38" t="s">
        <v>98</v>
      </c>
      <c r="D20" s="40"/>
      <c r="E20" s="40">
        <v>629029</v>
      </c>
      <c r="F20" s="40"/>
      <c r="G20" s="40"/>
      <c r="H20" s="40"/>
      <c r="I20" s="40"/>
      <c r="J20" s="40"/>
      <c r="K20" s="33">
        <f t="shared" si="24"/>
        <v>629029</v>
      </c>
      <c r="L20" s="40"/>
      <c r="M20" s="40"/>
      <c r="N20" s="40"/>
      <c r="O20" s="40"/>
      <c r="P20" s="40"/>
      <c r="Q20" s="40"/>
      <c r="R20" s="33">
        <f t="shared" si="25"/>
        <v>0</v>
      </c>
      <c r="S20" s="40"/>
      <c r="T20" s="40"/>
      <c r="U20" s="40"/>
      <c r="V20" s="40"/>
      <c r="W20" s="40"/>
      <c r="X20" s="40"/>
      <c r="Y20" s="33">
        <f t="shared" si="26"/>
        <v>0</v>
      </c>
      <c r="Z20" s="40"/>
      <c r="AA20" s="40"/>
      <c r="AB20" s="40"/>
      <c r="AC20" s="40"/>
      <c r="AD20" s="40"/>
      <c r="AE20" s="40"/>
      <c r="AF20" s="33">
        <f t="shared" si="27"/>
        <v>0</v>
      </c>
      <c r="AG20" s="40"/>
      <c r="AH20" s="40"/>
      <c r="AI20" s="40"/>
      <c r="AJ20" s="40"/>
      <c r="AK20" s="40"/>
      <c r="AL20" s="40"/>
      <c r="AM20" s="33">
        <f t="shared" si="28"/>
        <v>0</v>
      </c>
      <c r="AN20" s="40"/>
      <c r="AO20" s="40"/>
      <c r="AP20" s="40"/>
      <c r="AQ20" s="40"/>
      <c r="AR20" s="40"/>
      <c r="AS20" s="40"/>
      <c r="AT20" s="39">
        <f t="shared" si="31"/>
        <v>0</v>
      </c>
      <c r="AU20" s="35">
        <f t="shared" si="30"/>
        <v>629029</v>
      </c>
      <c r="AV20" s="42" t="s">
        <v>789</v>
      </c>
      <c r="AW20" s="40">
        <v>2022</v>
      </c>
      <c r="AX20" s="40">
        <v>2022</v>
      </c>
      <c r="AY20" s="52" t="s">
        <v>128</v>
      </c>
    </row>
    <row r="21" spans="1:51" s="336" customFormat="1" ht="92.45" customHeight="1" x14ac:dyDescent="0.25">
      <c r="A21" s="335" t="s">
        <v>284</v>
      </c>
      <c r="B21" s="319" t="s">
        <v>49</v>
      </c>
      <c r="C21" s="319" t="s">
        <v>98</v>
      </c>
      <c r="D21" s="320"/>
      <c r="E21" s="320">
        <v>12000</v>
      </c>
      <c r="F21" s="320"/>
      <c r="G21" s="320"/>
      <c r="H21" s="320"/>
      <c r="I21" s="320"/>
      <c r="J21" s="320"/>
      <c r="K21" s="277">
        <v>12000</v>
      </c>
      <c r="L21" s="320"/>
      <c r="M21" s="320"/>
      <c r="N21" s="320"/>
      <c r="O21" s="320"/>
      <c r="P21" s="320"/>
      <c r="Q21" s="320"/>
      <c r="R21" s="240">
        <f t="shared" si="25"/>
        <v>0</v>
      </c>
      <c r="S21" s="336">
        <v>0</v>
      </c>
      <c r="T21" s="320"/>
      <c r="U21" s="320"/>
      <c r="V21" s="320"/>
      <c r="W21" s="320"/>
      <c r="X21" s="320"/>
      <c r="Y21" s="240">
        <f t="shared" si="26"/>
        <v>0</v>
      </c>
      <c r="Z21" s="320">
        <v>263000</v>
      </c>
      <c r="AA21" s="320"/>
      <c r="AB21" s="320"/>
      <c r="AC21" s="320"/>
      <c r="AD21" s="320"/>
      <c r="AE21" s="320"/>
      <c r="AF21" s="240">
        <f t="shared" si="27"/>
        <v>263000</v>
      </c>
      <c r="AG21" s="320"/>
      <c r="AH21" s="320"/>
      <c r="AI21" s="320"/>
      <c r="AJ21" s="320"/>
      <c r="AK21" s="320"/>
      <c r="AL21" s="320"/>
      <c r="AM21" s="277">
        <v>0</v>
      </c>
      <c r="AN21" s="320"/>
      <c r="AO21" s="320"/>
      <c r="AP21" s="320"/>
      <c r="AQ21" s="320"/>
      <c r="AR21" s="320"/>
      <c r="AS21" s="320"/>
      <c r="AT21" s="240">
        <v>0</v>
      </c>
      <c r="AU21" s="337">
        <v>275000</v>
      </c>
      <c r="AV21" s="319" t="s">
        <v>790</v>
      </c>
      <c r="AW21" s="320">
        <v>2022</v>
      </c>
      <c r="AX21" s="320">
        <v>2025</v>
      </c>
      <c r="AY21" s="338" t="s">
        <v>128</v>
      </c>
    </row>
    <row r="22" spans="1:51" s="336" customFormat="1" ht="30.6" customHeight="1" x14ac:dyDescent="0.25">
      <c r="A22" s="357" t="s">
        <v>1014</v>
      </c>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9"/>
    </row>
    <row r="23" spans="1:51" s="1" customFormat="1" ht="42" customHeight="1" x14ac:dyDescent="0.25">
      <c r="A23" s="166" t="s">
        <v>285</v>
      </c>
      <c r="B23" s="167" t="s">
        <v>50</v>
      </c>
      <c r="C23" s="38" t="s">
        <v>98</v>
      </c>
      <c r="D23" s="40"/>
      <c r="E23" s="40"/>
      <c r="F23" s="40"/>
      <c r="G23" s="40"/>
      <c r="H23" s="40"/>
      <c r="I23" s="40"/>
      <c r="J23" s="40"/>
      <c r="K23" s="33">
        <f t="shared" si="24"/>
        <v>0</v>
      </c>
      <c r="L23" s="40"/>
      <c r="M23" s="40"/>
      <c r="N23" s="40"/>
      <c r="O23" s="40"/>
      <c r="P23" s="40"/>
      <c r="Q23" s="40"/>
      <c r="R23" s="33">
        <f t="shared" si="25"/>
        <v>0</v>
      </c>
      <c r="S23" s="164">
        <v>50000</v>
      </c>
      <c r="T23" s="40"/>
      <c r="U23" s="40"/>
      <c r="V23" s="40"/>
      <c r="W23" s="40"/>
      <c r="X23" s="40"/>
      <c r="Y23" s="33">
        <f t="shared" si="26"/>
        <v>50000</v>
      </c>
      <c r="Z23" s="40"/>
      <c r="AA23" s="40"/>
      <c r="AB23" s="40"/>
      <c r="AC23" s="40"/>
      <c r="AD23" s="40"/>
      <c r="AE23" s="40"/>
      <c r="AF23" s="33">
        <f t="shared" si="27"/>
        <v>0</v>
      </c>
      <c r="AG23" s="40"/>
      <c r="AH23" s="40"/>
      <c r="AI23" s="40"/>
      <c r="AJ23" s="40"/>
      <c r="AK23" s="40"/>
      <c r="AL23" s="40"/>
      <c r="AM23" s="33">
        <f t="shared" si="28"/>
        <v>0</v>
      </c>
      <c r="AN23" s="40"/>
      <c r="AO23" s="40"/>
      <c r="AP23" s="40"/>
      <c r="AQ23" s="40"/>
      <c r="AR23" s="40"/>
      <c r="AS23" s="40"/>
      <c r="AT23" s="39">
        <f t="shared" si="31"/>
        <v>0</v>
      </c>
      <c r="AU23" s="35">
        <f t="shared" si="30"/>
        <v>50000</v>
      </c>
      <c r="AV23" s="42" t="s">
        <v>791</v>
      </c>
      <c r="AW23" s="40">
        <v>2024</v>
      </c>
      <c r="AX23" s="40">
        <v>2024</v>
      </c>
      <c r="AY23" s="52" t="s">
        <v>128</v>
      </c>
    </row>
    <row r="24" spans="1:51" s="1" customFormat="1" ht="57" customHeight="1" x14ac:dyDescent="0.25">
      <c r="A24" s="168" t="s">
        <v>286</v>
      </c>
      <c r="B24" s="167" t="s">
        <v>51</v>
      </c>
      <c r="C24" s="38" t="s">
        <v>98</v>
      </c>
      <c r="D24" s="40"/>
      <c r="E24" s="40"/>
      <c r="F24" s="40"/>
      <c r="G24" s="40"/>
      <c r="H24" s="40"/>
      <c r="I24" s="40"/>
      <c r="J24" s="40"/>
      <c r="K24" s="33">
        <f t="shared" si="24"/>
        <v>0</v>
      </c>
      <c r="L24" s="164">
        <v>50000</v>
      </c>
      <c r="M24" s="40"/>
      <c r="N24" s="40"/>
      <c r="O24" s="40"/>
      <c r="P24" s="40"/>
      <c r="Q24" s="40"/>
      <c r="R24" s="33">
        <f t="shared" si="25"/>
        <v>50000</v>
      </c>
      <c r="S24" s="40"/>
      <c r="T24" s="40"/>
      <c r="U24" s="40"/>
      <c r="V24" s="40"/>
      <c r="W24" s="40"/>
      <c r="X24" s="40"/>
      <c r="Y24" s="33">
        <f t="shared" si="26"/>
        <v>0</v>
      </c>
      <c r="Z24" s="40"/>
      <c r="AA24" s="40"/>
      <c r="AB24" s="40"/>
      <c r="AC24" s="40"/>
      <c r="AD24" s="40"/>
      <c r="AE24" s="40"/>
      <c r="AF24" s="33">
        <f t="shared" si="27"/>
        <v>0</v>
      </c>
      <c r="AG24" s="40"/>
      <c r="AH24" s="40"/>
      <c r="AI24" s="40"/>
      <c r="AJ24" s="40"/>
      <c r="AK24" s="40"/>
      <c r="AL24" s="40"/>
      <c r="AM24" s="33">
        <f t="shared" si="28"/>
        <v>0</v>
      </c>
      <c r="AN24" s="40"/>
      <c r="AO24" s="40"/>
      <c r="AP24" s="40"/>
      <c r="AQ24" s="40"/>
      <c r="AR24" s="40"/>
      <c r="AS24" s="40"/>
      <c r="AT24" s="39">
        <f t="shared" si="31"/>
        <v>0</v>
      </c>
      <c r="AU24" s="35">
        <f t="shared" si="30"/>
        <v>50000</v>
      </c>
      <c r="AV24" s="42" t="s">
        <v>792</v>
      </c>
      <c r="AW24" s="40">
        <v>2023</v>
      </c>
      <c r="AX24" s="40">
        <v>2023</v>
      </c>
      <c r="AY24" s="52" t="s">
        <v>128</v>
      </c>
    </row>
    <row r="25" spans="1:51" s="1" customFormat="1" ht="99" customHeight="1" x14ac:dyDescent="0.25">
      <c r="A25" s="168" t="s">
        <v>287</v>
      </c>
      <c r="B25" s="38" t="s">
        <v>52</v>
      </c>
      <c r="C25" s="38" t="s">
        <v>98</v>
      </c>
      <c r="D25" s="40"/>
      <c r="F25" s="40"/>
      <c r="G25" s="40"/>
      <c r="H25" s="40"/>
      <c r="I25" s="40"/>
      <c r="J25" s="40"/>
      <c r="K25" s="33">
        <f t="shared" si="24"/>
        <v>0</v>
      </c>
      <c r="L25" s="164">
        <v>50000</v>
      </c>
      <c r="M25" s="40"/>
      <c r="N25" s="40"/>
      <c r="O25" s="40"/>
      <c r="P25" s="40"/>
      <c r="Q25" s="40"/>
      <c r="R25" s="33">
        <f t="shared" si="25"/>
        <v>50000</v>
      </c>
      <c r="S25" s="40"/>
      <c r="T25" s="40"/>
      <c r="U25" s="40"/>
      <c r="V25" s="40"/>
      <c r="W25" s="40"/>
      <c r="X25" s="40"/>
      <c r="Y25" s="33">
        <f t="shared" si="26"/>
        <v>0</v>
      </c>
      <c r="Z25" s="40"/>
      <c r="AA25" s="40"/>
      <c r="AB25" s="40"/>
      <c r="AC25" s="40"/>
      <c r="AD25" s="40"/>
      <c r="AE25" s="40"/>
      <c r="AF25" s="33">
        <f t="shared" si="27"/>
        <v>0</v>
      </c>
      <c r="AG25" s="40"/>
      <c r="AH25" s="40"/>
      <c r="AI25" s="40"/>
      <c r="AJ25" s="40"/>
      <c r="AK25" s="40"/>
      <c r="AL25" s="40"/>
      <c r="AM25" s="33">
        <f t="shared" si="28"/>
        <v>0</v>
      </c>
      <c r="AN25" s="40"/>
      <c r="AO25" s="40"/>
      <c r="AP25" s="40"/>
      <c r="AQ25" s="40"/>
      <c r="AR25" s="40"/>
      <c r="AS25" s="40"/>
      <c r="AT25" s="39">
        <f t="shared" si="31"/>
        <v>0</v>
      </c>
      <c r="AU25" s="35">
        <f t="shared" si="30"/>
        <v>50000</v>
      </c>
      <c r="AV25" s="42" t="s">
        <v>793</v>
      </c>
      <c r="AW25" s="40">
        <v>2022</v>
      </c>
      <c r="AX25" s="40">
        <v>2022</v>
      </c>
      <c r="AY25" s="52" t="s">
        <v>128</v>
      </c>
    </row>
    <row r="26" spans="1:51" s="1" customFormat="1" ht="44.25" customHeight="1" x14ac:dyDescent="0.25">
      <c r="A26" s="169" t="s">
        <v>288</v>
      </c>
      <c r="B26" s="38" t="s">
        <v>53</v>
      </c>
      <c r="C26" s="38" t="s">
        <v>98</v>
      </c>
      <c r="D26" s="40"/>
      <c r="E26" s="164"/>
      <c r="F26" s="164"/>
      <c r="G26" s="40"/>
      <c r="H26" s="40"/>
      <c r="I26" s="40"/>
      <c r="J26" s="40"/>
      <c r="K26" s="33">
        <f t="shared" si="24"/>
        <v>0</v>
      </c>
      <c r="L26" s="164">
        <v>350000</v>
      </c>
      <c r="M26" s="164">
        <v>250000</v>
      </c>
      <c r="N26" s="40"/>
      <c r="O26" s="40"/>
      <c r="P26" s="40"/>
      <c r="Q26" s="40"/>
      <c r="R26" s="33">
        <f t="shared" si="25"/>
        <v>600000</v>
      </c>
      <c r="S26" s="40"/>
      <c r="T26" s="40"/>
      <c r="U26" s="40"/>
      <c r="V26" s="40"/>
      <c r="W26" s="40"/>
      <c r="X26" s="40"/>
      <c r="Y26" s="33">
        <f t="shared" si="26"/>
        <v>0</v>
      </c>
      <c r="Z26" s="40"/>
      <c r="AA26" s="40"/>
      <c r="AB26" s="40"/>
      <c r="AC26" s="40"/>
      <c r="AD26" s="40"/>
      <c r="AE26" s="40"/>
      <c r="AF26" s="33">
        <f t="shared" si="27"/>
        <v>0</v>
      </c>
      <c r="AG26" s="40"/>
      <c r="AH26" s="40"/>
      <c r="AI26" s="40"/>
      <c r="AJ26" s="40"/>
      <c r="AK26" s="40"/>
      <c r="AL26" s="40"/>
      <c r="AM26" s="33">
        <f t="shared" si="28"/>
        <v>0</v>
      </c>
      <c r="AN26" s="40"/>
      <c r="AO26" s="40"/>
      <c r="AP26" s="40"/>
      <c r="AQ26" s="40"/>
      <c r="AR26" s="40"/>
      <c r="AS26" s="40"/>
      <c r="AT26" s="39">
        <f t="shared" si="31"/>
        <v>0</v>
      </c>
      <c r="AU26" s="35">
        <f t="shared" si="30"/>
        <v>600000</v>
      </c>
      <c r="AV26" s="42" t="s">
        <v>794</v>
      </c>
      <c r="AW26" s="40">
        <v>2023</v>
      </c>
      <c r="AX26" s="40">
        <v>2023</v>
      </c>
      <c r="AY26" s="52" t="s">
        <v>128</v>
      </c>
    </row>
    <row r="27" spans="1:51" s="1" customFormat="1" ht="217.5" customHeight="1" x14ac:dyDescent="0.25">
      <c r="A27" s="169" t="s">
        <v>289</v>
      </c>
      <c r="B27" s="38" t="s">
        <v>110</v>
      </c>
      <c r="C27" s="38" t="s">
        <v>98</v>
      </c>
      <c r="D27" s="40"/>
      <c r="E27" s="164"/>
      <c r="F27" s="164"/>
      <c r="G27" s="40"/>
      <c r="H27" s="40"/>
      <c r="I27" s="40"/>
      <c r="J27" s="40"/>
      <c r="K27" s="33">
        <f t="shared" si="24"/>
        <v>0</v>
      </c>
      <c r="L27" s="164"/>
      <c r="M27" s="164"/>
      <c r="N27" s="40"/>
      <c r="O27" s="40"/>
      <c r="P27" s="40"/>
      <c r="Q27" s="40"/>
      <c r="R27" s="33">
        <f t="shared" si="25"/>
        <v>0</v>
      </c>
      <c r="S27" s="40">
        <v>55000</v>
      </c>
      <c r="T27" s="40"/>
      <c r="U27" s="40"/>
      <c r="V27" s="40"/>
      <c r="W27" s="40"/>
      <c r="X27" s="40"/>
      <c r="Y27" s="33">
        <f t="shared" si="26"/>
        <v>55000</v>
      </c>
      <c r="Z27" s="40">
        <v>55000</v>
      </c>
      <c r="AA27" s="40"/>
      <c r="AB27" s="40"/>
      <c r="AC27" s="40"/>
      <c r="AD27" s="40"/>
      <c r="AE27" s="40"/>
      <c r="AF27" s="33">
        <f t="shared" si="27"/>
        <v>55000</v>
      </c>
      <c r="AG27" s="40"/>
      <c r="AH27" s="40"/>
      <c r="AI27" s="40"/>
      <c r="AJ27" s="40"/>
      <c r="AK27" s="40"/>
      <c r="AL27" s="40"/>
      <c r="AM27" s="33">
        <f t="shared" si="28"/>
        <v>0</v>
      </c>
      <c r="AN27" s="40"/>
      <c r="AO27" s="40"/>
      <c r="AP27" s="40"/>
      <c r="AQ27" s="40"/>
      <c r="AR27" s="40"/>
      <c r="AS27" s="40"/>
      <c r="AT27" s="39">
        <f t="shared" ref="AT27" si="32">AN27+AO27+AP27+AR27</f>
        <v>0</v>
      </c>
      <c r="AU27" s="35">
        <f t="shared" si="30"/>
        <v>110000</v>
      </c>
      <c r="AV27" s="42" t="s">
        <v>866</v>
      </c>
      <c r="AW27" s="40">
        <v>2024</v>
      </c>
      <c r="AX27" s="40">
        <v>2025</v>
      </c>
      <c r="AY27" s="52" t="s">
        <v>248</v>
      </c>
    </row>
    <row r="28" spans="1:51" s="1" customFormat="1" ht="168.75" customHeight="1" x14ac:dyDescent="0.25">
      <c r="A28" s="169" t="s">
        <v>290</v>
      </c>
      <c r="B28" s="38" t="s">
        <v>121</v>
      </c>
      <c r="C28" s="38" t="s">
        <v>98</v>
      </c>
      <c r="D28" s="40"/>
      <c r="E28" s="164"/>
      <c r="F28" s="164"/>
      <c r="G28" s="40"/>
      <c r="H28" s="40"/>
      <c r="I28" s="40"/>
      <c r="J28" s="40"/>
      <c r="K28" s="33">
        <f t="shared" si="24"/>
        <v>0</v>
      </c>
      <c r="L28" s="40"/>
      <c r="M28" s="40"/>
      <c r="N28" s="40"/>
      <c r="O28" s="40"/>
      <c r="P28" s="40"/>
      <c r="Q28" s="40"/>
      <c r="R28" s="33">
        <f t="shared" si="25"/>
        <v>0</v>
      </c>
      <c r="S28" s="40">
        <v>26500</v>
      </c>
      <c r="T28" s="40"/>
      <c r="U28" s="40"/>
      <c r="V28" s="40"/>
      <c r="W28" s="40"/>
      <c r="X28" s="40"/>
      <c r="Y28" s="33">
        <f t="shared" si="26"/>
        <v>26500</v>
      </c>
      <c r="Z28" s="40">
        <v>26500</v>
      </c>
      <c r="AA28" s="40"/>
      <c r="AB28" s="40"/>
      <c r="AC28" s="40"/>
      <c r="AD28" s="40"/>
      <c r="AE28" s="40"/>
      <c r="AF28" s="33">
        <f t="shared" si="27"/>
        <v>26500</v>
      </c>
      <c r="AG28" s="40"/>
      <c r="AH28" s="40"/>
      <c r="AI28" s="40"/>
      <c r="AJ28" s="40"/>
      <c r="AK28" s="40"/>
      <c r="AL28" s="40"/>
      <c r="AM28" s="33">
        <f t="shared" si="28"/>
        <v>0</v>
      </c>
      <c r="AN28" s="40"/>
      <c r="AO28" s="40"/>
      <c r="AP28" s="40"/>
      <c r="AQ28" s="40"/>
      <c r="AR28" s="40"/>
      <c r="AS28" s="40"/>
      <c r="AT28" s="39">
        <f t="shared" ref="AT28:AT33" si="33">AN28+AO28+AP28+AR28</f>
        <v>0</v>
      </c>
      <c r="AU28" s="35">
        <f t="shared" si="30"/>
        <v>53000</v>
      </c>
      <c r="AV28" s="42" t="s">
        <v>867</v>
      </c>
      <c r="AW28" s="40">
        <v>2024</v>
      </c>
      <c r="AX28" s="40">
        <v>2025</v>
      </c>
      <c r="AY28" s="52" t="s">
        <v>157</v>
      </c>
    </row>
    <row r="29" spans="1:51" s="1" customFormat="1" ht="165.75" customHeight="1" x14ac:dyDescent="0.25">
      <c r="A29" s="169" t="s">
        <v>291</v>
      </c>
      <c r="B29" s="38" t="s">
        <v>54</v>
      </c>
      <c r="C29" s="38" t="s">
        <v>98</v>
      </c>
      <c r="D29" s="40"/>
      <c r="E29" s="164"/>
      <c r="F29" s="164"/>
      <c r="G29" s="40"/>
      <c r="H29" s="40"/>
      <c r="I29" s="40"/>
      <c r="J29" s="40"/>
      <c r="K29" s="33">
        <f t="shared" si="24"/>
        <v>0</v>
      </c>
      <c r="L29" s="40">
        <v>75000</v>
      </c>
      <c r="M29" s="40"/>
      <c r="N29" s="40"/>
      <c r="O29" s="40"/>
      <c r="P29" s="40"/>
      <c r="Q29" s="40"/>
      <c r="R29" s="33">
        <f t="shared" si="25"/>
        <v>75000</v>
      </c>
      <c r="S29" s="40"/>
      <c r="T29" s="40"/>
      <c r="U29" s="40"/>
      <c r="V29" s="40"/>
      <c r="W29" s="40"/>
      <c r="X29" s="40"/>
      <c r="Y29" s="33">
        <f t="shared" si="26"/>
        <v>0</v>
      </c>
      <c r="Z29" s="40"/>
      <c r="AA29" s="40"/>
      <c r="AB29" s="40"/>
      <c r="AC29" s="40"/>
      <c r="AD29" s="40"/>
      <c r="AE29" s="40"/>
      <c r="AF29" s="33">
        <f t="shared" si="27"/>
        <v>0</v>
      </c>
      <c r="AG29" s="40"/>
      <c r="AH29" s="40"/>
      <c r="AI29" s="40"/>
      <c r="AJ29" s="40"/>
      <c r="AK29" s="40"/>
      <c r="AL29" s="40"/>
      <c r="AM29" s="33">
        <f t="shared" si="28"/>
        <v>0</v>
      </c>
      <c r="AN29" s="40"/>
      <c r="AO29" s="40"/>
      <c r="AP29" s="40"/>
      <c r="AQ29" s="40"/>
      <c r="AR29" s="40"/>
      <c r="AS29" s="40"/>
      <c r="AT29" s="39">
        <f t="shared" si="33"/>
        <v>0</v>
      </c>
      <c r="AU29" s="35">
        <f t="shared" si="30"/>
        <v>75000</v>
      </c>
      <c r="AV29" s="42" t="s">
        <v>868</v>
      </c>
      <c r="AW29" s="40">
        <v>2024</v>
      </c>
      <c r="AX29" s="40">
        <v>2024</v>
      </c>
      <c r="AY29" s="52" t="s">
        <v>89</v>
      </c>
    </row>
    <row r="30" spans="1:51" s="1" customFormat="1" ht="116.25" customHeight="1" x14ac:dyDescent="0.25">
      <c r="A30" s="169" t="s">
        <v>292</v>
      </c>
      <c r="B30" s="38" t="s">
        <v>111</v>
      </c>
      <c r="C30" s="38" t="s">
        <v>98</v>
      </c>
      <c r="D30" s="40"/>
      <c r="E30" s="40">
        <v>671254</v>
      </c>
      <c r="F30" s="40"/>
      <c r="G30" s="40"/>
      <c r="H30" s="40"/>
      <c r="I30" s="40"/>
      <c r="J30" s="40"/>
      <c r="K30" s="33">
        <f t="shared" si="24"/>
        <v>671254</v>
      </c>
      <c r="L30" s="40"/>
      <c r="M30" s="40"/>
      <c r="N30" s="40"/>
      <c r="O30" s="40"/>
      <c r="P30" s="40"/>
      <c r="Q30" s="40"/>
      <c r="R30" s="33">
        <f t="shared" si="25"/>
        <v>0</v>
      </c>
      <c r="S30" s="40"/>
      <c r="T30" s="40"/>
      <c r="U30" s="40"/>
      <c r="V30" s="40"/>
      <c r="W30" s="40"/>
      <c r="X30" s="40"/>
      <c r="Y30" s="33">
        <f t="shared" si="26"/>
        <v>0</v>
      </c>
      <c r="Z30" s="40"/>
      <c r="AA30" s="40"/>
      <c r="AB30" s="40"/>
      <c r="AC30" s="40"/>
      <c r="AD30" s="40"/>
      <c r="AE30" s="40"/>
      <c r="AF30" s="33">
        <f t="shared" si="27"/>
        <v>0</v>
      </c>
      <c r="AG30" s="40"/>
      <c r="AH30" s="40"/>
      <c r="AI30" s="40"/>
      <c r="AJ30" s="40"/>
      <c r="AK30" s="40"/>
      <c r="AL30" s="40"/>
      <c r="AM30" s="33">
        <f t="shared" si="28"/>
        <v>0</v>
      </c>
      <c r="AN30" s="40"/>
      <c r="AO30" s="40"/>
      <c r="AP30" s="40"/>
      <c r="AQ30" s="40"/>
      <c r="AR30" s="40"/>
      <c r="AS30" s="40"/>
      <c r="AT30" s="39">
        <f t="shared" si="33"/>
        <v>0</v>
      </c>
      <c r="AU30" s="35">
        <f t="shared" si="30"/>
        <v>671254</v>
      </c>
      <c r="AV30" s="42" t="s">
        <v>911</v>
      </c>
      <c r="AW30" s="40">
        <v>2022</v>
      </c>
      <c r="AX30" s="40">
        <v>2022</v>
      </c>
      <c r="AY30" s="52" t="s">
        <v>89</v>
      </c>
    </row>
    <row r="31" spans="1:51" s="1" customFormat="1" ht="89.25" customHeight="1" x14ac:dyDescent="0.25">
      <c r="A31" s="169" t="s">
        <v>293</v>
      </c>
      <c r="B31" s="38" t="s">
        <v>188</v>
      </c>
      <c r="C31" s="38" t="s">
        <v>98</v>
      </c>
      <c r="D31" s="40"/>
      <c r="E31" s="170">
        <v>86300</v>
      </c>
      <c r="F31" s="171">
        <v>420807</v>
      </c>
      <c r="G31" s="40"/>
      <c r="H31" s="40"/>
      <c r="I31" s="164"/>
      <c r="J31" s="40"/>
      <c r="K31" s="33">
        <f t="shared" si="24"/>
        <v>507107</v>
      </c>
      <c r="L31" s="40"/>
      <c r="M31" s="40"/>
      <c r="N31" s="40"/>
      <c r="O31" s="40"/>
      <c r="P31" s="40"/>
      <c r="Q31" s="40"/>
      <c r="R31" s="33">
        <f t="shared" si="25"/>
        <v>0</v>
      </c>
      <c r="S31" s="40"/>
      <c r="T31" s="40"/>
      <c r="U31" s="40"/>
      <c r="V31" s="40"/>
      <c r="W31" s="40"/>
      <c r="X31" s="40"/>
      <c r="Y31" s="33">
        <f t="shared" si="26"/>
        <v>0</v>
      </c>
      <c r="Z31" s="40"/>
      <c r="AA31" s="40"/>
      <c r="AB31" s="40"/>
      <c r="AC31" s="40"/>
      <c r="AD31" s="40"/>
      <c r="AE31" s="40"/>
      <c r="AF31" s="33">
        <f t="shared" si="27"/>
        <v>0</v>
      </c>
      <c r="AG31" s="40"/>
      <c r="AH31" s="40"/>
      <c r="AI31" s="40"/>
      <c r="AJ31" s="40"/>
      <c r="AK31" s="40"/>
      <c r="AL31" s="40"/>
      <c r="AM31" s="33">
        <f t="shared" si="28"/>
        <v>0</v>
      </c>
      <c r="AN31" s="40"/>
      <c r="AO31" s="40"/>
      <c r="AP31" s="40"/>
      <c r="AQ31" s="40"/>
      <c r="AR31" s="40"/>
      <c r="AS31" s="40"/>
      <c r="AT31" s="39">
        <f t="shared" si="33"/>
        <v>0</v>
      </c>
      <c r="AU31" s="35">
        <f t="shared" si="30"/>
        <v>507107</v>
      </c>
      <c r="AV31" s="42" t="s">
        <v>869</v>
      </c>
      <c r="AW31" s="40">
        <v>2022</v>
      </c>
      <c r="AX31" s="40">
        <v>2022</v>
      </c>
      <c r="AY31" s="52" t="s">
        <v>89</v>
      </c>
    </row>
    <row r="32" spans="1:51" s="1" customFormat="1" ht="165.75" customHeight="1" x14ac:dyDescent="0.25">
      <c r="A32" s="169" t="s">
        <v>294</v>
      </c>
      <c r="B32" s="38" t="s">
        <v>55</v>
      </c>
      <c r="C32" s="38" t="s">
        <v>98</v>
      </c>
      <c r="D32" s="40"/>
      <c r="E32" s="172">
        <v>21659</v>
      </c>
      <c r="F32" s="173">
        <v>0</v>
      </c>
      <c r="G32" s="40"/>
      <c r="H32" s="40"/>
      <c r="I32" s="164"/>
      <c r="J32" s="40"/>
      <c r="K32" s="33">
        <f t="shared" si="24"/>
        <v>21659</v>
      </c>
      <c r="L32" s="40">
        <v>93000</v>
      </c>
      <c r="M32" s="40">
        <v>527000</v>
      </c>
      <c r="N32" s="40"/>
      <c r="O32" s="40"/>
      <c r="P32" s="40"/>
      <c r="Q32" s="40"/>
      <c r="R32" s="33">
        <f t="shared" si="25"/>
        <v>620000</v>
      </c>
      <c r="S32" s="40"/>
      <c r="T32" s="40"/>
      <c r="U32" s="40"/>
      <c r="V32" s="40"/>
      <c r="W32" s="40"/>
      <c r="X32" s="40"/>
      <c r="Y32" s="33">
        <f t="shared" si="26"/>
        <v>0</v>
      </c>
      <c r="Z32" s="40"/>
      <c r="AA32" s="40"/>
      <c r="AB32" s="40"/>
      <c r="AC32" s="40"/>
      <c r="AD32" s="40"/>
      <c r="AE32" s="40"/>
      <c r="AF32" s="33">
        <f t="shared" si="27"/>
        <v>0</v>
      </c>
      <c r="AG32" s="40"/>
      <c r="AH32" s="40"/>
      <c r="AI32" s="40"/>
      <c r="AJ32" s="40"/>
      <c r="AK32" s="40"/>
      <c r="AL32" s="40"/>
      <c r="AM32" s="33">
        <f t="shared" si="28"/>
        <v>0</v>
      </c>
      <c r="AN32" s="40"/>
      <c r="AO32" s="40"/>
      <c r="AP32" s="40"/>
      <c r="AQ32" s="40"/>
      <c r="AR32" s="40"/>
      <c r="AS32" s="40"/>
      <c r="AT32" s="39">
        <f t="shared" si="33"/>
        <v>0</v>
      </c>
      <c r="AU32" s="35">
        <f t="shared" si="30"/>
        <v>641659</v>
      </c>
      <c r="AV32" s="42" t="s">
        <v>910</v>
      </c>
      <c r="AW32" s="40">
        <v>2022</v>
      </c>
      <c r="AX32" s="40">
        <v>2023</v>
      </c>
      <c r="AY32" s="52" t="s">
        <v>89</v>
      </c>
    </row>
    <row r="33" spans="1:51" s="1" customFormat="1" ht="241.5" customHeight="1" x14ac:dyDescent="0.25">
      <c r="A33" s="169" t="s">
        <v>295</v>
      </c>
      <c r="B33" s="237" t="s">
        <v>965</v>
      </c>
      <c r="C33" s="237" t="s">
        <v>98</v>
      </c>
      <c r="D33" s="238"/>
      <c r="E33" s="238"/>
      <c r="F33" s="238"/>
      <c r="G33" s="238"/>
      <c r="H33" s="238"/>
      <c r="I33" s="238"/>
      <c r="J33" s="238"/>
      <c r="K33" s="277">
        <f t="shared" si="24"/>
        <v>0</v>
      </c>
      <c r="L33" s="278"/>
      <c r="M33" s="278"/>
      <c r="N33" s="278"/>
      <c r="O33" s="278"/>
      <c r="P33" s="278"/>
      <c r="Q33" s="278"/>
      <c r="R33" s="279">
        <f>L33+M33+N33+P33</f>
        <v>0</v>
      </c>
      <c r="S33" s="278">
        <v>9063.3150000000005</v>
      </c>
      <c r="T33" s="278">
        <v>51358.785000000003</v>
      </c>
      <c r="U33" s="278"/>
      <c r="V33" s="278"/>
      <c r="W33" s="278"/>
      <c r="X33" s="278"/>
      <c r="Y33" s="279">
        <f>S33+T33+U33+W33</f>
        <v>60422.100000000006</v>
      </c>
      <c r="Z33" s="278">
        <v>172202.98499999999</v>
      </c>
      <c r="AA33" s="278">
        <v>975816.91499999992</v>
      </c>
      <c r="AB33" s="278"/>
      <c r="AC33" s="278"/>
      <c r="AD33" s="278"/>
      <c r="AE33" s="278"/>
      <c r="AF33" s="279">
        <f>Z33+AA33+AB33+AD33</f>
        <v>1148019.8999999999</v>
      </c>
      <c r="AG33" s="278"/>
      <c r="AH33" s="278"/>
      <c r="AI33" s="278"/>
      <c r="AJ33" s="278"/>
      <c r="AK33" s="278"/>
      <c r="AL33" s="278"/>
      <c r="AM33" s="279">
        <f t="shared" si="28"/>
        <v>0</v>
      </c>
      <c r="AN33" s="278"/>
      <c r="AO33" s="278"/>
      <c r="AP33" s="278"/>
      <c r="AQ33" s="278"/>
      <c r="AR33" s="278"/>
      <c r="AS33" s="278"/>
      <c r="AT33" s="280">
        <f t="shared" si="33"/>
        <v>0</v>
      </c>
      <c r="AU33" s="281">
        <f>AT33+AM33+AF33+Y33+R33+K33</f>
        <v>1208442</v>
      </c>
      <c r="AV33" s="242" t="s">
        <v>966</v>
      </c>
      <c r="AW33" s="238">
        <v>2024</v>
      </c>
      <c r="AX33" s="238">
        <v>2025</v>
      </c>
      <c r="AY33" s="52" t="s">
        <v>69</v>
      </c>
    </row>
    <row r="34" spans="1:51" s="1" customFormat="1" ht="27" customHeight="1" x14ac:dyDescent="0.25">
      <c r="A34" s="349" t="s">
        <v>1006</v>
      </c>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1"/>
    </row>
    <row r="35" spans="1:51" s="1" customFormat="1" ht="87.75" customHeight="1" x14ac:dyDescent="0.25">
      <c r="A35" s="169" t="s">
        <v>296</v>
      </c>
      <c r="B35" s="40" t="s">
        <v>115</v>
      </c>
      <c r="C35" s="38" t="s">
        <v>98</v>
      </c>
      <c r="D35" s="40"/>
      <c r="F35" s="40"/>
      <c r="G35" s="40"/>
      <c r="H35" s="40"/>
      <c r="I35" s="40"/>
      <c r="J35" s="40"/>
      <c r="K35" s="33">
        <f t="shared" si="24"/>
        <v>0</v>
      </c>
      <c r="L35" s="40"/>
      <c r="M35" s="40"/>
      <c r="N35" s="40"/>
      <c r="O35" s="40"/>
      <c r="P35" s="40"/>
      <c r="Q35" s="40"/>
      <c r="R35" s="39">
        <f t="shared" ref="R35:R72" si="34">L35+M35+N35+P35</f>
        <v>0</v>
      </c>
      <c r="S35" s="40">
        <v>290000</v>
      </c>
      <c r="T35" s="40"/>
      <c r="U35" s="40"/>
      <c r="V35" s="40"/>
      <c r="W35" s="40"/>
      <c r="X35" s="40"/>
      <c r="Y35" s="33">
        <f t="shared" si="26"/>
        <v>290000</v>
      </c>
      <c r="Z35" s="40"/>
      <c r="AA35" s="40"/>
      <c r="AB35" s="40"/>
      <c r="AC35" s="40"/>
      <c r="AD35" s="40"/>
      <c r="AE35" s="40"/>
      <c r="AF35" s="33">
        <f t="shared" si="27"/>
        <v>0</v>
      </c>
      <c r="AG35" s="40"/>
      <c r="AH35" s="40"/>
      <c r="AI35" s="40"/>
      <c r="AJ35" s="40"/>
      <c r="AK35" s="40"/>
      <c r="AL35" s="40"/>
      <c r="AM35" s="33">
        <f t="shared" si="28"/>
        <v>0</v>
      </c>
      <c r="AN35" s="40"/>
      <c r="AO35" s="40"/>
      <c r="AP35" s="40"/>
      <c r="AQ35" s="40"/>
      <c r="AR35" s="40"/>
      <c r="AS35" s="40"/>
      <c r="AT35" s="39">
        <f t="shared" ref="AT35:AT44" si="35">AN35+AO35+AP35+AR35</f>
        <v>0</v>
      </c>
      <c r="AU35" s="35">
        <f t="shared" si="30"/>
        <v>290000</v>
      </c>
      <c r="AV35" s="42" t="s">
        <v>870</v>
      </c>
      <c r="AW35" s="40">
        <v>2024</v>
      </c>
      <c r="AX35" s="40">
        <v>2024</v>
      </c>
      <c r="AY35" s="52" t="s">
        <v>69</v>
      </c>
    </row>
    <row r="36" spans="1:51" s="1" customFormat="1" ht="63" customHeight="1" x14ac:dyDescent="0.25">
      <c r="A36" s="169" t="s">
        <v>297</v>
      </c>
      <c r="B36" s="40" t="s">
        <v>492</v>
      </c>
      <c r="C36" s="38" t="s">
        <v>98</v>
      </c>
      <c r="D36" s="40"/>
      <c r="E36" s="40">
        <v>0</v>
      </c>
      <c r="F36" s="40"/>
      <c r="G36" s="40"/>
      <c r="H36" s="40"/>
      <c r="I36" s="40"/>
      <c r="J36" s="40"/>
      <c r="K36" s="33">
        <f t="shared" si="24"/>
        <v>0</v>
      </c>
      <c r="L36" s="40"/>
      <c r="M36" s="40"/>
      <c r="N36" s="40"/>
      <c r="O36" s="40"/>
      <c r="P36" s="40"/>
      <c r="Q36" s="40"/>
      <c r="R36" s="39">
        <f t="shared" si="34"/>
        <v>0</v>
      </c>
      <c r="S36" s="40">
        <v>200000</v>
      </c>
      <c r="T36" s="40"/>
      <c r="U36" s="40"/>
      <c r="V36" s="40"/>
      <c r="W36" s="40"/>
      <c r="X36" s="40"/>
      <c r="Y36" s="33">
        <f t="shared" si="26"/>
        <v>200000</v>
      </c>
      <c r="Z36" s="40"/>
      <c r="AA36" s="40"/>
      <c r="AB36" s="40"/>
      <c r="AC36" s="40"/>
      <c r="AD36" s="40"/>
      <c r="AE36" s="40"/>
      <c r="AF36" s="33">
        <f t="shared" si="27"/>
        <v>0</v>
      </c>
      <c r="AG36" s="40"/>
      <c r="AH36" s="40"/>
      <c r="AI36" s="40"/>
      <c r="AJ36" s="40"/>
      <c r="AK36" s="40"/>
      <c r="AL36" s="40"/>
      <c r="AM36" s="33">
        <f t="shared" si="28"/>
        <v>0</v>
      </c>
      <c r="AN36" s="40"/>
      <c r="AO36" s="40"/>
      <c r="AP36" s="40"/>
      <c r="AQ36" s="40"/>
      <c r="AR36" s="40"/>
      <c r="AS36" s="40"/>
      <c r="AT36" s="39">
        <f t="shared" si="35"/>
        <v>0</v>
      </c>
      <c r="AU36" s="35">
        <f t="shared" si="30"/>
        <v>200000</v>
      </c>
      <c r="AV36" s="42" t="s">
        <v>870</v>
      </c>
      <c r="AW36" s="40">
        <v>2024</v>
      </c>
      <c r="AX36" s="40">
        <v>2024</v>
      </c>
      <c r="AY36" s="52" t="s">
        <v>69</v>
      </c>
    </row>
    <row r="37" spans="1:51" s="1" customFormat="1" ht="66.75" customHeight="1" x14ac:dyDescent="0.25">
      <c r="A37" s="169" t="s">
        <v>298</v>
      </c>
      <c r="B37" s="40" t="s">
        <v>116</v>
      </c>
      <c r="C37" s="38" t="s">
        <v>98</v>
      </c>
      <c r="D37" s="40"/>
      <c r="E37" s="40"/>
      <c r="F37" s="40"/>
      <c r="G37" s="40"/>
      <c r="H37" s="40"/>
      <c r="I37" s="40"/>
      <c r="J37" s="40"/>
      <c r="K37" s="33">
        <f t="shared" si="24"/>
        <v>0</v>
      </c>
      <c r="L37" s="40"/>
      <c r="M37" s="40"/>
      <c r="N37" s="40"/>
      <c r="O37" s="40"/>
      <c r="P37" s="40"/>
      <c r="Q37" s="40"/>
      <c r="R37" s="39">
        <f t="shared" si="34"/>
        <v>0</v>
      </c>
      <c r="S37" s="40">
        <v>100000</v>
      </c>
      <c r="T37" s="40"/>
      <c r="U37" s="40"/>
      <c r="V37" s="40"/>
      <c r="W37" s="40"/>
      <c r="X37" s="40"/>
      <c r="Y37" s="33">
        <f t="shared" si="26"/>
        <v>100000</v>
      </c>
      <c r="Z37" s="40"/>
      <c r="AA37" s="40"/>
      <c r="AB37" s="40"/>
      <c r="AC37" s="40"/>
      <c r="AD37" s="40"/>
      <c r="AE37" s="40"/>
      <c r="AF37" s="33">
        <f t="shared" si="27"/>
        <v>0</v>
      </c>
      <c r="AG37" s="40"/>
      <c r="AH37" s="40"/>
      <c r="AI37" s="40"/>
      <c r="AJ37" s="40"/>
      <c r="AK37" s="40"/>
      <c r="AL37" s="40"/>
      <c r="AM37" s="33">
        <f t="shared" si="28"/>
        <v>0</v>
      </c>
      <c r="AN37" s="40"/>
      <c r="AO37" s="40"/>
      <c r="AP37" s="40"/>
      <c r="AQ37" s="40"/>
      <c r="AR37" s="40"/>
      <c r="AS37" s="40"/>
      <c r="AT37" s="39">
        <f t="shared" si="35"/>
        <v>0</v>
      </c>
      <c r="AU37" s="35">
        <f t="shared" si="30"/>
        <v>100000</v>
      </c>
      <c r="AV37" s="42" t="s">
        <v>870</v>
      </c>
      <c r="AW37" s="40">
        <v>2024</v>
      </c>
      <c r="AX37" s="40">
        <v>2024</v>
      </c>
      <c r="AY37" s="52" t="s">
        <v>69</v>
      </c>
    </row>
    <row r="38" spans="1:51" s="1" customFormat="1" ht="53.25" customHeight="1" x14ac:dyDescent="0.25">
      <c r="A38" s="169" t="s">
        <v>299</v>
      </c>
      <c r="B38" s="40" t="s">
        <v>117</v>
      </c>
      <c r="C38" s="38" t="s">
        <v>98</v>
      </c>
      <c r="D38" s="40"/>
      <c r="E38" s="40"/>
      <c r="F38" s="40"/>
      <c r="G38" s="40"/>
      <c r="H38" s="40"/>
      <c r="I38" s="40"/>
      <c r="J38" s="40"/>
      <c r="K38" s="33">
        <f t="shared" si="24"/>
        <v>0</v>
      </c>
      <c r="L38" s="40"/>
      <c r="M38" s="40"/>
      <c r="N38" s="40"/>
      <c r="O38" s="40"/>
      <c r="P38" s="40"/>
      <c r="Q38" s="40"/>
      <c r="R38" s="39">
        <f t="shared" si="34"/>
        <v>0</v>
      </c>
      <c r="S38" s="40">
        <v>165000</v>
      </c>
      <c r="T38" s="40"/>
      <c r="U38" s="40"/>
      <c r="V38" s="40"/>
      <c r="W38" s="40"/>
      <c r="X38" s="40"/>
      <c r="Y38" s="33">
        <f t="shared" si="26"/>
        <v>165000</v>
      </c>
      <c r="Z38" s="40"/>
      <c r="AA38" s="40"/>
      <c r="AB38" s="40"/>
      <c r="AC38" s="40"/>
      <c r="AD38" s="40"/>
      <c r="AE38" s="40"/>
      <c r="AF38" s="33">
        <f t="shared" si="27"/>
        <v>0</v>
      </c>
      <c r="AG38" s="40"/>
      <c r="AH38" s="40"/>
      <c r="AI38" s="40"/>
      <c r="AJ38" s="40"/>
      <c r="AK38" s="40"/>
      <c r="AL38" s="40"/>
      <c r="AM38" s="33">
        <f t="shared" si="28"/>
        <v>0</v>
      </c>
      <c r="AN38" s="40"/>
      <c r="AO38" s="40"/>
      <c r="AP38" s="40"/>
      <c r="AQ38" s="40"/>
      <c r="AR38" s="40"/>
      <c r="AS38" s="40"/>
      <c r="AT38" s="39">
        <f t="shared" si="35"/>
        <v>0</v>
      </c>
      <c r="AU38" s="35">
        <f t="shared" si="30"/>
        <v>165000</v>
      </c>
      <c r="AV38" s="42" t="s">
        <v>870</v>
      </c>
      <c r="AW38" s="40">
        <v>2024</v>
      </c>
      <c r="AX38" s="40">
        <v>2024</v>
      </c>
      <c r="AY38" s="52" t="s">
        <v>69</v>
      </c>
    </row>
    <row r="39" spans="1:51" s="1" customFormat="1" ht="45.75" customHeight="1" x14ac:dyDescent="0.25">
      <c r="A39" s="169" t="s">
        <v>300</v>
      </c>
      <c r="B39" s="32" t="s">
        <v>118</v>
      </c>
      <c r="C39" s="38" t="s">
        <v>98</v>
      </c>
      <c r="D39" s="40"/>
      <c r="F39" s="40"/>
      <c r="G39" s="40"/>
      <c r="H39" s="40"/>
      <c r="I39" s="40"/>
      <c r="J39" s="40"/>
      <c r="K39" s="33">
        <f t="shared" si="24"/>
        <v>0</v>
      </c>
      <c r="L39" s="40"/>
      <c r="M39" s="40"/>
      <c r="N39" s="40"/>
      <c r="O39" s="40"/>
      <c r="P39" s="40"/>
      <c r="Q39" s="40"/>
      <c r="R39" s="39">
        <f t="shared" si="34"/>
        <v>0</v>
      </c>
      <c r="S39" s="40">
        <v>150000</v>
      </c>
      <c r="T39" s="40"/>
      <c r="U39" s="40"/>
      <c r="V39" s="40"/>
      <c r="W39" s="40"/>
      <c r="X39" s="40"/>
      <c r="Y39" s="33">
        <f t="shared" si="26"/>
        <v>150000</v>
      </c>
      <c r="Z39" s="40"/>
      <c r="AA39" s="40"/>
      <c r="AB39" s="40"/>
      <c r="AC39" s="40"/>
      <c r="AD39" s="40"/>
      <c r="AE39" s="40"/>
      <c r="AF39" s="33">
        <f t="shared" si="27"/>
        <v>0</v>
      </c>
      <c r="AG39" s="40"/>
      <c r="AH39" s="40"/>
      <c r="AI39" s="40"/>
      <c r="AJ39" s="40"/>
      <c r="AK39" s="40"/>
      <c r="AL39" s="40"/>
      <c r="AM39" s="33">
        <f t="shared" si="28"/>
        <v>0</v>
      </c>
      <c r="AN39" s="40"/>
      <c r="AO39" s="40"/>
      <c r="AP39" s="40"/>
      <c r="AQ39" s="40"/>
      <c r="AR39" s="40"/>
      <c r="AS39" s="40"/>
      <c r="AT39" s="39">
        <f t="shared" si="35"/>
        <v>0</v>
      </c>
      <c r="AU39" s="35">
        <f t="shared" si="30"/>
        <v>150000</v>
      </c>
      <c r="AV39" s="42" t="s">
        <v>870</v>
      </c>
      <c r="AW39" s="40">
        <v>2024</v>
      </c>
      <c r="AX39" s="40">
        <v>2024</v>
      </c>
      <c r="AY39" s="52" t="s">
        <v>69</v>
      </c>
    </row>
    <row r="40" spans="1:51" s="1" customFormat="1" ht="66.75" customHeight="1" x14ac:dyDescent="0.25">
      <c r="A40" s="169" t="s">
        <v>301</v>
      </c>
      <c r="B40" s="38" t="s">
        <v>848</v>
      </c>
      <c r="C40" s="38" t="s">
        <v>98</v>
      </c>
      <c r="D40" s="40"/>
      <c r="E40" s="40"/>
      <c r="F40" s="40"/>
      <c r="G40" s="40"/>
      <c r="H40" s="40"/>
      <c r="I40" s="40"/>
      <c r="J40" s="40"/>
      <c r="K40" s="33">
        <f t="shared" si="24"/>
        <v>0</v>
      </c>
      <c r="L40" s="40"/>
      <c r="M40" s="40"/>
      <c r="N40" s="40"/>
      <c r="O40" s="40"/>
      <c r="P40" s="40"/>
      <c r="Q40" s="40"/>
      <c r="R40" s="39">
        <f t="shared" si="34"/>
        <v>0</v>
      </c>
      <c r="S40" s="40">
        <v>19000</v>
      </c>
      <c r="T40" s="40"/>
      <c r="U40" s="40"/>
      <c r="V40" s="40"/>
      <c r="W40" s="40"/>
      <c r="X40" s="40"/>
      <c r="Y40" s="33">
        <f t="shared" si="26"/>
        <v>19000</v>
      </c>
      <c r="Z40" s="40"/>
      <c r="AA40" s="40"/>
      <c r="AB40" s="40"/>
      <c r="AC40" s="40"/>
      <c r="AD40" s="40"/>
      <c r="AE40" s="40"/>
      <c r="AF40" s="33">
        <f t="shared" si="27"/>
        <v>0</v>
      </c>
      <c r="AG40" s="40"/>
      <c r="AH40" s="40"/>
      <c r="AI40" s="40"/>
      <c r="AJ40" s="40"/>
      <c r="AK40" s="40"/>
      <c r="AL40" s="40"/>
      <c r="AM40" s="33">
        <f t="shared" si="28"/>
        <v>0</v>
      </c>
      <c r="AN40" s="40"/>
      <c r="AO40" s="40"/>
      <c r="AP40" s="40"/>
      <c r="AQ40" s="40"/>
      <c r="AR40" s="40"/>
      <c r="AS40" s="40"/>
      <c r="AT40" s="39">
        <f t="shared" si="35"/>
        <v>0</v>
      </c>
      <c r="AU40" s="35">
        <f t="shared" si="30"/>
        <v>19000</v>
      </c>
      <c r="AV40" s="42" t="s">
        <v>870</v>
      </c>
      <c r="AW40" s="40">
        <v>2024</v>
      </c>
      <c r="AX40" s="40">
        <v>2024</v>
      </c>
      <c r="AY40" s="52" t="s">
        <v>69</v>
      </c>
    </row>
    <row r="41" spans="1:51" s="1" customFormat="1" ht="41.25" customHeight="1" x14ac:dyDescent="0.25">
      <c r="A41" s="169" t="s">
        <v>302</v>
      </c>
      <c r="B41" s="38" t="s">
        <v>153</v>
      </c>
      <c r="C41" s="38" t="s">
        <v>98</v>
      </c>
      <c r="D41" s="40"/>
      <c r="E41" s="164">
        <v>12000</v>
      </c>
      <c r="F41" s="40"/>
      <c r="G41" s="40"/>
      <c r="H41" s="40"/>
      <c r="I41" s="40"/>
      <c r="J41" s="40"/>
      <c r="K41" s="33">
        <f t="shared" si="24"/>
        <v>12000</v>
      </c>
      <c r="L41" s="40">
        <v>172676.65</v>
      </c>
      <c r="M41" s="40">
        <v>30472.35</v>
      </c>
      <c r="N41" s="40"/>
      <c r="O41" s="40"/>
      <c r="P41" s="40"/>
      <c r="Q41" s="40"/>
      <c r="R41" s="39">
        <f t="shared" si="34"/>
        <v>203149</v>
      </c>
      <c r="S41" s="40"/>
      <c r="T41" s="40"/>
      <c r="U41" s="40"/>
      <c r="V41" s="40"/>
      <c r="W41" s="40"/>
      <c r="X41" s="40"/>
      <c r="Y41" s="33">
        <f t="shared" si="26"/>
        <v>0</v>
      </c>
      <c r="Z41" s="40"/>
      <c r="AA41" s="40"/>
      <c r="AB41" s="40"/>
      <c r="AC41" s="40"/>
      <c r="AD41" s="40"/>
      <c r="AE41" s="40"/>
      <c r="AF41" s="33">
        <f t="shared" si="27"/>
        <v>0</v>
      </c>
      <c r="AG41" s="40"/>
      <c r="AH41" s="40"/>
      <c r="AI41" s="40"/>
      <c r="AJ41" s="40"/>
      <c r="AK41" s="40"/>
      <c r="AL41" s="40"/>
      <c r="AM41" s="33">
        <f t="shared" si="28"/>
        <v>0</v>
      </c>
      <c r="AN41" s="40"/>
      <c r="AO41" s="40"/>
      <c r="AP41" s="40"/>
      <c r="AQ41" s="40"/>
      <c r="AR41" s="40"/>
      <c r="AS41" s="40"/>
      <c r="AT41" s="39">
        <f t="shared" si="35"/>
        <v>0</v>
      </c>
      <c r="AU41" s="35">
        <f t="shared" si="30"/>
        <v>215149</v>
      </c>
      <c r="AV41" s="42" t="s">
        <v>871</v>
      </c>
      <c r="AW41" s="40">
        <v>2023</v>
      </c>
      <c r="AX41" s="40">
        <v>2023</v>
      </c>
      <c r="AY41" s="52" t="s">
        <v>69</v>
      </c>
    </row>
    <row r="42" spans="1:51" s="1" customFormat="1" ht="56.25" customHeight="1" x14ac:dyDescent="0.25">
      <c r="A42" s="169" t="s">
        <v>303</v>
      </c>
      <c r="B42" s="40" t="s">
        <v>250</v>
      </c>
      <c r="C42" s="38" t="s">
        <v>98</v>
      </c>
      <c r="D42" s="40"/>
      <c r="E42" s="40"/>
      <c r="F42" s="40"/>
      <c r="G42" s="40"/>
      <c r="H42" s="40"/>
      <c r="I42" s="40"/>
      <c r="J42" s="40"/>
      <c r="K42" s="33">
        <f t="shared" si="24"/>
        <v>0</v>
      </c>
      <c r="L42" s="40">
        <v>136126.65</v>
      </c>
      <c r="M42" s="40">
        <v>24022.35</v>
      </c>
      <c r="N42" s="40"/>
      <c r="O42" s="40"/>
      <c r="P42" s="40"/>
      <c r="Q42" s="40"/>
      <c r="R42" s="39">
        <f t="shared" si="34"/>
        <v>160149</v>
      </c>
      <c r="S42" s="40"/>
      <c r="T42" s="40"/>
      <c r="U42" s="40"/>
      <c r="V42" s="40"/>
      <c r="W42" s="40"/>
      <c r="X42" s="40"/>
      <c r="Y42" s="33">
        <f t="shared" si="26"/>
        <v>0</v>
      </c>
      <c r="Z42" s="40"/>
      <c r="AA42" s="40"/>
      <c r="AB42" s="40"/>
      <c r="AC42" s="40"/>
      <c r="AD42" s="40"/>
      <c r="AE42" s="40"/>
      <c r="AF42" s="33">
        <f t="shared" si="27"/>
        <v>0</v>
      </c>
      <c r="AG42" s="40"/>
      <c r="AH42" s="40"/>
      <c r="AI42" s="40"/>
      <c r="AJ42" s="40"/>
      <c r="AK42" s="40"/>
      <c r="AL42" s="40"/>
      <c r="AM42" s="33">
        <f t="shared" si="28"/>
        <v>0</v>
      </c>
      <c r="AN42" s="40"/>
      <c r="AO42" s="40"/>
      <c r="AP42" s="40"/>
      <c r="AQ42" s="40"/>
      <c r="AR42" s="40"/>
      <c r="AS42" s="40"/>
      <c r="AT42" s="39">
        <f t="shared" si="35"/>
        <v>0</v>
      </c>
      <c r="AU42" s="35">
        <f t="shared" si="30"/>
        <v>160149</v>
      </c>
      <c r="AV42" s="42" t="s">
        <v>870</v>
      </c>
      <c r="AW42" s="40">
        <v>2023</v>
      </c>
      <c r="AX42" s="40">
        <v>2023</v>
      </c>
      <c r="AY42" s="52" t="s">
        <v>69</v>
      </c>
    </row>
    <row r="43" spans="1:51" s="1" customFormat="1" ht="151.5" customHeight="1" x14ac:dyDescent="0.25">
      <c r="A43" s="169" t="s">
        <v>304</v>
      </c>
      <c r="B43" s="32" t="s">
        <v>251</v>
      </c>
      <c r="C43" s="38" t="s">
        <v>98</v>
      </c>
      <c r="D43" s="40"/>
      <c r="E43" s="40"/>
      <c r="F43" s="40"/>
      <c r="G43" s="40"/>
      <c r="H43" s="40"/>
      <c r="I43" s="40"/>
      <c r="J43" s="40"/>
      <c r="K43" s="33">
        <f t="shared" si="24"/>
        <v>0</v>
      </c>
      <c r="L43" s="40">
        <v>178626.65</v>
      </c>
      <c r="M43" s="40">
        <v>31522.35</v>
      </c>
      <c r="N43" s="40"/>
      <c r="O43" s="40"/>
      <c r="P43" s="40"/>
      <c r="Q43" s="40"/>
      <c r="R43" s="39">
        <f t="shared" si="34"/>
        <v>210149</v>
      </c>
      <c r="S43" s="40"/>
      <c r="T43" s="40"/>
      <c r="U43" s="40"/>
      <c r="V43" s="40"/>
      <c r="W43" s="40"/>
      <c r="X43" s="40"/>
      <c r="Y43" s="33">
        <f t="shared" si="26"/>
        <v>0</v>
      </c>
      <c r="Z43" s="40"/>
      <c r="AA43" s="40"/>
      <c r="AB43" s="40"/>
      <c r="AC43" s="40"/>
      <c r="AD43" s="40"/>
      <c r="AE43" s="40"/>
      <c r="AF43" s="33">
        <f t="shared" si="27"/>
        <v>0</v>
      </c>
      <c r="AG43" s="40"/>
      <c r="AH43" s="40"/>
      <c r="AI43" s="40"/>
      <c r="AJ43" s="40"/>
      <c r="AK43" s="40"/>
      <c r="AL43" s="40"/>
      <c r="AM43" s="33">
        <f t="shared" si="28"/>
        <v>0</v>
      </c>
      <c r="AN43" s="40"/>
      <c r="AO43" s="40"/>
      <c r="AP43" s="40"/>
      <c r="AQ43" s="40"/>
      <c r="AR43" s="40"/>
      <c r="AS43" s="40"/>
      <c r="AT43" s="39">
        <f t="shared" si="35"/>
        <v>0</v>
      </c>
      <c r="AU43" s="35">
        <f t="shared" si="30"/>
        <v>210149</v>
      </c>
      <c r="AV43" s="42" t="s">
        <v>872</v>
      </c>
      <c r="AW43" s="40">
        <v>2023</v>
      </c>
      <c r="AX43" s="40">
        <v>2023</v>
      </c>
      <c r="AY43" s="52" t="s">
        <v>69</v>
      </c>
    </row>
    <row r="44" spans="1:51" s="1" customFormat="1" ht="204.6" customHeight="1" x14ac:dyDescent="0.25">
      <c r="A44" s="169" t="s">
        <v>305</v>
      </c>
      <c r="B44" s="236" t="s">
        <v>967</v>
      </c>
      <c r="C44" s="237" t="s">
        <v>98</v>
      </c>
      <c r="D44" s="238"/>
      <c r="E44" s="282"/>
      <c r="F44" s="283">
        <v>0</v>
      </c>
      <c r="G44" s="284"/>
      <c r="H44" s="284"/>
      <c r="I44" s="284"/>
      <c r="J44" s="284"/>
      <c r="K44" s="285">
        <f t="shared" si="24"/>
        <v>0</v>
      </c>
      <c r="L44" s="283"/>
      <c r="M44" s="283"/>
      <c r="N44" s="284"/>
      <c r="O44" s="284"/>
      <c r="P44" s="284"/>
      <c r="Q44" s="284"/>
      <c r="R44" s="286">
        <f t="shared" si="34"/>
        <v>0</v>
      </c>
      <c r="S44" s="283">
        <v>2046.86625</v>
      </c>
      <c r="T44" s="283">
        <v>11598.908750000001</v>
      </c>
      <c r="U44" s="284"/>
      <c r="V44" s="284"/>
      <c r="W44" s="284"/>
      <c r="X44" s="284"/>
      <c r="Y44" s="286">
        <f t="shared" si="26"/>
        <v>13645.775000000001</v>
      </c>
      <c r="Z44" s="284">
        <v>38890.458749999998</v>
      </c>
      <c r="AA44" s="284">
        <v>220379.26624999999</v>
      </c>
      <c r="AB44" s="284"/>
      <c r="AC44" s="284"/>
      <c r="AD44" s="284"/>
      <c r="AE44" s="284"/>
      <c r="AF44" s="285">
        <f t="shared" si="27"/>
        <v>259269.72499999998</v>
      </c>
      <c r="AG44" s="284"/>
      <c r="AH44" s="284"/>
      <c r="AI44" s="284"/>
      <c r="AJ44" s="284"/>
      <c r="AK44" s="284"/>
      <c r="AL44" s="284"/>
      <c r="AM44" s="285">
        <f t="shared" si="28"/>
        <v>0</v>
      </c>
      <c r="AN44" s="284"/>
      <c r="AO44" s="284"/>
      <c r="AP44" s="284"/>
      <c r="AQ44" s="284"/>
      <c r="AR44" s="284"/>
      <c r="AS44" s="284"/>
      <c r="AT44" s="286">
        <f t="shared" si="35"/>
        <v>0</v>
      </c>
      <c r="AU44" s="287">
        <f t="shared" si="30"/>
        <v>272915.5</v>
      </c>
      <c r="AV44" s="288" t="s">
        <v>968</v>
      </c>
      <c r="AW44" s="238">
        <v>2024</v>
      </c>
      <c r="AX44" s="238">
        <v>2025</v>
      </c>
      <c r="AY44" s="52" t="s">
        <v>69</v>
      </c>
    </row>
    <row r="45" spans="1:51" s="1" customFormat="1" ht="32.450000000000003" customHeight="1" x14ac:dyDescent="0.25">
      <c r="A45" s="346" t="s">
        <v>1006</v>
      </c>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8"/>
    </row>
    <row r="46" spans="1:51" s="1" customFormat="1" ht="115.5" customHeight="1" x14ac:dyDescent="0.25">
      <c r="A46" s="169" t="s">
        <v>520</v>
      </c>
      <c r="B46" s="32" t="s">
        <v>252</v>
      </c>
      <c r="C46" s="38" t="s">
        <v>98</v>
      </c>
      <c r="D46" s="175"/>
      <c r="E46" s="40">
        <v>16169</v>
      </c>
      <c r="F46" s="175">
        <v>91625</v>
      </c>
      <c r="G46" s="176"/>
      <c r="H46" s="176"/>
      <c r="I46" s="176"/>
      <c r="J46" s="176"/>
      <c r="K46" s="33">
        <f t="shared" si="24"/>
        <v>107794</v>
      </c>
      <c r="L46" s="40">
        <f>79691-M46</f>
        <v>11953.650000000009</v>
      </c>
      <c r="M46" s="40">
        <f>0.85*79691</f>
        <v>67737.349999999991</v>
      </c>
      <c r="N46" s="40"/>
      <c r="O46" s="40"/>
      <c r="P46" s="40"/>
      <c r="Q46" s="40"/>
      <c r="R46" s="39">
        <f t="shared" si="34"/>
        <v>79691</v>
      </c>
      <c r="S46" s="40"/>
      <c r="T46" s="40"/>
      <c r="U46" s="40"/>
      <c r="V46" s="40"/>
      <c r="W46" s="40"/>
      <c r="X46" s="40"/>
      <c r="Y46" s="33">
        <f t="shared" si="26"/>
        <v>0</v>
      </c>
      <c r="Z46" s="40"/>
      <c r="AA46" s="40"/>
      <c r="AB46" s="40"/>
      <c r="AC46" s="40"/>
      <c r="AD46" s="40"/>
      <c r="AE46" s="40"/>
      <c r="AF46" s="33">
        <f t="shared" si="27"/>
        <v>0</v>
      </c>
      <c r="AG46" s="40"/>
      <c r="AH46" s="40"/>
      <c r="AI46" s="40"/>
      <c r="AJ46" s="40"/>
      <c r="AK46" s="40"/>
      <c r="AL46" s="40"/>
      <c r="AM46" s="33">
        <f t="shared" si="28"/>
        <v>0</v>
      </c>
      <c r="AN46" s="40"/>
      <c r="AO46" s="40"/>
      <c r="AP46" s="40"/>
      <c r="AQ46" s="40"/>
      <c r="AR46" s="40"/>
      <c r="AS46" s="40"/>
      <c r="AT46" s="39">
        <f t="shared" ref="AT46:AT52" si="36">AN46+AO46+AP46+AR46</f>
        <v>0</v>
      </c>
      <c r="AU46" s="35">
        <f t="shared" si="30"/>
        <v>187485</v>
      </c>
      <c r="AV46" s="42" t="s">
        <v>907</v>
      </c>
      <c r="AW46" s="40">
        <v>2022</v>
      </c>
      <c r="AX46" s="40">
        <v>2022</v>
      </c>
      <c r="AY46" s="52" t="s">
        <v>69</v>
      </c>
    </row>
    <row r="47" spans="1:51" s="1" customFormat="1" ht="86.25" customHeight="1" x14ac:dyDescent="0.25">
      <c r="A47" s="169" t="s">
        <v>306</v>
      </c>
      <c r="B47" s="32" t="s">
        <v>253</v>
      </c>
      <c r="C47" s="38" t="s">
        <v>98</v>
      </c>
      <c r="D47" s="177"/>
      <c r="E47" s="40">
        <v>17572</v>
      </c>
      <c r="F47" s="175">
        <v>99318</v>
      </c>
      <c r="G47" s="176"/>
      <c r="H47" s="176"/>
      <c r="I47" s="176"/>
      <c r="J47" s="176"/>
      <c r="K47" s="33">
        <f t="shared" si="24"/>
        <v>116890</v>
      </c>
      <c r="L47" s="40">
        <f>78653-M47</f>
        <v>11797.949999999997</v>
      </c>
      <c r="M47" s="40">
        <f>0.85*78653</f>
        <v>66855.05</v>
      </c>
      <c r="N47" s="40"/>
      <c r="O47" s="40"/>
      <c r="P47" s="40"/>
      <c r="Q47" s="40"/>
      <c r="R47" s="39">
        <f t="shared" si="34"/>
        <v>78653</v>
      </c>
      <c r="S47" s="40"/>
      <c r="T47" s="40"/>
      <c r="U47" s="40"/>
      <c r="V47" s="40"/>
      <c r="W47" s="40"/>
      <c r="X47" s="40"/>
      <c r="Y47" s="33">
        <f t="shared" si="26"/>
        <v>0</v>
      </c>
      <c r="Z47" s="40"/>
      <c r="AA47" s="40"/>
      <c r="AB47" s="40"/>
      <c r="AC47" s="40"/>
      <c r="AD47" s="40"/>
      <c r="AE47" s="40"/>
      <c r="AF47" s="33">
        <f t="shared" si="27"/>
        <v>0</v>
      </c>
      <c r="AG47" s="40"/>
      <c r="AH47" s="40"/>
      <c r="AI47" s="40"/>
      <c r="AJ47" s="40"/>
      <c r="AK47" s="40"/>
      <c r="AL47" s="40"/>
      <c r="AM47" s="33">
        <f t="shared" si="28"/>
        <v>0</v>
      </c>
      <c r="AN47" s="40"/>
      <c r="AO47" s="40"/>
      <c r="AP47" s="40"/>
      <c r="AQ47" s="40"/>
      <c r="AR47" s="40"/>
      <c r="AS47" s="40"/>
      <c r="AT47" s="39">
        <f t="shared" si="36"/>
        <v>0</v>
      </c>
      <c r="AU47" s="35">
        <f t="shared" si="30"/>
        <v>195543</v>
      </c>
      <c r="AV47" s="42" t="s">
        <v>908</v>
      </c>
      <c r="AW47" s="40">
        <v>2022</v>
      </c>
      <c r="AX47" s="40">
        <v>2022</v>
      </c>
      <c r="AY47" s="52" t="s">
        <v>69</v>
      </c>
    </row>
    <row r="48" spans="1:51" s="1" customFormat="1" ht="107.25" customHeight="1" x14ac:dyDescent="0.25">
      <c r="A48" s="169" t="s">
        <v>307</v>
      </c>
      <c r="B48" s="32" t="s">
        <v>849</v>
      </c>
      <c r="C48" s="38" t="s">
        <v>98</v>
      </c>
      <c r="D48" s="175"/>
      <c r="E48" s="40">
        <v>20595</v>
      </c>
      <c r="F48" s="175">
        <v>116703</v>
      </c>
      <c r="G48" s="176"/>
      <c r="H48" s="176"/>
      <c r="I48" s="176"/>
      <c r="J48" s="176"/>
      <c r="K48" s="33">
        <f t="shared" si="24"/>
        <v>137298</v>
      </c>
      <c r="L48" s="40">
        <f>102728-M48</f>
        <v>15409.199999999997</v>
      </c>
      <c r="M48" s="40">
        <f>0.85*102728</f>
        <v>87318.8</v>
      </c>
      <c r="N48" s="40"/>
      <c r="O48" s="40"/>
      <c r="P48" s="40"/>
      <c r="Q48" s="40"/>
      <c r="R48" s="39">
        <f t="shared" si="34"/>
        <v>102728</v>
      </c>
      <c r="S48" s="40"/>
      <c r="T48" s="40"/>
      <c r="U48" s="40"/>
      <c r="V48" s="40"/>
      <c r="W48" s="40"/>
      <c r="X48" s="40"/>
      <c r="Y48" s="33">
        <f t="shared" si="26"/>
        <v>0</v>
      </c>
      <c r="Z48" s="40"/>
      <c r="AA48" s="40"/>
      <c r="AB48" s="40"/>
      <c r="AC48" s="40"/>
      <c r="AD48" s="40"/>
      <c r="AE48" s="40"/>
      <c r="AF48" s="33">
        <f t="shared" si="27"/>
        <v>0</v>
      </c>
      <c r="AG48" s="40"/>
      <c r="AH48" s="40"/>
      <c r="AI48" s="40"/>
      <c r="AJ48" s="40"/>
      <c r="AK48" s="40"/>
      <c r="AL48" s="40"/>
      <c r="AM48" s="33">
        <f t="shared" si="28"/>
        <v>0</v>
      </c>
      <c r="AN48" s="40"/>
      <c r="AO48" s="40"/>
      <c r="AP48" s="40"/>
      <c r="AQ48" s="40"/>
      <c r="AR48" s="40"/>
      <c r="AS48" s="40"/>
      <c r="AT48" s="39">
        <f t="shared" si="36"/>
        <v>0</v>
      </c>
      <c r="AU48" s="35">
        <f t="shared" si="30"/>
        <v>240026</v>
      </c>
      <c r="AV48" s="42" t="s">
        <v>795</v>
      </c>
      <c r="AW48" s="40">
        <v>2022</v>
      </c>
      <c r="AX48" s="40">
        <v>2022</v>
      </c>
      <c r="AY48" s="52" t="s">
        <v>69</v>
      </c>
    </row>
    <row r="49" spans="1:51" s="1" customFormat="1" ht="105" customHeight="1" x14ac:dyDescent="0.25">
      <c r="A49" s="169" t="s">
        <v>308</v>
      </c>
      <c r="B49" s="51" t="s">
        <v>119</v>
      </c>
      <c r="C49" s="48" t="s">
        <v>98</v>
      </c>
      <c r="D49" s="108"/>
      <c r="E49" s="50"/>
      <c r="F49" s="108"/>
      <c r="G49" s="178"/>
      <c r="H49" s="178"/>
      <c r="I49" s="178"/>
      <c r="J49" s="178"/>
      <c r="K49" s="33">
        <f t="shared" si="24"/>
        <v>0</v>
      </c>
      <c r="L49" s="50">
        <v>105000</v>
      </c>
      <c r="M49" s="50"/>
      <c r="N49" s="50"/>
      <c r="O49" s="50"/>
      <c r="P49" s="50"/>
      <c r="Q49" s="50"/>
      <c r="R49" s="39">
        <f t="shared" si="34"/>
        <v>105000</v>
      </c>
      <c r="S49" s="50"/>
      <c r="T49" s="50"/>
      <c r="U49" s="50"/>
      <c r="V49" s="50"/>
      <c r="W49" s="50"/>
      <c r="X49" s="50"/>
      <c r="Y49" s="33">
        <f t="shared" si="26"/>
        <v>0</v>
      </c>
      <c r="Z49" s="50"/>
      <c r="AA49" s="50"/>
      <c r="AB49" s="50"/>
      <c r="AC49" s="50"/>
      <c r="AD49" s="50"/>
      <c r="AE49" s="50"/>
      <c r="AF49" s="33">
        <f t="shared" si="27"/>
        <v>0</v>
      </c>
      <c r="AG49" s="50"/>
      <c r="AH49" s="50"/>
      <c r="AI49" s="50"/>
      <c r="AJ49" s="50"/>
      <c r="AK49" s="50"/>
      <c r="AL49" s="50"/>
      <c r="AM49" s="33">
        <f t="shared" si="28"/>
        <v>0</v>
      </c>
      <c r="AN49" s="50"/>
      <c r="AO49" s="50"/>
      <c r="AP49" s="50"/>
      <c r="AQ49" s="50"/>
      <c r="AR49" s="50"/>
      <c r="AS49" s="50"/>
      <c r="AT49" s="87">
        <f t="shared" si="36"/>
        <v>0</v>
      </c>
      <c r="AU49" s="35">
        <f t="shared" si="30"/>
        <v>105000</v>
      </c>
      <c r="AV49" s="89" t="s">
        <v>796</v>
      </c>
      <c r="AW49" s="50">
        <v>2023</v>
      </c>
      <c r="AX49" s="50">
        <v>2023</v>
      </c>
      <c r="AY49" s="52" t="s">
        <v>69</v>
      </c>
    </row>
    <row r="50" spans="1:51" s="1" customFormat="1" ht="298.5" customHeight="1" x14ac:dyDescent="0.25">
      <c r="A50" s="169" t="s">
        <v>309</v>
      </c>
      <c r="B50" s="51" t="s">
        <v>120</v>
      </c>
      <c r="C50" s="48" t="s">
        <v>98</v>
      </c>
      <c r="D50" s="50"/>
      <c r="E50" s="50"/>
      <c r="F50" s="50"/>
      <c r="G50" s="50"/>
      <c r="H50" s="50"/>
      <c r="I50" s="50"/>
      <c r="J50" s="50"/>
      <c r="K50" s="33">
        <f t="shared" si="24"/>
        <v>0</v>
      </c>
      <c r="L50" s="50">
        <v>339000</v>
      </c>
      <c r="M50" s="50"/>
      <c r="N50" s="50"/>
      <c r="O50" s="50"/>
      <c r="P50" s="50"/>
      <c r="Q50" s="50"/>
      <c r="R50" s="39">
        <f t="shared" si="34"/>
        <v>339000</v>
      </c>
      <c r="S50" s="50"/>
      <c r="T50" s="50"/>
      <c r="U50" s="50"/>
      <c r="V50" s="50"/>
      <c r="W50" s="50"/>
      <c r="X50" s="50"/>
      <c r="Y50" s="33">
        <f t="shared" si="26"/>
        <v>0</v>
      </c>
      <c r="Z50" s="50"/>
      <c r="AA50" s="50"/>
      <c r="AB50" s="50"/>
      <c r="AC50" s="50"/>
      <c r="AD50" s="50"/>
      <c r="AE50" s="50"/>
      <c r="AF50" s="33">
        <f t="shared" si="27"/>
        <v>0</v>
      </c>
      <c r="AG50" s="50"/>
      <c r="AH50" s="50"/>
      <c r="AI50" s="50"/>
      <c r="AJ50" s="50"/>
      <c r="AK50" s="50"/>
      <c r="AL50" s="50"/>
      <c r="AM50" s="33">
        <f t="shared" si="28"/>
        <v>0</v>
      </c>
      <c r="AN50" s="50"/>
      <c r="AO50" s="50"/>
      <c r="AP50" s="50"/>
      <c r="AQ50" s="50"/>
      <c r="AR50" s="50"/>
      <c r="AS50" s="50"/>
      <c r="AT50" s="87">
        <f t="shared" si="36"/>
        <v>0</v>
      </c>
      <c r="AU50" s="35">
        <f t="shared" si="30"/>
        <v>339000</v>
      </c>
      <c r="AV50" s="89" t="s">
        <v>663</v>
      </c>
      <c r="AW50" s="50">
        <v>2023</v>
      </c>
      <c r="AX50" s="50">
        <v>2023</v>
      </c>
      <c r="AY50" s="52" t="s">
        <v>69</v>
      </c>
    </row>
    <row r="51" spans="1:51" s="1" customFormat="1" ht="150.75" customHeight="1" x14ac:dyDescent="0.25">
      <c r="A51" s="169" t="s">
        <v>310</v>
      </c>
      <c r="B51" s="51" t="s">
        <v>254</v>
      </c>
      <c r="C51" s="48" t="s">
        <v>98</v>
      </c>
      <c r="D51" s="50"/>
      <c r="E51" s="50"/>
      <c r="F51" s="50"/>
      <c r="G51" s="50"/>
      <c r="H51" s="50"/>
      <c r="I51" s="50"/>
      <c r="J51" s="50"/>
      <c r="K51" s="33">
        <f t="shared" si="24"/>
        <v>0</v>
      </c>
      <c r="L51" s="87">
        <v>1500000</v>
      </c>
      <c r="M51" s="50"/>
      <c r="N51" s="50"/>
      <c r="O51" s="50"/>
      <c r="P51" s="50"/>
      <c r="Q51" s="50"/>
      <c r="R51" s="39">
        <f t="shared" si="34"/>
        <v>1500000</v>
      </c>
      <c r="S51" s="50"/>
      <c r="T51" s="50"/>
      <c r="U51" s="50"/>
      <c r="V51" s="50"/>
      <c r="W51" s="50"/>
      <c r="X51" s="50"/>
      <c r="Y51" s="33">
        <f t="shared" si="26"/>
        <v>0</v>
      </c>
      <c r="Z51" s="50"/>
      <c r="AA51" s="50"/>
      <c r="AB51" s="50"/>
      <c r="AC51" s="50"/>
      <c r="AD51" s="50"/>
      <c r="AE51" s="50"/>
      <c r="AF51" s="33">
        <f t="shared" si="27"/>
        <v>0</v>
      </c>
      <c r="AG51" s="50"/>
      <c r="AH51" s="50"/>
      <c r="AI51" s="50"/>
      <c r="AJ51" s="50"/>
      <c r="AK51" s="50"/>
      <c r="AL51" s="50"/>
      <c r="AM51" s="33">
        <f t="shared" si="28"/>
        <v>0</v>
      </c>
      <c r="AN51" s="50"/>
      <c r="AO51" s="50"/>
      <c r="AP51" s="50"/>
      <c r="AQ51" s="50"/>
      <c r="AR51" s="50"/>
      <c r="AS51" s="50"/>
      <c r="AT51" s="87">
        <f t="shared" si="36"/>
        <v>0</v>
      </c>
      <c r="AU51" s="35">
        <f t="shared" si="30"/>
        <v>1500000</v>
      </c>
      <c r="AV51" s="89" t="s">
        <v>797</v>
      </c>
      <c r="AW51" s="50">
        <v>2023</v>
      </c>
      <c r="AX51" s="50">
        <v>2023</v>
      </c>
      <c r="AY51" s="52" t="s">
        <v>69</v>
      </c>
    </row>
    <row r="52" spans="1:51" s="1" customFormat="1" ht="212.45" customHeight="1" x14ac:dyDescent="0.25">
      <c r="A52" s="169" t="s">
        <v>311</v>
      </c>
      <c r="B52" s="289" t="s">
        <v>969</v>
      </c>
      <c r="C52" s="237" t="s">
        <v>98</v>
      </c>
      <c r="D52" s="238"/>
      <c r="E52" s="282"/>
      <c r="F52" s="283"/>
      <c r="G52" s="238"/>
      <c r="H52" s="238"/>
      <c r="I52" s="238"/>
      <c r="J52" s="238"/>
      <c r="K52" s="277">
        <f t="shared" si="24"/>
        <v>0</v>
      </c>
      <c r="L52" s="239"/>
      <c r="M52" s="239"/>
      <c r="N52" s="239"/>
      <c r="O52" s="239"/>
      <c r="P52" s="239"/>
      <c r="Q52" s="239"/>
      <c r="R52" s="240">
        <f t="shared" si="34"/>
        <v>0</v>
      </c>
      <c r="S52" s="239">
        <v>16962.833025</v>
      </c>
      <c r="T52" s="239">
        <v>96122.720474999995</v>
      </c>
      <c r="U52" s="239"/>
      <c r="V52" s="239"/>
      <c r="W52" s="239"/>
      <c r="X52" s="239"/>
      <c r="Y52" s="240">
        <f t="shared" si="26"/>
        <v>113085.55349999999</v>
      </c>
      <c r="Z52" s="239">
        <v>322293.827475</v>
      </c>
      <c r="AA52" s="239">
        <v>1826331.689025</v>
      </c>
      <c r="AB52" s="239"/>
      <c r="AC52" s="239"/>
      <c r="AD52" s="239"/>
      <c r="AE52" s="239"/>
      <c r="AF52" s="277">
        <f t="shared" si="27"/>
        <v>2148625.5164999999</v>
      </c>
      <c r="AG52" s="239"/>
      <c r="AH52" s="239"/>
      <c r="AI52" s="239"/>
      <c r="AJ52" s="239"/>
      <c r="AK52" s="239"/>
      <c r="AL52" s="239"/>
      <c r="AM52" s="277">
        <f t="shared" si="28"/>
        <v>0</v>
      </c>
      <c r="AN52" s="239"/>
      <c r="AO52" s="239"/>
      <c r="AP52" s="239"/>
      <c r="AQ52" s="239"/>
      <c r="AR52" s="239"/>
      <c r="AS52" s="239"/>
      <c r="AT52" s="240">
        <f t="shared" si="36"/>
        <v>0</v>
      </c>
      <c r="AU52" s="290">
        <f>AT52+AM52+AF52+Y52+R52+K52</f>
        <v>2261711.0699999998</v>
      </c>
      <c r="AV52" s="288" t="s">
        <v>970</v>
      </c>
      <c r="AW52" s="238">
        <v>2024</v>
      </c>
      <c r="AX52" s="238">
        <v>2025</v>
      </c>
      <c r="AY52" s="52" t="s">
        <v>69</v>
      </c>
    </row>
    <row r="53" spans="1:51" s="1" customFormat="1" ht="39.6" customHeight="1" x14ac:dyDescent="0.25">
      <c r="A53" s="346" t="s">
        <v>1006</v>
      </c>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8"/>
    </row>
    <row r="54" spans="1:51" s="1" customFormat="1" ht="121.5" customHeight="1" x14ac:dyDescent="0.25">
      <c r="A54" s="169" t="s">
        <v>312</v>
      </c>
      <c r="B54" s="32" t="s">
        <v>516</v>
      </c>
      <c r="C54" s="38" t="s">
        <v>98</v>
      </c>
      <c r="D54" s="40"/>
      <c r="E54" s="40"/>
      <c r="F54" s="175"/>
      <c r="G54" s="176"/>
      <c r="H54" s="176"/>
      <c r="I54" s="176"/>
      <c r="J54" s="176"/>
      <c r="K54" s="141">
        <f t="shared" ref="K54" si="37">E54+F54+G54+I54</f>
        <v>0</v>
      </c>
      <c r="L54" s="164">
        <f>63500+35000+35000</f>
        <v>133500</v>
      </c>
      <c r="M54" s="40"/>
      <c r="N54" s="40"/>
      <c r="O54" s="40"/>
      <c r="P54" s="40"/>
      <c r="Q54" s="40"/>
      <c r="R54" s="39">
        <f t="shared" si="34"/>
        <v>133500</v>
      </c>
      <c r="S54" s="40"/>
      <c r="T54" s="40"/>
      <c r="U54" s="40"/>
      <c r="V54" s="40"/>
      <c r="W54" s="40"/>
      <c r="X54" s="40"/>
      <c r="Y54" s="33">
        <f t="shared" si="26"/>
        <v>0</v>
      </c>
      <c r="Z54" s="40"/>
      <c r="AA54" s="40"/>
      <c r="AB54" s="40"/>
      <c r="AC54" s="40"/>
      <c r="AD54" s="40"/>
      <c r="AE54" s="40"/>
      <c r="AF54" s="33">
        <f t="shared" si="27"/>
        <v>0</v>
      </c>
      <c r="AG54" s="40"/>
      <c r="AH54" s="40"/>
      <c r="AI54" s="40"/>
      <c r="AJ54" s="40"/>
      <c r="AK54" s="40"/>
      <c r="AL54" s="40"/>
      <c r="AM54" s="33">
        <f t="shared" si="28"/>
        <v>0</v>
      </c>
      <c r="AN54" s="40"/>
      <c r="AO54" s="40"/>
      <c r="AP54" s="40"/>
      <c r="AQ54" s="40"/>
      <c r="AR54" s="40"/>
      <c r="AS54" s="40"/>
      <c r="AT54" s="39">
        <f t="shared" ref="AT54:AT59" si="38">AN54+AO54+AP54+AR54</f>
        <v>0</v>
      </c>
      <c r="AU54" s="35">
        <f t="shared" si="30"/>
        <v>133500</v>
      </c>
      <c r="AV54" s="42" t="s">
        <v>787</v>
      </c>
      <c r="AW54" s="40">
        <v>2023</v>
      </c>
      <c r="AX54" s="40">
        <v>2023</v>
      </c>
      <c r="AY54" s="52" t="s">
        <v>507</v>
      </c>
    </row>
    <row r="55" spans="1:51" s="233" customFormat="1" ht="381" customHeight="1" x14ac:dyDescent="0.25">
      <c r="A55" s="169" t="s">
        <v>313</v>
      </c>
      <c r="B55" s="32" t="s">
        <v>270</v>
      </c>
      <c r="C55" s="38" t="s">
        <v>98</v>
      </c>
      <c r="D55" s="40"/>
      <c r="E55" s="40"/>
      <c r="F55" s="175"/>
      <c r="G55" s="176"/>
      <c r="H55" s="176"/>
      <c r="I55" s="176"/>
      <c r="J55" s="176"/>
      <c r="K55" s="141">
        <f t="shared" ref="K55:K56" si="39">E55+F55+G55+I55</f>
        <v>0</v>
      </c>
      <c r="L55" s="40">
        <f>83119+24111+24111</f>
        <v>131341</v>
      </c>
      <c r="M55" s="40"/>
      <c r="N55" s="40"/>
      <c r="O55" s="40"/>
      <c r="P55" s="40"/>
      <c r="Q55" s="40"/>
      <c r="R55" s="39">
        <f t="shared" si="34"/>
        <v>131341</v>
      </c>
      <c r="S55" s="40">
        <v>83119</v>
      </c>
      <c r="T55" s="40"/>
      <c r="U55" s="40"/>
      <c r="V55" s="40"/>
      <c r="W55" s="40"/>
      <c r="X55" s="40"/>
      <c r="Y55" s="33">
        <f t="shared" si="26"/>
        <v>83119</v>
      </c>
      <c r="Z55" s="40"/>
      <c r="AA55" s="40"/>
      <c r="AB55" s="40"/>
      <c r="AC55" s="40"/>
      <c r="AD55" s="40"/>
      <c r="AE55" s="40"/>
      <c r="AF55" s="33">
        <f t="shared" si="27"/>
        <v>0</v>
      </c>
      <c r="AG55" s="40"/>
      <c r="AH55" s="40"/>
      <c r="AI55" s="40"/>
      <c r="AJ55" s="40"/>
      <c r="AK55" s="40"/>
      <c r="AL55" s="40"/>
      <c r="AM55" s="33">
        <f t="shared" si="28"/>
        <v>0</v>
      </c>
      <c r="AN55" s="40"/>
      <c r="AO55" s="40"/>
      <c r="AP55" s="40"/>
      <c r="AQ55" s="40"/>
      <c r="AR55" s="40"/>
      <c r="AS55" s="40"/>
      <c r="AT55" s="39">
        <f t="shared" si="38"/>
        <v>0</v>
      </c>
      <c r="AU55" s="35">
        <f t="shared" si="30"/>
        <v>214460</v>
      </c>
      <c r="AV55" s="42" t="s">
        <v>798</v>
      </c>
      <c r="AW55" s="40">
        <v>2023</v>
      </c>
      <c r="AX55" s="40">
        <v>2024</v>
      </c>
      <c r="AY55" s="25" t="s">
        <v>269</v>
      </c>
    </row>
    <row r="56" spans="1:51" s="1" customFormat="1" ht="221.25" customHeight="1" x14ac:dyDescent="0.25">
      <c r="A56" s="169" t="s">
        <v>314</v>
      </c>
      <c r="B56" s="236" t="s">
        <v>189</v>
      </c>
      <c r="C56" s="237" t="s">
        <v>98</v>
      </c>
      <c r="D56" s="238"/>
      <c r="E56" s="282"/>
      <c r="F56" s="283"/>
      <c r="G56" s="238"/>
      <c r="H56" s="238"/>
      <c r="I56" s="238"/>
      <c r="J56" s="238"/>
      <c r="K56" s="291">
        <f t="shared" si="39"/>
        <v>0</v>
      </c>
      <c r="L56" s="278"/>
      <c r="M56" s="278"/>
      <c r="N56" s="278"/>
      <c r="O56" s="278"/>
      <c r="P56" s="278"/>
      <c r="Q56" s="278"/>
      <c r="R56" s="280">
        <f t="shared" si="34"/>
        <v>0</v>
      </c>
      <c r="S56" s="278">
        <v>17609.950275000003</v>
      </c>
      <c r="T56" s="278">
        <v>99789.718225000004</v>
      </c>
      <c r="U56" s="278"/>
      <c r="V56" s="278"/>
      <c r="W56" s="278"/>
      <c r="X56" s="278"/>
      <c r="Y56" s="280">
        <f t="shared" si="26"/>
        <v>117399.6685</v>
      </c>
      <c r="Z56" s="278">
        <v>334589.05522499996</v>
      </c>
      <c r="AA56" s="278">
        <v>1896004.6462749999</v>
      </c>
      <c r="AB56" s="278"/>
      <c r="AC56" s="278"/>
      <c r="AD56" s="278"/>
      <c r="AE56" s="278"/>
      <c r="AF56" s="279">
        <f t="shared" si="27"/>
        <v>2230593.7015</v>
      </c>
      <c r="AG56" s="278"/>
      <c r="AH56" s="278"/>
      <c r="AI56" s="278"/>
      <c r="AJ56" s="278"/>
      <c r="AK56" s="278"/>
      <c r="AL56" s="278"/>
      <c r="AM56" s="279">
        <f t="shared" si="28"/>
        <v>0</v>
      </c>
      <c r="AN56" s="278"/>
      <c r="AO56" s="278"/>
      <c r="AP56" s="278"/>
      <c r="AQ56" s="278"/>
      <c r="AR56" s="278"/>
      <c r="AS56" s="278"/>
      <c r="AT56" s="280">
        <f t="shared" si="38"/>
        <v>0</v>
      </c>
      <c r="AU56" s="281">
        <f t="shared" si="30"/>
        <v>2347993.37</v>
      </c>
      <c r="AV56" s="288" t="s">
        <v>971</v>
      </c>
      <c r="AW56" s="238">
        <v>2024</v>
      </c>
      <c r="AX56" s="238">
        <v>2025</v>
      </c>
      <c r="AY56" s="52" t="s">
        <v>69</v>
      </c>
    </row>
    <row r="57" spans="1:51" s="1" customFormat="1" ht="48" customHeight="1" x14ac:dyDescent="0.25">
      <c r="A57" s="346" t="s">
        <v>1006</v>
      </c>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8"/>
    </row>
    <row r="58" spans="1:51" s="1" customFormat="1" ht="170.1" customHeight="1" x14ac:dyDescent="0.25">
      <c r="A58" s="169" t="s">
        <v>315</v>
      </c>
      <c r="B58" s="38" t="s">
        <v>66</v>
      </c>
      <c r="C58" s="38" t="s">
        <v>98</v>
      </c>
      <c r="D58" s="40"/>
      <c r="E58" s="40"/>
      <c r="F58" s="40"/>
      <c r="G58" s="40"/>
      <c r="H58" s="40"/>
      <c r="I58" s="40"/>
      <c r="J58" s="40"/>
      <c r="K58" s="47">
        <f t="shared" ref="K58:K77" si="40">E58+F58+G58+I58</f>
        <v>0</v>
      </c>
      <c r="L58" s="40"/>
      <c r="M58" s="40"/>
      <c r="N58" s="40"/>
      <c r="O58" s="40"/>
      <c r="P58" s="40"/>
      <c r="Q58" s="40"/>
      <c r="R58" s="39">
        <f t="shared" si="34"/>
        <v>0</v>
      </c>
      <c r="S58" s="40"/>
      <c r="T58" s="40"/>
      <c r="V58" s="40"/>
      <c r="W58" s="40"/>
      <c r="X58" s="40"/>
      <c r="Y58" s="33">
        <f t="shared" si="26"/>
        <v>0</v>
      </c>
      <c r="Z58" s="40">
        <v>1000000</v>
      </c>
      <c r="AA58" s="40"/>
      <c r="AB58" s="40"/>
      <c r="AC58" s="40"/>
      <c r="AD58" s="40"/>
      <c r="AE58" s="40"/>
      <c r="AF58" s="33">
        <f t="shared" si="27"/>
        <v>1000000</v>
      </c>
      <c r="AG58" s="40"/>
      <c r="AH58" s="40"/>
      <c r="AI58" s="40"/>
      <c r="AJ58" s="40"/>
      <c r="AK58" s="40"/>
      <c r="AL58" s="40"/>
      <c r="AM58" s="33">
        <f t="shared" si="28"/>
        <v>0</v>
      </c>
      <c r="AN58" s="40"/>
      <c r="AO58" s="40"/>
      <c r="AP58" s="40"/>
      <c r="AQ58" s="40"/>
      <c r="AR58" s="40"/>
      <c r="AS58" s="40"/>
      <c r="AT58" s="39">
        <f t="shared" si="38"/>
        <v>0</v>
      </c>
      <c r="AU58" s="35">
        <f t="shared" si="30"/>
        <v>1000000</v>
      </c>
      <c r="AV58" s="42" t="s">
        <v>664</v>
      </c>
      <c r="AW58" s="40">
        <v>2025</v>
      </c>
      <c r="AX58" s="40">
        <v>2025</v>
      </c>
      <c r="AY58" s="52" t="s">
        <v>69</v>
      </c>
    </row>
    <row r="59" spans="1:51" s="1" customFormat="1" ht="167.45" customHeight="1" x14ac:dyDescent="0.25">
      <c r="A59" s="245" t="s">
        <v>316</v>
      </c>
      <c r="B59" s="246" t="s">
        <v>191</v>
      </c>
      <c r="C59" s="222" t="s">
        <v>98</v>
      </c>
      <c r="D59" s="223"/>
      <c r="E59" s="247">
        <v>0</v>
      </c>
      <c r="F59" s="248"/>
      <c r="G59" s="249"/>
      <c r="H59" s="249"/>
      <c r="I59" s="249"/>
      <c r="J59" s="249"/>
      <c r="K59" s="250">
        <f t="shared" si="40"/>
        <v>0</v>
      </c>
      <c r="L59" s="248">
        <v>39251.502</v>
      </c>
      <c r="M59" s="248">
        <v>222425.16899999999</v>
      </c>
      <c r="N59" s="249"/>
      <c r="O59" s="249"/>
      <c r="P59" s="249"/>
      <c r="Q59" s="249"/>
      <c r="R59" s="251">
        <f>L59+M59+N59+P59</f>
        <v>261676.671</v>
      </c>
      <c r="S59" s="249">
        <v>91586.837999999989</v>
      </c>
      <c r="T59" s="249">
        <v>518992.06099999993</v>
      </c>
      <c r="U59" s="249"/>
      <c r="V59" s="249"/>
      <c r="W59" s="249"/>
      <c r="X59" s="249"/>
      <c r="Y59" s="252">
        <f t="shared" si="26"/>
        <v>610578.89899999998</v>
      </c>
      <c r="Z59" s="249"/>
      <c r="AA59" s="249"/>
      <c r="AB59" s="249"/>
      <c r="AC59" s="249"/>
      <c r="AD59" s="249"/>
      <c r="AE59" s="249"/>
      <c r="AF59" s="252">
        <f>Z59+AA59+AB59+AD59</f>
        <v>0</v>
      </c>
      <c r="AG59" s="249"/>
      <c r="AH59" s="249"/>
      <c r="AI59" s="249"/>
      <c r="AJ59" s="249"/>
      <c r="AK59" s="249"/>
      <c r="AL59" s="249"/>
      <c r="AM59" s="252">
        <f t="shared" si="28"/>
        <v>0</v>
      </c>
      <c r="AN59" s="249"/>
      <c r="AO59" s="249"/>
      <c r="AP59" s="249"/>
      <c r="AQ59" s="249"/>
      <c r="AR59" s="249"/>
      <c r="AS59" s="249"/>
      <c r="AT59" s="251">
        <f t="shared" si="38"/>
        <v>0</v>
      </c>
      <c r="AU59" s="253">
        <f>AT59+AM59+AF59+Y59+R59+K59</f>
        <v>872255.57</v>
      </c>
      <c r="AV59" s="254" t="s">
        <v>944</v>
      </c>
      <c r="AW59" s="223">
        <v>2023</v>
      </c>
      <c r="AX59" s="223">
        <v>2024</v>
      </c>
      <c r="AY59" s="255" t="s">
        <v>69</v>
      </c>
    </row>
    <row r="60" spans="1:51" s="1" customFormat="1" ht="46.5" customHeight="1" x14ac:dyDescent="0.25">
      <c r="A60" s="349" t="s">
        <v>945</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1"/>
    </row>
    <row r="61" spans="1:51" s="1" customFormat="1" ht="73.5" customHeight="1" x14ac:dyDescent="0.25">
      <c r="A61" s="169" t="s">
        <v>317</v>
      </c>
      <c r="B61" s="179" t="s">
        <v>195</v>
      </c>
      <c r="C61" s="38" t="s">
        <v>98</v>
      </c>
      <c r="D61" s="40"/>
      <c r="E61" s="180">
        <v>159244.18499999997</v>
      </c>
      <c r="F61" s="173">
        <v>902383.71499999985</v>
      </c>
      <c r="G61" s="40"/>
      <c r="H61" s="40"/>
      <c r="I61" s="180"/>
      <c r="J61" s="40"/>
      <c r="K61" s="47">
        <f>E61+F61+G61+I61</f>
        <v>1061627.8999999999</v>
      </c>
      <c r="L61" s="40">
        <v>28101.915000000001</v>
      </c>
      <c r="M61" s="40">
        <v>159244.185</v>
      </c>
      <c r="N61" s="40"/>
      <c r="O61" s="40"/>
      <c r="P61" s="40"/>
      <c r="Q61" s="40"/>
      <c r="R61" s="39">
        <f t="shared" si="34"/>
        <v>187346.1</v>
      </c>
      <c r="S61" s="180"/>
      <c r="T61" s="173"/>
      <c r="U61" s="40"/>
      <c r="V61" s="40"/>
      <c r="W61" s="40"/>
      <c r="X61" s="40"/>
      <c r="Y61" s="33">
        <f t="shared" si="26"/>
        <v>0</v>
      </c>
      <c r="Z61" s="40"/>
      <c r="AA61" s="40"/>
      <c r="AB61" s="40"/>
      <c r="AC61" s="40"/>
      <c r="AD61" s="40"/>
      <c r="AE61" s="40"/>
      <c r="AF61" s="33">
        <f t="shared" si="27"/>
        <v>0</v>
      </c>
      <c r="AG61" s="40"/>
      <c r="AH61" s="40"/>
      <c r="AI61" s="40"/>
      <c r="AJ61" s="40"/>
      <c r="AK61" s="40"/>
      <c r="AL61" s="40"/>
      <c r="AM61" s="33">
        <f t="shared" si="28"/>
        <v>0</v>
      </c>
      <c r="AN61" s="40"/>
      <c r="AO61" s="40"/>
      <c r="AP61" s="40"/>
      <c r="AQ61" s="40"/>
      <c r="AR61" s="40"/>
      <c r="AS61" s="40"/>
      <c r="AT61" s="39">
        <f t="shared" ref="AT61:AT77" si="41">AN61+AO61+AP61+AR61</f>
        <v>0</v>
      </c>
      <c r="AU61" s="35">
        <f t="shared" si="30"/>
        <v>1248974</v>
      </c>
      <c r="AV61" s="174" t="s">
        <v>912</v>
      </c>
      <c r="AW61" s="40">
        <v>2022</v>
      </c>
      <c r="AX61" s="40">
        <v>2023</v>
      </c>
      <c r="AY61" s="52" t="s">
        <v>69</v>
      </c>
    </row>
    <row r="62" spans="1:51" s="7" customFormat="1" ht="86.25" customHeight="1" x14ac:dyDescent="0.25">
      <c r="A62" s="169" t="s">
        <v>318</v>
      </c>
      <c r="B62" s="179" t="s">
        <v>196</v>
      </c>
      <c r="C62" s="38" t="s">
        <v>98</v>
      </c>
      <c r="D62" s="40"/>
      <c r="E62" s="180">
        <v>137409.44999999998</v>
      </c>
      <c r="F62" s="173">
        <v>778653.54999999993</v>
      </c>
      <c r="G62" s="40"/>
      <c r="H62" s="40"/>
      <c r="I62" s="180"/>
      <c r="J62" s="40"/>
      <c r="K62" s="47">
        <f>E62+F62+G62+I62</f>
        <v>916062.99999999988</v>
      </c>
      <c r="L62" s="40"/>
      <c r="M62" s="40"/>
      <c r="N62" s="40"/>
      <c r="O62" s="40"/>
      <c r="P62" s="40"/>
      <c r="Q62" s="40"/>
      <c r="R62" s="39">
        <f t="shared" si="34"/>
        <v>0</v>
      </c>
      <c r="S62" s="40"/>
      <c r="T62" s="40"/>
      <c r="U62" s="40"/>
      <c r="V62" s="40"/>
      <c r="W62" s="40"/>
      <c r="X62" s="40"/>
      <c r="Y62" s="33">
        <f t="shared" si="26"/>
        <v>0</v>
      </c>
      <c r="Z62" s="40"/>
      <c r="AA62" s="40"/>
      <c r="AB62" s="40"/>
      <c r="AC62" s="40"/>
      <c r="AD62" s="40"/>
      <c r="AE62" s="40"/>
      <c r="AF62" s="33">
        <f t="shared" si="27"/>
        <v>0</v>
      </c>
      <c r="AG62" s="40"/>
      <c r="AH62" s="40"/>
      <c r="AI62" s="40"/>
      <c r="AJ62" s="40"/>
      <c r="AK62" s="40"/>
      <c r="AL62" s="40"/>
      <c r="AM62" s="33">
        <f t="shared" si="28"/>
        <v>0</v>
      </c>
      <c r="AN62" s="40"/>
      <c r="AO62" s="40"/>
      <c r="AP62" s="40"/>
      <c r="AQ62" s="40"/>
      <c r="AR62" s="40"/>
      <c r="AS62" s="40"/>
      <c r="AT62" s="39">
        <f t="shared" si="41"/>
        <v>0</v>
      </c>
      <c r="AU62" s="35">
        <f t="shared" si="30"/>
        <v>916062.99999999988</v>
      </c>
      <c r="AV62" s="174" t="s">
        <v>800</v>
      </c>
      <c r="AW62" s="40">
        <v>2022</v>
      </c>
      <c r="AX62" s="40">
        <v>2022</v>
      </c>
      <c r="AY62" s="52" t="s">
        <v>69</v>
      </c>
    </row>
    <row r="63" spans="1:51" s="7" customFormat="1" ht="86.25" customHeight="1" x14ac:dyDescent="0.25">
      <c r="A63" s="169" t="s">
        <v>319</v>
      </c>
      <c r="B63" s="179" t="s">
        <v>197</v>
      </c>
      <c r="C63" s="38" t="s">
        <v>98</v>
      </c>
      <c r="D63" s="40"/>
      <c r="E63" s="180">
        <v>148388.85</v>
      </c>
      <c r="F63" s="173">
        <v>840870.15</v>
      </c>
      <c r="G63" s="40"/>
      <c r="H63" s="40"/>
      <c r="I63" s="180"/>
      <c r="J63" s="40"/>
      <c r="K63" s="47">
        <f>E63+F63+G63+I63</f>
        <v>989259</v>
      </c>
      <c r="L63" s="40"/>
      <c r="M63" s="40"/>
      <c r="N63" s="40"/>
      <c r="O63" s="40"/>
      <c r="P63" s="40"/>
      <c r="Q63" s="40"/>
      <c r="R63" s="39">
        <f t="shared" si="34"/>
        <v>0</v>
      </c>
      <c r="S63" s="40"/>
      <c r="T63" s="40"/>
      <c r="U63" s="40"/>
      <c r="V63" s="40"/>
      <c r="W63" s="40"/>
      <c r="X63" s="40"/>
      <c r="Y63" s="33">
        <f t="shared" si="26"/>
        <v>0</v>
      </c>
      <c r="Z63" s="40"/>
      <c r="AA63" s="40"/>
      <c r="AB63" s="40"/>
      <c r="AC63" s="40"/>
      <c r="AD63" s="40"/>
      <c r="AE63" s="40"/>
      <c r="AF63" s="33">
        <f t="shared" si="27"/>
        <v>0</v>
      </c>
      <c r="AG63" s="40"/>
      <c r="AH63" s="40"/>
      <c r="AI63" s="40"/>
      <c r="AJ63" s="40"/>
      <c r="AK63" s="40"/>
      <c r="AL63" s="40"/>
      <c r="AM63" s="33">
        <f t="shared" si="28"/>
        <v>0</v>
      </c>
      <c r="AN63" s="40"/>
      <c r="AO63" s="40"/>
      <c r="AP63" s="40"/>
      <c r="AQ63" s="40"/>
      <c r="AR63" s="40"/>
      <c r="AS63" s="40"/>
      <c r="AT63" s="39">
        <f t="shared" si="41"/>
        <v>0</v>
      </c>
      <c r="AU63" s="35">
        <f t="shared" si="30"/>
        <v>989259</v>
      </c>
      <c r="AV63" s="174" t="s">
        <v>801</v>
      </c>
      <c r="AW63" s="40">
        <v>2022</v>
      </c>
      <c r="AX63" s="40">
        <v>2022</v>
      </c>
      <c r="AY63" s="52" t="s">
        <v>69</v>
      </c>
    </row>
    <row r="64" spans="1:51" s="7" customFormat="1" ht="86.25" customHeight="1" x14ac:dyDescent="0.25">
      <c r="A64" s="19" t="s">
        <v>521</v>
      </c>
      <c r="B64" s="181" t="s">
        <v>198</v>
      </c>
      <c r="C64" s="38" t="s">
        <v>98</v>
      </c>
      <c r="D64" s="40"/>
      <c r="E64" s="180">
        <v>61229.7</v>
      </c>
      <c r="F64" s="173">
        <v>346968.3</v>
      </c>
      <c r="G64" s="40"/>
      <c r="H64" s="40"/>
      <c r="I64" s="180"/>
      <c r="J64" s="40"/>
      <c r="K64" s="47">
        <f>E64+F64+G64+I64</f>
        <v>408198</v>
      </c>
      <c r="L64" s="40"/>
      <c r="M64" s="40"/>
      <c r="N64" s="40"/>
      <c r="O64" s="40"/>
      <c r="P64" s="40"/>
      <c r="Q64" s="40"/>
      <c r="R64" s="39">
        <f t="shared" si="34"/>
        <v>0</v>
      </c>
      <c r="S64" s="40"/>
      <c r="T64" s="40"/>
      <c r="U64" s="40"/>
      <c r="V64" s="40"/>
      <c r="W64" s="40"/>
      <c r="X64" s="40"/>
      <c r="Y64" s="33">
        <f t="shared" si="26"/>
        <v>0</v>
      </c>
      <c r="Z64" s="40"/>
      <c r="AA64" s="40"/>
      <c r="AB64" s="40"/>
      <c r="AC64" s="40"/>
      <c r="AD64" s="40"/>
      <c r="AE64" s="40"/>
      <c r="AF64" s="33">
        <f t="shared" si="27"/>
        <v>0</v>
      </c>
      <c r="AG64" s="40"/>
      <c r="AH64" s="40"/>
      <c r="AI64" s="40"/>
      <c r="AJ64" s="40"/>
      <c r="AK64" s="40"/>
      <c r="AL64" s="40"/>
      <c r="AM64" s="33">
        <f t="shared" si="28"/>
        <v>0</v>
      </c>
      <c r="AN64" s="40"/>
      <c r="AO64" s="40"/>
      <c r="AP64" s="40"/>
      <c r="AQ64" s="40"/>
      <c r="AR64" s="40"/>
      <c r="AS64" s="40"/>
      <c r="AT64" s="39">
        <f t="shared" si="41"/>
        <v>0</v>
      </c>
      <c r="AU64" s="35">
        <f t="shared" si="30"/>
        <v>408198</v>
      </c>
      <c r="AV64" s="174" t="s">
        <v>799</v>
      </c>
      <c r="AW64" s="40">
        <v>2022</v>
      </c>
      <c r="AX64" s="40">
        <v>2022</v>
      </c>
      <c r="AY64" s="52" t="s">
        <v>69</v>
      </c>
    </row>
    <row r="65" spans="1:51" s="7" customFormat="1" ht="86.25" customHeight="1" x14ac:dyDescent="0.25">
      <c r="A65" s="169" t="s">
        <v>320</v>
      </c>
      <c r="B65" s="42" t="s">
        <v>851</v>
      </c>
      <c r="C65" s="38" t="s">
        <v>98</v>
      </c>
      <c r="D65" s="40"/>
      <c r="E65" s="134">
        <v>19965</v>
      </c>
      <c r="F65" s="38">
        <v>113135</v>
      </c>
      <c r="G65" s="40"/>
      <c r="H65" s="40"/>
      <c r="I65" s="40"/>
      <c r="J65" s="40"/>
      <c r="K65" s="47">
        <f t="shared" si="40"/>
        <v>133100</v>
      </c>
      <c r="L65" s="40"/>
      <c r="M65" s="40"/>
      <c r="N65" s="40"/>
      <c r="O65" s="40"/>
      <c r="P65" s="40"/>
      <c r="Q65" s="40"/>
      <c r="R65" s="39">
        <f t="shared" si="34"/>
        <v>0</v>
      </c>
      <c r="S65" s="40"/>
      <c r="T65" s="40"/>
      <c r="U65" s="40"/>
      <c r="V65" s="40"/>
      <c r="W65" s="40"/>
      <c r="X65" s="40"/>
      <c r="Y65" s="33">
        <f t="shared" si="26"/>
        <v>0</v>
      </c>
      <c r="Z65" s="40"/>
      <c r="AA65" s="40"/>
      <c r="AB65" s="40"/>
      <c r="AC65" s="40"/>
      <c r="AD65" s="40"/>
      <c r="AE65" s="40"/>
      <c r="AF65" s="33">
        <f t="shared" si="27"/>
        <v>0</v>
      </c>
      <c r="AG65" s="40"/>
      <c r="AH65" s="40"/>
      <c r="AI65" s="40"/>
      <c r="AJ65" s="40"/>
      <c r="AK65" s="40"/>
      <c r="AL65" s="40"/>
      <c r="AM65" s="33">
        <f t="shared" si="28"/>
        <v>0</v>
      </c>
      <c r="AN65" s="40"/>
      <c r="AO65" s="40"/>
      <c r="AP65" s="40"/>
      <c r="AQ65" s="40"/>
      <c r="AR65" s="40"/>
      <c r="AS65" s="40"/>
      <c r="AT65" s="39">
        <f t="shared" si="41"/>
        <v>0</v>
      </c>
      <c r="AU65" s="35">
        <f t="shared" si="30"/>
        <v>133100</v>
      </c>
      <c r="AV65" s="42" t="s">
        <v>802</v>
      </c>
      <c r="AW65" s="40">
        <v>2022</v>
      </c>
      <c r="AX65" s="40">
        <v>2022</v>
      </c>
      <c r="AY65" s="52" t="s">
        <v>69</v>
      </c>
    </row>
    <row r="66" spans="1:51" s="7" customFormat="1" ht="86.25" customHeight="1" x14ac:dyDescent="0.25">
      <c r="A66" s="55" t="s">
        <v>817</v>
      </c>
      <c r="B66" s="96" t="s">
        <v>850</v>
      </c>
      <c r="C66" s="48" t="s">
        <v>98</v>
      </c>
      <c r="D66" s="48"/>
      <c r="E66" s="182"/>
      <c r="F66" s="48"/>
      <c r="G66" s="48"/>
      <c r="H66" s="48"/>
      <c r="I66" s="48"/>
      <c r="J66" s="48"/>
      <c r="K66" s="93">
        <f t="shared" si="40"/>
        <v>0</v>
      </c>
      <c r="L66" s="48"/>
      <c r="M66" s="48"/>
      <c r="N66" s="48"/>
      <c r="O66" s="48"/>
      <c r="P66" s="48"/>
      <c r="Q66" s="48"/>
      <c r="R66" s="183">
        <f t="shared" si="34"/>
        <v>0</v>
      </c>
      <c r="S66" s="48">
        <v>13000</v>
      </c>
      <c r="T66" s="48"/>
      <c r="U66" s="48"/>
      <c r="V66" s="48"/>
      <c r="W66" s="48"/>
      <c r="X66" s="48"/>
      <c r="Y66" s="93">
        <f t="shared" si="26"/>
        <v>13000</v>
      </c>
      <c r="Z66" s="48">
        <v>1500000</v>
      </c>
      <c r="AA66" s="48"/>
      <c r="AB66" s="48"/>
      <c r="AC66" s="48"/>
      <c r="AD66" s="48"/>
      <c r="AE66" s="48"/>
      <c r="AF66" s="93">
        <f t="shared" si="27"/>
        <v>1500000</v>
      </c>
      <c r="AG66" s="48"/>
      <c r="AH66" s="48"/>
      <c r="AI66" s="48"/>
      <c r="AJ66" s="48"/>
      <c r="AK66" s="48"/>
      <c r="AL66" s="48"/>
      <c r="AM66" s="93">
        <f t="shared" si="28"/>
        <v>0</v>
      </c>
      <c r="AN66" s="48"/>
      <c r="AO66" s="48"/>
      <c r="AP66" s="48"/>
      <c r="AQ66" s="48"/>
      <c r="AR66" s="48"/>
      <c r="AS66" s="48"/>
      <c r="AT66" s="183">
        <f t="shared" si="41"/>
        <v>0</v>
      </c>
      <c r="AU66" s="95">
        <f t="shared" si="30"/>
        <v>1513000</v>
      </c>
      <c r="AV66" s="89" t="s">
        <v>913</v>
      </c>
      <c r="AW66" s="48">
        <v>2024</v>
      </c>
      <c r="AX66" s="48">
        <v>2025</v>
      </c>
      <c r="AY66" s="52" t="s">
        <v>69</v>
      </c>
    </row>
    <row r="67" spans="1:51" s="7" customFormat="1" ht="86.25" customHeight="1" x14ac:dyDescent="0.25">
      <c r="A67" s="55" t="s">
        <v>823</v>
      </c>
      <c r="B67" s="96" t="s">
        <v>818</v>
      </c>
      <c r="C67" s="48" t="s">
        <v>98</v>
      </c>
      <c r="D67" s="48"/>
      <c r="E67" s="182"/>
      <c r="F67" s="48"/>
      <c r="G67" s="48"/>
      <c r="H67" s="48"/>
      <c r="I67" s="48"/>
      <c r="J67" s="48"/>
      <c r="K67" s="93">
        <f t="shared" si="40"/>
        <v>0</v>
      </c>
      <c r="L67" s="48">
        <v>10000</v>
      </c>
      <c r="M67" s="48"/>
      <c r="N67" s="48"/>
      <c r="O67" s="48"/>
      <c r="P67" s="48"/>
      <c r="Q67" s="48"/>
      <c r="R67" s="183">
        <f t="shared" si="34"/>
        <v>10000</v>
      </c>
      <c r="S67" s="48">
        <v>390000</v>
      </c>
      <c r="T67" s="48"/>
      <c r="U67" s="48"/>
      <c r="V67" s="48"/>
      <c r="W67" s="48"/>
      <c r="X67" s="48"/>
      <c r="Y67" s="93">
        <f t="shared" si="26"/>
        <v>390000</v>
      </c>
      <c r="Z67" s="48"/>
      <c r="AA67" s="48"/>
      <c r="AB67" s="48"/>
      <c r="AC67" s="48"/>
      <c r="AD67" s="48"/>
      <c r="AE67" s="48"/>
      <c r="AF67" s="93">
        <f t="shared" si="27"/>
        <v>0</v>
      </c>
      <c r="AG67" s="48"/>
      <c r="AH67" s="48"/>
      <c r="AI67" s="48"/>
      <c r="AJ67" s="48"/>
      <c r="AK67" s="48"/>
      <c r="AL67" s="48"/>
      <c r="AM67" s="93">
        <f t="shared" si="28"/>
        <v>0</v>
      </c>
      <c r="AN67" s="48"/>
      <c r="AO67" s="48"/>
      <c r="AP67" s="48"/>
      <c r="AQ67" s="48"/>
      <c r="AR67" s="48"/>
      <c r="AS67" s="48"/>
      <c r="AT67" s="183">
        <f t="shared" si="41"/>
        <v>0</v>
      </c>
      <c r="AU67" s="95">
        <f t="shared" si="30"/>
        <v>400000</v>
      </c>
      <c r="AV67" s="89" t="s">
        <v>873</v>
      </c>
      <c r="AW67" s="48">
        <v>2023</v>
      </c>
      <c r="AX67" s="48">
        <v>2024</v>
      </c>
      <c r="AY67" s="52" t="s">
        <v>69</v>
      </c>
    </row>
    <row r="68" spans="1:51" s="7" customFormat="1" ht="86.25" customHeight="1" x14ac:dyDescent="0.25">
      <c r="A68" s="55" t="s">
        <v>824</v>
      </c>
      <c r="B68" s="96" t="s">
        <v>852</v>
      </c>
      <c r="C68" s="48" t="s">
        <v>98</v>
      </c>
      <c r="D68" s="48"/>
      <c r="E68" s="182"/>
      <c r="F68" s="48"/>
      <c r="G68" s="48"/>
      <c r="H68" s="48"/>
      <c r="I68" s="48"/>
      <c r="J68" s="48"/>
      <c r="K68" s="93">
        <f t="shared" si="40"/>
        <v>0</v>
      </c>
      <c r="L68" s="48">
        <v>715000</v>
      </c>
      <c r="M68" s="48"/>
      <c r="N68" s="48"/>
      <c r="O68" s="48"/>
      <c r="P68" s="48"/>
      <c r="Q68" s="48"/>
      <c r="R68" s="183">
        <f t="shared" si="34"/>
        <v>715000</v>
      </c>
      <c r="S68" s="48"/>
      <c r="T68" s="48"/>
      <c r="U68" s="48"/>
      <c r="V68" s="48"/>
      <c r="W68" s="48"/>
      <c r="X68" s="48"/>
      <c r="Y68" s="93">
        <f t="shared" si="26"/>
        <v>0</v>
      </c>
      <c r="Z68" s="48"/>
      <c r="AA68" s="48"/>
      <c r="AB68" s="48"/>
      <c r="AC68" s="48"/>
      <c r="AD68" s="48"/>
      <c r="AE68" s="48"/>
      <c r="AF68" s="93">
        <f t="shared" si="27"/>
        <v>0</v>
      </c>
      <c r="AG68" s="48"/>
      <c r="AH68" s="48"/>
      <c r="AI68" s="48"/>
      <c r="AJ68" s="48"/>
      <c r="AK68" s="48"/>
      <c r="AL68" s="48"/>
      <c r="AM68" s="93">
        <f t="shared" si="28"/>
        <v>0</v>
      </c>
      <c r="AN68" s="48"/>
      <c r="AO68" s="48"/>
      <c r="AP68" s="48"/>
      <c r="AQ68" s="48"/>
      <c r="AR68" s="48"/>
      <c r="AS68" s="48"/>
      <c r="AT68" s="183">
        <f t="shared" si="41"/>
        <v>0</v>
      </c>
      <c r="AU68" s="95">
        <f t="shared" si="30"/>
        <v>715000</v>
      </c>
      <c r="AV68" s="89" t="s">
        <v>914</v>
      </c>
      <c r="AW68" s="48">
        <v>2023</v>
      </c>
      <c r="AX68" s="48">
        <v>2023</v>
      </c>
      <c r="AY68" s="52" t="s">
        <v>69</v>
      </c>
    </row>
    <row r="69" spans="1:51" s="1" customFormat="1" ht="87.75" customHeight="1" x14ac:dyDescent="0.25">
      <c r="A69" s="55" t="s">
        <v>825</v>
      </c>
      <c r="B69" s="96" t="s">
        <v>819</v>
      </c>
      <c r="C69" s="48" t="s">
        <v>98</v>
      </c>
      <c r="D69" s="48"/>
      <c r="E69" s="182"/>
      <c r="F69" s="48"/>
      <c r="G69" s="48"/>
      <c r="H69" s="48"/>
      <c r="I69" s="48"/>
      <c r="J69" s="48"/>
      <c r="K69" s="93">
        <f t="shared" si="40"/>
        <v>0</v>
      </c>
      <c r="L69" s="48"/>
      <c r="M69" s="48"/>
      <c r="N69" s="48"/>
      <c r="O69" s="48"/>
      <c r="P69" s="48"/>
      <c r="Q69" s="48"/>
      <c r="R69" s="183">
        <f t="shared" si="34"/>
        <v>0</v>
      </c>
      <c r="S69" s="48"/>
      <c r="T69" s="48"/>
      <c r="U69" s="48"/>
      <c r="V69" s="48"/>
      <c r="W69" s="48"/>
      <c r="X69" s="48"/>
      <c r="Y69" s="93">
        <f t="shared" si="26"/>
        <v>0</v>
      </c>
      <c r="Z69" s="48"/>
      <c r="AA69" s="48"/>
      <c r="AB69" s="48"/>
      <c r="AC69" s="48"/>
      <c r="AD69" s="48"/>
      <c r="AE69" s="48"/>
      <c r="AF69" s="93">
        <f t="shared" si="27"/>
        <v>0</v>
      </c>
      <c r="AG69" s="48">
        <v>380000</v>
      </c>
      <c r="AH69" s="48"/>
      <c r="AI69" s="48"/>
      <c r="AJ69" s="48"/>
      <c r="AK69" s="48"/>
      <c r="AL69" s="48"/>
      <c r="AM69" s="93">
        <f t="shared" si="28"/>
        <v>380000</v>
      </c>
      <c r="AN69" s="48"/>
      <c r="AO69" s="48"/>
      <c r="AP69" s="48"/>
      <c r="AQ69" s="48"/>
      <c r="AR69" s="48"/>
      <c r="AS69" s="48"/>
      <c r="AT69" s="183">
        <f t="shared" si="41"/>
        <v>0</v>
      </c>
      <c r="AU69" s="95">
        <f t="shared" si="30"/>
        <v>380000</v>
      </c>
      <c r="AV69" s="89" t="s">
        <v>874</v>
      </c>
      <c r="AW69" s="48">
        <v>2026</v>
      </c>
      <c r="AX69" s="48">
        <v>2026</v>
      </c>
      <c r="AY69" s="52" t="s">
        <v>69</v>
      </c>
    </row>
    <row r="70" spans="1:51" s="1" customFormat="1" ht="63" customHeight="1" x14ac:dyDescent="0.25">
      <c r="A70" s="55" t="s">
        <v>825</v>
      </c>
      <c r="B70" s="96" t="s">
        <v>820</v>
      </c>
      <c r="C70" s="48" t="s">
        <v>98</v>
      </c>
      <c r="D70" s="48"/>
      <c r="E70" s="182"/>
      <c r="F70" s="48"/>
      <c r="G70" s="48"/>
      <c r="H70" s="48"/>
      <c r="I70" s="48"/>
      <c r="J70" s="48"/>
      <c r="K70" s="93">
        <f t="shared" si="40"/>
        <v>0</v>
      </c>
      <c r="L70" s="48"/>
      <c r="M70" s="48"/>
      <c r="N70" s="48"/>
      <c r="O70" s="48"/>
      <c r="P70" s="48"/>
      <c r="Q70" s="48"/>
      <c r="R70" s="183">
        <f t="shared" si="34"/>
        <v>0</v>
      </c>
      <c r="S70" s="48"/>
      <c r="T70" s="48"/>
      <c r="U70" s="48"/>
      <c r="V70" s="48"/>
      <c r="W70" s="48"/>
      <c r="X70" s="48"/>
      <c r="Y70" s="93">
        <f t="shared" si="26"/>
        <v>0</v>
      </c>
      <c r="Z70" s="48"/>
      <c r="AA70" s="48"/>
      <c r="AB70" s="48"/>
      <c r="AC70" s="48"/>
      <c r="AD70" s="48"/>
      <c r="AE70" s="48"/>
      <c r="AF70" s="93">
        <f t="shared" si="27"/>
        <v>0</v>
      </c>
      <c r="AG70" s="48"/>
      <c r="AH70" s="48"/>
      <c r="AI70" s="48"/>
      <c r="AJ70" s="48"/>
      <c r="AK70" s="48"/>
      <c r="AL70" s="48"/>
      <c r="AM70" s="93">
        <f t="shared" si="28"/>
        <v>0</v>
      </c>
      <c r="AN70" s="48">
        <v>380000</v>
      </c>
      <c r="AO70" s="48"/>
      <c r="AP70" s="48"/>
      <c r="AQ70" s="48"/>
      <c r="AR70" s="48"/>
      <c r="AS70" s="48"/>
      <c r="AT70" s="183">
        <f t="shared" si="41"/>
        <v>380000</v>
      </c>
      <c r="AU70" s="95">
        <f t="shared" si="30"/>
        <v>380000</v>
      </c>
      <c r="AV70" s="89" t="s">
        <v>875</v>
      </c>
      <c r="AW70" s="48">
        <v>2027</v>
      </c>
      <c r="AX70" s="48">
        <v>2027</v>
      </c>
      <c r="AY70" s="52" t="s">
        <v>69</v>
      </c>
    </row>
    <row r="71" spans="1:51" s="1" customFormat="1" ht="97.5" customHeight="1" x14ac:dyDescent="0.25">
      <c r="A71" s="55" t="s">
        <v>826</v>
      </c>
      <c r="B71" s="96" t="s">
        <v>821</v>
      </c>
      <c r="C71" s="48" t="s">
        <v>98</v>
      </c>
      <c r="D71" s="48"/>
      <c r="E71" s="182"/>
      <c r="F71" s="48"/>
      <c r="G71" s="48"/>
      <c r="H71" s="48"/>
      <c r="I71" s="48"/>
      <c r="J71" s="48"/>
      <c r="K71" s="93">
        <f t="shared" si="40"/>
        <v>0</v>
      </c>
      <c r="L71" s="48"/>
      <c r="M71" s="48"/>
      <c r="N71" s="48"/>
      <c r="O71" s="48"/>
      <c r="P71" s="48"/>
      <c r="Q71" s="48"/>
      <c r="R71" s="183">
        <f t="shared" si="34"/>
        <v>0</v>
      </c>
      <c r="S71" s="48"/>
      <c r="T71" s="48"/>
      <c r="U71" s="48"/>
      <c r="V71" s="48"/>
      <c r="W71" s="48"/>
      <c r="X71" s="48"/>
      <c r="Y71" s="93">
        <f t="shared" si="26"/>
        <v>0</v>
      </c>
      <c r="Z71" s="48"/>
      <c r="AA71" s="48"/>
      <c r="AB71" s="48"/>
      <c r="AC71" s="48"/>
      <c r="AD71" s="48"/>
      <c r="AE71" s="48"/>
      <c r="AF71" s="93">
        <f t="shared" si="27"/>
        <v>0</v>
      </c>
      <c r="AG71" s="48">
        <v>10000</v>
      </c>
      <c r="AH71" s="48"/>
      <c r="AI71" s="48"/>
      <c r="AJ71" s="48"/>
      <c r="AK71" s="48"/>
      <c r="AL71" s="48"/>
      <c r="AM71" s="93">
        <f t="shared" si="28"/>
        <v>10000</v>
      </c>
      <c r="AN71" s="48">
        <v>370000</v>
      </c>
      <c r="AO71" s="48"/>
      <c r="AP71" s="48"/>
      <c r="AQ71" s="48"/>
      <c r="AR71" s="48"/>
      <c r="AS71" s="48"/>
      <c r="AT71" s="183">
        <f t="shared" si="41"/>
        <v>370000</v>
      </c>
      <c r="AU71" s="95">
        <f t="shared" si="30"/>
        <v>380000</v>
      </c>
      <c r="AV71" s="89" t="s">
        <v>876</v>
      </c>
      <c r="AW71" s="48">
        <v>2026</v>
      </c>
      <c r="AX71" s="48">
        <v>2027</v>
      </c>
      <c r="AY71" s="52" t="s">
        <v>69</v>
      </c>
    </row>
    <row r="72" spans="1:51" s="1" customFormat="1" ht="53.1" customHeight="1" x14ac:dyDescent="0.25">
      <c r="A72" s="55" t="s">
        <v>827</v>
      </c>
      <c r="B72" s="96" t="s">
        <v>822</v>
      </c>
      <c r="C72" s="48" t="s">
        <v>98</v>
      </c>
      <c r="D72" s="48"/>
      <c r="E72" s="182"/>
      <c r="F72" s="48"/>
      <c r="G72" s="48"/>
      <c r="H72" s="48"/>
      <c r="I72" s="48"/>
      <c r="J72" s="48"/>
      <c r="K72" s="93">
        <f t="shared" si="40"/>
        <v>0</v>
      </c>
      <c r="L72" s="48"/>
      <c r="M72" s="48"/>
      <c r="N72" s="48"/>
      <c r="O72" s="48"/>
      <c r="P72" s="48"/>
      <c r="Q72" s="48"/>
      <c r="R72" s="183">
        <f t="shared" si="34"/>
        <v>0</v>
      </c>
      <c r="S72" s="48">
        <v>515000</v>
      </c>
      <c r="T72" s="48"/>
      <c r="U72" s="48"/>
      <c r="V72" s="48"/>
      <c r="W72" s="48"/>
      <c r="X72" s="48"/>
      <c r="Y72" s="93">
        <f t="shared" si="26"/>
        <v>515000</v>
      </c>
      <c r="Z72" s="48"/>
      <c r="AA72" s="48"/>
      <c r="AB72" s="48"/>
      <c r="AC72" s="48"/>
      <c r="AD72" s="48"/>
      <c r="AE72" s="48"/>
      <c r="AF72" s="93">
        <f t="shared" si="27"/>
        <v>0</v>
      </c>
      <c r="AG72" s="48"/>
      <c r="AH72" s="48"/>
      <c r="AI72" s="48"/>
      <c r="AJ72" s="48"/>
      <c r="AK72" s="48"/>
      <c r="AL72" s="48"/>
      <c r="AM72" s="93">
        <f t="shared" si="28"/>
        <v>0</v>
      </c>
      <c r="AN72" s="48"/>
      <c r="AO72" s="48"/>
      <c r="AP72" s="48"/>
      <c r="AQ72" s="48"/>
      <c r="AR72" s="48"/>
      <c r="AS72" s="48"/>
      <c r="AT72" s="183">
        <f t="shared" si="41"/>
        <v>0</v>
      </c>
      <c r="AU72" s="95">
        <f t="shared" si="30"/>
        <v>515000</v>
      </c>
      <c r="AV72" s="89" t="s">
        <v>877</v>
      </c>
      <c r="AW72" s="48">
        <v>2024</v>
      </c>
      <c r="AX72" s="48">
        <v>2024</v>
      </c>
      <c r="AY72" s="52" t="s">
        <v>69</v>
      </c>
    </row>
    <row r="73" spans="1:51" s="1" customFormat="1" ht="87" customHeight="1" x14ac:dyDescent="0.25">
      <c r="A73" s="235" t="s">
        <v>920</v>
      </c>
      <c r="B73" s="236" t="s">
        <v>921</v>
      </c>
      <c r="C73" s="237" t="s">
        <v>98</v>
      </c>
      <c r="D73" s="238"/>
      <c r="E73" s="239"/>
      <c r="F73" s="239"/>
      <c r="G73" s="238"/>
      <c r="H73" s="238"/>
      <c r="I73" s="238"/>
      <c r="J73" s="238"/>
      <c r="K73" s="240">
        <f t="shared" si="40"/>
        <v>0</v>
      </c>
      <c r="L73" s="239">
        <v>12100</v>
      </c>
      <c r="M73" s="239"/>
      <c r="N73" s="238"/>
      <c r="O73" s="238"/>
      <c r="P73" s="238"/>
      <c r="Q73" s="238"/>
      <c r="R73" s="240">
        <f>L73+M73+N73+P73</f>
        <v>12100</v>
      </c>
      <c r="S73" s="238">
        <f>111600*1.21</f>
        <v>135036</v>
      </c>
      <c r="T73" s="238"/>
      <c r="U73" s="238"/>
      <c r="V73" s="238"/>
      <c r="W73" s="238"/>
      <c r="X73" s="238"/>
      <c r="Y73" s="240">
        <f t="shared" si="26"/>
        <v>135036</v>
      </c>
      <c r="Z73" s="238"/>
      <c r="AA73" s="238"/>
      <c r="AB73" s="238"/>
      <c r="AC73" s="238"/>
      <c r="AD73" s="238"/>
      <c r="AE73" s="238"/>
      <c r="AF73" s="240">
        <f t="shared" si="27"/>
        <v>0</v>
      </c>
      <c r="AG73" s="238"/>
      <c r="AH73" s="238"/>
      <c r="AI73" s="238"/>
      <c r="AJ73" s="238"/>
      <c r="AK73" s="238"/>
      <c r="AL73" s="238"/>
      <c r="AM73" s="240">
        <f t="shared" si="28"/>
        <v>0</v>
      </c>
      <c r="AN73" s="238"/>
      <c r="AO73" s="238"/>
      <c r="AP73" s="238"/>
      <c r="AQ73" s="238"/>
      <c r="AR73" s="238"/>
      <c r="AS73" s="238"/>
      <c r="AT73" s="240">
        <f t="shared" si="41"/>
        <v>0</v>
      </c>
      <c r="AU73" s="241">
        <f>AT73+AM73+AF73+Y73+R73+K73</f>
        <v>147136</v>
      </c>
      <c r="AV73" s="242" t="s">
        <v>922</v>
      </c>
      <c r="AW73" s="238">
        <v>2023</v>
      </c>
      <c r="AX73" s="238">
        <v>2024</v>
      </c>
      <c r="AY73" s="243" t="s">
        <v>923</v>
      </c>
    </row>
    <row r="74" spans="1:51" s="1" customFormat="1" ht="28.5" customHeight="1" x14ac:dyDescent="0.25">
      <c r="A74" s="349" t="s">
        <v>930</v>
      </c>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1"/>
    </row>
    <row r="75" spans="1:51" s="325" customFormat="1" ht="192.6" customHeight="1" x14ac:dyDescent="0.25">
      <c r="A75" s="317" t="s">
        <v>924</v>
      </c>
      <c r="B75" s="318" t="s">
        <v>925</v>
      </c>
      <c r="C75" s="319" t="s">
        <v>98</v>
      </c>
      <c r="D75" s="320"/>
      <c r="E75" s="321"/>
      <c r="F75" s="321"/>
      <c r="G75" s="320"/>
      <c r="H75" s="320"/>
      <c r="I75" s="320"/>
      <c r="J75" s="320"/>
      <c r="K75" s="240">
        <f t="shared" si="40"/>
        <v>0</v>
      </c>
      <c r="L75" s="321">
        <v>12100</v>
      </c>
      <c r="M75" s="321"/>
      <c r="N75" s="320"/>
      <c r="O75" s="320"/>
      <c r="P75" s="320"/>
      <c r="Q75" s="320"/>
      <c r="R75" s="240">
        <f>L75+M75+N75+P75</f>
        <v>12100</v>
      </c>
      <c r="S75" s="320">
        <f>1.21*151200</f>
        <v>182952</v>
      </c>
      <c r="T75" s="320"/>
      <c r="U75" s="320"/>
      <c r="V75" s="320"/>
      <c r="W75" s="320"/>
      <c r="X75" s="320"/>
      <c r="Y75" s="240">
        <f t="shared" si="26"/>
        <v>182952</v>
      </c>
      <c r="Z75" s="320"/>
      <c r="AA75" s="320"/>
      <c r="AB75" s="320"/>
      <c r="AC75" s="320"/>
      <c r="AD75" s="320"/>
      <c r="AE75" s="320"/>
      <c r="AF75" s="240">
        <f t="shared" si="27"/>
        <v>0</v>
      </c>
      <c r="AG75" s="320"/>
      <c r="AH75" s="320"/>
      <c r="AI75" s="320"/>
      <c r="AJ75" s="320"/>
      <c r="AK75" s="320"/>
      <c r="AL75" s="320"/>
      <c r="AM75" s="240">
        <f t="shared" si="28"/>
        <v>0</v>
      </c>
      <c r="AN75" s="320"/>
      <c r="AO75" s="320"/>
      <c r="AP75" s="320"/>
      <c r="AQ75" s="320"/>
      <c r="AR75" s="320"/>
      <c r="AS75" s="320"/>
      <c r="AT75" s="240">
        <f t="shared" si="41"/>
        <v>0</v>
      </c>
      <c r="AU75" s="322">
        <f>AT75+AM75+AF75+Y75+R75+K75</f>
        <v>195052</v>
      </c>
      <c r="AV75" s="323" t="s">
        <v>926</v>
      </c>
      <c r="AW75" s="320">
        <v>2023</v>
      </c>
      <c r="AX75" s="320">
        <v>2024</v>
      </c>
      <c r="AY75" s="324" t="s">
        <v>923</v>
      </c>
    </row>
    <row r="76" spans="1:51" ht="31.5" customHeight="1" x14ac:dyDescent="0.25">
      <c r="A76" s="349" t="s">
        <v>930</v>
      </c>
      <c r="B76" s="350"/>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1"/>
    </row>
    <row r="77" spans="1:51" s="1" customFormat="1" ht="115.5" customHeight="1" x14ac:dyDescent="0.25">
      <c r="A77" s="235" t="s">
        <v>927</v>
      </c>
      <c r="B77" s="236" t="s">
        <v>928</v>
      </c>
      <c r="C77" s="237" t="s">
        <v>98</v>
      </c>
      <c r="D77" s="238"/>
      <c r="E77" s="239"/>
      <c r="F77" s="239"/>
      <c r="G77" s="238"/>
      <c r="H77" s="238"/>
      <c r="I77" s="238"/>
      <c r="J77" s="238"/>
      <c r="K77" s="240">
        <f t="shared" si="40"/>
        <v>0</v>
      </c>
      <c r="L77" s="239">
        <v>6000</v>
      </c>
      <c r="M77" s="239"/>
      <c r="N77" s="238"/>
      <c r="O77" s="238"/>
      <c r="P77" s="238"/>
      <c r="Q77" s="238"/>
      <c r="R77" s="240">
        <f>L77+M77+N77+P77</f>
        <v>6000</v>
      </c>
      <c r="S77" s="238">
        <f>1.21*50400</f>
        <v>60984</v>
      </c>
      <c r="T77" s="238"/>
      <c r="U77" s="238"/>
      <c r="V77" s="238"/>
      <c r="W77" s="238"/>
      <c r="X77" s="238"/>
      <c r="Y77" s="240">
        <f t="shared" si="26"/>
        <v>60984</v>
      </c>
      <c r="Z77" s="238"/>
      <c r="AA77" s="238"/>
      <c r="AB77" s="238"/>
      <c r="AC77" s="238"/>
      <c r="AD77" s="238"/>
      <c r="AE77" s="238"/>
      <c r="AF77" s="240">
        <f t="shared" si="27"/>
        <v>0</v>
      </c>
      <c r="AG77" s="238"/>
      <c r="AH77" s="238"/>
      <c r="AI77" s="238"/>
      <c r="AJ77" s="238"/>
      <c r="AK77" s="238"/>
      <c r="AL77" s="238"/>
      <c r="AM77" s="240">
        <f t="shared" si="28"/>
        <v>0</v>
      </c>
      <c r="AN77" s="238"/>
      <c r="AO77" s="238"/>
      <c r="AP77" s="238"/>
      <c r="AQ77" s="238"/>
      <c r="AR77" s="238"/>
      <c r="AS77" s="238"/>
      <c r="AT77" s="240">
        <f t="shared" si="41"/>
        <v>0</v>
      </c>
      <c r="AU77" s="241">
        <f>AT77+AM77+AF77+Y77+R77+K77</f>
        <v>66984</v>
      </c>
      <c r="AV77" s="242" t="s">
        <v>929</v>
      </c>
      <c r="AW77" s="238">
        <v>2023</v>
      </c>
      <c r="AX77" s="238">
        <v>2024</v>
      </c>
      <c r="AY77" s="243" t="s">
        <v>923</v>
      </c>
    </row>
    <row r="78" spans="1:51" ht="31.5" customHeight="1" x14ac:dyDescent="0.25">
      <c r="A78" s="349" t="s">
        <v>930</v>
      </c>
      <c r="B78" s="350"/>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1"/>
    </row>
    <row r="79" spans="1:51" ht="45" hidden="1" customHeight="1" x14ac:dyDescent="0.25">
      <c r="A79" s="263" t="s">
        <v>952</v>
      </c>
      <c r="B79" s="258" t="s">
        <v>953</v>
      </c>
      <c r="C79" s="257" t="s">
        <v>98</v>
      </c>
      <c r="D79" s="260"/>
      <c r="E79" s="259"/>
      <c r="F79" s="260"/>
      <c r="G79" s="264"/>
      <c r="H79" s="264"/>
      <c r="I79" s="264"/>
      <c r="J79" s="264"/>
      <c r="K79" s="265">
        <f t="shared" ref="K79:K80" si="42">E79+F79+G79+I79</f>
        <v>0</v>
      </c>
      <c r="L79" s="259"/>
      <c r="M79" s="259"/>
      <c r="N79" s="259"/>
      <c r="O79" s="259"/>
      <c r="P79" s="259"/>
      <c r="Q79" s="259"/>
      <c r="R79" s="261">
        <f t="shared" ref="R79:R80" si="43">L79+M79+N79+P79</f>
        <v>0</v>
      </c>
      <c r="S79" s="259"/>
      <c r="T79" s="259"/>
      <c r="U79" s="259"/>
      <c r="V79" s="259"/>
      <c r="W79" s="259"/>
      <c r="X79" s="259"/>
      <c r="Y79" s="265">
        <f t="shared" ref="Y79:Y80" si="44">S79+T79+U79+W79</f>
        <v>0</v>
      </c>
      <c r="Z79" s="259">
        <v>12000</v>
      </c>
      <c r="AA79" s="259"/>
      <c r="AB79" s="259"/>
      <c r="AC79" s="259"/>
      <c r="AD79" s="259"/>
      <c r="AE79" s="259"/>
      <c r="AF79" s="265">
        <f t="shared" ref="AF79:AF80" si="45">Z79+AA79+AB79+AD79</f>
        <v>12000</v>
      </c>
      <c r="AG79" s="259">
        <v>160000</v>
      </c>
      <c r="AH79" s="259"/>
      <c r="AI79" s="259"/>
      <c r="AJ79" s="259"/>
      <c r="AK79" s="259"/>
      <c r="AL79" s="259"/>
      <c r="AM79" s="265">
        <f t="shared" ref="AM79:AM80" si="46">AG79+AH79+AI79+AK79</f>
        <v>160000</v>
      </c>
      <c r="AN79" s="259"/>
      <c r="AO79" s="259"/>
      <c r="AP79" s="259"/>
      <c r="AQ79" s="259"/>
      <c r="AR79" s="259"/>
      <c r="AS79" s="259"/>
      <c r="AT79" s="261">
        <f t="shared" ref="AT79:AT80" si="47">AN79+AO79+AP79+AR79</f>
        <v>0</v>
      </c>
      <c r="AU79" s="262">
        <f t="shared" ref="AU79:AU80" si="48">AT79+AM79+AF79+Y79+R79+K79</f>
        <v>172000</v>
      </c>
      <c r="AV79" s="266" t="s">
        <v>954</v>
      </c>
      <c r="AW79" s="259">
        <v>2025</v>
      </c>
      <c r="AX79" s="259">
        <v>2026</v>
      </c>
      <c r="AY79" s="267" t="s">
        <v>69</v>
      </c>
    </row>
    <row r="80" spans="1:51" s="1" customFormat="1" ht="192.6" customHeight="1" x14ac:dyDescent="0.25">
      <c r="A80" s="169" t="s">
        <v>952</v>
      </c>
      <c r="B80" s="236" t="s">
        <v>953</v>
      </c>
      <c r="C80" s="237" t="s">
        <v>98</v>
      </c>
      <c r="D80" s="292"/>
      <c r="E80" s="238"/>
      <c r="F80" s="292"/>
      <c r="G80" s="293"/>
      <c r="H80" s="293"/>
      <c r="I80" s="293"/>
      <c r="J80" s="293"/>
      <c r="K80" s="277">
        <f t="shared" si="42"/>
        <v>0</v>
      </c>
      <c r="L80" s="238"/>
      <c r="M80" s="238"/>
      <c r="N80" s="238"/>
      <c r="O80" s="238"/>
      <c r="P80" s="238"/>
      <c r="Q80" s="238"/>
      <c r="R80" s="240">
        <f t="shared" si="43"/>
        <v>0</v>
      </c>
      <c r="S80" s="238"/>
      <c r="T80" s="238"/>
      <c r="U80" s="238"/>
      <c r="V80" s="238"/>
      <c r="W80" s="238"/>
      <c r="X80" s="238"/>
      <c r="Y80" s="277">
        <f t="shared" si="44"/>
        <v>0</v>
      </c>
      <c r="Z80" s="238">
        <v>12000</v>
      </c>
      <c r="AA80" s="238"/>
      <c r="AB80" s="238"/>
      <c r="AC80" s="238"/>
      <c r="AD80" s="238"/>
      <c r="AE80" s="238"/>
      <c r="AF80" s="277">
        <f t="shared" si="45"/>
        <v>12000</v>
      </c>
      <c r="AG80" s="238">
        <v>160000</v>
      </c>
      <c r="AH80" s="238"/>
      <c r="AI80" s="238"/>
      <c r="AJ80" s="238"/>
      <c r="AK80" s="238"/>
      <c r="AL80" s="238"/>
      <c r="AM80" s="277">
        <f t="shared" si="46"/>
        <v>160000</v>
      </c>
      <c r="AN80" s="238"/>
      <c r="AO80" s="238"/>
      <c r="AP80" s="238"/>
      <c r="AQ80" s="238"/>
      <c r="AR80" s="238"/>
      <c r="AS80" s="238"/>
      <c r="AT80" s="240">
        <f t="shared" si="47"/>
        <v>0</v>
      </c>
      <c r="AU80" s="290">
        <f t="shared" si="48"/>
        <v>172000</v>
      </c>
      <c r="AV80" s="242" t="s">
        <v>954</v>
      </c>
      <c r="AW80" s="238">
        <v>2025</v>
      </c>
      <c r="AX80" s="238">
        <v>2026</v>
      </c>
      <c r="AY80" s="52" t="s">
        <v>69</v>
      </c>
    </row>
    <row r="81" spans="1:638" ht="31.5" customHeight="1" x14ac:dyDescent="0.25">
      <c r="A81" s="346" t="s">
        <v>1006</v>
      </c>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8"/>
    </row>
    <row r="82" spans="1:638" ht="51.6" customHeight="1" x14ac:dyDescent="0.25">
      <c r="A82" s="356" t="s">
        <v>550</v>
      </c>
      <c r="B82" s="340"/>
      <c r="C82" s="340"/>
      <c r="D82" s="340"/>
      <c r="E82" s="340"/>
      <c r="F82" s="340"/>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340"/>
      <c r="AK82" s="340"/>
      <c r="AL82" s="340"/>
      <c r="AM82" s="340"/>
      <c r="AN82" s="340"/>
      <c r="AO82" s="340"/>
      <c r="AP82" s="340"/>
      <c r="AQ82" s="340"/>
      <c r="AR82" s="340"/>
      <c r="AS82" s="340"/>
      <c r="AT82" s="340"/>
      <c r="AU82" s="340"/>
      <c r="AV82" s="340"/>
      <c r="AW82" s="340"/>
      <c r="AX82" s="340"/>
      <c r="AY82" s="340"/>
    </row>
    <row r="83" spans="1:638" ht="165" customHeight="1" x14ac:dyDescent="0.3">
      <c r="A83" s="126" t="s">
        <v>321</v>
      </c>
      <c r="B83" s="48" t="s">
        <v>803</v>
      </c>
      <c r="C83" s="48" t="s">
        <v>98</v>
      </c>
      <c r="D83" s="50"/>
      <c r="E83" s="90"/>
      <c r="F83" s="90"/>
      <c r="G83" s="50"/>
      <c r="H83" s="50"/>
      <c r="I83" s="50"/>
      <c r="J83" s="50"/>
      <c r="K83" s="87">
        <f>E83+F83+G83+I83</f>
        <v>0</v>
      </c>
      <c r="L83" s="90">
        <v>60000</v>
      </c>
      <c r="M83" s="90">
        <v>70000</v>
      </c>
      <c r="N83" s="50"/>
      <c r="O83" s="50"/>
      <c r="P83" s="50"/>
      <c r="Q83" s="50"/>
      <c r="R83" s="87">
        <f>L83+M83+N83+P83</f>
        <v>130000</v>
      </c>
      <c r="S83" s="90">
        <v>20000</v>
      </c>
      <c r="T83" s="90">
        <v>35000</v>
      </c>
      <c r="U83" s="50"/>
      <c r="V83" s="50"/>
      <c r="W83" s="50"/>
      <c r="X83" s="50"/>
      <c r="Y83" s="87">
        <f>S83+T83+U83+W83</f>
        <v>55000</v>
      </c>
      <c r="Z83" s="50"/>
      <c r="AA83" s="50"/>
      <c r="AB83" s="50"/>
      <c r="AC83" s="50"/>
      <c r="AD83" s="50"/>
      <c r="AE83" s="50"/>
      <c r="AF83" s="87">
        <f>Z83+AA83+AB83+AD83</f>
        <v>0</v>
      </c>
      <c r="AG83" s="50"/>
      <c r="AH83" s="50"/>
      <c r="AI83" s="50"/>
      <c r="AJ83" s="50"/>
      <c r="AK83" s="50"/>
      <c r="AL83" s="50"/>
      <c r="AM83" s="87">
        <f>AG83+AH83+AI83+AK83</f>
        <v>0</v>
      </c>
      <c r="AN83" s="50"/>
      <c r="AO83" s="50"/>
      <c r="AP83" s="50"/>
      <c r="AQ83" s="50"/>
      <c r="AR83" s="50"/>
      <c r="AS83" s="50"/>
      <c r="AT83" s="87">
        <f>AN83+AO83+AP83+AR83</f>
        <v>0</v>
      </c>
      <c r="AU83" s="35">
        <f t="shared" si="30"/>
        <v>185000</v>
      </c>
      <c r="AV83" s="213" t="s">
        <v>665</v>
      </c>
      <c r="AW83" s="50">
        <v>2023</v>
      </c>
      <c r="AX83" s="50">
        <v>2024</v>
      </c>
      <c r="AY83" s="48" t="s">
        <v>69</v>
      </c>
    </row>
    <row r="84" spans="1:638" ht="51" customHeight="1" x14ac:dyDescent="0.25">
      <c r="A84" s="356" t="s">
        <v>551</v>
      </c>
      <c r="B84" s="340"/>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0"/>
      <c r="AY84" s="340"/>
    </row>
    <row r="85" spans="1:638" s="185" customFormat="1" ht="110.25" customHeight="1" x14ac:dyDescent="0.25">
      <c r="A85" s="92" t="s">
        <v>322</v>
      </c>
      <c r="B85" s="51"/>
      <c r="C85" s="51"/>
      <c r="D85" s="51"/>
      <c r="E85" s="51"/>
      <c r="F85" s="51"/>
      <c r="G85" s="51"/>
      <c r="H85" s="51"/>
      <c r="I85" s="51"/>
      <c r="J85" s="51"/>
      <c r="K85" s="87">
        <f>E85+F85+G85+I85</f>
        <v>0</v>
      </c>
      <c r="L85" s="94"/>
      <c r="M85" s="51"/>
      <c r="N85" s="51"/>
      <c r="O85" s="51"/>
      <c r="P85" s="51"/>
      <c r="Q85" s="51"/>
      <c r="R85" s="87">
        <f>L85+M85+N85+P85</f>
        <v>0</v>
      </c>
      <c r="S85" s="50"/>
      <c r="T85" s="50"/>
      <c r="U85" s="50"/>
      <c r="V85" s="50"/>
      <c r="W85" s="50"/>
      <c r="X85" s="50"/>
      <c r="Y85" s="87">
        <f>S85+T85+U85+W85</f>
        <v>0</v>
      </c>
      <c r="Z85" s="50"/>
      <c r="AA85" s="50"/>
      <c r="AB85" s="50"/>
      <c r="AC85" s="50"/>
      <c r="AD85" s="50"/>
      <c r="AE85" s="50"/>
      <c r="AF85" s="87">
        <f>Z85+AA85+AB85+AD85</f>
        <v>0</v>
      </c>
      <c r="AG85" s="50"/>
      <c r="AH85" s="50"/>
      <c r="AI85" s="50"/>
      <c r="AJ85" s="50"/>
      <c r="AK85" s="50"/>
      <c r="AL85" s="50"/>
      <c r="AM85" s="87">
        <f>AG85+AH85+AI85+AK85</f>
        <v>0</v>
      </c>
      <c r="AN85" s="50"/>
      <c r="AO85" s="50"/>
      <c r="AP85" s="50"/>
      <c r="AQ85" s="50"/>
      <c r="AR85" s="50"/>
      <c r="AS85" s="50"/>
      <c r="AT85" s="87">
        <f>AN85+AO85+AP85+AR85</f>
        <v>0</v>
      </c>
      <c r="AU85" s="95">
        <f>AT85+AM85+AF85+Y85+R85+K85</f>
        <v>0</v>
      </c>
      <c r="AV85" s="96"/>
      <c r="AW85" s="51"/>
      <c r="AX85" s="54"/>
      <c r="AY85" s="51"/>
    </row>
    <row r="86" spans="1:638" ht="51.6" customHeight="1" x14ac:dyDescent="0.25">
      <c r="A86" s="339" t="s">
        <v>552</v>
      </c>
      <c r="B86" s="342"/>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1"/>
    </row>
    <row r="87" spans="1:638" ht="105.75" customHeight="1" x14ac:dyDescent="0.25">
      <c r="A87" s="55" t="s">
        <v>323</v>
      </c>
      <c r="B87" s="32" t="s">
        <v>209</v>
      </c>
      <c r="C87" s="32" t="s">
        <v>98</v>
      </c>
      <c r="D87" s="34"/>
      <c r="E87" s="184"/>
      <c r="F87" s="35"/>
      <c r="G87" s="35"/>
      <c r="H87" s="35"/>
      <c r="I87" s="35"/>
      <c r="J87" s="35"/>
      <c r="K87" s="33">
        <f t="shared" ref="K87:K116" si="49">E87+F87+G87+I87</f>
        <v>0</v>
      </c>
      <c r="L87" s="32">
        <v>200000</v>
      </c>
      <c r="M87" s="32"/>
      <c r="N87" s="32"/>
      <c r="O87" s="32"/>
      <c r="P87" s="32"/>
      <c r="Q87" s="32"/>
      <c r="R87" s="33">
        <f>L87+M87+N87+P87</f>
        <v>200000</v>
      </c>
      <c r="S87" s="32"/>
      <c r="T87" s="32"/>
      <c r="U87" s="32"/>
      <c r="V87" s="32"/>
      <c r="W87" s="32"/>
      <c r="X87" s="32"/>
      <c r="Y87" s="33">
        <f>S87+T87+U87+W87</f>
        <v>0</v>
      </c>
      <c r="Z87" s="32"/>
      <c r="AA87" s="32"/>
      <c r="AB87" s="32"/>
      <c r="AC87" s="32"/>
      <c r="AD87" s="32"/>
      <c r="AE87" s="32"/>
      <c r="AF87" s="33">
        <f t="shared" ref="AF87:AF120" si="50">Z87+AA87+AB87+AD87</f>
        <v>0</v>
      </c>
      <c r="AG87" s="32"/>
      <c r="AH87" s="32"/>
      <c r="AI87" s="32"/>
      <c r="AJ87" s="32"/>
      <c r="AK87" s="32"/>
      <c r="AL87" s="32"/>
      <c r="AM87" s="33">
        <f t="shared" ref="AM87:AM120" si="51">AG87+AH87+AI87+AK87</f>
        <v>0</v>
      </c>
      <c r="AN87" s="32"/>
      <c r="AO87" s="32"/>
      <c r="AP87" s="32"/>
      <c r="AQ87" s="32"/>
      <c r="AR87" s="32"/>
      <c r="AS87" s="32"/>
      <c r="AT87" s="33">
        <f t="shared" ref="AT87:AT118" si="52">AN87+AO87+AP87+AR87</f>
        <v>0</v>
      </c>
      <c r="AU87" s="35">
        <f t="shared" ref="AU87:AU118" si="53">AT87+AM87+AF87+Y87+R87+K87</f>
        <v>200000</v>
      </c>
      <c r="AV87" s="43" t="s">
        <v>666</v>
      </c>
      <c r="AW87" s="32">
        <v>2022</v>
      </c>
      <c r="AX87" s="38">
        <v>2023</v>
      </c>
      <c r="AY87" s="53" t="s">
        <v>272</v>
      </c>
    </row>
    <row r="88" spans="1:638" s="326" customFormat="1" ht="155.1" customHeight="1" x14ac:dyDescent="0.25">
      <c r="A88" s="327" t="s">
        <v>324</v>
      </c>
      <c r="B88" s="328" t="s">
        <v>94</v>
      </c>
      <c r="C88" s="328" t="s">
        <v>98</v>
      </c>
      <c r="D88" s="329" t="s">
        <v>96</v>
      </c>
      <c r="E88" s="330"/>
      <c r="F88" s="331"/>
      <c r="G88" s="331"/>
      <c r="H88" s="331"/>
      <c r="I88" s="331"/>
      <c r="J88" s="331"/>
      <c r="K88" s="33">
        <f t="shared" si="49"/>
        <v>0</v>
      </c>
      <c r="L88" s="331">
        <f>80000+30000</f>
        <v>110000</v>
      </c>
      <c r="M88" s="331"/>
      <c r="N88" s="331"/>
      <c r="O88" s="331"/>
      <c r="P88" s="331"/>
      <c r="Q88" s="331"/>
      <c r="R88" s="33">
        <f t="shared" ref="R88:R118" si="54">L88+M88+N88+P88</f>
        <v>110000</v>
      </c>
      <c r="S88" s="331">
        <f>120000+70000</f>
        <v>190000</v>
      </c>
      <c r="T88" s="331"/>
      <c r="U88" s="331"/>
      <c r="V88" s="331"/>
      <c r="W88" s="331"/>
      <c r="X88" s="331"/>
      <c r="Y88" s="33">
        <f t="shared" ref="Y88:Y116" si="55">S88+T88+U88+W88</f>
        <v>190000</v>
      </c>
      <c r="Z88" s="328"/>
      <c r="AA88" s="328"/>
      <c r="AB88" s="328"/>
      <c r="AC88" s="328"/>
      <c r="AD88" s="328"/>
      <c r="AE88" s="328"/>
      <c r="AF88" s="33">
        <f t="shared" si="50"/>
        <v>0</v>
      </c>
      <c r="AG88" s="328"/>
      <c r="AH88" s="328"/>
      <c r="AI88" s="328"/>
      <c r="AJ88" s="328"/>
      <c r="AK88" s="328"/>
      <c r="AL88" s="328"/>
      <c r="AM88" s="33">
        <f t="shared" si="51"/>
        <v>0</v>
      </c>
      <c r="AN88" s="328"/>
      <c r="AO88" s="328"/>
      <c r="AP88" s="328"/>
      <c r="AQ88" s="328"/>
      <c r="AR88" s="328"/>
      <c r="AS88" s="328"/>
      <c r="AT88" s="33">
        <f t="shared" si="52"/>
        <v>0</v>
      </c>
      <c r="AU88" s="331">
        <f t="shared" si="53"/>
        <v>300000</v>
      </c>
      <c r="AV88" s="332" t="s">
        <v>667</v>
      </c>
      <c r="AW88" s="328">
        <v>2023</v>
      </c>
      <c r="AX88" s="333">
        <v>2023</v>
      </c>
      <c r="AY88" s="334" t="s">
        <v>503</v>
      </c>
    </row>
    <row r="89" spans="1:638" ht="159.6" customHeight="1" x14ac:dyDescent="0.25">
      <c r="A89" s="55" t="s">
        <v>325</v>
      </c>
      <c r="B89" s="236" t="s">
        <v>7</v>
      </c>
      <c r="C89" s="236" t="s">
        <v>98</v>
      </c>
      <c r="D89" s="236"/>
      <c r="E89" s="294">
        <v>93495</v>
      </c>
      <c r="F89" s="236">
        <v>2131950.11</v>
      </c>
      <c r="G89" s="236">
        <v>2720239.01</v>
      </c>
      <c r="H89" s="236"/>
      <c r="I89" s="236">
        <v>20209.63</v>
      </c>
      <c r="J89" s="236"/>
      <c r="K89" s="277">
        <f t="shared" si="49"/>
        <v>4965893.7499999991</v>
      </c>
      <c r="L89" s="236"/>
      <c r="M89" s="236">
        <v>255434.25</v>
      </c>
      <c r="N89" s="295">
        <v>409817.97</v>
      </c>
      <c r="O89" s="236"/>
      <c r="P89" s="236">
        <v>6828.07</v>
      </c>
      <c r="Q89" s="295"/>
      <c r="R89" s="277">
        <f t="shared" si="54"/>
        <v>672080.28999999992</v>
      </c>
      <c r="S89" s="236"/>
      <c r="T89" s="236"/>
      <c r="U89" s="236"/>
      <c r="V89" s="236"/>
      <c r="W89" s="236"/>
      <c r="X89" s="236"/>
      <c r="Y89" s="277">
        <f t="shared" si="55"/>
        <v>0</v>
      </c>
      <c r="Z89" s="236"/>
      <c r="AA89" s="236"/>
      <c r="AB89" s="236"/>
      <c r="AC89" s="236"/>
      <c r="AD89" s="236"/>
      <c r="AE89" s="236"/>
      <c r="AF89" s="277">
        <f t="shared" si="50"/>
        <v>0</v>
      </c>
      <c r="AG89" s="236"/>
      <c r="AH89" s="236"/>
      <c r="AI89" s="236"/>
      <c r="AJ89" s="236"/>
      <c r="AK89" s="236"/>
      <c r="AL89" s="236"/>
      <c r="AM89" s="277">
        <f t="shared" si="51"/>
        <v>0</v>
      </c>
      <c r="AN89" s="236"/>
      <c r="AO89" s="236"/>
      <c r="AP89" s="236"/>
      <c r="AQ89" s="236"/>
      <c r="AR89" s="236"/>
      <c r="AS89" s="236"/>
      <c r="AT89" s="277">
        <f t="shared" si="52"/>
        <v>0</v>
      </c>
      <c r="AU89" s="290">
        <f t="shared" si="53"/>
        <v>5637974.0399999991</v>
      </c>
      <c r="AV89" s="236" t="s">
        <v>668</v>
      </c>
      <c r="AW89" s="236">
        <v>2022</v>
      </c>
      <c r="AX89" s="296">
        <v>2023</v>
      </c>
      <c r="AY89" s="52" t="s">
        <v>129</v>
      </c>
    </row>
    <row r="90" spans="1:638" ht="45" customHeight="1" x14ac:dyDescent="0.25">
      <c r="A90" s="346" t="s">
        <v>1006</v>
      </c>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8"/>
    </row>
    <row r="91" spans="1:638" ht="99" customHeight="1" x14ac:dyDescent="0.25">
      <c r="A91" s="55" t="s">
        <v>326</v>
      </c>
      <c r="B91" s="32" t="s">
        <v>8</v>
      </c>
      <c r="C91" s="32" t="s">
        <v>98</v>
      </c>
      <c r="D91" s="32"/>
      <c r="E91" s="184"/>
      <c r="F91" s="35"/>
      <c r="G91" s="35"/>
      <c r="H91" s="35"/>
      <c r="I91" s="35"/>
      <c r="J91" s="35"/>
      <c r="K91" s="33">
        <f t="shared" si="49"/>
        <v>0</v>
      </c>
      <c r="L91" s="35">
        <v>25000</v>
      </c>
      <c r="M91" s="35"/>
      <c r="N91" s="35"/>
      <c r="O91" s="35"/>
      <c r="P91" s="35"/>
      <c r="Q91" s="35"/>
      <c r="R91" s="33">
        <f t="shared" si="54"/>
        <v>25000</v>
      </c>
      <c r="S91" s="32"/>
      <c r="T91" s="32"/>
      <c r="U91" s="32"/>
      <c r="V91" s="32"/>
      <c r="W91" s="32"/>
      <c r="X91" s="32"/>
      <c r="Y91" s="33">
        <f t="shared" si="55"/>
        <v>0</v>
      </c>
      <c r="Z91" s="32"/>
      <c r="AA91" s="32"/>
      <c r="AB91" s="32"/>
      <c r="AC91" s="32"/>
      <c r="AD91" s="32"/>
      <c r="AE91" s="32"/>
      <c r="AF91" s="33">
        <f t="shared" si="50"/>
        <v>0</v>
      </c>
      <c r="AG91" s="32"/>
      <c r="AH91" s="32"/>
      <c r="AI91" s="32"/>
      <c r="AJ91" s="32"/>
      <c r="AK91" s="32"/>
      <c r="AL91" s="32"/>
      <c r="AM91" s="33">
        <f t="shared" si="51"/>
        <v>0</v>
      </c>
      <c r="AN91" s="32"/>
      <c r="AO91" s="32"/>
      <c r="AP91" s="32"/>
      <c r="AQ91" s="32"/>
      <c r="AR91" s="32"/>
      <c r="AS91" s="32"/>
      <c r="AT91" s="33">
        <f t="shared" si="52"/>
        <v>0</v>
      </c>
      <c r="AU91" s="35">
        <f t="shared" si="53"/>
        <v>25000</v>
      </c>
      <c r="AV91" s="43" t="s">
        <v>878</v>
      </c>
      <c r="AW91" s="32">
        <v>2022</v>
      </c>
      <c r="AX91" s="36">
        <v>2022</v>
      </c>
      <c r="AY91" s="27" t="s">
        <v>503</v>
      </c>
    </row>
    <row r="92" spans="1:638" s="187" customFormat="1" ht="91.9" customHeight="1" x14ac:dyDescent="0.25">
      <c r="A92" s="55" t="s">
        <v>327</v>
      </c>
      <c r="B92" s="32" t="s">
        <v>9</v>
      </c>
      <c r="C92" s="32" t="s">
        <v>98</v>
      </c>
      <c r="D92" s="34"/>
      <c r="E92" s="184"/>
      <c r="F92" s="35"/>
      <c r="G92" s="35"/>
      <c r="H92" s="35"/>
      <c r="I92" s="35"/>
      <c r="J92" s="35"/>
      <c r="K92" s="33">
        <f t="shared" si="49"/>
        <v>0</v>
      </c>
      <c r="L92" s="32">
        <v>250000</v>
      </c>
      <c r="M92" s="32"/>
      <c r="N92" s="32"/>
      <c r="O92" s="32"/>
      <c r="P92" s="32"/>
      <c r="Q92" s="32"/>
      <c r="R92" s="33">
        <f t="shared" si="54"/>
        <v>250000</v>
      </c>
      <c r="S92" s="32">
        <v>830256</v>
      </c>
      <c r="T92" s="32"/>
      <c r="U92" s="32"/>
      <c r="V92" s="32"/>
      <c r="W92" s="32"/>
      <c r="X92" s="32"/>
      <c r="Y92" s="33">
        <f t="shared" si="55"/>
        <v>830256</v>
      </c>
      <c r="Z92" s="32"/>
      <c r="AA92" s="32"/>
      <c r="AB92" s="32"/>
      <c r="AC92" s="32"/>
      <c r="AD92" s="32"/>
      <c r="AE92" s="32"/>
      <c r="AF92" s="33">
        <f t="shared" si="50"/>
        <v>0</v>
      </c>
      <c r="AG92" s="32"/>
      <c r="AH92" s="32"/>
      <c r="AI92" s="32"/>
      <c r="AJ92" s="32"/>
      <c r="AK92" s="32"/>
      <c r="AL92" s="32"/>
      <c r="AM92" s="33">
        <f t="shared" si="51"/>
        <v>0</v>
      </c>
      <c r="AN92" s="32"/>
      <c r="AO92" s="32"/>
      <c r="AP92" s="32"/>
      <c r="AQ92" s="32"/>
      <c r="AR92" s="32"/>
      <c r="AS92" s="32"/>
      <c r="AT92" s="33">
        <f t="shared" si="52"/>
        <v>0</v>
      </c>
      <c r="AU92" s="35">
        <f t="shared" si="53"/>
        <v>1080256</v>
      </c>
      <c r="AV92" s="96" t="s">
        <v>669</v>
      </c>
      <c r="AW92" s="32">
        <v>2023</v>
      </c>
      <c r="AX92" s="135" t="s">
        <v>499</v>
      </c>
      <c r="AY92" s="52" t="s">
        <v>129</v>
      </c>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WK92" s="20"/>
      <c r="WL92" s="20"/>
      <c r="WM92" s="20"/>
      <c r="WN92" s="20"/>
      <c r="WO92" s="20"/>
      <c r="WP92" s="20"/>
      <c r="WQ92" s="20"/>
      <c r="WR92" s="20"/>
      <c r="WS92" s="20"/>
      <c r="WT92" s="20"/>
      <c r="WU92" s="20"/>
      <c r="WV92" s="20"/>
      <c r="WW92" s="20"/>
      <c r="WX92" s="20"/>
      <c r="WY92" s="20"/>
      <c r="WZ92" s="20"/>
      <c r="XA92" s="20"/>
      <c r="XB92" s="20"/>
      <c r="XC92" s="20"/>
      <c r="XD92" s="20"/>
      <c r="XE92" s="20"/>
      <c r="XF92" s="20"/>
      <c r="XG92" s="20"/>
      <c r="XH92" s="20"/>
      <c r="XI92" s="20"/>
      <c r="XJ92" s="20"/>
      <c r="XK92" s="20"/>
      <c r="XL92" s="20"/>
      <c r="XM92" s="20"/>
      <c r="XN92" s="20"/>
    </row>
    <row r="93" spans="1:638" ht="95.25" customHeight="1" x14ac:dyDescent="0.25">
      <c r="A93" s="55" t="s">
        <v>328</v>
      </c>
      <c r="B93" s="32" t="s">
        <v>10</v>
      </c>
      <c r="C93" s="32" t="s">
        <v>98</v>
      </c>
      <c r="D93" s="34"/>
      <c r="E93" s="184"/>
      <c r="F93" s="35"/>
      <c r="G93" s="35"/>
      <c r="H93" s="35"/>
      <c r="I93" s="35"/>
      <c r="J93" s="35"/>
      <c r="K93" s="33">
        <f t="shared" si="49"/>
        <v>0</v>
      </c>
      <c r="L93" s="32"/>
      <c r="M93" s="32"/>
      <c r="N93" s="32"/>
      <c r="O93" s="32"/>
      <c r="P93" s="32"/>
      <c r="Q93" s="32"/>
      <c r="R93" s="33">
        <f t="shared" si="54"/>
        <v>0</v>
      </c>
      <c r="S93" s="32"/>
      <c r="T93" s="32"/>
      <c r="U93" s="32"/>
      <c r="V93" s="32"/>
      <c r="W93" s="32"/>
      <c r="X93" s="32"/>
      <c r="Y93" s="33">
        <f t="shared" si="55"/>
        <v>0</v>
      </c>
      <c r="Z93" s="184">
        <v>120000</v>
      </c>
      <c r="AA93" s="32"/>
      <c r="AB93" s="32"/>
      <c r="AC93" s="32"/>
      <c r="AD93" s="32"/>
      <c r="AE93" s="32"/>
      <c r="AF93" s="33">
        <f t="shared" si="50"/>
        <v>120000</v>
      </c>
      <c r="AG93" s="32"/>
      <c r="AH93" s="32"/>
      <c r="AI93" s="32"/>
      <c r="AJ93" s="32"/>
      <c r="AK93" s="32"/>
      <c r="AL93" s="32"/>
      <c r="AM93" s="33">
        <f t="shared" si="51"/>
        <v>0</v>
      </c>
      <c r="AN93" s="32"/>
      <c r="AO93" s="32"/>
      <c r="AP93" s="32"/>
      <c r="AQ93" s="32"/>
      <c r="AR93" s="32"/>
      <c r="AS93" s="32"/>
      <c r="AT93" s="33">
        <f t="shared" si="52"/>
        <v>0</v>
      </c>
      <c r="AU93" s="35">
        <f t="shared" si="53"/>
        <v>120000</v>
      </c>
      <c r="AV93" s="43" t="s">
        <v>670</v>
      </c>
      <c r="AW93" s="32">
        <v>2022</v>
      </c>
      <c r="AX93" s="36">
        <v>2022</v>
      </c>
      <c r="AY93" s="52" t="s">
        <v>129</v>
      </c>
    </row>
    <row r="94" spans="1:638" ht="100.5" customHeight="1" x14ac:dyDescent="0.25">
      <c r="A94" s="169" t="s">
        <v>329</v>
      </c>
      <c r="B94" s="32" t="s">
        <v>11</v>
      </c>
      <c r="C94" s="32" t="s">
        <v>98</v>
      </c>
      <c r="D94" s="34"/>
      <c r="E94" s="184"/>
      <c r="F94" s="35"/>
      <c r="G94" s="35"/>
      <c r="H94" s="35"/>
      <c r="I94" s="35"/>
      <c r="J94" s="35"/>
      <c r="K94" s="33">
        <f t="shared" si="49"/>
        <v>0</v>
      </c>
      <c r="L94" s="32"/>
      <c r="M94" s="32"/>
      <c r="N94" s="32"/>
      <c r="O94" s="32"/>
      <c r="P94" s="32"/>
      <c r="Q94" s="32"/>
      <c r="R94" s="33">
        <f t="shared" si="54"/>
        <v>0</v>
      </c>
      <c r="S94" s="32"/>
      <c r="T94" s="32"/>
      <c r="U94" s="32"/>
      <c r="V94" s="32"/>
      <c r="W94" s="32"/>
      <c r="X94" s="32"/>
      <c r="Y94" s="33">
        <f t="shared" si="55"/>
        <v>0</v>
      </c>
      <c r="Z94" s="184">
        <v>160000</v>
      </c>
      <c r="AA94" s="32"/>
      <c r="AB94" s="32"/>
      <c r="AC94" s="32"/>
      <c r="AD94" s="32"/>
      <c r="AE94" s="32"/>
      <c r="AF94" s="33">
        <f t="shared" si="50"/>
        <v>160000</v>
      </c>
      <c r="AG94" s="32"/>
      <c r="AH94" s="32"/>
      <c r="AI94" s="32"/>
      <c r="AJ94" s="32"/>
      <c r="AK94" s="32"/>
      <c r="AL94" s="32"/>
      <c r="AM94" s="33">
        <f t="shared" si="51"/>
        <v>0</v>
      </c>
      <c r="AN94" s="32"/>
      <c r="AO94" s="32"/>
      <c r="AP94" s="32"/>
      <c r="AQ94" s="32"/>
      <c r="AR94" s="32"/>
      <c r="AS94" s="32"/>
      <c r="AT94" s="33">
        <f t="shared" si="52"/>
        <v>0</v>
      </c>
      <c r="AU94" s="35">
        <f t="shared" si="53"/>
        <v>160000</v>
      </c>
      <c r="AV94" s="43" t="s">
        <v>671</v>
      </c>
      <c r="AW94" s="32">
        <v>2022</v>
      </c>
      <c r="AX94" s="36">
        <v>2022</v>
      </c>
      <c r="AY94" s="52" t="s">
        <v>129</v>
      </c>
    </row>
    <row r="95" spans="1:638" ht="130.5" customHeight="1" x14ac:dyDescent="0.25">
      <c r="A95" s="169" t="s">
        <v>330</v>
      </c>
      <c r="B95" s="32" t="s">
        <v>12</v>
      </c>
      <c r="C95" s="32" t="s">
        <v>98</v>
      </c>
      <c r="D95" s="32"/>
      <c r="E95" s="38"/>
      <c r="F95" s="32"/>
      <c r="G95" s="32"/>
      <c r="H95" s="32"/>
      <c r="I95" s="32"/>
      <c r="J95" s="32"/>
      <c r="K95" s="33">
        <f t="shared" si="49"/>
        <v>0</v>
      </c>
      <c r="L95" s="32"/>
      <c r="M95" s="32"/>
      <c r="N95" s="32"/>
      <c r="O95" s="32"/>
      <c r="P95" s="32"/>
      <c r="Q95" s="32"/>
      <c r="R95" s="33">
        <f t="shared" si="54"/>
        <v>0</v>
      </c>
      <c r="S95" s="32">
        <v>60000</v>
      </c>
      <c r="T95" s="32"/>
      <c r="U95" s="32"/>
      <c r="V95" s="32"/>
      <c r="W95" s="32"/>
      <c r="X95" s="32"/>
      <c r="Y95" s="33">
        <f t="shared" si="55"/>
        <v>60000</v>
      </c>
      <c r="Z95" s="32">
        <v>60000</v>
      </c>
      <c r="AA95" s="32"/>
      <c r="AB95" s="32"/>
      <c r="AC95" s="32"/>
      <c r="AD95" s="32"/>
      <c r="AE95" s="32"/>
      <c r="AF95" s="33">
        <f t="shared" si="50"/>
        <v>60000</v>
      </c>
      <c r="AG95" s="32"/>
      <c r="AH95" s="32"/>
      <c r="AI95" s="32"/>
      <c r="AJ95" s="32"/>
      <c r="AK95" s="32"/>
      <c r="AL95" s="32"/>
      <c r="AM95" s="33">
        <f t="shared" si="51"/>
        <v>0</v>
      </c>
      <c r="AN95" s="32"/>
      <c r="AO95" s="32"/>
      <c r="AP95" s="32"/>
      <c r="AQ95" s="32"/>
      <c r="AR95" s="32"/>
      <c r="AS95" s="32"/>
      <c r="AT95" s="33">
        <f t="shared" si="52"/>
        <v>0</v>
      </c>
      <c r="AU95" s="35">
        <f t="shared" si="53"/>
        <v>120000</v>
      </c>
      <c r="AV95" s="43" t="s">
        <v>672</v>
      </c>
      <c r="AW95" s="32">
        <v>2022</v>
      </c>
      <c r="AX95" s="36">
        <v>2027</v>
      </c>
      <c r="AY95" s="53" t="s">
        <v>154</v>
      </c>
    </row>
    <row r="96" spans="1:638" ht="136.5" customHeight="1" x14ac:dyDescent="0.25">
      <c r="A96" s="169" t="s">
        <v>331</v>
      </c>
      <c r="B96" s="32" t="s">
        <v>13</v>
      </c>
      <c r="C96" s="32" t="s">
        <v>98</v>
      </c>
      <c r="D96" s="32"/>
      <c r="E96" s="38"/>
      <c r="F96" s="32"/>
      <c r="G96" s="32"/>
      <c r="H96" s="32"/>
      <c r="I96" s="32"/>
      <c r="J96" s="32"/>
      <c r="K96" s="33">
        <f t="shared" si="49"/>
        <v>0</v>
      </c>
      <c r="L96" s="32">
        <v>15000</v>
      </c>
      <c r="M96" s="32"/>
      <c r="N96" s="32"/>
      <c r="O96" s="32"/>
      <c r="P96" s="32"/>
      <c r="Q96" s="32"/>
      <c r="R96" s="33">
        <f t="shared" si="54"/>
        <v>15000</v>
      </c>
      <c r="S96" s="32"/>
      <c r="T96" s="32"/>
      <c r="U96" s="32"/>
      <c r="V96" s="32"/>
      <c r="W96" s="32"/>
      <c r="X96" s="32"/>
      <c r="Y96" s="33">
        <f t="shared" si="55"/>
        <v>0</v>
      </c>
      <c r="Z96" s="32"/>
      <c r="AA96" s="32"/>
      <c r="AB96" s="32"/>
      <c r="AC96" s="32"/>
      <c r="AD96" s="32"/>
      <c r="AE96" s="32"/>
      <c r="AF96" s="33">
        <f t="shared" si="50"/>
        <v>0</v>
      </c>
      <c r="AG96" s="32"/>
      <c r="AH96" s="32"/>
      <c r="AI96" s="32"/>
      <c r="AJ96" s="32"/>
      <c r="AK96" s="32"/>
      <c r="AL96" s="32"/>
      <c r="AM96" s="33">
        <f t="shared" si="51"/>
        <v>0</v>
      </c>
      <c r="AN96" s="32"/>
      <c r="AO96" s="32"/>
      <c r="AP96" s="32"/>
      <c r="AQ96" s="32"/>
      <c r="AR96" s="32"/>
      <c r="AS96" s="32"/>
      <c r="AT96" s="33">
        <f t="shared" si="52"/>
        <v>0</v>
      </c>
      <c r="AU96" s="35">
        <f t="shared" si="53"/>
        <v>15000</v>
      </c>
      <c r="AV96" s="43" t="s">
        <v>673</v>
      </c>
      <c r="AW96" s="32">
        <v>2023</v>
      </c>
      <c r="AX96" s="36">
        <v>2023</v>
      </c>
      <c r="AY96" s="53" t="s">
        <v>154</v>
      </c>
    </row>
    <row r="97" spans="1:51" ht="87.75" customHeight="1" x14ac:dyDescent="0.25">
      <c r="A97" s="169" t="s">
        <v>332</v>
      </c>
      <c r="B97" s="32" t="s">
        <v>95</v>
      </c>
      <c r="C97" s="32" t="s">
        <v>98</v>
      </c>
      <c r="D97" s="32"/>
      <c r="E97" s="38"/>
      <c r="F97" s="32"/>
      <c r="G97" s="32"/>
      <c r="H97" s="32"/>
      <c r="I97" s="32"/>
      <c r="J97" s="32"/>
      <c r="K97" s="33">
        <f t="shared" si="49"/>
        <v>0</v>
      </c>
      <c r="L97" s="38">
        <v>20000</v>
      </c>
      <c r="M97" s="32"/>
      <c r="N97" s="32"/>
      <c r="O97" s="32"/>
      <c r="P97" s="32"/>
      <c r="Q97" s="32"/>
      <c r="R97" s="33">
        <f t="shared" si="54"/>
        <v>20000</v>
      </c>
      <c r="S97" s="32">
        <v>170000</v>
      </c>
      <c r="T97" s="32"/>
      <c r="U97" s="32"/>
      <c r="V97" s="32"/>
      <c r="W97" s="32"/>
      <c r="X97" s="32"/>
      <c r="Y97" s="33">
        <f t="shared" si="55"/>
        <v>170000</v>
      </c>
      <c r="Z97" s="32"/>
      <c r="AA97" s="32"/>
      <c r="AB97" s="32"/>
      <c r="AC97" s="32"/>
      <c r="AD97" s="32"/>
      <c r="AE97" s="32"/>
      <c r="AF97" s="33">
        <f t="shared" si="50"/>
        <v>0</v>
      </c>
      <c r="AG97" s="32"/>
      <c r="AH97" s="32"/>
      <c r="AI97" s="32"/>
      <c r="AJ97" s="32"/>
      <c r="AK97" s="32"/>
      <c r="AL97" s="32"/>
      <c r="AM97" s="33">
        <f t="shared" si="51"/>
        <v>0</v>
      </c>
      <c r="AN97" s="32"/>
      <c r="AO97" s="32"/>
      <c r="AP97" s="32"/>
      <c r="AQ97" s="32"/>
      <c r="AR97" s="32"/>
      <c r="AS97" s="32"/>
      <c r="AT97" s="33">
        <f t="shared" si="52"/>
        <v>0</v>
      </c>
      <c r="AU97" s="35">
        <f t="shared" si="53"/>
        <v>190000</v>
      </c>
      <c r="AV97" s="43" t="s">
        <v>674</v>
      </c>
      <c r="AW97" s="32">
        <v>2022</v>
      </c>
      <c r="AX97" s="36">
        <v>2023</v>
      </c>
      <c r="AY97" s="186" t="s">
        <v>138</v>
      </c>
    </row>
    <row r="98" spans="1:51" ht="91.5" x14ac:dyDescent="0.25">
      <c r="A98" s="169" t="s">
        <v>522</v>
      </c>
      <c r="B98" s="32" t="s">
        <v>14</v>
      </c>
      <c r="C98" s="32" t="s">
        <v>98</v>
      </c>
      <c r="D98" s="32"/>
      <c r="E98" s="38"/>
      <c r="F98" s="32"/>
      <c r="G98" s="32"/>
      <c r="H98" s="32"/>
      <c r="I98" s="32"/>
      <c r="J98" s="32"/>
      <c r="K98" s="33">
        <f t="shared" si="49"/>
        <v>0</v>
      </c>
      <c r="L98" s="38">
        <v>9000</v>
      </c>
      <c r="M98" s="32"/>
      <c r="N98" s="32"/>
      <c r="O98" s="32"/>
      <c r="P98" s="32"/>
      <c r="Q98" s="32"/>
      <c r="R98" s="33">
        <f t="shared" si="54"/>
        <v>9000</v>
      </c>
      <c r="S98" s="32"/>
      <c r="T98" s="32"/>
      <c r="U98" s="32"/>
      <c r="V98" s="32"/>
      <c r="W98" s="32"/>
      <c r="X98" s="32"/>
      <c r="Y98" s="33">
        <f t="shared" si="55"/>
        <v>0</v>
      </c>
      <c r="Z98" s="32"/>
      <c r="AA98" s="32"/>
      <c r="AB98" s="32"/>
      <c r="AC98" s="32"/>
      <c r="AD98" s="32"/>
      <c r="AE98" s="32"/>
      <c r="AF98" s="33">
        <f t="shared" si="50"/>
        <v>0</v>
      </c>
      <c r="AG98" s="32"/>
      <c r="AH98" s="32"/>
      <c r="AI98" s="32"/>
      <c r="AJ98" s="32"/>
      <c r="AK98" s="32"/>
      <c r="AL98" s="32"/>
      <c r="AM98" s="33">
        <f t="shared" si="51"/>
        <v>0</v>
      </c>
      <c r="AN98" s="32"/>
      <c r="AO98" s="32"/>
      <c r="AP98" s="32"/>
      <c r="AQ98" s="32"/>
      <c r="AR98" s="32"/>
      <c r="AS98" s="32"/>
      <c r="AT98" s="33">
        <f t="shared" si="52"/>
        <v>0</v>
      </c>
      <c r="AU98" s="35">
        <f t="shared" si="53"/>
        <v>9000</v>
      </c>
      <c r="AV98" s="43" t="s">
        <v>675</v>
      </c>
      <c r="AW98" s="32">
        <v>2022</v>
      </c>
      <c r="AX98" s="36">
        <v>2022</v>
      </c>
      <c r="AY98" s="53" t="s">
        <v>130</v>
      </c>
    </row>
    <row r="99" spans="1:51" ht="108.75" customHeight="1" x14ac:dyDescent="0.25">
      <c r="A99" s="169" t="s">
        <v>333</v>
      </c>
      <c r="B99" s="32" t="s">
        <v>92</v>
      </c>
      <c r="C99" s="32" t="s">
        <v>98</v>
      </c>
      <c r="D99" s="32"/>
      <c r="E99" s="38"/>
      <c r="F99" s="32"/>
      <c r="G99" s="32"/>
      <c r="H99" s="32"/>
      <c r="I99" s="32"/>
      <c r="J99" s="32"/>
      <c r="K99" s="33">
        <f t="shared" si="49"/>
        <v>0</v>
      </c>
      <c r="L99" s="38">
        <v>5000</v>
      </c>
      <c r="M99" s="32"/>
      <c r="N99" s="32"/>
      <c r="O99" s="32"/>
      <c r="P99" s="32"/>
      <c r="Q99" s="32"/>
      <c r="R99" s="33">
        <f t="shared" si="54"/>
        <v>5000</v>
      </c>
      <c r="S99" s="32"/>
      <c r="T99" s="32"/>
      <c r="U99" s="32"/>
      <c r="V99" s="32"/>
      <c r="W99" s="32"/>
      <c r="X99" s="32"/>
      <c r="Y99" s="33">
        <f t="shared" si="55"/>
        <v>0</v>
      </c>
      <c r="Z99" s="32"/>
      <c r="AA99" s="32"/>
      <c r="AB99" s="32"/>
      <c r="AC99" s="32"/>
      <c r="AD99" s="32"/>
      <c r="AE99" s="32"/>
      <c r="AF99" s="33">
        <f t="shared" si="50"/>
        <v>0</v>
      </c>
      <c r="AG99" s="32"/>
      <c r="AH99" s="32"/>
      <c r="AI99" s="32"/>
      <c r="AJ99" s="32"/>
      <c r="AK99" s="32"/>
      <c r="AL99" s="32"/>
      <c r="AM99" s="33">
        <f t="shared" si="51"/>
        <v>0</v>
      </c>
      <c r="AN99" s="32"/>
      <c r="AO99" s="32"/>
      <c r="AP99" s="32"/>
      <c r="AQ99" s="32"/>
      <c r="AR99" s="32"/>
      <c r="AS99" s="32"/>
      <c r="AT99" s="33">
        <f t="shared" si="52"/>
        <v>0</v>
      </c>
      <c r="AU99" s="35">
        <f t="shared" si="53"/>
        <v>5000</v>
      </c>
      <c r="AV99" s="43" t="s">
        <v>676</v>
      </c>
      <c r="AW99" s="32">
        <v>2022</v>
      </c>
      <c r="AX99" s="36">
        <v>2022</v>
      </c>
      <c r="AY99" s="53" t="s">
        <v>130</v>
      </c>
    </row>
    <row r="100" spans="1:51" ht="102.75" customHeight="1" x14ac:dyDescent="0.25">
      <c r="A100" s="55" t="s">
        <v>553</v>
      </c>
      <c r="B100" s="32" t="s">
        <v>853</v>
      </c>
      <c r="C100" s="32" t="s">
        <v>98</v>
      </c>
      <c r="D100" s="32"/>
      <c r="E100" s="38"/>
      <c r="F100" s="32"/>
      <c r="G100" s="32"/>
      <c r="H100" s="32"/>
      <c r="I100" s="32"/>
      <c r="J100" s="32"/>
      <c r="K100" s="33">
        <f t="shared" si="49"/>
        <v>0</v>
      </c>
      <c r="L100" s="32">
        <v>75000</v>
      </c>
      <c r="M100" s="32"/>
      <c r="N100" s="32"/>
      <c r="O100" s="32"/>
      <c r="P100" s="32"/>
      <c r="Q100" s="32"/>
      <c r="R100" s="33">
        <f t="shared" si="54"/>
        <v>75000</v>
      </c>
      <c r="S100" s="32"/>
      <c r="T100" s="32"/>
      <c r="U100" s="32"/>
      <c r="V100" s="32"/>
      <c r="W100" s="32"/>
      <c r="X100" s="32"/>
      <c r="Y100" s="33">
        <f t="shared" si="55"/>
        <v>0</v>
      </c>
      <c r="Z100" s="32"/>
      <c r="AA100" s="32"/>
      <c r="AB100" s="32"/>
      <c r="AC100" s="32"/>
      <c r="AD100" s="32"/>
      <c r="AE100" s="32"/>
      <c r="AF100" s="33">
        <f t="shared" si="50"/>
        <v>0</v>
      </c>
      <c r="AG100" s="32"/>
      <c r="AH100" s="32"/>
      <c r="AI100" s="32"/>
      <c r="AJ100" s="32"/>
      <c r="AK100" s="32"/>
      <c r="AL100" s="32"/>
      <c r="AM100" s="33">
        <f t="shared" si="51"/>
        <v>0</v>
      </c>
      <c r="AN100" s="32"/>
      <c r="AO100" s="32"/>
      <c r="AP100" s="32"/>
      <c r="AQ100" s="32"/>
      <c r="AR100" s="32"/>
      <c r="AS100" s="32"/>
      <c r="AT100" s="33">
        <f t="shared" si="52"/>
        <v>0</v>
      </c>
      <c r="AU100" s="35">
        <f t="shared" si="53"/>
        <v>75000</v>
      </c>
      <c r="AV100" s="43" t="s">
        <v>677</v>
      </c>
      <c r="AW100" s="32">
        <v>2023</v>
      </c>
      <c r="AX100" s="36">
        <v>2023</v>
      </c>
      <c r="AY100" s="53" t="s">
        <v>139</v>
      </c>
    </row>
    <row r="101" spans="1:51" ht="100.5" customHeight="1" x14ac:dyDescent="0.25">
      <c r="A101" s="55" t="s">
        <v>554</v>
      </c>
      <c r="B101" s="32" t="s">
        <v>70</v>
      </c>
      <c r="C101" s="32" t="s">
        <v>98</v>
      </c>
      <c r="D101" s="32"/>
      <c r="E101" s="38"/>
      <c r="F101" s="32"/>
      <c r="G101" s="32"/>
      <c r="H101" s="32"/>
      <c r="I101" s="32"/>
      <c r="J101" s="32"/>
      <c r="K101" s="33">
        <f t="shared" si="49"/>
        <v>0</v>
      </c>
      <c r="L101" s="32"/>
      <c r="M101" s="32">
        <v>100000</v>
      </c>
      <c r="N101" s="32"/>
      <c r="O101" s="32"/>
      <c r="P101" s="32"/>
      <c r="Q101" s="32"/>
      <c r="R101" s="33">
        <f t="shared" si="54"/>
        <v>100000</v>
      </c>
      <c r="S101" s="32"/>
      <c r="T101" s="32"/>
      <c r="U101" s="32"/>
      <c r="V101" s="32"/>
      <c r="W101" s="32"/>
      <c r="X101" s="32"/>
      <c r="Y101" s="33">
        <f t="shared" si="55"/>
        <v>0</v>
      </c>
      <c r="Z101" s="32"/>
      <c r="AA101" s="32"/>
      <c r="AB101" s="32"/>
      <c r="AC101" s="32"/>
      <c r="AD101" s="32"/>
      <c r="AE101" s="32"/>
      <c r="AF101" s="33">
        <f t="shared" si="50"/>
        <v>0</v>
      </c>
      <c r="AG101" s="32"/>
      <c r="AH101" s="32"/>
      <c r="AI101" s="32"/>
      <c r="AJ101" s="32"/>
      <c r="AK101" s="32"/>
      <c r="AL101" s="32"/>
      <c r="AM101" s="33">
        <f t="shared" si="51"/>
        <v>0</v>
      </c>
      <c r="AN101" s="32"/>
      <c r="AO101" s="32"/>
      <c r="AP101" s="32"/>
      <c r="AQ101" s="32"/>
      <c r="AR101" s="32"/>
      <c r="AS101" s="32"/>
      <c r="AT101" s="33">
        <f t="shared" si="52"/>
        <v>0</v>
      </c>
      <c r="AU101" s="35">
        <f t="shared" si="53"/>
        <v>100000</v>
      </c>
      <c r="AV101" s="43" t="s">
        <v>678</v>
      </c>
      <c r="AW101" s="32">
        <v>2023</v>
      </c>
      <c r="AX101" s="38">
        <v>2023</v>
      </c>
      <c r="AY101" s="53" t="s">
        <v>139</v>
      </c>
    </row>
    <row r="102" spans="1:51" ht="127.5" x14ac:dyDescent="0.25">
      <c r="A102" s="55" t="s">
        <v>555</v>
      </c>
      <c r="B102" s="32" t="s">
        <v>271</v>
      </c>
      <c r="C102" s="32" t="s">
        <v>98</v>
      </c>
      <c r="D102" s="34"/>
      <c r="E102" s="38"/>
      <c r="F102" s="32"/>
      <c r="G102" s="32"/>
      <c r="H102" s="32"/>
      <c r="I102" s="32"/>
      <c r="J102" s="32"/>
      <c r="K102" s="33">
        <f t="shared" si="49"/>
        <v>0</v>
      </c>
      <c r="L102" s="32">
        <v>100000</v>
      </c>
      <c r="M102" s="32"/>
      <c r="N102" s="32"/>
      <c r="O102" s="32"/>
      <c r="P102" s="32"/>
      <c r="Q102" s="32"/>
      <c r="R102" s="33">
        <f t="shared" si="54"/>
        <v>100000</v>
      </c>
      <c r="S102" s="32">
        <v>100000</v>
      </c>
      <c r="T102" s="32"/>
      <c r="U102" s="32"/>
      <c r="V102" s="32"/>
      <c r="W102" s="32"/>
      <c r="X102" s="32"/>
      <c r="Y102" s="33">
        <f t="shared" si="55"/>
        <v>100000</v>
      </c>
      <c r="Z102" s="32">
        <v>100000</v>
      </c>
      <c r="AA102" s="32"/>
      <c r="AB102" s="32"/>
      <c r="AC102" s="32"/>
      <c r="AD102" s="32"/>
      <c r="AE102" s="32"/>
      <c r="AF102" s="33">
        <f t="shared" si="50"/>
        <v>100000</v>
      </c>
      <c r="AG102" s="32">
        <v>100000</v>
      </c>
      <c r="AH102" s="32"/>
      <c r="AI102" s="32"/>
      <c r="AJ102" s="32"/>
      <c r="AK102" s="32"/>
      <c r="AL102" s="32"/>
      <c r="AM102" s="33">
        <f t="shared" si="51"/>
        <v>100000</v>
      </c>
      <c r="AN102" s="32">
        <v>100000</v>
      </c>
      <c r="AO102" s="32"/>
      <c r="AP102" s="32"/>
      <c r="AQ102" s="32"/>
      <c r="AR102" s="32"/>
      <c r="AS102" s="32"/>
      <c r="AT102" s="33">
        <f t="shared" si="52"/>
        <v>100000</v>
      </c>
      <c r="AU102" s="35">
        <f t="shared" si="53"/>
        <v>500000</v>
      </c>
      <c r="AV102" s="43" t="s">
        <v>679</v>
      </c>
      <c r="AW102" s="32">
        <v>2022</v>
      </c>
      <c r="AX102" s="38">
        <v>2027</v>
      </c>
      <c r="AY102" s="53" t="s">
        <v>272</v>
      </c>
    </row>
    <row r="103" spans="1:51" ht="91.5" x14ac:dyDescent="0.25">
      <c r="A103" s="55" t="s">
        <v>556</v>
      </c>
      <c r="B103" s="181" t="s">
        <v>165</v>
      </c>
      <c r="C103" s="32" t="s">
        <v>98</v>
      </c>
      <c r="D103" s="32"/>
      <c r="E103" s="38"/>
      <c r="F103" s="32"/>
      <c r="G103" s="32"/>
      <c r="H103" s="32"/>
      <c r="I103" s="32"/>
      <c r="J103" s="32"/>
      <c r="K103" s="33">
        <f t="shared" si="49"/>
        <v>0</v>
      </c>
      <c r="L103" s="32">
        <v>130000</v>
      </c>
      <c r="M103" s="32"/>
      <c r="N103" s="32"/>
      <c r="O103" s="32"/>
      <c r="P103" s="32"/>
      <c r="Q103" s="32"/>
      <c r="R103" s="33">
        <f t="shared" si="54"/>
        <v>130000</v>
      </c>
      <c r="T103" s="32"/>
      <c r="U103" s="32"/>
      <c r="V103" s="32"/>
      <c r="W103" s="32"/>
      <c r="X103" s="32"/>
      <c r="Y103" s="33">
        <f t="shared" si="55"/>
        <v>0</v>
      </c>
      <c r="Z103" s="32"/>
      <c r="AA103" s="32"/>
      <c r="AB103" s="32"/>
      <c r="AC103" s="32"/>
      <c r="AD103" s="32"/>
      <c r="AE103" s="32"/>
      <c r="AF103" s="33">
        <f t="shared" si="50"/>
        <v>0</v>
      </c>
      <c r="AG103" s="32"/>
      <c r="AH103" s="32"/>
      <c r="AI103" s="32"/>
      <c r="AJ103" s="32"/>
      <c r="AK103" s="32"/>
      <c r="AL103" s="32"/>
      <c r="AM103" s="33">
        <f t="shared" si="51"/>
        <v>0</v>
      </c>
      <c r="AN103" s="32"/>
      <c r="AO103" s="32"/>
      <c r="AP103" s="32"/>
      <c r="AQ103" s="32"/>
      <c r="AR103" s="32"/>
      <c r="AS103" s="32"/>
      <c r="AT103" s="33">
        <f t="shared" si="52"/>
        <v>0</v>
      </c>
      <c r="AU103" s="35">
        <f t="shared" si="53"/>
        <v>130000</v>
      </c>
      <c r="AV103" s="121" t="s">
        <v>900</v>
      </c>
      <c r="AW103" s="54">
        <v>2023</v>
      </c>
      <c r="AX103" s="54">
        <v>2024</v>
      </c>
      <c r="AY103" s="52" t="s">
        <v>166</v>
      </c>
    </row>
    <row r="104" spans="1:51" ht="109.5" x14ac:dyDescent="0.25">
      <c r="A104" s="55" t="s">
        <v>557</v>
      </c>
      <c r="B104" s="181" t="s">
        <v>167</v>
      </c>
      <c r="C104" s="32" t="s">
        <v>98</v>
      </c>
      <c r="D104" s="34"/>
      <c r="E104" s="38"/>
      <c r="F104" s="32"/>
      <c r="G104" s="32"/>
      <c r="H104" s="32"/>
      <c r="I104" s="32"/>
      <c r="J104" s="32"/>
      <c r="K104" s="33">
        <f t="shared" si="49"/>
        <v>0</v>
      </c>
      <c r="M104" s="32"/>
      <c r="N104" s="32"/>
      <c r="O104" s="32"/>
      <c r="P104" s="32"/>
      <c r="Q104" s="32"/>
      <c r="R104" s="33">
        <f t="shared" si="54"/>
        <v>0</v>
      </c>
      <c r="S104" s="32">
        <v>103000</v>
      </c>
      <c r="T104" s="32"/>
      <c r="U104" s="32"/>
      <c r="V104" s="32"/>
      <c r="W104" s="32"/>
      <c r="X104" s="32"/>
      <c r="Y104" s="33">
        <f t="shared" si="55"/>
        <v>103000</v>
      </c>
      <c r="Z104" s="32"/>
      <c r="AA104" s="32"/>
      <c r="AB104" s="32"/>
      <c r="AC104" s="32"/>
      <c r="AD104" s="32"/>
      <c r="AE104" s="32"/>
      <c r="AF104" s="33">
        <f t="shared" si="50"/>
        <v>0</v>
      </c>
      <c r="AG104" s="32"/>
      <c r="AH104" s="32"/>
      <c r="AI104" s="32"/>
      <c r="AJ104" s="32"/>
      <c r="AK104" s="32"/>
      <c r="AL104" s="32"/>
      <c r="AM104" s="33">
        <f t="shared" si="51"/>
        <v>0</v>
      </c>
      <c r="AN104" s="32"/>
      <c r="AO104" s="32"/>
      <c r="AP104" s="32"/>
      <c r="AQ104" s="32"/>
      <c r="AR104" s="32"/>
      <c r="AS104" s="32"/>
      <c r="AT104" s="33">
        <f t="shared" si="52"/>
        <v>0</v>
      </c>
      <c r="AU104" s="35">
        <f t="shared" si="53"/>
        <v>103000</v>
      </c>
      <c r="AV104" s="121" t="s">
        <v>899</v>
      </c>
      <c r="AW104" s="54">
        <v>2024</v>
      </c>
      <c r="AX104" s="54">
        <v>2025</v>
      </c>
      <c r="AY104" s="52" t="s">
        <v>166</v>
      </c>
    </row>
    <row r="105" spans="1:51" ht="91.5" x14ac:dyDescent="0.25">
      <c r="A105" s="55" t="s">
        <v>558</v>
      </c>
      <c r="B105" s="181" t="s">
        <v>168</v>
      </c>
      <c r="C105" s="32" t="s">
        <v>98</v>
      </c>
      <c r="D105" s="34"/>
      <c r="E105" s="38"/>
      <c r="F105" s="32"/>
      <c r="G105" s="32"/>
      <c r="H105" s="32"/>
      <c r="I105" s="32"/>
      <c r="J105" s="32"/>
      <c r="K105" s="33">
        <f t="shared" si="49"/>
        <v>0</v>
      </c>
      <c r="L105" s="32"/>
      <c r="M105" s="32"/>
      <c r="N105" s="32"/>
      <c r="O105" s="32"/>
      <c r="P105" s="32"/>
      <c r="Q105" s="32"/>
      <c r="R105" s="33">
        <f t="shared" si="54"/>
        <v>0</v>
      </c>
      <c r="S105" s="32"/>
      <c r="T105" s="32"/>
      <c r="U105" s="32"/>
      <c r="V105" s="32"/>
      <c r="W105" s="32"/>
      <c r="X105" s="32"/>
      <c r="Y105" s="33">
        <f t="shared" si="55"/>
        <v>0</v>
      </c>
      <c r="Z105" s="188">
        <v>57000</v>
      </c>
      <c r="AA105" s="32"/>
      <c r="AB105" s="32"/>
      <c r="AC105" s="32"/>
      <c r="AD105" s="32"/>
      <c r="AE105" s="32"/>
      <c r="AF105" s="33">
        <f t="shared" si="50"/>
        <v>57000</v>
      </c>
      <c r="AG105" s="32"/>
      <c r="AH105" s="32"/>
      <c r="AI105" s="32"/>
      <c r="AJ105" s="32"/>
      <c r="AK105" s="32"/>
      <c r="AL105" s="32"/>
      <c r="AM105" s="33">
        <f t="shared" si="51"/>
        <v>0</v>
      </c>
      <c r="AN105" s="32"/>
      <c r="AO105" s="32"/>
      <c r="AP105" s="32"/>
      <c r="AQ105" s="32"/>
      <c r="AR105" s="32"/>
      <c r="AS105" s="32"/>
      <c r="AT105" s="33">
        <f t="shared" si="52"/>
        <v>0</v>
      </c>
      <c r="AU105" s="35">
        <f t="shared" si="53"/>
        <v>57000</v>
      </c>
      <c r="AV105" s="121" t="s">
        <v>680</v>
      </c>
      <c r="AW105" s="54">
        <v>2025</v>
      </c>
      <c r="AX105" s="54">
        <v>2026</v>
      </c>
      <c r="AY105" s="52" t="s">
        <v>166</v>
      </c>
    </row>
    <row r="106" spans="1:51" ht="91.5" x14ac:dyDescent="0.25">
      <c r="A106" s="55" t="s">
        <v>559</v>
      </c>
      <c r="B106" s="181" t="s">
        <v>169</v>
      </c>
      <c r="C106" s="32" t="s">
        <v>98</v>
      </c>
      <c r="D106" s="34"/>
      <c r="E106" s="38"/>
      <c r="F106" s="32"/>
      <c r="G106" s="32"/>
      <c r="H106" s="32"/>
      <c r="I106" s="32"/>
      <c r="J106" s="32"/>
      <c r="K106" s="33">
        <f t="shared" si="49"/>
        <v>0</v>
      </c>
      <c r="L106" s="32"/>
      <c r="M106" s="32"/>
      <c r="N106" s="32"/>
      <c r="O106" s="32"/>
      <c r="P106" s="32"/>
      <c r="Q106" s="32"/>
      <c r="R106" s="33">
        <f t="shared" si="54"/>
        <v>0</v>
      </c>
      <c r="S106" s="32"/>
      <c r="T106" s="32"/>
      <c r="U106" s="32"/>
      <c r="V106" s="32"/>
      <c r="W106" s="32"/>
      <c r="X106" s="32"/>
      <c r="Y106" s="33">
        <f t="shared" si="55"/>
        <v>0</v>
      </c>
      <c r="Z106" s="188">
        <v>58000</v>
      </c>
      <c r="AA106" s="32"/>
      <c r="AB106" s="32"/>
      <c r="AC106" s="32"/>
      <c r="AD106" s="32"/>
      <c r="AE106" s="32"/>
      <c r="AF106" s="33">
        <f t="shared" si="50"/>
        <v>58000</v>
      </c>
      <c r="AG106" s="32"/>
      <c r="AH106" s="32"/>
      <c r="AI106" s="32"/>
      <c r="AJ106" s="32"/>
      <c r="AK106" s="32"/>
      <c r="AL106" s="32"/>
      <c r="AM106" s="33">
        <f t="shared" si="51"/>
        <v>0</v>
      </c>
      <c r="AN106" s="32"/>
      <c r="AO106" s="32"/>
      <c r="AP106" s="32"/>
      <c r="AQ106" s="32"/>
      <c r="AR106" s="32"/>
      <c r="AS106" s="32"/>
      <c r="AT106" s="33">
        <f t="shared" si="52"/>
        <v>0</v>
      </c>
      <c r="AU106" s="35">
        <f t="shared" si="53"/>
        <v>58000</v>
      </c>
      <c r="AV106" s="121" t="s">
        <v>681</v>
      </c>
      <c r="AW106" s="54">
        <v>2025</v>
      </c>
      <c r="AX106" s="54">
        <v>2026</v>
      </c>
      <c r="AY106" s="52" t="s">
        <v>166</v>
      </c>
    </row>
    <row r="107" spans="1:51" ht="104.25" customHeight="1" x14ac:dyDescent="0.25">
      <c r="A107" s="55" t="s">
        <v>560</v>
      </c>
      <c r="B107" s="181" t="s">
        <v>170</v>
      </c>
      <c r="C107" s="32" t="s">
        <v>98</v>
      </c>
      <c r="D107" s="34"/>
      <c r="E107" s="38"/>
      <c r="F107" s="32"/>
      <c r="G107" s="32"/>
      <c r="H107" s="32"/>
      <c r="I107" s="32"/>
      <c r="J107" s="32"/>
      <c r="K107" s="33">
        <f t="shared" si="49"/>
        <v>0</v>
      </c>
      <c r="L107" s="32"/>
      <c r="M107" s="32"/>
      <c r="N107" s="32"/>
      <c r="O107" s="32"/>
      <c r="P107" s="32"/>
      <c r="Q107" s="32"/>
      <c r="R107" s="33">
        <f t="shared" si="54"/>
        <v>0</v>
      </c>
      <c r="S107" s="32"/>
      <c r="T107" s="32"/>
      <c r="U107" s="32"/>
      <c r="V107" s="32"/>
      <c r="W107" s="32"/>
      <c r="X107" s="32"/>
      <c r="Y107" s="33">
        <f t="shared" si="55"/>
        <v>0</v>
      </c>
      <c r="Z107" s="189">
        <v>125000</v>
      </c>
      <c r="AA107" s="32"/>
      <c r="AB107" s="32"/>
      <c r="AC107" s="32"/>
      <c r="AD107" s="32"/>
      <c r="AE107" s="32"/>
      <c r="AF107" s="33">
        <f t="shared" si="50"/>
        <v>125000</v>
      </c>
      <c r="AG107" s="32"/>
      <c r="AH107" s="32"/>
      <c r="AI107" s="32"/>
      <c r="AJ107" s="32"/>
      <c r="AK107" s="32"/>
      <c r="AL107" s="32"/>
      <c r="AM107" s="33">
        <f t="shared" si="51"/>
        <v>0</v>
      </c>
      <c r="AN107" s="32"/>
      <c r="AO107" s="32"/>
      <c r="AP107" s="32"/>
      <c r="AQ107" s="32"/>
      <c r="AR107" s="32"/>
      <c r="AS107" s="32"/>
      <c r="AT107" s="33">
        <f t="shared" si="52"/>
        <v>0</v>
      </c>
      <c r="AU107" s="35">
        <f t="shared" si="53"/>
        <v>125000</v>
      </c>
      <c r="AV107" s="121" t="s">
        <v>682</v>
      </c>
      <c r="AW107" s="54">
        <v>2025</v>
      </c>
      <c r="AX107" s="54">
        <v>2026</v>
      </c>
      <c r="AY107" s="52" t="s">
        <v>166</v>
      </c>
    </row>
    <row r="108" spans="1:51" ht="82.5" customHeight="1" x14ac:dyDescent="0.25">
      <c r="A108" s="55" t="s">
        <v>561</v>
      </c>
      <c r="B108" s="181" t="s">
        <v>171</v>
      </c>
      <c r="C108" s="32" t="s">
        <v>98</v>
      </c>
      <c r="E108" s="34">
        <v>65000</v>
      </c>
      <c r="F108" s="32"/>
      <c r="G108" s="32"/>
      <c r="H108" s="32"/>
      <c r="I108" s="32"/>
      <c r="J108" s="32"/>
      <c r="K108" s="33">
        <f t="shared" si="49"/>
        <v>65000</v>
      </c>
      <c r="L108" s="32"/>
      <c r="M108" s="32"/>
      <c r="N108" s="32"/>
      <c r="O108" s="32"/>
      <c r="P108" s="32"/>
      <c r="Q108" s="32"/>
      <c r="R108" s="33">
        <f t="shared" si="54"/>
        <v>0</v>
      </c>
      <c r="S108" s="32"/>
      <c r="T108" s="32"/>
      <c r="U108" s="32"/>
      <c r="V108" s="32"/>
      <c r="W108" s="32"/>
      <c r="X108" s="32"/>
      <c r="Y108" s="33">
        <f t="shared" si="55"/>
        <v>0</v>
      </c>
      <c r="Z108" s="32"/>
      <c r="AA108" s="32"/>
      <c r="AB108" s="32"/>
      <c r="AC108" s="32"/>
      <c r="AD108" s="32"/>
      <c r="AE108" s="32"/>
      <c r="AF108" s="33">
        <f t="shared" si="50"/>
        <v>0</v>
      </c>
      <c r="AG108" s="32"/>
      <c r="AH108" s="32"/>
      <c r="AI108" s="32"/>
      <c r="AJ108" s="32"/>
      <c r="AK108" s="32"/>
      <c r="AL108" s="32"/>
      <c r="AM108" s="33">
        <f t="shared" si="51"/>
        <v>0</v>
      </c>
      <c r="AN108" s="32"/>
      <c r="AO108" s="32"/>
      <c r="AP108" s="32"/>
      <c r="AQ108" s="32"/>
      <c r="AR108" s="32"/>
      <c r="AS108" s="32"/>
      <c r="AT108" s="33">
        <f t="shared" si="52"/>
        <v>0</v>
      </c>
      <c r="AU108" s="35">
        <f t="shared" si="53"/>
        <v>65000</v>
      </c>
      <c r="AV108" s="121" t="s">
        <v>683</v>
      </c>
      <c r="AW108" s="54">
        <v>2022</v>
      </c>
      <c r="AX108" s="54">
        <v>2023</v>
      </c>
      <c r="AY108" s="52" t="s">
        <v>166</v>
      </c>
    </row>
    <row r="109" spans="1:51" ht="85.5" customHeight="1" x14ac:dyDescent="0.25">
      <c r="A109" s="55" t="s">
        <v>562</v>
      </c>
      <c r="B109" s="181" t="s">
        <v>172</v>
      </c>
      <c r="C109" s="32" t="s">
        <v>98</v>
      </c>
      <c r="D109" s="34"/>
      <c r="E109" s="38">
        <v>145000</v>
      </c>
      <c r="F109" s="32"/>
      <c r="G109" s="32"/>
      <c r="H109" s="32"/>
      <c r="I109" s="32"/>
      <c r="J109" s="32"/>
      <c r="K109" s="33">
        <f t="shared" si="49"/>
        <v>145000</v>
      </c>
      <c r="L109" s="33">
        <f>E107+F107+G107+I107</f>
        <v>0</v>
      </c>
      <c r="M109" s="32"/>
      <c r="N109" s="32"/>
      <c r="O109" s="32"/>
      <c r="P109" s="32"/>
      <c r="Q109" s="32"/>
      <c r="R109" s="33">
        <f t="shared" si="54"/>
        <v>0</v>
      </c>
      <c r="S109" s="32"/>
      <c r="T109" s="32"/>
      <c r="U109" s="32"/>
      <c r="V109" s="32"/>
      <c r="W109" s="32"/>
      <c r="X109" s="32"/>
      <c r="Y109" s="33">
        <f t="shared" si="55"/>
        <v>0</v>
      </c>
      <c r="Z109" s="32"/>
      <c r="AA109" s="32"/>
      <c r="AB109" s="32"/>
      <c r="AC109" s="32"/>
      <c r="AD109" s="32"/>
      <c r="AE109" s="32"/>
      <c r="AF109" s="33">
        <f t="shared" si="50"/>
        <v>0</v>
      </c>
      <c r="AG109" s="32"/>
      <c r="AH109" s="32"/>
      <c r="AI109" s="32"/>
      <c r="AJ109" s="32"/>
      <c r="AK109" s="32"/>
      <c r="AL109" s="32"/>
      <c r="AM109" s="33">
        <f t="shared" si="51"/>
        <v>0</v>
      </c>
      <c r="AN109" s="32"/>
      <c r="AO109" s="32"/>
      <c r="AP109" s="32"/>
      <c r="AQ109" s="32"/>
      <c r="AR109" s="32"/>
      <c r="AS109" s="32"/>
      <c r="AT109" s="33">
        <f t="shared" si="52"/>
        <v>0</v>
      </c>
      <c r="AU109" s="35">
        <f t="shared" si="53"/>
        <v>145000</v>
      </c>
      <c r="AV109" s="121" t="s">
        <v>879</v>
      </c>
      <c r="AW109" s="54">
        <v>2022</v>
      </c>
      <c r="AX109" s="54">
        <v>2023</v>
      </c>
      <c r="AY109" s="52" t="s">
        <v>166</v>
      </c>
    </row>
    <row r="110" spans="1:51" ht="86.25" customHeight="1" x14ac:dyDescent="0.25">
      <c r="A110" s="55" t="s">
        <v>563</v>
      </c>
      <c r="B110" s="181" t="s">
        <v>173</v>
      </c>
      <c r="C110" s="32" t="s">
        <v>98</v>
      </c>
      <c r="D110" s="34"/>
      <c r="F110" s="32"/>
      <c r="G110" s="32"/>
      <c r="H110" s="32"/>
      <c r="I110" s="32"/>
      <c r="J110" s="32"/>
      <c r="K110" s="33">
        <f t="shared" si="49"/>
        <v>0</v>
      </c>
      <c r="L110" s="32">
        <v>240000</v>
      </c>
      <c r="M110" s="32"/>
      <c r="N110" s="32"/>
      <c r="O110" s="32"/>
      <c r="P110" s="32"/>
      <c r="Q110" s="32"/>
      <c r="R110" s="33">
        <f t="shared" si="54"/>
        <v>240000</v>
      </c>
      <c r="S110" s="32"/>
      <c r="T110" s="32"/>
      <c r="U110" s="32"/>
      <c r="V110" s="32"/>
      <c r="W110" s="32"/>
      <c r="X110" s="32"/>
      <c r="Y110" s="33">
        <f t="shared" si="55"/>
        <v>0</v>
      </c>
      <c r="Z110" s="32"/>
      <c r="AA110" s="32"/>
      <c r="AB110" s="32"/>
      <c r="AC110" s="32"/>
      <c r="AD110" s="32"/>
      <c r="AE110" s="32"/>
      <c r="AF110" s="33">
        <f t="shared" si="50"/>
        <v>0</v>
      </c>
      <c r="AG110" s="32"/>
      <c r="AH110" s="32"/>
      <c r="AI110" s="32"/>
      <c r="AJ110" s="32"/>
      <c r="AK110" s="32"/>
      <c r="AL110" s="32"/>
      <c r="AM110" s="33">
        <f t="shared" si="51"/>
        <v>0</v>
      </c>
      <c r="AN110" s="32"/>
      <c r="AO110" s="32"/>
      <c r="AP110" s="32"/>
      <c r="AQ110" s="32"/>
      <c r="AR110" s="32"/>
      <c r="AS110" s="32"/>
      <c r="AT110" s="33">
        <f t="shared" si="52"/>
        <v>0</v>
      </c>
      <c r="AU110" s="35">
        <f t="shared" si="53"/>
        <v>240000</v>
      </c>
      <c r="AV110" s="121" t="s">
        <v>880</v>
      </c>
      <c r="AW110" s="54">
        <v>2023</v>
      </c>
      <c r="AX110" s="54">
        <v>2024</v>
      </c>
      <c r="AY110" s="52" t="s">
        <v>166</v>
      </c>
    </row>
    <row r="111" spans="1:51" ht="102" customHeight="1" x14ac:dyDescent="0.25">
      <c r="A111" s="55" t="s">
        <v>564</v>
      </c>
      <c r="B111" s="181" t="s">
        <v>174</v>
      </c>
      <c r="C111" s="32" t="s">
        <v>98</v>
      </c>
      <c r="D111" s="34"/>
      <c r="E111" s="38"/>
      <c r="F111" s="32"/>
      <c r="G111" s="32"/>
      <c r="H111" s="32"/>
      <c r="I111" s="32"/>
      <c r="J111" s="32"/>
      <c r="K111" s="33">
        <f t="shared" si="49"/>
        <v>0</v>
      </c>
      <c r="L111" s="32"/>
      <c r="M111" s="32"/>
      <c r="N111" s="32"/>
      <c r="O111" s="32"/>
      <c r="P111" s="32"/>
      <c r="Q111" s="32"/>
      <c r="R111" s="33">
        <f t="shared" si="54"/>
        <v>0</v>
      </c>
      <c r="S111" s="32">
        <v>260000</v>
      </c>
      <c r="T111" s="32"/>
      <c r="U111" s="32"/>
      <c r="V111" s="32"/>
      <c r="W111" s="32"/>
      <c r="X111" s="32"/>
      <c r="Y111" s="33">
        <f t="shared" si="55"/>
        <v>260000</v>
      </c>
      <c r="Z111" s="32"/>
      <c r="AA111" s="32"/>
      <c r="AB111" s="32"/>
      <c r="AC111" s="32"/>
      <c r="AD111" s="32"/>
      <c r="AE111" s="32"/>
      <c r="AF111" s="33">
        <f t="shared" si="50"/>
        <v>0</v>
      </c>
      <c r="AG111" s="32"/>
      <c r="AH111" s="32"/>
      <c r="AI111" s="32"/>
      <c r="AJ111" s="32"/>
      <c r="AK111" s="32"/>
      <c r="AL111" s="32"/>
      <c r="AM111" s="33">
        <f t="shared" si="51"/>
        <v>0</v>
      </c>
      <c r="AN111" s="32"/>
      <c r="AO111" s="32"/>
      <c r="AP111" s="32"/>
      <c r="AQ111" s="32"/>
      <c r="AR111" s="32"/>
      <c r="AS111" s="32"/>
      <c r="AT111" s="33">
        <f t="shared" si="52"/>
        <v>0</v>
      </c>
      <c r="AU111" s="35">
        <f t="shared" si="53"/>
        <v>260000</v>
      </c>
      <c r="AV111" s="121" t="s">
        <v>901</v>
      </c>
      <c r="AW111" s="54">
        <v>2024</v>
      </c>
      <c r="AX111" s="54">
        <v>2025</v>
      </c>
      <c r="AY111" s="52" t="s">
        <v>166</v>
      </c>
    </row>
    <row r="112" spans="1:51" s="7" customFormat="1" ht="100.5" customHeight="1" x14ac:dyDescent="0.25">
      <c r="A112" s="55" t="s">
        <v>565</v>
      </c>
      <c r="B112" s="181" t="s">
        <v>175</v>
      </c>
      <c r="C112" s="32" t="s">
        <v>98</v>
      </c>
      <c r="D112" s="34"/>
      <c r="E112" s="38"/>
      <c r="F112" s="32"/>
      <c r="G112" s="32"/>
      <c r="H112" s="32"/>
      <c r="I112" s="32"/>
      <c r="J112" s="32"/>
      <c r="K112" s="33">
        <f t="shared" si="49"/>
        <v>0</v>
      </c>
      <c r="L112" s="32">
        <v>150000</v>
      </c>
      <c r="M112" s="32"/>
      <c r="N112" s="32">
        <v>850000</v>
      </c>
      <c r="O112" s="32" t="s">
        <v>46</v>
      </c>
      <c r="P112" s="32"/>
      <c r="Q112" s="32"/>
      <c r="R112" s="33">
        <f t="shared" si="54"/>
        <v>1000000</v>
      </c>
      <c r="S112" s="32"/>
      <c r="T112" s="32"/>
      <c r="U112" s="32"/>
      <c r="V112" s="32"/>
      <c r="W112" s="32"/>
      <c r="X112" s="32"/>
      <c r="Y112" s="33">
        <f t="shared" si="55"/>
        <v>0</v>
      </c>
      <c r="Z112" s="32"/>
      <c r="AA112" s="32"/>
      <c r="AB112" s="32"/>
      <c r="AC112" s="32"/>
      <c r="AD112" s="32"/>
      <c r="AE112" s="32"/>
      <c r="AF112" s="33">
        <f t="shared" si="50"/>
        <v>0</v>
      </c>
      <c r="AG112" s="32"/>
      <c r="AH112" s="32"/>
      <c r="AI112" s="32"/>
      <c r="AJ112" s="32"/>
      <c r="AK112" s="32"/>
      <c r="AL112" s="32"/>
      <c r="AM112" s="33">
        <f t="shared" si="51"/>
        <v>0</v>
      </c>
      <c r="AN112" s="32"/>
      <c r="AO112" s="32"/>
      <c r="AP112" s="32"/>
      <c r="AQ112" s="32"/>
      <c r="AR112" s="32"/>
      <c r="AS112" s="32"/>
      <c r="AT112" s="33">
        <f t="shared" si="52"/>
        <v>0</v>
      </c>
      <c r="AU112" s="35">
        <f t="shared" si="53"/>
        <v>1000000</v>
      </c>
      <c r="AV112" s="121" t="s">
        <v>902</v>
      </c>
      <c r="AW112" s="54">
        <v>2023</v>
      </c>
      <c r="AX112" s="54">
        <v>2025</v>
      </c>
      <c r="AY112" s="52" t="s">
        <v>166</v>
      </c>
    </row>
    <row r="113" spans="1:51" ht="49.5" customHeight="1" x14ac:dyDescent="0.25">
      <c r="A113" s="55" t="s">
        <v>566</v>
      </c>
      <c r="B113" s="32" t="s">
        <v>179</v>
      </c>
      <c r="C113" s="32" t="s">
        <v>98</v>
      </c>
      <c r="D113" s="34"/>
      <c r="E113" s="38"/>
      <c r="F113" s="32"/>
      <c r="G113" s="32"/>
      <c r="H113" s="32"/>
      <c r="I113" s="32"/>
      <c r="J113" s="32"/>
      <c r="K113" s="33">
        <f t="shared" si="49"/>
        <v>0</v>
      </c>
      <c r="L113" s="32">
        <v>1170000</v>
      </c>
      <c r="M113" s="32"/>
      <c r="N113" s="32"/>
      <c r="O113" s="32"/>
      <c r="P113" s="32"/>
      <c r="Q113" s="32"/>
      <c r="R113" s="33">
        <f t="shared" si="54"/>
        <v>1170000</v>
      </c>
      <c r="S113" s="32">
        <v>1170000</v>
      </c>
      <c r="T113" s="32"/>
      <c r="U113" s="32"/>
      <c r="V113" s="32"/>
      <c r="W113" s="32"/>
      <c r="X113" s="32"/>
      <c r="Y113" s="33">
        <f t="shared" si="55"/>
        <v>1170000</v>
      </c>
      <c r="Z113" s="32">
        <v>1780000</v>
      </c>
      <c r="AA113" s="32"/>
      <c r="AB113" s="32"/>
      <c r="AC113" s="32"/>
      <c r="AD113" s="32"/>
      <c r="AE113" s="32"/>
      <c r="AF113" s="33">
        <f t="shared" si="50"/>
        <v>1780000</v>
      </c>
      <c r="AG113" s="32">
        <v>1660000</v>
      </c>
      <c r="AH113" s="32"/>
      <c r="AI113" s="32"/>
      <c r="AJ113" s="32"/>
      <c r="AK113" s="32"/>
      <c r="AL113" s="32"/>
      <c r="AM113" s="33">
        <f t="shared" si="51"/>
        <v>1660000</v>
      </c>
      <c r="AN113" s="32"/>
      <c r="AO113" s="32"/>
      <c r="AP113" s="32"/>
      <c r="AQ113" s="32"/>
      <c r="AR113" s="32"/>
      <c r="AS113" s="32"/>
      <c r="AT113" s="33">
        <f t="shared" si="52"/>
        <v>0</v>
      </c>
      <c r="AU113" s="35">
        <f t="shared" si="53"/>
        <v>5780000</v>
      </c>
      <c r="AV113" s="43" t="s">
        <v>684</v>
      </c>
      <c r="AW113" s="32">
        <v>2023</v>
      </c>
      <c r="AX113" s="38">
        <v>2025</v>
      </c>
      <c r="AY113" s="53" t="s">
        <v>154</v>
      </c>
    </row>
    <row r="114" spans="1:51" ht="149.25" customHeight="1" x14ac:dyDescent="0.25">
      <c r="A114" s="55" t="s">
        <v>567</v>
      </c>
      <c r="B114" s="32" t="s">
        <v>178</v>
      </c>
      <c r="C114" s="32" t="s">
        <v>98</v>
      </c>
      <c r="D114" s="34"/>
      <c r="E114" s="38"/>
      <c r="F114" s="32"/>
      <c r="G114" s="32"/>
      <c r="H114" s="32"/>
      <c r="I114" s="32"/>
      <c r="J114" s="32"/>
      <c r="K114" s="33">
        <f t="shared" si="49"/>
        <v>0</v>
      </c>
      <c r="L114" s="32">
        <v>220000</v>
      </c>
      <c r="M114" s="32"/>
      <c r="N114" s="32"/>
      <c r="O114" s="32"/>
      <c r="P114" s="32"/>
      <c r="Q114" s="32"/>
      <c r="R114" s="33">
        <f t="shared" si="54"/>
        <v>220000</v>
      </c>
      <c r="S114" s="32">
        <v>220000</v>
      </c>
      <c r="T114" s="32"/>
      <c r="U114" s="32"/>
      <c r="V114" s="32"/>
      <c r="W114" s="32"/>
      <c r="X114" s="32"/>
      <c r="Y114" s="33">
        <f t="shared" si="55"/>
        <v>220000</v>
      </c>
      <c r="Z114" s="32">
        <v>1680000</v>
      </c>
      <c r="AA114" s="32"/>
      <c r="AB114" s="32"/>
      <c r="AC114" s="32"/>
      <c r="AD114" s="32"/>
      <c r="AE114" s="32"/>
      <c r="AF114" s="33">
        <f t="shared" si="50"/>
        <v>1680000</v>
      </c>
      <c r="AG114" s="32">
        <v>1560000</v>
      </c>
      <c r="AH114" s="32"/>
      <c r="AI114" s="32"/>
      <c r="AJ114" s="32"/>
      <c r="AK114" s="32"/>
      <c r="AL114" s="32"/>
      <c r="AM114" s="33">
        <f t="shared" si="51"/>
        <v>1560000</v>
      </c>
      <c r="AN114" s="32"/>
      <c r="AO114" s="32"/>
      <c r="AP114" s="32"/>
      <c r="AQ114" s="32"/>
      <c r="AR114" s="32"/>
      <c r="AS114" s="32"/>
      <c r="AT114" s="33">
        <f t="shared" si="52"/>
        <v>0</v>
      </c>
      <c r="AU114" s="35">
        <f t="shared" si="53"/>
        <v>3680000</v>
      </c>
      <c r="AV114" s="43" t="s">
        <v>685</v>
      </c>
      <c r="AW114" s="32">
        <v>2023</v>
      </c>
      <c r="AX114" s="38">
        <v>2025</v>
      </c>
      <c r="AY114" s="53" t="s">
        <v>154</v>
      </c>
    </row>
    <row r="115" spans="1:51" ht="31.5" customHeight="1" x14ac:dyDescent="0.25">
      <c r="A115" s="55" t="s">
        <v>568</v>
      </c>
      <c r="B115" s="32" t="s">
        <v>177</v>
      </c>
      <c r="C115" s="32" t="s">
        <v>98</v>
      </c>
      <c r="D115" s="34"/>
      <c r="E115" s="38"/>
      <c r="F115" s="32"/>
      <c r="G115" s="32"/>
      <c r="H115" s="32"/>
      <c r="I115" s="32"/>
      <c r="J115" s="32"/>
      <c r="K115" s="33">
        <f t="shared" si="49"/>
        <v>0</v>
      </c>
      <c r="L115" s="32"/>
      <c r="M115" s="32"/>
      <c r="N115" s="32"/>
      <c r="O115" s="32"/>
      <c r="P115" s="32"/>
      <c r="Q115" s="32"/>
      <c r="R115" s="33">
        <f t="shared" si="54"/>
        <v>0</v>
      </c>
      <c r="S115" s="32">
        <v>250000</v>
      </c>
      <c r="T115" s="32"/>
      <c r="U115" s="32"/>
      <c r="V115" s="32"/>
      <c r="W115" s="32"/>
      <c r="X115" s="32"/>
      <c r="Y115" s="33">
        <f t="shared" si="55"/>
        <v>250000</v>
      </c>
      <c r="Z115" s="32"/>
      <c r="AA115" s="32"/>
      <c r="AB115" s="32"/>
      <c r="AC115" s="32"/>
      <c r="AD115" s="32"/>
      <c r="AE115" s="32"/>
      <c r="AF115" s="33">
        <f t="shared" si="50"/>
        <v>0</v>
      </c>
      <c r="AG115" s="32"/>
      <c r="AH115" s="32"/>
      <c r="AI115" s="32"/>
      <c r="AJ115" s="32"/>
      <c r="AK115" s="32"/>
      <c r="AL115" s="32"/>
      <c r="AM115" s="33">
        <f t="shared" si="51"/>
        <v>0</v>
      </c>
      <c r="AN115" s="32"/>
      <c r="AO115" s="32"/>
      <c r="AP115" s="32"/>
      <c r="AQ115" s="32"/>
      <c r="AR115" s="32"/>
      <c r="AS115" s="32"/>
      <c r="AT115" s="33">
        <f t="shared" si="52"/>
        <v>0</v>
      </c>
      <c r="AU115" s="35">
        <f t="shared" si="53"/>
        <v>250000</v>
      </c>
      <c r="AV115" s="43" t="s">
        <v>686</v>
      </c>
      <c r="AW115" s="32">
        <v>2024</v>
      </c>
      <c r="AX115" s="38">
        <v>2024</v>
      </c>
      <c r="AY115" s="53" t="s">
        <v>154</v>
      </c>
    </row>
    <row r="116" spans="1:51" ht="284.25" customHeight="1" x14ac:dyDescent="0.25">
      <c r="A116" s="55" t="s">
        <v>569</v>
      </c>
      <c r="B116" s="32" t="s">
        <v>180</v>
      </c>
      <c r="C116" s="32" t="s">
        <v>98</v>
      </c>
      <c r="D116" s="34"/>
      <c r="E116" s="38"/>
      <c r="F116" s="32"/>
      <c r="G116" s="32"/>
      <c r="H116" s="32"/>
      <c r="I116" s="32"/>
      <c r="J116" s="32"/>
      <c r="K116" s="33">
        <f t="shared" si="49"/>
        <v>0</v>
      </c>
      <c r="L116" s="32"/>
      <c r="M116" s="32"/>
      <c r="N116" s="32"/>
      <c r="O116" s="32"/>
      <c r="P116" s="32"/>
      <c r="Q116" s="32"/>
      <c r="R116" s="33">
        <f t="shared" si="54"/>
        <v>0</v>
      </c>
      <c r="S116" s="32">
        <v>200000</v>
      </c>
      <c r="T116" s="32"/>
      <c r="U116" s="32"/>
      <c r="V116" s="32"/>
      <c r="W116" s="32"/>
      <c r="X116" s="32"/>
      <c r="Y116" s="33">
        <f t="shared" si="55"/>
        <v>200000</v>
      </c>
      <c r="Z116" s="32">
        <v>250000</v>
      </c>
      <c r="AA116" s="32"/>
      <c r="AB116" s="32"/>
      <c r="AC116" s="32"/>
      <c r="AD116" s="32"/>
      <c r="AE116" s="32"/>
      <c r="AF116" s="33">
        <f t="shared" si="50"/>
        <v>250000</v>
      </c>
      <c r="AG116" s="32">
        <v>250000</v>
      </c>
      <c r="AH116" s="32"/>
      <c r="AI116" s="32"/>
      <c r="AJ116" s="32"/>
      <c r="AK116" s="32"/>
      <c r="AL116" s="32"/>
      <c r="AM116" s="33">
        <f t="shared" si="51"/>
        <v>250000</v>
      </c>
      <c r="AN116" s="32">
        <v>200000</v>
      </c>
      <c r="AO116" s="32"/>
      <c r="AP116" s="32"/>
      <c r="AQ116" s="32"/>
      <c r="AR116" s="32"/>
      <c r="AS116" s="32"/>
      <c r="AT116" s="33">
        <f t="shared" si="52"/>
        <v>200000</v>
      </c>
      <c r="AU116" s="35">
        <f t="shared" si="53"/>
        <v>900000</v>
      </c>
      <c r="AV116" s="43" t="s">
        <v>687</v>
      </c>
      <c r="AW116" s="32">
        <v>2022</v>
      </c>
      <c r="AX116" s="38">
        <v>2025</v>
      </c>
      <c r="AY116" s="53" t="s">
        <v>154</v>
      </c>
    </row>
    <row r="117" spans="1:51" ht="150.75" customHeight="1" x14ac:dyDescent="0.25">
      <c r="A117" s="55" t="s">
        <v>570</v>
      </c>
      <c r="B117" s="32" t="s">
        <v>176</v>
      </c>
      <c r="C117" s="32" t="s">
        <v>98</v>
      </c>
      <c r="D117" s="34"/>
      <c r="E117" s="38"/>
      <c r="F117" s="32"/>
      <c r="G117" s="32"/>
      <c r="H117" s="32"/>
      <c r="I117" s="32"/>
      <c r="J117" s="32"/>
      <c r="K117" s="33">
        <f t="shared" ref="K117:K118" si="56">E117+F117+G117+I117</f>
        <v>0</v>
      </c>
      <c r="L117" s="32"/>
      <c r="M117" s="32"/>
      <c r="N117" s="32"/>
      <c r="O117" s="32"/>
      <c r="P117" s="32"/>
      <c r="Q117" s="32"/>
      <c r="R117" s="33">
        <f t="shared" si="54"/>
        <v>0</v>
      </c>
      <c r="S117" s="32">
        <v>550000</v>
      </c>
      <c r="T117" s="32"/>
      <c r="U117" s="32"/>
      <c r="V117" s="32"/>
      <c r="W117" s="32"/>
      <c r="X117" s="32"/>
      <c r="Y117" s="33">
        <f>S117+T117+U117+W117</f>
        <v>550000</v>
      </c>
      <c r="Z117" s="32">
        <v>420000</v>
      </c>
      <c r="AA117" s="32"/>
      <c r="AB117" s="32"/>
      <c r="AC117" s="32"/>
      <c r="AD117" s="32"/>
      <c r="AE117" s="32"/>
      <c r="AF117" s="33">
        <f t="shared" si="50"/>
        <v>420000</v>
      </c>
      <c r="AG117" s="32">
        <v>420000</v>
      </c>
      <c r="AH117" s="32"/>
      <c r="AI117" s="32"/>
      <c r="AJ117" s="32"/>
      <c r="AK117" s="32"/>
      <c r="AL117" s="32"/>
      <c r="AM117" s="33">
        <f t="shared" si="51"/>
        <v>420000</v>
      </c>
      <c r="AN117" s="32">
        <v>520000</v>
      </c>
      <c r="AO117" s="32"/>
      <c r="AP117" s="32"/>
      <c r="AQ117" s="32"/>
      <c r="AR117" s="32"/>
      <c r="AS117" s="32"/>
      <c r="AT117" s="33">
        <f t="shared" si="52"/>
        <v>520000</v>
      </c>
      <c r="AU117" s="35">
        <f t="shared" si="53"/>
        <v>1910000</v>
      </c>
      <c r="AV117" s="43" t="s">
        <v>688</v>
      </c>
      <c r="AW117" s="32">
        <v>2022</v>
      </c>
      <c r="AX117" s="38">
        <v>2026</v>
      </c>
      <c r="AY117" s="53" t="s">
        <v>857</v>
      </c>
    </row>
    <row r="118" spans="1:51" ht="280.5" customHeight="1" x14ac:dyDescent="0.25">
      <c r="A118" s="55" t="s">
        <v>829</v>
      </c>
      <c r="B118" s="89" t="s">
        <v>828</v>
      </c>
      <c r="C118" s="48" t="s">
        <v>98</v>
      </c>
      <c r="D118" s="48"/>
      <c r="E118" s="182"/>
      <c r="F118" s="48"/>
      <c r="G118" s="48"/>
      <c r="H118" s="48"/>
      <c r="I118" s="48"/>
      <c r="J118" s="48"/>
      <c r="K118" s="93">
        <f t="shared" si="56"/>
        <v>0</v>
      </c>
      <c r="L118" s="48"/>
      <c r="M118" s="48"/>
      <c r="N118" s="48"/>
      <c r="O118" s="48"/>
      <c r="P118" s="48"/>
      <c r="Q118" s="48"/>
      <c r="R118" s="183">
        <f t="shared" si="54"/>
        <v>0</v>
      </c>
      <c r="S118" s="48">
        <v>250000</v>
      </c>
      <c r="T118" s="48"/>
      <c r="U118" s="48"/>
      <c r="V118" s="48"/>
      <c r="W118" s="48"/>
      <c r="X118" s="48"/>
      <c r="Y118" s="93">
        <f t="shared" ref="Y118" si="57">S118+T118+U118+W118</f>
        <v>250000</v>
      </c>
      <c r="Z118" s="48">
        <v>250000</v>
      </c>
      <c r="AA118" s="48"/>
      <c r="AB118" s="48"/>
      <c r="AC118" s="48"/>
      <c r="AD118" s="48"/>
      <c r="AE118" s="48"/>
      <c r="AF118" s="93">
        <f t="shared" si="50"/>
        <v>250000</v>
      </c>
      <c r="AG118" s="48"/>
      <c r="AH118" s="48"/>
      <c r="AI118" s="48"/>
      <c r="AJ118" s="48"/>
      <c r="AK118" s="48"/>
      <c r="AL118" s="48"/>
      <c r="AM118" s="93">
        <f t="shared" si="51"/>
        <v>0</v>
      </c>
      <c r="AN118" s="48"/>
      <c r="AO118" s="48"/>
      <c r="AP118" s="48"/>
      <c r="AQ118" s="48"/>
      <c r="AR118" s="48"/>
      <c r="AS118" s="48"/>
      <c r="AT118" s="183">
        <f t="shared" si="52"/>
        <v>0</v>
      </c>
      <c r="AU118" s="95">
        <f t="shared" si="53"/>
        <v>500000</v>
      </c>
      <c r="AV118" s="89" t="s">
        <v>830</v>
      </c>
      <c r="AW118" s="48">
        <v>2024</v>
      </c>
      <c r="AX118" s="48">
        <v>2025</v>
      </c>
      <c r="AY118" s="52" t="s">
        <v>858</v>
      </c>
    </row>
    <row r="119" spans="1:51" ht="57.95" customHeight="1" x14ac:dyDescent="0.25">
      <c r="A119" s="339" t="s">
        <v>571</v>
      </c>
      <c r="B119" s="342"/>
      <c r="C119" s="342"/>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2"/>
      <c r="AR119" s="342"/>
      <c r="AS119" s="342"/>
      <c r="AT119" s="342"/>
      <c r="AU119" s="342"/>
      <c r="AV119" s="342"/>
      <c r="AW119" s="342"/>
      <c r="AX119" s="342"/>
      <c r="AY119" s="341"/>
    </row>
    <row r="120" spans="1:51" ht="362.25" customHeight="1" x14ac:dyDescent="0.25">
      <c r="A120" s="55" t="s">
        <v>334</v>
      </c>
      <c r="B120" s="32" t="s">
        <v>99</v>
      </c>
      <c r="C120" s="32" t="s">
        <v>98</v>
      </c>
      <c r="D120" s="32"/>
      <c r="E120" s="38">
        <v>150000</v>
      </c>
      <c r="F120" s="32"/>
      <c r="G120" s="32">
        <v>850000</v>
      </c>
      <c r="H120" s="32"/>
      <c r="I120" s="32"/>
      <c r="J120" s="32"/>
      <c r="K120" s="33">
        <f t="shared" ref="K120" si="58">E120+F120+G120+I120</f>
        <v>1000000</v>
      </c>
      <c r="L120" s="32">
        <v>225000</v>
      </c>
      <c r="M120" s="32"/>
      <c r="N120" s="32">
        <v>1275000</v>
      </c>
      <c r="O120" s="32"/>
      <c r="P120" s="32"/>
      <c r="Q120" s="32"/>
      <c r="R120" s="33">
        <f t="shared" ref="R120" si="59">L120+M120+N120+P120</f>
        <v>1500000</v>
      </c>
      <c r="S120" s="32"/>
      <c r="T120" s="32"/>
      <c r="U120" s="32"/>
      <c r="V120" s="32"/>
      <c r="W120" s="32"/>
      <c r="X120" s="32"/>
      <c r="Y120" s="33">
        <f t="shared" ref="Y120" si="60">S120+T120+U120+W120</f>
        <v>0</v>
      </c>
      <c r="Z120" s="32"/>
      <c r="AA120" s="32"/>
      <c r="AB120" s="32"/>
      <c r="AC120" s="32"/>
      <c r="AD120" s="32"/>
      <c r="AE120" s="32"/>
      <c r="AF120" s="33">
        <f t="shared" si="50"/>
        <v>0</v>
      </c>
      <c r="AG120" s="32"/>
      <c r="AH120" s="32"/>
      <c r="AI120" s="32"/>
      <c r="AJ120" s="32"/>
      <c r="AK120" s="32"/>
      <c r="AL120" s="32"/>
      <c r="AM120" s="33">
        <f t="shared" si="51"/>
        <v>0</v>
      </c>
      <c r="AN120" s="32"/>
      <c r="AO120" s="32"/>
      <c r="AP120" s="32"/>
      <c r="AQ120" s="32"/>
      <c r="AR120" s="32"/>
      <c r="AS120" s="32"/>
      <c r="AT120" s="33">
        <f t="shared" ref="AT120" si="61">AN120+AO120+AP120+AR120</f>
        <v>0</v>
      </c>
      <c r="AU120" s="35">
        <f t="shared" ref="AU120" si="62">AT120+AM120+AF120+Y120+R120+K120</f>
        <v>2500000</v>
      </c>
      <c r="AV120" s="43" t="s">
        <v>689</v>
      </c>
      <c r="AW120" s="32">
        <v>2022</v>
      </c>
      <c r="AX120" s="38">
        <v>2023</v>
      </c>
      <c r="AY120" s="53" t="s">
        <v>75</v>
      </c>
    </row>
    <row r="121" spans="1:51" ht="45.95" customHeight="1" x14ac:dyDescent="0.25">
      <c r="A121" s="339" t="s">
        <v>572</v>
      </c>
      <c r="B121" s="342"/>
      <c r="C121" s="342"/>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2"/>
      <c r="AY121" s="341"/>
    </row>
    <row r="122" spans="1:51" s="1" customFormat="1" ht="154.5" customHeight="1" x14ac:dyDescent="0.25">
      <c r="A122" s="55" t="s">
        <v>335</v>
      </c>
      <c r="B122" s="32" t="s">
        <v>100</v>
      </c>
      <c r="C122" s="32" t="s">
        <v>98</v>
      </c>
      <c r="D122" s="34"/>
      <c r="E122" s="38"/>
      <c r="F122" s="32"/>
      <c r="G122" s="32"/>
      <c r="H122" s="32"/>
      <c r="I122" s="32"/>
      <c r="J122" s="32"/>
      <c r="K122" s="33">
        <f t="shared" ref="K122:K135" si="63">E122+F122+G122+I122</f>
        <v>0</v>
      </c>
      <c r="L122" s="134">
        <v>37490</v>
      </c>
      <c r="M122" s="34"/>
      <c r="N122" s="34"/>
      <c r="O122" s="34"/>
      <c r="P122" s="34"/>
      <c r="Q122" s="34"/>
      <c r="R122" s="33">
        <f>L122+M122+N122+P122</f>
        <v>37490</v>
      </c>
      <c r="S122" s="34">
        <f>32500+40000</f>
        <v>72500</v>
      </c>
      <c r="T122" s="32"/>
      <c r="U122" s="32"/>
      <c r="V122" s="32"/>
      <c r="W122" s="32"/>
      <c r="X122" s="32"/>
      <c r="Y122" s="33">
        <f>S122+T122+U122+W122</f>
        <v>72500</v>
      </c>
      <c r="Z122" s="32"/>
      <c r="AA122" s="32"/>
      <c r="AB122" s="32"/>
      <c r="AC122" s="32"/>
      <c r="AD122" s="32"/>
      <c r="AE122" s="32"/>
      <c r="AF122" s="33">
        <f t="shared" ref="AF122:AF135" si="64">Z122+AA122+AB122+AD122</f>
        <v>0</v>
      </c>
      <c r="AG122" s="32"/>
      <c r="AH122" s="32"/>
      <c r="AI122" s="32"/>
      <c r="AJ122" s="32"/>
      <c r="AK122" s="32"/>
      <c r="AL122" s="32"/>
      <c r="AM122" s="33">
        <f t="shared" ref="AM122:AM134" si="65">AG122+AH122+AI122+AK122</f>
        <v>0</v>
      </c>
      <c r="AN122" s="32"/>
      <c r="AO122" s="32"/>
      <c r="AP122" s="32"/>
      <c r="AQ122" s="32"/>
      <c r="AR122" s="32"/>
      <c r="AS122" s="32"/>
      <c r="AT122" s="33">
        <f t="shared" ref="AT122:AT135" si="66">AN122+AO122+AP122+AR122</f>
        <v>0</v>
      </c>
      <c r="AU122" s="35">
        <f t="shared" ref="AU122:AU135" si="67">AT122+AM122+AF122+Y122+R122+K122</f>
        <v>109990</v>
      </c>
      <c r="AV122" s="43" t="s">
        <v>692</v>
      </c>
      <c r="AW122" s="32">
        <v>2023</v>
      </c>
      <c r="AX122" s="38">
        <v>2027</v>
      </c>
      <c r="AY122" s="53" t="s">
        <v>89</v>
      </c>
    </row>
    <row r="123" spans="1:51" s="1" customFormat="1" ht="110.25" x14ac:dyDescent="0.25">
      <c r="A123" s="55" t="s">
        <v>573</v>
      </c>
      <c r="B123" s="32" t="s">
        <v>854</v>
      </c>
      <c r="C123" s="32" t="s">
        <v>98</v>
      </c>
      <c r="D123" s="34"/>
      <c r="E123" s="20"/>
      <c r="F123" s="34"/>
      <c r="G123" s="34"/>
      <c r="H123" s="34"/>
      <c r="I123" s="34"/>
      <c r="J123" s="34"/>
      <c r="K123" s="33">
        <f t="shared" si="63"/>
        <v>0</v>
      </c>
      <c r="L123" s="134">
        <v>140321</v>
      </c>
      <c r="M123" s="32"/>
      <c r="N123" s="32"/>
      <c r="O123" s="32"/>
      <c r="P123" s="32"/>
      <c r="Q123" s="32"/>
      <c r="R123" s="33">
        <f t="shared" ref="R123:R134" si="68">L123+M123+N123+P123</f>
        <v>140321</v>
      </c>
      <c r="S123" s="32"/>
      <c r="T123" s="32"/>
      <c r="U123" s="32"/>
      <c r="V123" s="32"/>
      <c r="W123" s="32"/>
      <c r="X123" s="32"/>
      <c r="Y123" s="33">
        <f t="shared" ref="Y123:Y135" si="69">S123+T123+U123+W123</f>
        <v>0</v>
      </c>
      <c r="Z123" s="32"/>
      <c r="AA123" s="32"/>
      <c r="AB123" s="32"/>
      <c r="AC123" s="32"/>
      <c r="AD123" s="32"/>
      <c r="AE123" s="32"/>
      <c r="AF123" s="33">
        <f t="shared" si="64"/>
        <v>0</v>
      </c>
      <c r="AG123" s="32"/>
      <c r="AH123" s="32"/>
      <c r="AI123" s="32"/>
      <c r="AJ123" s="32"/>
      <c r="AK123" s="32"/>
      <c r="AL123" s="32"/>
      <c r="AM123" s="33">
        <f t="shared" si="65"/>
        <v>0</v>
      </c>
      <c r="AN123" s="32"/>
      <c r="AO123" s="32"/>
      <c r="AP123" s="32"/>
      <c r="AQ123" s="32"/>
      <c r="AR123" s="32"/>
      <c r="AS123" s="32"/>
      <c r="AT123" s="33">
        <f t="shared" si="66"/>
        <v>0</v>
      </c>
      <c r="AU123" s="35">
        <f t="shared" si="67"/>
        <v>140321</v>
      </c>
      <c r="AV123" s="43" t="s">
        <v>691</v>
      </c>
      <c r="AW123" s="32">
        <v>2023</v>
      </c>
      <c r="AX123" s="32">
        <v>2023</v>
      </c>
      <c r="AY123" s="53" t="s">
        <v>89</v>
      </c>
    </row>
    <row r="124" spans="1:51" s="1" customFormat="1" ht="272.25" x14ac:dyDescent="0.25">
      <c r="A124" s="55" t="s">
        <v>574</v>
      </c>
      <c r="B124" s="32" t="s">
        <v>181</v>
      </c>
      <c r="C124" s="32" t="s">
        <v>98</v>
      </c>
      <c r="D124" s="34"/>
      <c r="E124" s="134">
        <v>1436635.23</v>
      </c>
      <c r="F124" s="181"/>
      <c r="G124" s="34"/>
      <c r="H124" s="34"/>
      <c r="I124" s="34">
        <v>752327.15</v>
      </c>
      <c r="J124" s="34" t="s">
        <v>45</v>
      </c>
      <c r="K124" s="33">
        <f t="shared" si="63"/>
        <v>2188962.38</v>
      </c>
      <c r="L124" s="34">
        <v>773572.81</v>
      </c>
      <c r="M124" s="167"/>
      <c r="N124" s="34"/>
      <c r="O124" s="34"/>
      <c r="P124" s="20">
        <v>405099.23</v>
      </c>
      <c r="Q124" s="34" t="s">
        <v>45</v>
      </c>
      <c r="R124" s="33">
        <f t="shared" si="68"/>
        <v>1178672.04</v>
      </c>
      <c r="S124" s="34"/>
      <c r="T124" s="34"/>
      <c r="U124" s="34"/>
      <c r="V124" s="34"/>
      <c r="W124" s="34"/>
      <c r="X124" s="34"/>
      <c r="Y124" s="33">
        <f t="shared" si="69"/>
        <v>0</v>
      </c>
      <c r="Z124" s="32"/>
      <c r="AA124" s="32"/>
      <c r="AB124" s="32"/>
      <c r="AC124" s="32"/>
      <c r="AD124" s="32"/>
      <c r="AE124" s="32"/>
      <c r="AF124" s="33">
        <f t="shared" si="64"/>
        <v>0</v>
      </c>
      <c r="AG124" s="32"/>
      <c r="AH124" s="32"/>
      <c r="AI124" s="32"/>
      <c r="AJ124" s="32"/>
      <c r="AK124" s="32"/>
      <c r="AL124" s="32"/>
      <c r="AM124" s="33">
        <f t="shared" si="65"/>
        <v>0</v>
      </c>
      <c r="AN124" s="32"/>
      <c r="AO124" s="32"/>
      <c r="AP124" s="32"/>
      <c r="AQ124" s="32"/>
      <c r="AR124" s="32"/>
      <c r="AS124" s="32"/>
      <c r="AT124" s="33">
        <f t="shared" si="66"/>
        <v>0</v>
      </c>
      <c r="AU124" s="35">
        <f t="shared" si="67"/>
        <v>3367634.42</v>
      </c>
      <c r="AV124" s="42" t="s">
        <v>881</v>
      </c>
      <c r="AW124" s="32">
        <v>2022</v>
      </c>
      <c r="AX124" s="38">
        <v>2023</v>
      </c>
      <c r="AY124" s="53" t="s">
        <v>89</v>
      </c>
    </row>
    <row r="125" spans="1:51" s="1" customFormat="1" ht="72" x14ac:dyDescent="0.25">
      <c r="A125" s="55" t="s">
        <v>575</v>
      </c>
      <c r="B125" s="32" t="s">
        <v>71</v>
      </c>
      <c r="C125" s="32" t="s">
        <v>98</v>
      </c>
      <c r="D125" s="34"/>
      <c r="E125" s="12"/>
      <c r="F125" s="34"/>
      <c r="G125" s="34"/>
      <c r="H125" s="34"/>
      <c r="I125" s="34"/>
      <c r="J125" s="34"/>
      <c r="K125" s="33">
        <f t="shared" si="63"/>
        <v>0</v>
      </c>
      <c r="L125" s="32"/>
      <c r="M125" s="32"/>
      <c r="N125" s="32"/>
      <c r="O125" s="32"/>
      <c r="P125" s="32"/>
      <c r="Q125" s="32"/>
      <c r="R125" s="33">
        <f t="shared" si="68"/>
        <v>0</v>
      </c>
      <c r="S125" s="134">
        <v>50000</v>
      </c>
      <c r="T125" s="32"/>
      <c r="U125" s="32"/>
      <c r="V125" s="32"/>
      <c r="W125" s="32"/>
      <c r="X125" s="32"/>
      <c r="Y125" s="33">
        <f t="shared" si="69"/>
        <v>50000</v>
      </c>
      <c r="Z125" s="32"/>
      <c r="AA125" s="32"/>
      <c r="AB125" s="32"/>
      <c r="AC125" s="32"/>
      <c r="AD125" s="32"/>
      <c r="AE125" s="32"/>
      <c r="AF125" s="33">
        <f t="shared" si="64"/>
        <v>0</v>
      </c>
      <c r="AG125" s="32"/>
      <c r="AH125" s="32"/>
      <c r="AI125" s="32"/>
      <c r="AJ125" s="32"/>
      <c r="AK125" s="32"/>
      <c r="AL125" s="32"/>
      <c r="AM125" s="33">
        <f t="shared" si="65"/>
        <v>0</v>
      </c>
      <c r="AN125" s="32"/>
      <c r="AO125" s="32"/>
      <c r="AP125" s="32"/>
      <c r="AQ125" s="32"/>
      <c r="AR125" s="32"/>
      <c r="AS125" s="32"/>
      <c r="AT125" s="33">
        <f t="shared" si="66"/>
        <v>0</v>
      </c>
      <c r="AU125" s="35">
        <f t="shared" si="67"/>
        <v>50000</v>
      </c>
      <c r="AV125" s="43" t="s">
        <v>882</v>
      </c>
      <c r="AW125" s="32">
        <v>2022</v>
      </c>
      <c r="AX125" s="38">
        <v>2022</v>
      </c>
      <c r="AY125" s="53" t="s">
        <v>89</v>
      </c>
    </row>
    <row r="126" spans="1:51" s="1" customFormat="1" ht="387" x14ac:dyDescent="0.25">
      <c r="A126" s="55" t="s">
        <v>576</v>
      </c>
      <c r="B126" s="51" t="s">
        <v>491</v>
      </c>
      <c r="C126" s="32" t="s">
        <v>98</v>
      </c>
      <c r="D126" s="32"/>
      <c r="E126" s="190">
        <v>154353</v>
      </c>
      <c r="F126" s="32"/>
      <c r="G126" s="32">
        <v>1000000</v>
      </c>
      <c r="H126" s="32"/>
      <c r="I126" s="32"/>
      <c r="J126" s="32"/>
      <c r="K126" s="33">
        <f t="shared" si="63"/>
        <v>1154353</v>
      </c>
      <c r="L126" s="32">
        <v>2600000</v>
      </c>
      <c r="M126" s="32"/>
      <c r="N126" s="20"/>
      <c r="O126" s="32"/>
      <c r="P126" s="32">
        <v>400000</v>
      </c>
      <c r="Q126" s="32" t="s">
        <v>654</v>
      </c>
      <c r="R126" s="33">
        <f t="shared" si="68"/>
        <v>3000000</v>
      </c>
      <c r="S126" s="32"/>
      <c r="T126" s="32"/>
      <c r="U126" s="32"/>
      <c r="V126" s="32"/>
      <c r="W126" s="32"/>
      <c r="X126" s="32"/>
      <c r="Y126" s="33">
        <f t="shared" si="69"/>
        <v>0</v>
      </c>
      <c r="Z126" s="32"/>
      <c r="AA126" s="32"/>
      <c r="AB126" s="32">
        <v>500000</v>
      </c>
      <c r="AC126" s="32"/>
      <c r="AD126" s="32"/>
      <c r="AE126" s="32"/>
      <c r="AF126" s="33">
        <f t="shared" si="64"/>
        <v>500000</v>
      </c>
      <c r="AG126" s="32"/>
      <c r="AH126" s="32"/>
      <c r="AI126" s="32"/>
      <c r="AJ126" s="32"/>
      <c r="AK126" s="32"/>
      <c r="AL126" s="32"/>
      <c r="AM126" s="33">
        <f t="shared" si="65"/>
        <v>0</v>
      </c>
      <c r="AN126" s="32"/>
      <c r="AO126" s="32"/>
      <c r="AP126" s="32"/>
      <c r="AQ126" s="32"/>
      <c r="AR126" s="32"/>
      <c r="AS126" s="32"/>
      <c r="AT126" s="33">
        <f t="shared" si="66"/>
        <v>0</v>
      </c>
      <c r="AU126" s="35">
        <f t="shared" si="67"/>
        <v>4654353</v>
      </c>
      <c r="AV126" s="43" t="s">
        <v>883</v>
      </c>
      <c r="AW126" s="32">
        <v>2022</v>
      </c>
      <c r="AX126" s="38">
        <v>2025</v>
      </c>
      <c r="AY126" s="53" t="s">
        <v>89</v>
      </c>
    </row>
    <row r="127" spans="1:51" s="5" customFormat="1" ht="126.75" customHeight="1" x14ac:dyDescent="0.25">
      <c r="A127" s="55" t="s">
        <v>577</v>
      </c>
      <c r="B127" s="32" t="s">
        <v>855</v>
      </c>
      <c r="C127" s="32" t="s">
        <v>98</v>
      </c>
      <c r="D127" s="34"/>
      <c r="E127" s="191">
        <f>13238+30000</f>
        <v>43238</v>
      </c>
      <c r="F127" s="51"/>
      <c r="G127" s="32"/>
      <c r="H127" s="32"/>
      <c r="I127" s="32"/>
      <c r="J127" s="32"/>
      <c r="K127" s="33">
        <f t="shared" si="63"/>
        <v>43238</v>
      </c>
      <c r="L127" s="32"/>
      <c r="M127" s="32"/>
      <c r="N127" s="32"/>
      <c r="O127" s="32"/>
      <c r="P127" s="32"/>
      <c r="Q127" s="32"/>
      <c r="R127" s="33">
        <f t="shared" si="68"/>
        <v>0</v>
      </c>
      <c r="S127" s="32"/>
      <c r="T127" s="32"/>
      <c r="U127" s="32"/>
      <c r="V127" s="32"/>
      <c r="W127" s="32"/>
      <c r="X127" s="32"/>
      <c r="Y127" s="33">
        <f t="shared" si="69"/>
        <v>0</v>
      </c>
      <c r="Z127" s="32"/>
      <c r="AA127" s="32"/>
      <c r="AB127" s="32"/>
      <c r="AC127" s="32"/>
      <c r="AD127" s="32"/>
      <c r="AE127" s="32"/>
      <c r="AF127" s="33">
        <f t="shared" si="64"/>
        <v>0</v>
      </c>
      <c r="AG127" s="32"/>
      <c r="AH127" s="32"/>
      <c r="AI127" s="32"/>
      <c r="AJ127" s="32"/>
      <c r="AK127" s="32"/>
      <c r="AL127" s="32"/>
      <c r="AM127" s="33">
        <f t="shared" si="65"/>
        <v>0</v>
      </c>
      <c r="AN127" s="32"/>
      <c r="AO127" s="32"/>
      <c r="AP127" s="32"/>
      <c r="AQ127" s="32"/>
      <c r="AR127" s="32"/>
      <c r="AS127" s="32"/>
      <c r="AT127" s="33">
        <f t="shared" si="66"/>
        <v>0</v>
      </c>
      <c r="AU127" s="35">
        <f t="shared" si="67"/>
        <v>43238</v>
      </c>
      <c r="AV127" s="43" t="s">
        <v>690</v>
      </c>
      <c r="AW127" s="32">
        <v>2022</v>
      </c>
      <c r="AX127" s="38">
        <v>2022</v>
      </c>
      <c r="AY127" s="53" t="s">
        <v>89</v>
      </c>
    </row>
    <row r="128" spans="1:51" s="5" customFormat="1" ht="138" customHeight="1" x14ac:dyDescent="0.25">
      <c r="A128" s="55" t="s">
        <v>578</v>
      </c>
      <c r="B128" s="32" t="s">
        <v>31</v>
      </c>
      <c r="C128" s="38" t="s">
        <v>98</v>
      </c>
      <c r="D128" s="40"/>
      <c r="E128" s="46"/>
      <c r="F128" s="40"/>
      <c r="G128" s="40"/>
      <c r="H128" s="40"/>
      <c r="I128" s="40"/>
      <c r="J128" s="40"/>
      <c r="K128" s="33">
        <f t="shared" si="63"/>
        <v>0</v>
      </c>
      <c r="L128" s="40">
        <v>500000</v>
      </c>
      <c r="M128" s="40"/>
      <c r="N128" s="40"/>
      <c r="O128" s="40"/>
      <c r="P128" s="40"/>
      <c r="Q128" s="40"/>
      <c r="R128" s="33">
        <f t="shared" si="68"/>
        <v>500000</v>
      </c>
      <c r="S128" s="40"/>
      <c r="T128" s="40"/>
      <c r="U128" s="40"/>
      <c r="V128" s="40"/>
      <c r="W128" s="40"/>
      <c r="X128" s="40"/>
      <c r="Y128" s="33">
        <f t="shared" si="69"/>
        <v>0</v>
      </c>
      <c r="Z128" s="40"/>
      <c r="AA128" s="40"/>
      <c r="AB128" s="40"/>
      <c r="AC128" s="40"/>
      <c r="AD128" s="40"/>
      <c r="AE128" s="40"/>
      <c r="AF128" s="33">
        <f t="shared" si="64"/>
        <v>0</v>
      </c>
      <c r="AG128" s="40"/>
      <c r="AH128" s="40"/>
      <c r="AI128" s="40"/>
      <c r="AJ128" s="40"/>
      <c r="AK128" s="40"/>
      <c r="AL128" s="40"/>
      <c r="AM128" s="33">
        <f t="shared" si="65"/>
        <v>0</v>
      </c>
      <c r="AN128" s="40"/>
      <c r="AO128" s="40"/>
      <c r="AP128" s="40"/>
      <c r="AQ128" s="40"/>
      <c r="AR128" s="40"/>
      <c r="AS128" s="40"/>
      <c r="AT128" s="33">
        <f t="shared" si="66"/>
        <v>0</v>
      </c>
      <c r="AU128" s="35">
        <f t="shared" si="67"/>
        <v>500000</v>
      </c>
      <c r="AV128" s="42" t="s">
        <v>693</v>
      </c>
      <c r="AW128" s="40">
        <v>2023</v>
      </c>
      <c r="AX128" s="40">
        <v>2023</v>
      </c>
      <c r="AY128" s="192" t="s">
        <v>136</v>
      </c>
    </row>
    <row r="129" spans="1:51" ht="130.5" customHeight="1" x14ac:dyDescent="0.25">
      <c r="A129" s="55" t="s">
        <v>579</v>
      </c>
      <c r="B129" s="32" t="s">
        <v>33</v>
      </c>
      <c r="C129" s="38" t="s">
        <v>98</v>
      </c>
      <c r="D129" s="40"/>
      <c r="E129" s="46"/>
      <c r="F129" s="40"/>
      <c r="G129" s="40"/>
      <c r="H129" s="40"/>
      <c r="I129" s="40"/>
      <c r="J129" s="40"/>
      <c r="K129" s="33">
        <f t="shared" si="63"/>
        <v>0</v>
      </c>
      <c r="L129" s="40">
        <v>202000</v>
      </c>
      <c r="M129" s="40"/>
      <c r="N129" s="40"/>
      <c r="O129" s="40"/>
      <c r="P129" s="40"/>
      <c r="Q129" s="40"/>
      <c r="R129" s="33">
        <f t="shared" si="68"/>
        <v>202000</v>
      </c>
      <c r="S129" s="40"/>
      <c r="T129" s="40"/>
      <c r="U129" s="40"/>
      <c r="V129" s="40"/>
      <c r="W129" s="40"/>
      <c r="X129" s="40"/>
      <c r="Y129" s="33">
        <f t="shared" si="69"/>
        <v>0</v>
      </c>
      <c r="Z129" s="40"/>
      <c r="AA129" s="40"/>
      <c r="AB129" s="40"/>
      <c r="AC129" s="40"/>
      <c r="AD129" s="40"/>
      <c r="AE129" s="40"/>
      <c r="AF129" s="33">
        <f t="shared" si="64"/>
        <v>0</v>
      </c>
      <c r="AG129" s="40"/>
      <c r="AH129" s="40"/>
      <c r="AI129" s="40"/>
      <c r="AJ129" s="40"/>
      <c r="AK129" s="40"/>
      <c r="AL129" s="40"/>
      <c r="AM129" s="33">
        <f t="shared" si="65"/>
        <v>0</v>
      </c>
      <c r="AN129" s="40"/>
      <c r="AO129" s="40"/>
      <c r="AP129" s="40"/>
      <c r="AQ129" s="40"/>
      <c r="AR129" s="40"/>
      <c r="AS129" s="40"/>
      <c r="AT129" s="33">
        <f t="shared" si="66"/>
        <v>0</v>
      </c>
      <c r="AU129" s="35">
        <f t="shared" si="67"/>
        <v>202000</v>
      </c>
      <c r="AV129" s="42" t="s">
        <v>694</v>
      </c>
      <c r="AW129" s="40">
        <v>2023</v>
      </c>
      <c r="AX129" s="40">
        <v>2023</v>
      </c>
      <c r="AY129" s="52" t="s">
        <v>143</v>
      </c>
    </row>
    <row r="130" spans="1:51" ht="293.10000000000002" customHeight="1" x14ac:dyDescent="0.25">
      <c r="A130" s="55" t="s">
        <v>580</v>
      </c>
      <c r="B130" s="32" t="s">
        <v>34</v>
      </c>
      <c r="C130" s="38" t="s">
        <v>98</v>
      </c>
      <c r="D130" s="40"/>
      <c r="E130" s="46"/>
      <c r="F130" s="40"/>
      <c r="G130" s="40"/>
      <c r="H130" s="40"/>
      <c r="I130" s="40"/>
      <c r="J130" s="40"/>
      <c r="K130" s="33">
        <f t="shared" si="63"/>
        <v>0</v>
      </c>
      <c r="L130" s="40">
        <v>200000</v>
      </c>
      <c r="M130" s="40"/>
      <c r="N130" s="40"/>
      <c r="O130" s="40"/>
      <c r="P130" s="40"/>
      <c r="Q130" s="40"/>
      <c r="R130" s="33">
        <f t="shared" si="68"/>
        <v>200000</v>
      </c>
      <c r="S130" s="40">
        <v>250000</v>
      </c>
      <c r="T130" s="40"/>
      <c r="U130" s="40"/>
      <c r="V130" s="40"/>
      <c r="W130" s="40"/>
      <c r="X130" s="40"/>
      <c r="Y130" s="33">
        <f t="shared" si="69"/>
        <v>250000</v>
      </c>
      <c r="Z130" s="40"/>
      <c r="AA130" s="40"/>
      <c r="AB130" s="40"/>
      <c r="AC130" s="40"/>
      <c r="AD130" s="40"/>
      <c r="AE130" s="40"/>
      <c r="AF130" s="33">
        <f t="shared" si="64"/>
        <v>0</v>
      </c>
      <c r="AG130" s="40"/>
      <c r="AH130" s="40"/>
      <c r="AI130" s="40"/>
      <c r="AJ130" s="40"/>
      <c r="AK130" s="40"/>
      <c r="AL130" s="40"/>
      <c r="AM130" s="33">
        <f t="shared" si="65"/>
        <v>0</v>
      </c>
      <c r="AN130" s="40"/>
      <c r="AO130" s="40"/>
      <c r="AP130" s="40"/>
      <c r="AQ130" s="40"/>
      <c r="AR130" s="40"/>
      <c r="AS130" s="40"/>
      <c r="AT130" s="33">
        <f t="shared" si="66"/>
        <v>0</v>
      </c>
      <c r="AU130" s="35">
        <f t="shared" si="67"/>
        <v>450000</v>
      </c>
      <c r="AV130" s="42" t="s">
        <v>695</v>
      </c>
      <c r="AW130" s="40">
        <v>2023</v>
      </c>
      <c r="AX130" s="40">
        <v>2024</v>
      </c>
      <c r="AY130" s="52" t="s">
        <v>137</v>
      </c>
    </row>
    <row r="131" spans="1:51" s="1" customFormat="1" ht="309" x14ac:dyDescent="0.25">
      <c r="A131" s="55" t="s">
        <v>581</v>
      </c>
      <c r="B131" s="32" t="s">
        <v>856</v>
      </c>
      <c r="C131" s="38" t="s">
        <v>98</v>
      </c>
      <c r="D131" s="40"/>
      <c r="E131" s="272"/>
      <c r="F131" s="272"/>
      <c r="G131" s="272"/>
      <c r="H131" s="272"/>
      <c r="I131" s="272"/>
      <c r="J131" s="272"/>
      <c r="K131" s="33">
        <f t="shared" si="63"/>
        <v>0</v>
      </c>
      <c r="L131" s="272"/>
      <c r="M131" s="272"/>
      <c r="N131" s="272"/>
      <c r="O131" s="272"/>
      <c r="P131" s="272"/>
      <c r="Q131" s="272"/>
      <c r="R131" s="33">
        <f t="shared" si="68"/>
        <v>0</v>
      </c>
      <c r="S131" s="40"/>
      <c r="T131" s="40"/>
      <c r="U131" s="40"/>
      <c r="V131" s="40"/>
      <c r="W131" s="40"/>
      <c r="X131" s="40"/>
      <c r="Y131" s="33">
        <f t="shared" si="69"/>
        <v>0</v>
      </c>
      <c r="Z131" s="40"/>
      <c r="AA131" s="40"/>
      <c r="AB131" s="40"/>
      <c r="AC131" s="40"/>
      <c r="AD131" s="40"/>
      <c r="AE131" s="40"/>
      <c r="AF131" s="33">
        <f t="shared" si="64"/>
        <v>0</v>
      </c>
      <c r="AG131" s="40">
        <v>1500000</v>
      </c>
      <c r="AH131" s="40"/>
      <c r="AI131" s="40"/>
      <c r="AJ131" s="40"/>
      <c r="AK131" s="40"/>
      <c r="AL131" s="40"/>
      <c r="AM131" s="33">
        <f t="shared" si="65"/>
        <v>1500000</v>
      </c>
      <c r="AN131" s="40"/>
      <c r="AO131" s="40"/>
      <c r="AP131" s="40"/>
      <c r="AQ131" s="40"/>
      <c r="AR131" s="40"/>
      <c r="AS131" s="40"/>
      <c r="AT131" s="33">
        <f t="shared" si="66"/>
        <v>0</v>
      </c>
      <c r="AU131" s="35">
        <f t="shared" si="67"/>
        <v>1500000</v>
      </c>
      <c r="AV131" s="273" t="s">
        <v>884</v>
      </c>
      <c r="AW131" s="274">
        <v>2026</v>
      </c>
      <c r="AX131" s="274">
        <v>2026</v>
      </c>
      <c r="AY131" s="192" t="s">
        <v>69</v>
      </c>
    </row>
    <row r="132" spans="1:51" s="298" customFormat="1" ht="129" x14ac:dyDescent="0.3">
      <c r="A132" s="55" t="s">
        <v>582</v>
      </c>
      <c r="B132" s="236" t="s">
        <v>972</v>
      </c>
      <c r="C132" s="236" t="s">
        <v>98</v>
      </c>
      <c r="D132" s="292"/>
      <c r="E132" s="292"/>
      <c r="F132" s="292"/>
      <c r="G132" s="292"/>
      <c r="H132" s="292"/>
      <c r="I132" s="292"/>
      <c r="J132" s="292"/>
      <c r="K132" s="277">
        <f t="shared" si="63"/>
        <v>0</v>
      </c>
      <c r="L132" s="277"/>
      <c r="M132" s="277"/>
      <c r="N132" s="292"/>
      <c r="O132" s="292"/>
      <c r="P132" s="292"/>
      <c r="Q132" s="292"/>
      <c r="R132" s="277">
        <f t="shared" si="68"/>
        <v>0</v>
      </c>
      <c r="S132" s="292"/>
      <c r="T132" s="292"/>
      <c r="U132" s="292"/>
      <c r="V132" s="292"/>
      <c r="W132" s="292"/>
      <c r="X132" s="292"/>
      <c r="Y132" s="277">
        <f t="shared" si="69"/>
        <v>0</v>
      </c>
      <c r="Z132" s="292">
        <v>650000</v>
      </c>
      <c r="AA132" s="292"/>
      <c r="AB132" s="292"/>
      <c r="AC132" s="292"/>
      <c r="AD132" s="292"/>
      <c r="AE132" s="292"/>
      <c r="AF132" s="277">
        <f t="shared" si="64"/>
        <v>650000</v>
      </c>
      <c r="AG132" s="292"/>
      <c r="AH132" s="292"/>
      <c r="AI132" s="292"/>
      <c r="AJ132" s="292"/>
      <c r="AK132" s="292"/>
      <c r="AL132" s="292"/>
      <c r="AM132" s="277">
        <f t="shared" si="65"/>
        <v>0</v>
      </c>
      <c r="AN132" s="292"/>
      <c r="AO132" s="292"/>
      <c r="AP132" s="292"/>
      <c r="AQ132" s="292"/>
      <c r="AR132" s="292"/>
      <c r="AS132" s="292"/>
      <c r="AT132" s="277">
        <f t="shared" si="66"/>
        <v>0</v>
      </c>
      <c r="AU132" s="290">
        <f t="shared" si="67"/>
        <v>650000</v>
      </c>
      <c r="AV132" s="297" t="s">
        <v>1002</v>
      </c>
      <c r="AW132" s="292">
        <v>2025</v>
      </c>
      <c r="AX132" s="292">
        <v>2025</v>
      </c>
      <c r="AY132" s="53" t="s">
        <v>145</v>
      </c>
    </row>
    <row r="133" spans="1:51" ht="50.1" customHeight="1" x14ac:dyDescent="0.25">
      <c r="A133" s="346" t="s">
        <v>1006</v>
      </c>
      <c r="B133" s="347"/>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c r="AI133" s="347"/>
      <c r="AJ133" s="347"/>
      <c r="AK133" s="347"/>
      <c r="AL133" s="347"/>
      <c r="AM133" s="347"/>
      <c r="AN133" s="347"/>
      <c r="AO133" s="347"/>
      <c r="AP133" s="347"/>
      <c r="AQ133" s="347"/>
      <c r="AR133" s="347"/>
      <c r="AS133" s="347"/>
      <c r="AT133" s="347"/>
      <c r="AU133" s="347"/>
      <c r="AV133" s="347"/>
      <c r="AW133" s="347"/>
      <c r="AX133" s="347"/>
      <c r="AY133" s="348"/>
    </row>
    <row r="134" spans="1:51" ht="115.5" customHeight="1" x14ac:dyDescent="0.25">
      <c r="A134" s="55" t="s">
        <v>583</v>
      </c>
      <c r="B134" s="32" t="s">
        <v>226</v>
      </c>
      <c r="C134" s="38" t="s">
        <v>98</v>
      </c>
      <c r="D134" s="40"/>
      <c r="E134" s="40"/>
      <c r="F134" s="40"/>
      <c r="G134" s="40"/>
      <c r="H134" s="40"/>
      <c r="I134" s="40"/>
      <c r="J134" s="40"/>
      <c r="K134" s="33">
        <f t="shared" si="63"/>
        <v>0</v>
      </c>
      <c r="L134" s="40">
        <v>16800</v>
      </c>
      <c r="M134" s="40"/>
      <c r="N134" s="40">
        <v>112000</v>
      </c>
      <c r="O134" s="40" t="s">
        <v>46</v>
      </c>
      <c r="P134" s="40"/>
      <c r="Q134" s="40"/>
      <c r="R134" s="33">
        <f t="shared" si="68"/>
        <v>128800</v>
      </c>
      <c r="S134" s="40">
        <v>31500</v>
      </c>
      <c r="T134" s="40"/>
      <c r="U134" s="40">
        <v>178500</v>
      </c>
      <c r="V134" s="40"/>
      <c r="W134" s="40"/>
      <c r="X134" s="40"/>
      <c r="Y134" s="33">
        <f t="shared" si="69"/>
        <v>210000</v>
      </c>
      <c r="Z134" s="40"/>
      <c r="AA134" s="40"/>
      <c r="AB134" s="40"/>
      <c r="AC134" s="40"/>
      <c r="AD134" s="40"/>
      <c r="AE134" s="40"/>
      <c r="AF134" s="33">
        <f t="shared" si="64"/>
        <v>0</v>
      </c>
      <c r="AG134" s="40"/>
      <c r="AH134" s="40"/>
      <c r="AI134" s="40"/>
      <c r="AJ134" s="40"/>
      <c r="AK134" s="40"/>
      <c r="AL134" s="40"/>
      <c r="AM134" s="33">
        <f t="shared" si="65"/>
        <v>0</v>
      </c>
      <c r="AN134" s="40"/>
      <c r="AO134" s="40"/>
      <c r="AP134" s="40"/>
      <c r="AQ134" s="40"/>
      <c r="AR134" s="40"/>
      <c r="AS134" s="40"/>
      <c r="AT134" s="33">
        <f t="shared" si="66"/>
        <v>0</v>
      </c>
      <c r="AU134" s="35">
        <f t="shared" si="67"/>
        <v>338800</v>
      </c>
      <c r="AV134" s="42" t="s">
        <v>696</v>
      </c>
      <c r="AW134" s="40">
        <v>2023</v>
      </c>
      <c r="AX134" s="40">
        <v>2024</v>
      </c>
      <c r="AY134" s="193" t="s">
        <v>504</v>
      </c>
    </row>
    <row r="135" spans="1:51" ht="81.75" customHeight="1" x14ac:dyDescent="0.25">
      <c r="A135" s="55" t="s">
        <v>648</v>
      </c>
      <c r="B135" s="32" t="s">
        <v>649</v>
      </c>
      <c r="C135" s="38" t="s">
        <v>98</v>
      </c>
      <c r="D135" s="40"/>
      <c r="E135" s="40"/>
      <c r="F135" s="40"/>
      <c r="G135" s="40"/>
      <c r="H135" s="40"/>
      <c r="I135" s="40"/>
      <c r="J135" s="40"/>
      <c r="K135" s="33">
        <f t="shared" si="63"/>
        <v>0</v>
      </c>
      <c r="L135" s="40">
        <v>150000</v>
      </c>
      <c r="M135" s="40"/>
      <c r="N135" s="40">
        <v>850000</v>
      </c>
      <c r="O135" s="40" t="s">
        <v>46</v>
      </c>
      <c r="P135" s="40"/>
      <c r="Q135" s="40"/>
      <c r="R135" s="39">
        <f>L135+M135+N135+P135</f>
        <v>1000000</v>
      </c>
      <c r="S135" s="40"/>
      <c r="T135" s="40"/>
      <c r="U135" s="40"/>
      <c r="V135" s="40"/>
      <c r="W135" s="40"/>
      <c r="X135" s="40"/>
      <c r="Y135" s="33">
        <f t="shared" si="69"/>
        <v>0</v>
      </c>
      <c r="Z135" s="40"/>
      <c r="AA135" s="40"/>
      <c r="AB135" s="40"/>
      <c r="AC135" s="40"/>
      <c r="AD135" s="40"/>
      <c r="AE135" s="40"/>
      <c r="AF135" s="33">
        <f t="shared" si="64"/>
        <v>0</v>
      </c>
      <c r="AG135" s="40"/>
      <c r="AH135" s="40"/>
      <c r="AI135" s="40"/>
      <c r="AJ135" s="40"/>
      <c r="AK135" s="40"/>
      <c r="AL135" s="40"/>
      <c r="AM135" s="39">
        <f>AG135+AH135+AI135+AK135</f>
        <v>0</v>
      </c>
      <c r="AN135" s="40"/>
      <c r="AO135" s="40"/>
      <c r="AP135" s="40"/>
      <c r="AQ135" s="40"/>
      <c r="AR135" s="40"/>
      <c r="AS135" s="40"/>
      <c r="AT135" s="33">
        <f t="shared" si="66"/>
        <v>0</v>
      </c>
      <c r="AU135" s="35">
        <f t="shared" si="67"/>
        <v>1000000</v>
      </c>
      <c r="AV135" s="42" t="s">
        <v>697</v>
      </c>
      <c r="AW135" s="40">
        <v>2023</v>
      </c>
      <c r="AX135" s="40">
        <v>2023</v>
      </c>
      <c r="AY135" s="192" t="s">
        <v>69</v>
      </c>
    </row>
    <row r="136" spans="1:51" ht="31.5" customHeight="1" x14ac:dyDescent="0.25">
      <c r="A136" s="339" t="s">
        <v>584</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c r="AW136" s="342"/>
      <c r="AX136" s="342"/>
      <c r="AY136" s="341"/>
    </row>
    <row r="137" spans="1:51" ht="104.25" customHeight="1" x14ac:dyDescent="0.25">
      <c r="A137" s="55" t="s">
        <v>336</v>
      </c>
      <c r="B137" s="32"/>
      <c r="C137" s="32"/>
      <c r="D137" s="32"/>
      <c r="E137" s="38"/>
      <c r="F137" s="32"/>
      <c r="G137" s="32"/>
      <c r="H137" s="32"/>
      <c r="I137" s="32"/>
      <c r="J137" s="32"/>
      <c r="K137" s="47">
        <f t="shared" ref="K137" si="70">E137+F137+G137+I137</f>
        <v>0</v>
      </c>
      <c r="L137" s="34"/>
      <c r="M137" s="32"/>
      <c r="N137" s="32"/>
      <c r="O137" s="32"/>
      <c r="P137" s="32"/>
      <c r="Q137" s="32"/>
      <c r="R137" s="39">
        <f t="shared" ref="R137" si="71">L137+M137+N137+P137</f>
        <v>0</v>
      </c>
      <c r="S137" s="40"/>
      <c r="T137" s="40"/>
      <c r="U137" s="40"/>
      <c r="V137" s="40"/>
      <c r="W137" s="40"/>
      <c r="X137" s="40"/>
      <c r="Y137" s="39">
        <f t="shared" ref="Y137" si="72">S137+T137+U137+W137</f>
        <v>0</v>
      </c>
      <c r="Z137" s="40"/>
      <c r="AA137" s="40"/>
      <c r="AB137" s="40"/>
      <c r="AC137" s="40"/>
      <c r="AD137" s="40"/>
      <c r="AE137" s="40"/>
      <c r="AF137" s="39">
        <f t="shared" ref="AF137" si="73">Z137+AA137+AB137+AD137</f>
        <v>0</v>
      </c>
      <c r="AG137" s="40"/>
      <c r="AH137" s="40"/>
      <c r="AI137" s="40"/>
      <c r="AJ137" s="40"/>
      <c r="AK137" s="40"/>
      <c r="AL137" s="40"/>
      <c r="AM137" s="39">
        <f t="shared" ref="AM137" si="74">AG137+AH137+AI137+AK137</f>
        <v>0</v>
      </c>
      <c r="AN137" s="40"/>
      <c r="AO137" s="40"/>
      <c r="AP137" s="40"/>
      <c r="AQ137" s="40"/>
      <c r="AR137" s="40"/>
      <c r="AS137" s="40"/>
      <c r="AT137" s="39">
        <f t="shared" ref="AT137" si="75">AN137+AO137+AP137+AR137</f>
        <v>0</v>
      </c>
      <c r="AU137" s="35">
        <f t="shared" ref="AU137" si="76">AT137+AM137+AF137+Y137+R137+K137</f>
        <v>0</v>
      </c>
      <c r="AV137" s="43"/>
      <c r="AW137" s="32"/>
      <c r="AX137" s="36"/>
      <c r="AY137" s="53"/>
    </row>
    <row r="138" spans="1:51" ht="100.5" customHeight="1" x14ac:dyDescent="0.25">
      <c r="A138" s="55"/>
      <c r="B138" s="51"/>
      <c r="C138" s="51"/>
      <c r="D138" s="51"/>
      <c r="E138" s="48"/>
      <c r="F138" s="51"/>
      <c r="G138" s="51"/>
      <c r="H138" s="51"/>
      <c r="I138" s="51"/>
      <c r="J138" s="51"/>
      <c r="K138" s="49"/>
      <c r="L138" s="94"/>
      <c r="M138" s="51"/>
      <c r="N138" s="51"/>
      <c r="O138" s="51"/>
      <c r="P138" s="51"/>
      <c r="Q138" s="51"/>
      <c r="R138" s="87"/>
      <c r="S138" s="50"/>
      <c r="T138" s="50"/>
      <c r="U138" s="50"/>
      <c r="V138" s="50"/>
      <c r="W138" s="50"/>
      <c r="X138" s="50"/>
      <c r="Y138" s="87"/>
      <c r="Z138" s="50"/>
      <c r="AA138" s="50"/>
      <c r="AB138" s="50"/>
      <c r="AC138" s="50"/>
      <c r="AD138" s="50"/>
      <c r="AE138" s="50"/>
      <c r="AF138" s="87"/>
      <c r="AG138" s="50"/>
      <c r="AH138" s="50"/>
      <c r="AI138" s="50"/>
      <c r="AJ138" s="50"/>
      <c r="AK138" s="50"/>
      <c r="AL138" s="50"/>
      <c r="AM138" s="87"/>
      <c r="AN138" s="50"/>
      <c r="AO138" s="50"/>
      <c r="AP138" s="50"/>
      <c r="AQ138" s="50"/>
      <c r="AR138" s="50"/>
      <c r="AS138" s="50"/>
      <c r="AT138" s="87"/>
      <c r="AU138" s="95"/>
      <c r="AV138" s="96"/>
      <c r="AW138" s="51"/>
      <c r="AX138" s="54"/>
      <c r="AY138" s="53"/>
    </row>
    <row r="139" spans="1:51" s="233" customFormat="1" ht="51" customHeight="1" x14ac:dyDescent="0.25">
      <c r="A139" s="339" t="s">
        <v>585</v>
      </c>
      <c r="B139" s="342"/>
      <c r="C139" s="342"/>
      <c r="D139" s="342"/>
      <c r="E139" s="342"/>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2"/>
      <c r="AY139" s="341"/>
    </row>
    <row r="140" spans="1:51" s="233" customFormat="1" ht="34.5" customHeight="1" x14ac:dyDescent="0.25">
      <c r="A140" s="55" t="s">
        <v>337</v>
      </c>
      <c r="B140" s="32" t="s">
        <v>513</v>
      </c>
      <c r="C140" s="32" t="s">
        <v>98</v>
      </c>
      <c r="D140" s="32"/>
      <c r="E140" s="38"/>
      <c r="F140" s="32"/>
      <c r="G140" s="32"/>
      <c r="H140" s="32"/>
      <c r="I140" s="32"/>
      <c r="J140" s="32"/>
      <c r="K140" s="33">
        <f>E140+F140+G140+I140</f>
        <v>0</v>
      </c>
      <c r="L140" s="34">
        <v>130000</v>
      </c>
      <c r="M140" s="32"/>
      <c r="N140" s="32"/>
      <c r="O140" s="32"/>
      <c r="P140" s="32"/>
      <c r="Q140" s="32"/>
      <c r="R140" s="33">
        <f>L140+M140+N140+P140</f>
        <v>130000</v>
      </c>
      <c r="S140" s="32">
        <v>130000</v>
      </c>
      <c r="T140" s="32"/>
      <c r="U140" s="32"/>
      <c r="V140" s="32"/>
      <c r="W140" s="32"/>
      <c r="X140" s="32"/>
      <c r="Y140" s="33">
        <f t="shared" ref="Y140:Y141" si="77">S140+T140+U140+W140</f>
        <v>130000</v>
      </c>
      <c r="Z140" s="32"/>
      <c r="AA140" s="32"/>
      <c r="AB140" s="32"/>
      <c r="AC140" s="32"/>
      <c r="AD140" s="32"/>
      <c r="AE140" s="32"/>
      <c r="AF140" s="33">
        <f t="shared" ref="AF140:AF141" si="78">Z140+AA140+AB140+AD140</f>
        <v>0</v>
      </c>
      <c r="AG140" s="32"/>
      <c r="AH140" s="32"/>
      <c r="AI140" s="32"/>
      <c r="AJ140" s="32"/>
      <c r="AK140" s="32"/>
      <c r="AL140" s="32"/>
      <c r="AM140" s="33">
        <f t="shared" ref="AM140:AM141" si="79">AG140+AH140+AI140+AK140</f>
        <v>0</v>
      </c>
      <c r="AN140" s="32"/>
      <c r="AO140" s="32"/>
      <c r="AP140" s="32"/>
      <c r="AQ140" s="32"/>
      <c r="AR140" s="32"/>
      <c r="AS140" s="32"/>
      <c r="AT140" s="33">
        <f t="shared" ref="AT140:AT141" si="80">AN140+AO140+AP140+AR140</f>
        <v>0</v>
      </c>
      <c r="AU140" s="35">
        <f t="shared" ref="AU140:AU141" si="81">AT140+AM140+AF140+Y140+R140+K140</f>
        <v>260000</v>
      </c>
      <c r="AV140" s="43" t="s">
        <v>804</v>
      </c>
      <c r="AW140" s="32">
        <v>2023</v>
      </c>
      <c r="AX140" s="36">
        <v>2027</v>
      </c>
      <c r="AY140" s="53" t="s">
        <v>208</v>
      </c>
    </row>
    <row r="141" spans="1:51" ht="31.5" customHeight="1" x14ac:dyDescent="0.25">
      <c r="A141" s="55" t="s">
        <v>586</v>
      </c>
      <c r="B141" s="32" t="s">
        <v>514</v>
      </c>
      <c r="C141" s="32" t="s">
        <v>98</v>
      </c>
      <c r="D141" s="32"/>
      <c r="E141" s="134"/>
      <c r="F141" s="34"/>
      <c r="G141" s="34"/>
      <c r="H141" s="34"/>
      <c r="I141" s="34"/>
      <c r="J141" s="34"/>
      <c r="K141" s="33">
        <f t="shared" ref="K141" si="82">E141+F141+G141+I141</f>
        <v>0</v>
      </c>
      <c r="L141" s="34">
        <v>25000</v>
      </c>
      <c r="M141" s="34"/>
      <c r="N141" s="34"/>
      <c r="O141" s="34"/>
      <c r="P141" s="34"/>
      <c r="Q141" s="34"/>
      <c r="R141" s="33">
        <f t="shared" ref="R141" si="83">L141+M141+N141+P141</f>
        <v>25000</v>
      </c>
      <c r="S141" s="32">
        <v>25000</v>
      </c>
      <c r="T141" s="32"/>
      <c r="U141" s="32"/>
      <c r="V141" s="32"/>
      <c r="W141" s="32"/>
      <c r="X141" s="32"/>
      <c r="Y141" s="33">
        <f t="shared" si="77"/>
        <v>25000</v>
      </c>
      <c r="Z141" s="32"/>
      <c r="AA141" s="32"/>
      <c r="AB141" s="32"/>
      <c r="AC141" s="32"/>
      <c r="AD141" s="32"/>
      <c r="AE141" s="32"/>
      <c r="AF141" s="33">
        <f t="shared" si="78"/>
        <v>0</v>
      </c>
      <c r="AG141" s="32"/>
      <c r="AH141" s="32"/>
      <c r="AI141" s="32"/>
      <c r="AJ141" s="32"/>
      <c r="AK141" s="32"/>
      <c r="AL141" s="32"/>
      <c r="AM141" s="33">
        <f t="shared" si="79"/>
        <v>0</v>
      </c>
      <c r="AN141" s="32"/>
      <c r="AO141" s="32"/>
      <c r="AP141" s="32"/>
      <c r="AQ141" s="32"/>
      <c r="AR141" s="32"/>
      <c r="AS141" s="32"/>
      <c r="AT141" s="33">
        <f t="shared" si="80"/>
        <v>0</v>
      </c>
      <c r="AU141" s="35">
        <f t="shared" si="81"/>
        <v>50000</v>
      </c>
      <c r="AV141" s="43" t="s">
        <v>805</v>
      </c>
      <c r="AW141" s="32">
        <v>2023</v>
      </c>
      <c r="AX141" s="36">
        <v>2027</v>
      </c>
      <c r="AY141" s="53" t="s">
        <v>208</v>
      </c>
    </row>
    <row r="142" spans="1:51" ht="31.5" customHeight="1" x14ac:dyDescent="0.25">
      <c r="A142" s="339" t="s">
        <v>587</v>
      </c>
      <c r="B142" s="342"/>
      <c r="C142" s="342"/>
      <c r="D142" s="342"/>
      <c r="E142" s="342"/>
      <c r="F142" s="342"/>
      <c r="G142" s="342"/>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c r="AS142" s="342"/>
      <c r="AT142" s="342"/>
      <c r="AU142" s="342"/>
      <c r="AV142" s="342"/>
      <c r="AW142" s="342"/>
      <c r="AX142" s="342"/>
      <c r="AY142" s="341"/>
    </row>
    <row r="143" spans="1:51" ht="110.25" customHeight="1" x14ac:dyDescent="0.25">
      <c r="A143" s="55" t="s">
        <v>338</v>
      </c>
      <c r="B143" s="32" t="s">
        <v>6</v>
      </c>
      <c r="C143" s="32" t="s">
        <v>98</v>
      </c>
      <c r="D143" s="37"/>
      <c r="E143" s="38"/>
      <c r="F143" s="32"/>
      <c r="G143" s="32"/>
      <c r="H143" s="32"/>
      <c r="I143" s="32"/>
      <c r="J143" s="32"/>
      <c r="K143" s="33">
        <f t="shared" ref="K143:K145" si="84">E143+F143+G143+I143</f>
        <v>0</v>
      </c>
      <c r="L143" s="32"/>
      <c r="M143" s="32"/>
      <c r="N143" s="32"/>
      <c r="O143" s="32"/>
      <c r="P143" s="32"/>
      <c r="Q143" s="32"/>
      <c r="R143" s="33">
        <f t="shared" ref="R143:R144" si="85">L143+M143+N143+P143</f>
        <v>0</v>
      </c>
      <c r="S143" s="32">
        <v>900000</v>
      </c>
      <c r="T143" s="34"/>
      <c r="U143" s="32">
        <v>5100000</v>
      </c>
      <c r="V143" s="32"/>
      <c r="W143" s="32"/>
      <c r="X143" s="32"/>
      <c r="Y143" s="33">
        <f t="shared" ref="Y143:Y145" si="86">S143+T143+U143+W143</f>
        <v>6000000</v>
      </c>
      <c r="Z143" s="32"/>
      <c r="AA143" s="32"/>
      <c r="AB143" s="32"/>
      <c r="AC143" s="32"/>
      <c r="AD143" s="32"/>
      <c r="AE143" s="32"/>
      <c r="AF143" s="33">
        <f t="shared" ref="AF143:AF145" si="87">Z143+AA143+AB143+AD143</f>
        <v>0</v>
      </c>
      <c r="AG143" s="32"/>
      <c r="AH143" s="32"/>
      <c r="AI143" s="32"/>
      <c r="AJ143" s="32"/>
      <c r="AK143" s="32"/>
      <c r="AL143" s="32"/>
      <c r="AM143" s="33">
        <f t="shared" ref="AM143:AM145" si="88">AG143+AH143+AI143+AK143</f>
        <v>0</v>
      </c>
      <c r="AN143" s="32"/>
      <c r="AO143" s="32"/>
      <c r="AP143" s="32"/>
      <c r="AQ143" s="32"/>
      <c r="AR143" s="32"/>
      <c r="AS143" s="32"/>
      <c r="AT143" s="33">
        <f t="shared" ref="AT143:AT145" si="89">AN143+AO143+AP143+AR143</f>
        <v>0</v>
      </c>
      <c r="AU143" s="35">
        <f t="shared" ref="AU143:AU144" si="90">AT143+AM143+AF143+Y143+R143+K143</f>
        <v>6000000</v>
      </c>
      <c r="AV143" s="43" t="s">
        <v>806</v>
      </c>
      <c r="AW143" s="32">
        <v>2022</v>
      </c>
      <c r="AX143" s="194" t="s">
        <v>113</v>
      </c>
      <c r="AY143" s="53" t="s">
        <v>89</v>
      </c>
    </row>
    <row r="144" spans="1:51" s="200" customFormat="1" ht="175.5" customHeight="1" x14ac:dyDescent="0.25">
      <c r="A144" s="55" t="s">
        <v>523</v>
      </c>
      <c r="B144" s="32" t="s">
        <v>93</v>
      </c>
      <c r="C144" s="32" t="s">
        <v>98</v>
      </c>
      <c r="D144" s="32"/>
      <c r="E144" s="38"/>
      <c r="F144" s="32"/>
      <c r="G144" s="32"/>
      <c r="H144" s="32"/>
      <c r="I144" s="32">
        <v>26000</v>
      </c>
      <c r="J144" s="32"/>
      <c r="K144" s="33">
        <f t="shared" si="84"/>
        <v>26000</v>
      </c>
      <c r="L144" s="32">
        <v>26000</v>
      </c>
      <c r="M144" s="32"/>
      <c r="N144" s="32">
        <v>12000</v>
      </c>
      <c r="O144" s="32"/>
      <c r="P144" s="32">
        <v>40000</v>
      </c>
      <c r="Q144" s="32"/>
      <c r="R144" s="33">
        <f t="shared" si="85"/>
        <v>78000</v>
      </c>
      <c r="S144" s="32"/>
      <c r="T144" s="32"/>
      <c r="U144" s="32"/>
      <c r="V144" s="32"/>
      <c r="W144" s="32"/>
      <c r="X144" s="32"/>
      <c r="Y144" s="33">
        <f t="shared" si="86"/>
        <v>0</v>
      </c>
      <c r="Z144" s="32"/>
      <c r="AA144" s="32"/>
      <c r="AB144" s="32"/>
      <c r="AC144" s="32"/>
      <c r="AD144" s="32"/>
      <c r="AE144" s="32"/>
      <c r="AF144" s="33">
        <f t="shared" si="87"/>
        <v>0</v>
      </c>
      <c r="AG144" s="32"/>
      <c r="AH144" s="32"/>
      <c r="AI144" s="32"/>
      <c r="AJ144" s="32"/>
      <c r="AK144" s="32"/>
      <c r="AL144" s="32"/>
      <c r="AM144" s="33">
        <f t="shared" si="88"/>
        <v>0</v>
      </c>
      <c r="AN144" s="32"/>
      <c r="AO144" s="32"/>
      <c r="AP144" s="32"/>
      <c r="AQ144" s="32"/>
      <c r="AR144" s="32"/>
      <c r="AS144" s="32"/>
      <c r="AT144" s="33">
        <f t="shared" si="89"/>
        <v>0</v>
      </c>
      <c r="AU144" s="35">
        <f t="shared" si="90"/>
        <v>104000</v>
      </c>
      <c r="AV144" s="43" t="s">
        <v>885</v>
      </c>
      <c r="AW144" s="32">
        <v>2022</v>
      </c>
      <c r="AX144" s="36">
        <v>2023</v>
      </c>
      <c r="AY144" s="53" t="s">
        <v>89</v>
      </c>
    </row>
    <row r="145" spans="1:51" ht="125.25" customHeight="1" x14ac:dyDescent="0.25">
      <c r="A145" s="220" t="s">
        <v>939</v>
      </c>
      <c r="B145" s="221" t="s">
        <v>940</v>
      </c>
      <c r="C145" s="222" t="s">
        <v>98</v>
      </c>
      <c r="D145" s="223"/>
      <c r="E145" s="234"/>
      <c r="F145" s="234"/>
      <c r="G145" s="223"/>
      <c r="H145" s="223"/>
      <c r="I145" s="223"/>
      <c r="J145" s="223"/>
      <c r="K145" s="227">
        <f t="shared" si="84"/>
        <v>0</v>
      </c>
      <c r="L145" s="234">
        <v>27999.72</v>
      </c>
      <c r="M145" s="234"/>
      <c r="N145" s="223">
        <v>133332</v>
      </c>
      <c r="O145" s="222" t="s">
        <v>941</v>
      </c>
      <c r="P145" s="244"/>
      <c r="Q145" s="223"/>
      <c r="R145" s="227">
        <f>L145+M145+N145+P145</f>
        <v>161331.72</v>
      </c>
      <c r="S145" s="223">
        <v>111998.88</v>
      </c>
      <c r="T145" s="223"/>
      <c r="U145" s="223">
        <v>533328</v>
      </c>
      <c r="V145" s="222" t="s">
        <v>941</v>
      </c>
      <c r="W145" s="223"/>
      <c r="X145" s="223"/>
      <c r="Y145" s="227">
        <f t="shared" si="86"/>
        <v>645326.88</v>
      </c>
      <c r="Z145" s="223"/>
      <c r="AA145" s="223"/>
      <c r="AB145" s="223"/>
      <c r="AC145" s="223"/>
      <c r="AD145" s="223"/>
      <c r="AE145" s="223"/>
      <c r="AF145" s="227">
        <f t="shared" si="87"/>
        <v>0</v>
      </c>
      <c r="AG145" s="223"/>
      <c r="AH145" s="223"/>
      <c r="AI145" s="223"/>
      <c r="AJ145" s="223"/>
      <c r="AK145" s="223"/>
      <c r="AL145" s="223"/>
      <c r="AM145" s="227">
        <f t="shared" si="88"/>
        <v>0</v>
      </c>
      <c r="AN145" s="223"/>
      <c r="AO145" s="223"/>
      <c r="AP145" s="223"/>
      <c r="AQ145" s="223"/>
      <c r="AR145" s="223"/>
      <c r="AS145" s="223"/>
      <c r="AT145" s="227">
        <f t="shared" si="89"/>
        <v>0</v>
      </c>
      <c r="AU145" s="230">
        <f>AT145+AM145+AF145+Y145+R145+K145</f>
        <v>806658.6</v>
      </c>
      <c r="AV145" s="231" t="s">
        <v>942</v>
      </c>
      <c r="AW145" s="223">
        <v>2023</v>
      </c>
      <c r="AX145" s="223">
        <v>2024</v>
      </c>
      <c r="AY145" s="232" t="s">
        <v>69</v>
      </c>
    </row>
    <row r="146" spans="1:51" s="7" customFormat="1" ht="38.450000000000003" customHeight="1" x14ac:dyDescent="0.25">
      <c r="A146" s="343" t="s">
        <v>943</v>
      </c>
      <c r="B146" s="344"/>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4"/>
      <c r="AY146" s="345"/>
    </row>
    <row r="147" spans="1:51" s="7" customFormat="1" ht="57.95" customHeight="1" x14ac:dyDescent="0.25">
      <c r="A147" s="339" t="s">
        <v>588</v>
      </c>
      <c r="B147" s="342"/>
      <c r="C147" s="342"/>
      <c r="D147" s="342"/>
      <c r="E147" s="342"/>
      <c r="F147" s="342"/>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1"/>
    </row>
    <row r="148" spans="1:51" s="7" customFormat="1" ht="54.6" customHeight="1" x14ac:dyDescent="0.25">
      <c r="A148" s="339" t="s">
        <v>589</v>
      </c>
      <c r="B148" s="340"/>
      <c r="C148" s="340"/>
      <c r="D148" s="340"/>
      <c r="E148" s="340"/>
      <c r="F148" s="340"/>
      <c r="G148" s="340"/>
      <c r="H148" s="340"/>
      <c r="I148" s="340"/>
      <c r="J148" s="340"/>
      <c r="K148" s="340"/>
      <c r="L148" s="340"/>
      <c r="M148" s="340"/>
      <c r="N148" s="340"/>
      <c r="O148" s="340"/>
      <c r="P148" s="340"/>
      <c r="Q148" s="340"/>
      <c r="R148" s="340"/>
      <c r="S148" s="340"/>
      <c r="T148" s="340"/>
      <c r="U148" s="340"/>
      <c r="V148" s="340"/>
      <c r="W148" s="340"/>
      <c r="X148" s="340"/>
      <c r="Y148" s="340"/>
      <c r="Z148" s="340"/>
      <c r="AA148" s="340"/>
      <c r="AB148" s="340"/>
      <c r="AC148" s="340"/>
      <c r="AD148" s="340"/>
      <c r="AE148" s="340"/>
      <c r="AF148" s="340"/>
      <c r="AG148" s="340"/>
      <c r="AH148" s="340"/>
      <c r="AI148" s="340"/>
      <c r="AJ148" s="340"/>
      <c r="AK148" s="340"/>
      <c r="AL148" s="340"/>
      <c r="AM148" s="340"/>
      <c r="AN148" s="340"/>
      <c r="AO148" s="340"/>
      <c r="AP148" s="340"/>
      <c r="AQ148" s="340"/>
      <c r="AR148" s="340"/>
      <c r="AS148" s="340"/>
      <c r="AT148" s="340"/>
      <c r="AU148" s="340"/>
      <c r="AV148" s="340"/>
      <c r="AW148" s="340"/>
      <c r="AX148" s="340"/>
      <c r="AY148" s="341"/>
    </row>
    <row r="149" spans="1:51" ht="111" x14ac:dyDescent="0.25">
      <c r="A149" s="55" t="s">
        <v>590</v>
      </c>
      <c r="B149" s="32" t="s">
        <v>97</v>
      </c>
      <c r="C149" s="32" t="s">
        <v>98</v>
      </c>
      <c r="D149" s="32"/>
      <c r="E149" s="38"/>
      <c r="F149" s="32"/>
      <c r="G149" s="32"/>
      <c r="H149" s="32"/>
      <c r="I149" s="32"/>
      <c r="J149" s="32"/>
      <c r="K149" s="33">
        <f t="shared" ref="K149:K154" si="91">E149+F149+G149+I149</f>
        <v>0</v>
      </c>
      <c r="L149" s="32">
        <v>100000</v>
      </c>
      <c r="M149" s="32"/>
      <c r="N149" s="32"/>
      <c r="O149" s="32"/>
      <c r="P149" s="32"/>
      <c r="Q149" s="32"/>
      <c r="R149" s="33">
        <f t="shared" ref="R149:R150" si="92">L149+M149+N149+P149</f>
        <v>100000</v>
      </c>
      <c r="S149" s="32">
        <v>100000</v>
      </c>
      <c r="T149" s="32"/>
      <c r="U149" s="32"/>
      <c r="V149" s="32"/>
      <c r="W149" s="32"/>
      <c r="X149" s="32"/>
      <c r="Y149" s="33">
        <f t="shared" ref="Y149:Y154" si="93">S149+T149+U149+W149</f>
        <v>100000</v>
      </c>
      <c r="Z149" s="32">
        <v>100000</v>
      </c>
      <c r="AA149" s="32"/>
      <c r="AB149" s="32"/>
      <c r="AC149" s="32"/>
      <c r="AD149" s="32"/>
      <c r="AE149" s="32"/>
      <c r="AF149" s="33">
        <f t="shared" ref="AF149:AF154" si="94">Z149+AA149+AB149+AD149</f>
        <v>100000</v>
      </c>
      <c r="AG149" s="32">
        <v>100000</v>
      </c>
      <c r="AH149" s="32"/>
      <c r="AI149" s="32"/>
      <c r="AJ149" s="32"/>
      <c r="AK149" s="32"/>
      <c r="AL149" s="32"/>
      <c r="AM149" s="33">
        <f t="shared" ref="AM149:AM154" si="95">AG149+AH149+AI149+AK149</f>
        <v>100000</v>
      </c>
      <c r="AN149" s="32">
        <v>100000</v>
      </c>
      <c r="AO149" s="32"/>
      <c r="AP149" s="32"/>
      <c r="AQ149" s="32"/>
      <c r="AR149" s="32"/>
      <c r="AS149" s="32"/>
      <c r="AT149" s="33">
        <f t="shared" ref="AT149:AT154" si="96">AN149+AO149+AP149+AR149</f>
        <v>100000</v>
      </c>
      <c r="AU149" s="35">
        <f t="shared" ref="AU149:AU154" si="97">AT149+AM149+AF149+Y149+R149+K149</f>
        <v>500000</v>
      </c>
      <c r="AV149" s="43" t="s">
        <v>698</v>
      </c>
      <c r="AW149" s="32">
        <v>2022</v>
      </c>
      <c r="AX149" s="36">
        <v>2027</v>
      </c>
      <c r="AY149" s="53" t="s">
        <v>89</v>
      </c>
    </row>
    <row r="150" spans="1:51" ht="164.25" x14ac:dyDescent="0.25">
      <c r="A150" s="55" t="s">
        <v>591</v>
      </c>
      <c r="B150" s="195" t="s">
        <v>190</v>
      </c>
      <c r="C150" s="181" t="s">
        <v>98</v>
      </c>
      <c r="D150" s="181"/>
      <c r="E150" s="196">
        <v>64500</v>
      </c>
      <c r="F150" s="197">
        <v>352600</v>
      </c>
      <c r="G150" s="181"/>
      <c r="H150" s="181"/>
      <c r="I150" s="181"/>
      <c r="J150" s="181"/>
      <c r="K150" s="77">
        <f t="shared" si="91"/>
        <v>417100</v>
      </c>
      <c r="L150" s="181"/>
      <c r="M150" s="181"/>
      <c r="N150" s="181"/>
      <c r="O150" s="181"/>
      <c r="P150" s="181"/>
      <c r="Q150" s="181"/>
      <c r="R150" s="77">
        <f t="shared" si="92"/>
        <v>0</v>
      </c>
      <c r="S150" s="181"/>
      <c r="T150" s="181"/>
      <c r="U150" s="181"/>
      <c r="V150" s="181"/>
      <c r="W150" s="181"/>
      <c r="X150" s="181"/>
      <c r="Y150" s="77">
        <f t="shared" si="93"/>
        <v>0</v>
      </c>
      <c r="Z150" s="181"/>
      <c r="AA150" s="181"/>
      <c r="AB150" s="181"/>
      <c r="AC150" s="181"/>
      <c r="AD150" s="181"/>
      <c r="AE150" s="181"/>
      <c r="AF150" s="77">
        <f t="shared" si="94"/>
        <v>0</v>
      </c>
      <c r="AG150" s="181"/>
      <c r="AH150" s="181"/>
      <c r="AI150" s="181"/>
      <c r="AJ150" s="181"/>
      <c r="AK150" s="181"/>
      <c r="AL150" s="181"/>
      <c r="AM150" s="77">
        <f t="shared" si="95"/>
        <v>0</v>
      </c>
      <c r="AN150" s="181"/>
      <c r="AO150" s="181"/>
      <c r="AP150" s="181"/>
      <c r="AQ150" s="181"/>
      <c r="AR150" s="181"/>
      <c r="AS150" s="181"/>
      <c r="AT150" s="77">
        <f t="shared" si="96"/>
        <v>0</v>
      </c>
      <c r="AU150" s="198">
        <f t="shared" si="97"/>
        <v>417100</v>
      </c>
      <c r="AV150" s="195" t="s">
        <v>886</v>
      </c>
      <c r="AW150" s="181">
        <v>2022</v>
      </c>
      <c r="AX150" s="167">
        <v>2022</v>
      </c>
      <c r="AY150" s="199" t="s">
        <v>89</v>
      </c>
    </row>
    <row r="151" spans="1:51" ht="129" x14ac:dyDescent="0.25">
      <c r="A151" s="214" t="s">
        <v>592</v>
      </c>
      <c r="B151" s="215" t="s">
        <v>490</v>
      </c>
      <c r="C151" s="215" t="s">
        <v>98</v>
      </c>
      <c r="D151" s="32"/>
      <c r="E151" s="134"/>
      <c r="F151" s="32"/>
      <c r="G151" s="32"/>
      <c r="H151" s="32"/>
      <c r="I151" s="32"/>
      <c r="J151" s="32"/>
      <c r="K151" s="33">
        <f t="shared" si="91"/>
        <v>0</v>
      </c>
      <c r="L151" s="34">
        <v>924040</v>
      </c>
      <c r="M151" s="32"/>
      <c r="N151" s="32"/>
      <c r="O151" s="32"/>
      <c r="P151" s="32"/>
      <c r="Q151" s="32"/>
      <c r="R151" s="33">
        <f>L151+M151+N151+P151</f>
        <v>924040</v>
      </c>
      <c r="S151" s="32"/>
      <c r="T151" s="32"/>
      <c r="U151" s="32"/>
      <c r="V151" s="32"/>
      <c r="W151" s="32"/>
      <c r="X151" s="32"/>
      <c r="Y151" s="33">
        <f t="shared" si="93"/>
        <v>0</v>
      </c>
      <c r="Z151" s="32"/>
      <c r="AA151" s="32"/>
      <c r="AB151" s="32"/>
      <c r="AC151" s="32"/>
      <c r="AD151" s="32"/>
      <c r="AE151" s="32"/>
      <c r="AF151" s="33">
        <f t="shared" si="94"/>
        <v>0</v>
      </c>
      <c r="AG151" s="32"/>
      <c r="AH151" s="32"/>
      <c r="AI151" s="32"/>
      <c r="AJ151" s="32"/>
      <c r="AK151" s="32"/>
      <c r="AL151" s="32"/>
      <c r="AM151" s="33">
        <f t="shared" si="95"/>
        <v>0</v>
      </c>
      <c r="AN151" s="32"/>
      <c r="AO151" s="32"/>
      <c r="AP151" s="32"/>
      <c r="AQ151" s="32"/>
      <c r="AR151" s="32"/>
      <c r="AS151" s="32"/>
      <c r="AT151" s="33">
        <f t="shared" si="96"/>
        <v>0</v>
      </c>
      <c r="AU151" s="35">
        <f t="shared" si="97"/>
        <v>924040</v>
      </c>
      <c r="AV151" s="43" t="s">
        <v>699</v>
      </c>
      <c r="AW151" s="32">
        <v>2023</v>
      </c>
      <c r="AX151" s="38">
        <v>2023</v>
      </c>
      <c r="AY151" s="53" t="s">
        <v>89</v>
      </c>
    </row>
    <row r="152" spans="1:51" ht="60" customHeight="1" x14ac:dyDescent="0.25">
      <c r="A152" s="92" t="s">
        <v>838</v>
      </c>
      <c r="B152" s="89" t="s">
        <v>831</v>
      </c>
      <c r="C152" s="48" t="s">
        <v>98</v>
      </c>
      <c r="D152" s="216"/>
      <c r="E152" s="182"/>
      <c r="F152" s="48"/>
      <c r="G152" s="48"/>
      <c r="H152" s="48"/>
      <c r="I152" s="48"/>
      <c r="J152" s="48"/>
      <c r="K152" s="93">
        <f t="shared" si="91"/>
        <v>0</v>
      </c>
      <c r="L152" s="48"/>
      <c r="M152" s="48"/>
      <c r="N152" s="48"/>
      <c r="O152" s="48"/>
      <c r="P152" s="48"/>
      <c r="Q152" s="48"/>
      <c r="R152" s="183">
        <f t="shared" ref="R152:R154" si="98">L152+M152+N152+P152</f>
        <v>0</v>
      </c>
      <c r="S152" s="48"/>
      <c r="T152" s="48"/>
      <c r="U152" s="48"/>
      <c r="V152" s="48"/>
      <c r="W152" s="48">
        <v>100000</v>
      </c>
      <c r="X152" s="48" t="s">
        <v>836</v>
      </c>
      <c r="Y152" s="93">
        <f t="shared" si="93"/>
        <v>100000</v>
      </c>
      <c r="Z152" s="48"/>
      <c r="AA152" s="48"/>
      <c r="AB152" s="48"/>
      <c r="AC152" s="48"/>
      <c r="AD152" s="48"/>
      <c r="AE152" s="48"/>
      <c r="AF152" s="93">
        <f t="shared" si="94"/>
        <v>0</v>
      </c>
      <c r="AG152" s="48"/>
      <c r="AH152" s="48"/>
      <c r="AI152" s="48"/>
      <c r="AJ152" s="48"/>
      <c r="AK152" s="48"/>
      <c r="AL152" s="48"/>
      <c r="AM152" s="93">
        <f t="shared" si="95"/>
        <v>0</v>
      </c>
      <c r="AN152" s="48"/>
      <c r="AO152" s="48"/>
      <c r="AP152" s="48"/>
      <c r="AQ152" s="48"/>
      <c r="AR152" s="48"/>
      <c r="AS152" s="48"/>
      <c r="AT152" s="183">
        <f t="shared" si="96"/>
        <v>0</v>
      </c>
      <c r="AU152" s="95">
        <f t="shared" si="97"/>
        <v>100000</v>
      </c>
      <c r="AV152" s="89" t="s">
        <v>832</v>
      </c>
      <c r="AW152" s="48">
        <v>2023</v>
      </c>
      <c r="AX152" s="48">
        <v>2027</v>
      </c>
      <c r="AY152" s="52" t="s">
        <v>858</v>
      </c>
    </row>
    <row r="153" spans="1:51" ht="90" x14ac:dyDescent="0.25">
      <c r="A153" s="92" t="s">
        <v>839</v>
      </c>
      <c r="B153" s="89" t="s">
        <v>833</v>
      </c>
      <c r="C153" s="48" t="s">
        <v>98</v>
      </c>
      <c r="D153" s="216"/>
      <c r="E153" s="182"/>
      <c r="F153" s="48"/>
      <c r="G153" s="48"/>
      <c r="H153" s="48"/>
      <c r="I153" s="48"/>
      <c r="J153" s="48"/>
      <c r="K153" s="93">
        <f t="shared" si="91"/>
        <v>0</v>
      </c>
      <c r="L153" s="48"/>
      <c r="M153" s="48"/>
      <c r="N153" s="48"/>
      <c r="O153" s="48"/>
      <c r="P153" s="48"/>
      <c r="Q153" s="48"/>
      <c r="R153" s="183">
        <f t="shared" si="98"/>
        <v>0</v>
      </c>
      <c r="S153" s="48"/>
      <c r="T153" s="48"/>
      <c r="U153" s="48"/>
      <c r="V153" s="48"/>
      <c r="W153" s="48">
        <v>100000</v>
      </c>
      <c r="X153" s="48" t="s">
        <v>836</v>
      </c>
      <c r="Y153" s="93">
        <f t="shared" si="93"/>
        <v>100000</v>
      </c>
      <c r="Z153" s="48"/>
      <c r="AA153" s="48"/>
      <c r="AB153" s="48"/>
      <c r="AC153" s="48"/>
      <c r="AD153" s="48"/>
      <c r="AE153" s="48"/>
      <c r="AF153" s="93">
        <f t="shared" si="94"/>
        <v>0</v>
      </c>
      <c r="AG153" s="48"/>
      <c r="AH153" s="48"/>
      <c r="AI153" s="48"/>
      <c r="AJ153" s="48"/>
      <c r="AK153" s="48"/>
      <c r="AL153" s="48"/>
      <c r="AM153" s="93">
        <f t="shared" si="95"/>
        <v>0</v>
      </c>
      <c r="AN153" s="48"/>
      <c r="AO153" s="48"/>
      <c r="AP153" s="48"/>
      <c r="AQ153" s="48"/>
      <c r="AR153" s="48"/>
      <c r="AS153" s="48"/>
      <c r="AT153" s="183">
        <f t="shared" si="96"/>
        <v>0</v>
      </c>
      <c r="AU153" s="95">
        <f t="shared" si="97"/>
        <v>100000</v>
      </c>
      <c r="AV153" s="89" t="s">
        <v>834</v>
      </c>
      <c r="AW153" s="48">
        <v>2024</v>
      </c>
      <c r="AX153" s="48">
        <v>2027</v>
      </c>
      <c r="AY153" s="52" t="s">
        <v>859</v>
      </c>
    </row>
    <row r="154" spans="1:51" ht="72" x14ac:dyDescent="0.25">
      <c r="A154" s="217" t="s">
        <v>840</v>
      </c>
      <c r="B154" s="218" t="s">
        <v>835</v>
      </c>
      <c r="C154" s="219" t="s">
        <v>98</v>
      </c>
      <c r="D154" s="48"/>
      <c r="E154" s="182"/>
      <c r="F154" s="48"/>
      <c r="G154" s="48"/>
      <c r="H154" s="48"/>
      <c r="I154" s="48"/>
      <c r="J154" s="48"/>
      <c r="K154" s="93">
        <f t="shared" si="91"/>
        <v>0</v>
      </c>
      <c r="L154" s="48">
        <v>15000</v>
      </c>
      <c r="M154" s="48"/>
      <c r="N154" s="48"/>
      <c r="O154" s="48"/>
      <c r="P154" s="48"/>
      <c r="Q154" s="48"/>
      <c r="R154" s="183">
        <f t="shared" si="98"/>
        <v>15000</v>
      </c>
      <c r="S154" s="48"/>
      <c r="T154" s="48"/>
      <c r="U154" s="48"/>
      <c r="V154" s="48"/>
      <c r="W154" s="48">
        <v>200000</v>
      </c>
      <c r="X154" s="48" t="s">
        <v>836</v>
      </c>
      <c r="Y154" s="93">
        <f t="shared" si="93"/>
        <v>200000</v>
      </c>
      <c r="Z154" s="48"/>
      <c r="AA154" s="48"/>
      <c r="AB154" s="48"/>
      <c r="AC154" s="48"/>
      <c r="AD154" s="48"/>
      <c r="AE154" s="48"/>
      <c r="AF154" s="93">
        <f t="shared" si="94"/>
        <v>0</v>
      </c>
      <c r="AG154" s="48"/>
      <c r="AH154" s="48"/>
      <c r="AI154" s="48"/>
      <c r="AJ154" s="48"/>
      <c r="AK154" s="48"/>
      <c r="AL154" s="48"/>
      <c r="AM154" s="93">
        <f t="shared" si="95"/>
        <v>0</v>
      </c>
      <c r="AN154" s="48"/>
      <c r="AO154" s="48"/>
      <c r="AP154" s="48"/>
      <c r="AQ154" s="48"/>
      <c r="AR154" s="48"/>
      <c r="AS154" s="48"/>
      <c r="AT154" s="183">
        <f t="shared" si="96"/>
        <v>0</v>
      </c>
      <c r="AU154" s="95">
        <f t="shared" si="97"/>
        <v>215000</v>
      </c>
      <c r="AV154" s="89" t="s">
        <v>837</v>
      </c>
      <c r="AW154" s="48">
        <v>2023</v>
      </c>
      <c r="AX154" s="48">
        <v>2027</v>
      </c>
      <c r="AY154" s="52" t="s">
        <v>858</v>
      </c>
    </row>
    <row r="157" spans="1:51" x14ac:dyDescent="0.25">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row>
    <row r="159" spans="1:51" ht="18.75" x14ac:dyDescent="0.25">
      <c r="A159" s="161" t="s">
        <v>658</v>
      </c>
      <c r="B159" s="162" t="s">
        <v>659</v>
      </c>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row>
    <row r="160" spans="1:51" x14ac:dyDescent="0.25">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X160" s="20"/>
    </row>
    <row r="162" spans="19:50" x14ac:dyDescent="0.25">
      <c r="AX162" s="20"/>
    </row>
    <row r="163" spans="19:50" x14ac:dyDescent="0.25">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X163" s="20"/>
    </row>
    <row r="166" spans="19:50" x14ac:dyDescent="0.25">
      <c r="AX166"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0">
    <mergeCell ref="AW1:AY1"/>
    <mergeCell ref="A8:D8"/>
    <mergeCell ref="S5:Y5"/>
    <mergeCell ref="Z5:AF5"/>
    <mergeCell ref="AG5:AM5"/>
    <mergeCell ref="AN5:AT5"/>
    <mergeCell ref="A7:D7"/>
    <mergeCell ref="B4:B6"/>
    <mergeCell ref="C4:C6"/>
    <mergeCell ref="D4:D6"/>
    <mergeCell ref="E4:K4"/>
    <mergeCell ref="AX4:AX6"/>
    <mergeCell ref="AW4:AW6"/>
    <mergeCell ref="A2:AY2"/>
    <mergeCell ref="E5:K5"/>
    <mergeCell ref="L5:R5"/>
    <mergeCell ref="A3:AY3"/>
    <mergeCell ref="AU4:AU6"/>
    <mergeCell ref="AV4:AV6"/>
    <mergeCell ref="AY4:AY6"/>
    <mergeCell ref="S4:Y4"/>
    <mergeCell ref="Z4:AF4"/>
    <mergeCell ref="AG4:AM4"/>
    <mergeCell ref="AN4:AT4"/>
    <mergeCell ref="A60:AY60"/>
    <mergeCell ref="A4:A6"/>
    <mergeCell ref="L4:R4"/>
    <mergeCell ref="A57:AY57"/>
    <mergeCell ref="A90:AY90"/>
    <mergeCell ref="A81:AY81"/>
    <mergeCell ref="A34:AY34"/>
    <mergeCell ref="A45:AY45"/>
    <mergeCell ref="A53:AY53"/>
    <mergeCell ref="A9:AY9"/>
    <mergeCell ref="A82:AY82"/>
    <mergeCell ref="A84:AY84"/>
    <mergeCell ref="A74:AY74"/>
    <mergeCell ref="A76:AY76"/>
    <mergeCell ref="A78:AY78"/>
    <mergeCell ref="A22:AY22"/>
    <mergeCell ref="A148:AY148"/>
    <mergeCell ref="A136:AY136"/>
    <mergeCell ref="A142:AY142"/>
    <mergeCell ref="A147:AY147"/>
    <mergeCell ref="A86:AY86"/>
    <mergeCell ref="A139:AY139"/>
    <mergeCell ref="A119:AY119"/>
    <mergeCell ref="A121:AY121"/>
    <mergeCell ref="A146:AY146"/>
    <mergeCell ref="A133:AY133"/>
  </mergeCells>
  <phoneticPr fontId="8" type="noConversion"/>
  <dataValidations disablePrompts="1" count="1">
    <dataValidation type="list" allowBlank="1" showErrorMessage="1" sqref="AY97">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52"/>
  <sheetViews>
    <sheetView topLeftCell="AM1" zoomScale="55" zoomScaleNormal="55" workbookViewId="0">
      <pane ySplit="5" topLeftCell="A192" activePane="bottomLeft" state="frozen"/>
      <selection activeCell="A5" sqref="A5"/>
      <selection pane="bottomLeft" activeCell="BE196" sqref="BE196"/>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3.8554687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79" t="s">
        <v>199</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row>
    <row r="2" spans="1:165" s="12" customFormat="1" ht="56.25" customHeight="1" x14ac:dyDescent="0.3">
      <c r="A2" s="398" t="s">
        <v>593</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row>
    <row r="3" spans="1:165" ht="18" customHeight="1" x14ac:dyDescent="0.25">
      <c r="A3" s="393" t="s">
        <v>1</v>
      </c>
      <c r="B3" s="393" t="s">
        <v>0</v>
      </c>
      <c r="C3" s="393" t="s">
        <v>25</v>
      </c>
      <c r="D3" s="393" t="s">
        <v>24</v>
      </c>
      <c r="E3" s="393">
        <v>2022</v>
      </c>
      <c r="F3" s="394"/>
      <c r="G3" s="394"/>
      <c r="H3" s="394"/>
      <c r="I3" s="394"/>
      <c r="J3" s="394"/>
      <c r="K3" s="394"/>
      <c r="L3" s="393">
        <v>2023</v>
      </c>
      <c r="M3" s="394"/>
      <c r="N3" s="394"/>
      <c r="O3" s="394"/>
      <c r="P3" s="394"/>
      <c r="Q3" s="394"/>
      <c r="R3" s="394"/>
      <c r="S3" s="393">
        <v>2024</v>
      </c>
      <c r="T3" s="394"/>
      <c r="U3" s="394"/>
      <c r="V3" s="394"/>
      <c r="W3" s="394"/>
      <c r="X3" s="394"/>
      <c r="Y3" s="394"/>
      <c r="Z3" s="393">
        <v>2025</v>
      </c>
      <c r="AA3" s="394"/>
      <c r="AB3" s="394"/>
      <c r="AC3" s="394"/>
      <c r="AD3" s="394"/>
      <c r="AE3" s="394"/>
      <c r="AF3" s="394"/>
      <c r="AG3" s="393">
        <v>2026</v>
      </c>
      <c r="AH3" s="394"/>
      <c r="AI3" s="394"/>
      <c r="AJ3" s="394"/>
      <c r="AK3" s="394"/>
      <c r="AL3" s="394"/>
      <c r="AM3" s="394"/>
      <c r="AN3" s="393">
        <v>2027</v>
      </c>
      <c r="AO3" s="394"/>
      <c r="AP3" s="394"/>
      <c r="AQ3" s="394"/>
      <c r="AR3" s="394"/>
      <c r="AS3" s="394"/>
      <c r="AT3" s="394"/>
      <c r="AU3" s="393" t="s">
        <v>27</v>
      </c>
      <c r="AV3" s="400" t="s">
        <v>4</v>
      </c>
      <c r="AW3" s="397" t="s">
        <v>21</v>
      </c>
      <c r="AX3" s="397" t="s">
        <v>22</v>
      </c>
      <c r="AY3" s="393" t="s">
        <v>5</v>
      </c>
    </row>
    <row r="4" spans="1:165" ht="27" customHeight="1" x14ac:dyDescent="0.25">
      <c r="A4" s="393"/>
      <c r="B4" s="394"/>
      <c r="C4" s="394"/>
      <c r="D4" s="394"/>
      <c r="E4" s="372" t="s">
        <v>657</v>
      </c>
      <c r="F4" s="372"/>
      <c r="G4" s="372"/>
      <c r="H4" s="372"/>
      <c r="I4" s="372"/>
      <c r="J4" s="372"/>
      <c r="K4" s="373"/>
      <c r="L4" s="372" t="s">
        <v>657</v>
      </c>
      <c r="M4" s="372"/>
      <c r="N4" s="372"/>
      <c r="O4" s="372"/>
      <c r="P4" s="372"/>
      <c r="Q4" s="372"/>
      <c r="R4" s="373"/>
      <c r="S4" s="372" t="s">
        <v>657</v>
      </c>
      <c r="T4" s="372"/>
      <c r="U4" s="372"/>
      <c r="V4" s="372"/>
      <c r="W4" s="372"/>
      <c r="X4" s="372"/>
      <c r="Y4" s="373"/>
      <c r="Z4" s="372" t="s">
        <v>657</v>
      </c>
      <c r="AA4" s="372"/>
      <c r="AB4" s="372"/>
      <c r="AC4" s="372"/>
      <c r="AD4" s="372"/>
      <c r="AE4" s="372"/>
      <c r="AF4" s="373"/>
      <c r="AG4" s="372" t="s">
        <v>657</v>
      </c>
      <c r="AH4" s="372"/>
      <c r="AI4" s="372"/>
      <c r="AJ4" s="372"/>
      <c r="AK4" s="372"/>
      <c r="AL4" s="372"/>
      <c r="AM4" s="373"/>
      <c r="AN4" s="372" t="s">
        <v>657</v>
      </c>
      <c r="AO4" s="372"/>
      <c r="AP4" s="372"/>
      <c r="AQ4" s="372"/>
      <c r="AR4" s="372"/>
      <c r="AS4" s="372"/>
      <c r="AT4" s="373"/>
      <c r="AU4" s="393"/>
      <c r="AV4" s="400"/>
      <c r="AW4" s="397"/>
      <c r="AX4" s="397"/>
      <c r="AY4" s="393"/>
    </row>
    <row r="5" spans="1:165" ht="114.75" customHeight="1" x14ac:dyDescent="0.25">
      <c r="A5" s="393"/>
      <c r="B5" s="394"/>
      <c r="C5" s="394"/>
      <c r="D5" s="394"/>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393"/>
      <c r="AV5" s="400"/>
      <c r="AW5" s="397"/>
      <c r="AX5" s="397"/>
      <c r="AY5" s="393"/>
    </row>
    <row r="6" spans="1:165" ht="30.75" customHeight="1" x14ac:dyDescent="0.25">
      <c r="A6" s="395"/>
      <c r="B6" s="396"/>
      <c r="C6" s="396"/>
      <c r="D6" s="396"/>
      <c r="E6" s="79">
        <f>SUM(E7,E58,E86,E121,E130,E143,E160)</f>
        <v>7236201.2499999991</v>
      </c>
      <c r="F6" s="79">
        <f>SUM(F7,F58,F86,F121,F130,F143,F160)</f>
        <v>25943786.490000002</v>
      </c>
      <c r="G6" s="79">
        <f>SUM(G7,G58,G86,G121,G130,G143,G160)</f>
        <v>2645015.7800000003</v>
      </c>
      <c r="H6" s="79"/>
      <c r="I6" s="79">
        <f>SUM(I7,I58,I86,I121,I130,I143,I160)</f>
        <v>1771788.03</v>
      </c>
      <c r="J6" s="79"/>
      <c r="K6" s="79">
        <f>SUM(K7,K58,K86,K121,K130,K143,K160)</f>
        <v>37596791.550000004</v>
      </c>
      <c r="L6" s="79">
        <f>SUM(L7,L58,L86,L121,L130,L143,L160)</f>
        <v>16822769.229999997</v>
      </c>
      <c r="M6" s="79">
        <f>SUM(M7,M58,M86,M121,M130,M143,M160)</f>
        <v>4024374</v>
      </c>
      <c r="N6" s="79">
        <f>SUM(N7,N58,N86,N121,N130,N143,N160)</f>
        <v>2372054</v>
      </c>
      <c r="O6" s="79"/>
      <c r="P6" s="79">
        <f>SUM(P7,P58,P86,P121,P130,P143,P160)</f>
        <v>1530620.77</v>
      </c>
      <c r="Q6" s="79"/>
      <c r="R6" s="79">
        <f>SUM(R7,R58,R86,R121,R130,R143,R160)</f>
        <v>24639818</v>
      </c>
      <c r="S6" s="79">
        <f>SUM(S7,S58,S86,S121,S130,S143,S160)</f>
        <v>40180485.470559999</v>
      </c>
      <c r="T6" s="79">
        <f>SUM(T7,T58,T86,T121,T130,T143,T160)</f>
        <v>3255826</v>
      </c>
      <c r="U6" s="79">
        <f>SUM(U7,U58,U86,U121,U130,U143,U160)</f>
        <v>485603</v>
      </c>
      <c r="V6" s="79"/>
      <c r="W6" s="79">
        <f>SUM(W7,W58,W86,W121,W130,W143,W160)</f>
        <v>4525719.9998400006</v>
      </c>
      <c r="X6" s="79"/>
      <c r="Y6" s="79">
        <f>SUM(Y7,Y58,Y86,Y121,Y130,Y143,Y160)</f>
        <v>48447634.470399998</v>
      </c>
      <c r="Z6" s="79">
        <f>SUM(Z7,Z58,Z86,Z121,Z130,Z143,Z160)</f>
        <v>2009589.4114399999</v>
      </c>
      <c r="AA6" s="79">
        <f>SUM(AA7,AA58,AA86,AA121,AA130,AA143,AA160)</f>
        <v>0</v>
      </c>
      <c r="AB6" s="79">
        <f>SUM(AB7,AB58,AB86,AB121,AB130,AB143,AB160)</f>
        <v>0</v>
      </c>
      <c r="AC6" s="79"/>
      <c r="AD6" s="79">
        <f>SUM(AD7,AD58,AD86,AD121,AD130,AD143,AD160)</f>
        <v>3929999.99816</v>
      </c>
      <c r="AE6" s="79"/>
      <c r="AF6" s="79">
        <f>SUM(AF7,AF58,AF86,AF121,AF130,AF143,AF160)</f>
        <v>5939589.4095999999</v>
      </c>
      <c r="AG6" s="79">
        <f>SUM(AG7,AG58,AG86,AG121,AG130,AG143,AG160)</f>
        <v>1798060</v>
      </c>
      <c r="AH6" s="79">
        <f>SUM(AH7,AH58,AH86,AH121,AH130,AH143,AH160)</f>
        <v>0</v>
      </c>
      <c r="AI6" s="79">
        <f>SUM(AI7,AI58,AI86,AI121,AI130,AI143,AI160)</f>
        <v>0</v>
      </c>
      <c r="AJ6" s="79"/>
      <c r="AK6" s="79">
        <f t="shared" ref="AK6:AP6" si="0">SUM(AK7,AK58,AK86,AK121,AK130,AK143,AK160)</f>
        <v>0</v>
      </c>
      <c r="AL6" s="79">
        <f t="shared" si="0"/>
        <v>0</v>
      </c>
      <c r="AM6" s="79">
        <f t="shared" si="0"/>
        <v>1798060</v>
      </c>
      <c r="AN6" s="79">
        <f t="shared" si="0"/>
        <v>847260</v>
      </c>
      <c r="AO6" s="79">
        <f t="shared" si="0"/>
        <v>0</v>
      </c>
      <c r="AP6" s="79">
        <f t="shared" si="0"/>
        <v>0</v>
      </c>
      <c r="AQ6" s="79"/>
      <c r="AR6" s="79">
        <f>SUM(AR7,AR58,AR86,AR121,AR130,AR143,AR160)</f>
        <v>0</v>
      </c>
      <c r="AS6" s="79"/>
      <c r="AT6" s="79">
        <f>SUM(AT7,AT58,AT86,AT121,AT130,AT143,AT160)</f>
        <v>847260</v>
      </c>
      <c r="AU6" s="79">
        <f>SUM(AU7,AU58,AU86,AU121,AU130,AU143,AU160)</f>
        <v>119209153.42999999</v>
      </c>
      <c r="AV6" s="80"/>
      <c r="AW6" s="80"/>
      <c r="AX6" s="81"/>
      <c r="AY6" s="82"/>
    </row>
    <row r="7" spans="1:165" s="66" customFormat="1" ht="42.75" customHeight="1" x14ac:dyDescent="0.25">
      <c r="A7" s="383" t="s">
        <v>339</v>
      </c>
      <c r="B7" s="384"/>
      <c r="C7" s="384"/>
      <c r="D7" s="384"/>
      <c r="E7" s="83">
        <f>SUM(E9:E15,E17:E49,E51,E53,E55,E57)</f>
        <v>4704811.5999999996</v>
      </c>
      <c r="F7" s="83">
        <f t="shared" ref="F7:AU7" si="1">SUM(F9:F15,F17:F49,F51,F53,F55,F57)</f>
        <v>22406790.490000002</v>
      </c>
      <c r="G7" s="83">
        <f t="shared" si="1"/>
        <v>818866</v>
      </c>
      <c r="H7" s="83">
        <f t="shared" si="1"/>
        <v>0</v>
      </c>
      <c r="I7" s="83">
        <f t="shared" si="1"/>
        <v>0</v>
      </c>
      <c r="J7" s="83">
        <f t="shared" si="1"/>
        <v>0</v>
      </c>
      <c r="K7" s="83">
        <f t="shared" si="1"/>
        <v>27930468.090000004</v>
      </c>
      <c r="L7" s="83">
        <f t="shared" si="1"/>
        <v>8373850.54</v>
      </c>
      <c r="M7" s="83">
        <f t="shared" si="1"/>
        <v>3871600</v>
      </c>
      <c r="N7" s="83">
        <f t="shared" si="1"/>
        <v>0</v>
      </c>
      <c r="O7" s="83">
        <f t="shared" si="1"/>
        <v>0</v>
      </c>
      <c r="P7" s="83">
        <f t="shared" si="1"/>
        <v>150000</v>
      </c>
      <c r="Q7" s="83">
        <f t="shared" si="1"/>
        <v>0</v>
      </c>
      <c r="R7" s="83">
        <f t="shared" si="1"/>
        <v>12285450.539999999</v>
      </c>
      <c r="S7" s="83">
        <f t="shared" si="1"/>
        <v>33732226</v>
      </c>
      <c r="T7" s="83">
        <f t="shared" si="1"/>
        <v>1878600</v>
      </c>
      <c r="U7" s="83">
        <f t="shared" si="1"/>
        <v>0</v>
      </c>
      <c r="V7" s="83">
        <f t="shared" si="1"/>
        <v>0</v>
      </c>
      <c r="W7" s="83">
        <f t="shared" si="1"/>
        <v>0</v>
      </c>
      <c r="X7" s="83">
        <f t="shared" si="1"/>
        <v>0</v>
      </c>
      <c r="Y7" s="83">
        <f t="shared" si="1"/>
        <v>35610826</v>
      </c>
      <c r="Z7" s="83">
        <f t="shared" si="1"/>
        <v>935260</v>
      </c>
      <c r="AA7" s="83">
        <f t="shared" si="1"/>
        <v>0</v>
      </c>
      <c r="AB7" s="83">
        <f t="shared" si="1"/>
        <v>0</v>
      </c>
      <c r="AC7" s="83">
        <f t="shared" si="1"/>
        <v>0</v>
      </c>
      <c r="AD7" s="83">
        <f t="shared" si="1"/>
        <v>0</v>
      </c>
      <c r="AE7" s="83">
        <f t="shared" si="1"/>
        <v>0</v>
      </c>
      <c r="AF7" s="83">
        <f t="shared" si="1"/>
        <v>935260</v>
      </c>
      <c r="AG7" s="83">
        <f t="shared" si="1"/>
        <v>862260</v>
      </c>
      <c r="AH7" s="83">
        <f t="shared" si="1"/>
        <v>0</v>
      </c>
      <c r="AI7" s="83">
        <f t="shared" si="1"/>
        <v>0</v>
      </c>
      <c r="AJ7" s="83">
        <f t="shared" si="1"/>
        <v>0</v>
      </c>
      <c r="AK7" s="83">
        <f t="shared" si="1"/>
        <v>0</v>
      </c>
      <c r="AL7" s="83">
        <f t="shared" si="1"/>
        <v>0</v>
      </c>
      <c r="AM7" s="83">
        <f t="shared" si="1"/>
        <v>862260</v>
      </c>
      <c r="AN7" s="83">
        <f t="shared" si="1"/>
        <v>37260</v>
      </c>
      <c r="AO7" s="83">
        <f t="shared" si="1"/>
        <v>0</v>
      </c>
      <c r="AP7" s="83">
        <f t="shared" si="1"/>
        <v>0</v>
      </c>
      <c r="AQ7" s="83">
        <f t="shared" si="1"/>
        <v>0</v>
      </c>
      <c r="AR7" s="83">
        <f t="shared" si="1"/>
        <v>0</v>
      </c>
      <c r="AS7" s="83">
        <f t="shared" si="1"/>
        <v>0</v>
      </c>
      <c r="AT7" s="83">
        <f t="shared" si="1"/>
        <v>37260</v>
      </c>
      <c r="AU7" s="83">
        <f t="shared" si="1"/>
        <v>77661524.629999995</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56" t="s">
        <v>594</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row>
    <row r="9" spans="1:165" ht="150.75" customHeight="1" x14ac:dyDescent="0.25">
      <c r="A9" s="126" t="s">
        <v>340</v>
      </c>
      <c r="B9" s="51" t="s">
        <v>220</v>
      </c>
      <c r="C9" s="48" t="s">
        <v>112</v>
      </c>
      <c r="D9" s="48"/>
      <c r="E9" s="85">
        <v>673813</v>
      </c>
      <c r="F9" s="86">
        <v>21632990.490000002</v>
      </c>
      <c r="G9" s="85">
        <v>818866</v>
      </c>
      <c r="H9" s="85" t="s">
        <v>185</v>
      </c>
      <c r="I9" s="50"/>
      <c r="J9" s="48" t="s">
        <v>76</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712</v>
      </c>
      <c r="AW9" s="50">
        <v>2022</v>
      </c>
      <c r="AX9" s="50">
        <v>2024</v>
      </c>
      <c r="AY9" s="48" t="s">
        <v>69</v>
      </c>
    </row>
    <row r="10" spans="1:165" s="233" customFormat="1" ht="165" customHeight="1" x14ac:dyDescent="0.25">
      <c r="A10" s="220" t="s">
        <v>341</v>
      </c>
      <c r="B10" s="221" t="s">
        <v>915</v>
      </c>
      <c r="C10" s="222" t="s">
        <v>98</v>
      </c>
      <c r="D10" s="223"/>
      <c r="E10" s="234">
        <v>127416</v>
      </c>
      <c r="F10" s="234">
        <v>528000</v>
      </c>
      <c r="G10" s="223"/>
      <c r="H10" s="223"/>
      <c r="I10" s="223"/>
      <c r="J10" s="223"/>
      <c r="K10" s="227">
        <f t="shared" ref="K10" si="2">E10+F10+G10+I10</f>
        <v>655416</v>
      </c>
      <c r="L10" s="234">
        <v>1968193.53</v>
      </c>
      <c r="M10" s="234">
        <v>2112000</v>
      </c>
      <c r="N10" s="223"/>
      <c r="O10" s="223"/>
      <c r="P10" s="223"/>
      <c r="Q10" s="223"/>
      <c r="R10" s="227">
        <f>L10+M10+N10+P10</f>
        <v>4080193.5300000003</v>
      </c>
      <c r="S10" s="223"/>
      <c r="T10" s="223"/>
      <c r="U10" s="223"/>
      <c r="V10" s="223"/>
      <c r="W10" s="223"/>
      <c r="X10" s="223"/>
      <c r="Y10" s="227">
        <f t="shared" ref="Y10" si="3">S10+T10+U10+W10</f>
        <v>0</v>
      </c>
      <c r="Z10" s="223"/>
      <c r="AA10" s="223"/>
      <c r="AB10" s="223"/>
      <c r="AC10" s="223"/>
      <c r="AD10" s="223"/>
      <c r="AE10" s="223"/>
      <c r="AF10" s="227">
        <f t="shared" ref="AF10" si="4">Z10+AA10+AB10+AD10</f>
        <v>0</v>
      </c>
      <c r="AG10" s="223"/>
      <c r="AH10" s="223"/>
      <c r="AI10" s="223"/>
      <c r="AJ10" s="223"/>
      <c r="AK10" s="223"/>
      <c r="AL10" s="223"/>
      <c r="AM10" s="227">
        <f t="shared" ref="AM10" si="5">AG10+AH10+AI10+AK10</f>
        <v>0</v>
      </c>
      <c r="AN10" s="223"/>
      <c r="AO10" s="223"/>
      <c r="AP10" s="223"/>
      <c r="AQ10" s="223"/>
      <c r="AR10" s="223"/>
      <c r="AS10" s="223"/>
      <c r="AT10" s="227">
        <f t="shared" ref="AT10" si="6">AN10+AO10+AP10+AR10</f>
        <v>0</v>
      </c>
      <c r="AU10" s="230">
        <f>AT10+AM10+AF10+Y10+R10+K10</f>
        <v>4735609.53</v>
      </c>
      <c r="AV10" s="231" t="s">
        <v>916</v>
      </c>
      <c r="AW10" s="223">
        <v>2022</v>
      </c>
      <c r="AX10" s="223">
        <v>2023</v>
      </c>
      <c r="AY10" s="232" t="s">
        <v>69</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33" customFormat="1" ht="46.5" customHeight="1" x14ac:dyDescent="0.25">
      <c r="A11" s="380" t="s">
        <v>917</v>
      </c>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2"/>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342</v>
      </c>
      <c r="B12" s="51" t="s">
        <v>214</v>
      </c>
      <c r="C12" s="48" t="s">
        <v>98</v>
      </c>
      <c r="D12" s="50"/>
      <c r="E12" s="90"/>
      <c r="F12" s="90"/>
      <c r="G12" s="50"/>
      <c r="H12" s="50"/>
      <c r="I12" s="50"/>
      <c r="J12" s="50"/>
      <c r="K12" s="87">
        <f t="shared" ref="K12:K47" si="7">E12+F12+G12+I12</f>
        <v>0</v>
      </c>
      <c r="L12" s="90">
        <v>270000</v>
      </c>
      <c r="M12" s="90">
        <v>750000</v>
      </c>
      <c r="N12" s="50"/>
      <c r="O12" s="50"/>
      <c r="P12" s="50"/>
      <c r="Q12" s="50"/>
      <c r="R12" s="87">
        <f>L12+M12+N12+P12</f>
        <v>1020000</v>
      </c>
      <c r="S12" s="90">
        <v>31000</v>
      </c>
      <c r="T12" s="90">
        <v>93000</v>
      </c>
      <c r="U12" s="50"/>
      <c r="V12" s="50"/>
      <c r="W12" s="50"/>
      <c r="X12" s="50"/>
      <c r="Y12" s="87">
        <f t="shared" ref="Y12:Y49" si="8">S12+T12+U12+W12</f>
        <v>124000</v>
      </c>
      <c r="Z12" s="50"/>
      <c r="AA12" s="50"/>
      <c r="AB12" s="50"/>
      <c r="AC12" s="50"/>
      <c r="AD12" s="50"/>
      <c r="AE12" s="50"/>
      <c r="AF12" s="87">
        <f t="shared" ref="AF12:AF49" si="9">Z12+AA12+AB12+AD12</f>
        <v>0</v>
      </c>
      <c r="AG12" s="50"/>
      <c r="AH12" s="50"/>
      <c r="AI12" s="50"/>
      <c r="AJ12" s="50"/>
      <c r="AK12" s="50"/>
      <c r="AL12" s="50"/>
      <c r="AM12" s="87">
        <f t="shared" ref="AM12:AM49" si="10">AG12+AH12+AI12+AK12</f>
        <v>0</v>
      </c>
      <c r="AN12" s="50"/>
      <c r="AO12" s="50"/>
      <c r="AP12" s="50"/>
      <c r="AQ12" s="50"/>
      <c r="AR12" s="50"/>
      <c r="AS12" s="50"/>
      <c r="AT12" s="87">
        <f t="shared" ref="AT12:AT49" si="11">AN12+AO12+AP12+AR12</f>
        <v>0</v>
      </c>
      <c r="AU12" s="88">
        <f>AT12+AM12+AF12+Y12+R12+K12</f>
        <v>1144000</v>
      </c>
      <c r="AV12" s="89" t="s">
        <v>700</v>
      </c>
      <c r="AW12" s="50">
        <v>2022</v>
      </c>
      <c r="AX12" s="50">
        <v>2023</v>
      </c>
      <c r="AY12" s="91" t="s">
        <v>69</v>
      </c>
    </row>
    <row r="13" spans="1:165" s="4" customFormat="1" ht="160.5" customHeight="1" x14ac:dyDescent="0.25">
      <c r="A13" s="127" t="s">
        <v>343</v>
      </c>
      <c r="B13" s="51" t="s">
        <v>212</v>
      </c>
      <c r="C13" s="51" t="s">
        <v>98</v>
      </c>
      <c r="D13" s="129"/>
      <c r="E13" s="90"/>
      <c r="F13" s="90"/>
      <c r="G13" s="50"/>
      <c r="H13" s="50"/>
      <c r="I13" s="50"/>
      <c r="J13" s="50"/>
      <c r="K13" s="87">
        <f t="shared" si="7"/>
        <v>0</v>
      </c>
      <c r="L13" s="108">
        <v>49600</v>
      </c>
      <c r="M13" s="108">
        <v>446400</v>
      </c>
      <c r="N13" s="129"/>
      <c r="O13" s="129"/>
      <c r="P13" s="129"/>
      <c r="Q13" s="129"/>
      <c r="R13" s="49">
        <f>L13+M13+N13+P13</f>
        <v>496000</v>
      </c>
      <c r="S13" s="109">
        <v>198400</v>
      </c>
      <c r="T13" s="109">
        <v>1785600</v>
      </c>
      <c r="U13" s="108"/>
      <c r="V13" s="108"/>
      <c r="W13" s="108"/>
      <c r="X13" s="108"/>
      <c r="Y13" s="87">
        <f t="shared" si="8"/>
        <v>1984000</v>
      </c>
      <c r="Z13" s="108"/>
      <c r="AA13" s="108"/>
      <c r="AB13" s="108"/>
      <c r="AC13" s="108"/>
      <c r="AD13" s="108"/>
      <c r="AE13" s="108"/>
      <c r="AF13" s="87">
        <f t="shared" si="9"/>
        <v>0</v>
      </c>
      <c r="AG13" s="108"/>
      <c r="AH13" s="108"/>
      <c r="AI13" s="108"/>
      <c r="AJ13" s="108"/>
      <c r="AK13" s="108"/>
      <c r="AL13" s="108"/>
      <c r="AM13" s="87">
        <f t="shared" si="10"/>
        <v>0</v>
      </c>
      <c r="AN13" s="108"/>
      <c r="AO13" s="108"/>
      <c r="AP13" s="108"/>
      <c r="AQ13" s="108"/>
      <c r="AR13" s="108"/>
      <c r="AS13" s="108"/>
      <c r="AT13" s="87">
        <f t="shared" si="11"/>
        <v>0</v>
      </c>
      <c r="AU13" s="88">
        <f>AT13+AM13+AF13+Y13+R13+K13</f>
        <v>2480000</v>
      </c>
      <c r="AV13" s="96" t="s">
        <v>711</v>
      </c>
      <c r="AW13" s="108">
        <v>2022</v>
      </c>
      <c r="AX13" s="108">
        <v>2023</v>
      </c>
      <c r="AY13" s="119" t="s">
        <v>69</v>
      </c>
    </row>
    <row r="14" spans="1:165" s="233" customFormat="1" ht="198.75" customHeight="1" x14ac:dyDescent="0.25">
      <c r="A14" s="220" t="s">
        <v>344</v>
      </c>
      <c r="B14" s="221" t="s">
        <v>918</v>
      </c>
      <c r="C14" s="222" t="s">
        <v>98</v>
      </c>
      <c r="D14" s="223"/>
      <c r="E14" s="224">
        <v>74847</v>
      </c>
      <c r="F14" s="225">
        <v>140800</v>
      </c>
      <c r="G14" s="226"/>
      <c r="H14" s="226"/>
      <c r="I14" s="226"/>
      <c r="J14" s="223"/>
      <c r="K14" s="227">
        <f t="shared" si="7"/>
        <v>215647</v>
      </c>
      <c r="L14" s="228">
        <v>939408.00999999989</v>
      </c>
      <c r="M14" s="229">
        <v>563200</v>
      </c>
      <c r="N14" s="223"/>
      <c r="O14" s="223"/>
      <c r="P14" s="223"/>
      <c r="Q14" s="223"/>
      <c r="R14" s="227">
        <f>L14+M14+N14+P14</f>
        <v>1502608.0099999998</v>
      </c>
      <c r="S14" s="223"/>
      <c r="T14" s="223"/>
      <c r="U14" s="223"/>
      <c r="V14" s="223"/>
      <c r="W14" s="223"/>
      <c r="X14" s="223"/>
      <c r="Y14" s="227">
        <f t="shared" si="8"/>
        <v>0</v>
      </c>
      <c r="Z14" s="223"/>
      <c r="AA14" s="223"/>
      <c r="AB14" s="223"/>
      <c r="AC14" s="223"/>
      <c r="AD14" s="223"/>
      <c r="AE14" s="223"/>
      <c r="AF14" s="227">
        <f t="shared" si="9"/>
        <v>0</v>
      </c>
      <c r="AG14" s="223"/>
      <c r="AH14" s="223"/>
      <c r="AI14" s="223"/>
      <c r="AJ14" s="223"/>
      <c r="AK14" s="223"/>
      <c r="AL14" s="223"/>
      <c r="AM14" s="227">
        <f t="shared" si="10"/>
        <v>0</v>
      </c>
      <c r="AN14" s="223"/>
      <c r="AO14" s="223"/>
      <c r="AP14" s="223"/>
      <c r="AQ14" s="223"/>
      <c r="AR14" s="223"/>
      <c r="AS14" s="223"/>
      <c r="AT14" s="227">
        <f t="shared" si="11"/>
        <v>0</v>
      </c>
      <c r="AU14" s="230">
        <f>AT14+AM14+AF14+Y14+R14+K14</f>
        <v>1718255.0099999998</v>
      </c>
      <c r="AV14" s="231" t="s">
        <v>919</v>
      </c>
      <c r="AW14" s="223">
        <v>2022</v>
      </c>
      <c r="AX14" s="223">
        <v>2023</v>
      </c>
      <c r="AY14" s="232" t="s">
        <v>69</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33" customFormat="1" ht="46.5" customHeight="1" x14ac:dyDescent="0.25">
      <c r="A15" s="343" t="s">
        <v>917</v>
      </c>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5"/>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s="20" customFormat="1" ht="31.5" customHeight="1" x14ac:dyDescent="0.25">
      <c r="A16" s="356" t="s">
        <v>595</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row>
    <row r="17" spans="1:51" ht="164.25" customHeight="1" x14ac:dyDescent="0.25">
      <c r="A17" s="126" t="s">
        <v>524</v>
      </c>
      <c r="B17" s="51" t="s">
        <v>215</v>
      </c>
      <c r="C17" s="48" t="s">
        <v>98</v>
      </c>
      <c r="D17" s="50"/>
      <c r="E17" s="90">
        <v>40000</v>
      </c>
      <c r="F17" s="90">
        <v>105000</v>
      </c>
      <c r="G17" s="50"/>
      <c r="H17" s="50"/>
      <c r="I17" s="50"/>
      <c r="J17" s="50"/>
      <c r="K17" s="87">
        <f t="shared" si="7"/>
        <v>145000</v>
      </c>
      <c r="L17" s="90"/>
      <c r="M17" s="90"/>
      <c r="N17" s="50"/>
      <c r="O17" s="50"/>
      <c r="P17" s="50"/>
      <c r="Q17" s="50"/>
      <c r="R17" s="87">
        <f>L17+M17+N17+P17</f>
        <v>0</v>
      </c>
      <c r="S17" s="50"/>
      <c r="T17" s="50"/>
      <c r="U17" s="50"/>
      <c r="V17" s="50"/>
      <c r="W17" s="50"/>
      <c r="X17" s="50"/>
      <c r="Y17" s="87">
        <f t="shared" si="8"/>
        <v>0</v>
      </c>
      <c r="Z17" s="50"/>
      <c r="AA17" s="50"/>
      <c r="AB17" s="50"/>
      <c r="AC17" s="50"/>
      <c r="AD17" s="50"/>
      <c r="AE17" s="50"/>
      <c r="AF17" s="87">
        <f t="shared" si="9"/>
        <v>0</v>
      </c>
      <c r="AG17" s="50"/>
      <c r="AH17" s="50"/>
      <c r="AI17" s="50"/>
      <c r="AJ17" s="50"/>
      <c r="AK17" s="50"/>
      <c r="AL17" s="50"/>
      <c r="AM17" s="87">
        <f t="shared" si="10"/>
        <v>0</v>
      </c>
      <c r="AN17" s="50"/>
      <c r="AO17" s="50"/>
      <c r="AP17" s="50"/>
      <c r="AQ17" s="50"/>
      <c r="AR17" s="50"/>
      <c r="AS17" s="50"/>
      <c r="AT17" s="87">
        <f t="shared" si="11"/>
        <v>0</v>
      </c>
      <c r="AU17" s="88">
        <f t="shared" ref="AU17:AU49" si="12">AT17+AM17+AF17+Y17+R17+K17</f>
        <v>145000</v>
      </c>
      <c r="AV17" s="89" t="s">
        <v>710</v>
      </c>
      <c r="AW17" s="50">
        <v>2022</v>
      </c>
      <c r="AX17" s="50">
        <v>2022</v>
      </c>
      <c r="AY17" s="48" t="s">
        <v>216</v>
      </c>
    </row>
    <row r="18" spans="1:51" ht="126" customHeight="1" x14ac:dyDescent="0.25">
      <c r="A18" s="126" t="s">
        <v>345</v>
      </c>
      <c r="B18" s="51" t="s">
        <v>496</v>
      </c>
      <c r="C18" s="48" t="s">
        <v>98</v>
      </c>
      <c r="D18" s="50"/>
      <c r="E18" s="50"/>
      <c r="F18" s="50"/>
      <c r="G18" s="50"/>
      <c r="H18" s="50" t="s">
        <v>96</v>
      </c>
      <c r="I18" s="50"/>
      <c r="J18" s="50"/>
      <c r="K18" s="87">
        <f t="shared" si="7"/>
        <v>0</v>
      </c>
      <c r="L18" s="50">
        <v>50000</v>
      </c>
      <c r="M18" s="50"/>
      <c r="N18" s="50"/>
      <c r="O18" s="50"/>
      <c r="P18" s="50"/>
      <c r="Q18" s="50"/>
      <c r="R18" s="87">
        <f>L18+M18+N18+P18</f>
        <v>50000</v>
      </c>
      <c r="S18" s="50"/>
      <c r="T18" s="50"/>
      <c r="U18" s="50"/>
      <c r="V18" s="50"/>
      <c r="W18" s="50"/>
      <c r="X18" s="50"/>
      <c r="Y18" s="87">
        <f t="shared" si="8"/>
        <v>0</v>
      </c>
      <c r="Z18" s="50"/>
      <c r="AA18" s="50"/>
      <c r="AB18" s="50"/>
      <c r="AC18" s="50"/>
      <c r="AD18" s="50"/>
      <c r="AE18" s="50"/>
      <c r="AF18" s="87">
        <f t="shared" si="9"/>
        <v>0</v>
      </c>
      <c r="AG18" s="50"/>
      <c r="AH18" s="50"/>
      <c r="AI18" s="50"/>
      <c r="AJ18" s="50"/>
      <c r="AK18" s="50"/>
      <c r="AL18" s="50"/>
      <c r="AM18" s="87">
        <f t="shared" si="10"/>
        <v>0</v>
      </c>
      <c r="AN18" s="50"/>
      <c r="AO18" s="50"/>
      <c r="AP18" s="50"/>
      <c r="AQ18" s="50"/>
      <c r="AR18" s="50"/>
      <c r="AS18" s="50"/>
      <c r="AT18" s="87">
        <f t="shared" si="11"/>
        <v>0</v>
      </c>
      <c r="AU18" s="88">
        <f t="shared" si="12"/>
        <v>50000</v>
      </c>
      <c r="AV18" s="89" t="s">
        <v>713</v>
      </c>
      <c r="AW18" s="50">
        <v>2023</v>
      </c>
      <c r="AX18" s="50">
        <v>2023</v>
      </c>
      <c r="AY18" s="91" t="s">
        <v>497</v>
      </c>
    </row>
    <row r="19" spans="1:51" ht="99.75" customHeight="1" x14ac:dyDescent="0.25">
      <c r="A19" s="126" t="s">
        <v>346</v>
      </c>
      <c r="B19" s="51" t="s">
        <v>210</v>
      </c>
      <c r="C19" s="48" t="s">
        <v>127</v>
      </c>
      <c r="D19" s="50"/>
      <c r="F19" s="50"/>
      <c r="G19" s="50"/>
      <c r="H19" s="50"/>
      <c r="I19" s="50"/>
      <c r="J19" s="50"/>
      <c r="K19" s="87">
        <f t="shared" si="7"/>
        <v>0</v>
      </c>
      <c r="L19" s="50">
        <v>110000</v>
      </c>
      <c r="M19" s="50"/>
      <c r="N19" s="50"/>
      <c r="O19" s="50"/>
      <c r="P19" s="50"/>
      <c r="Q19" s="50"/>
      <c r="R19" s="87"/>
      <c r="S19" s="50"/>
      <c r="T19" s="50"/>
      <c r="U19" s="50"/>
      <c r="V19" s="50"/>
      <c r="W19" s="50"/>
      <c r="X19" s="50"/>
      <c r="Y19" s="87">
        <f t="shared" si="8"/>
        <v>0</v>
      </c>
      <c r="Z19" s="50"/>
      <c r="AA19" s="50"/>
      <c r="AB19" s="50"/>
      <c r="AC19" s="50"/>
      <c r="AD19" s="50"/>
      <c r="AE19" s="50"/>
      <c r="AF19" s="87">
        <f t="shared" si="9"/>
        <v>0</v>
      </c>
      <c r="AG19" s="50"/>
      <c r="AH19" s="50"/>
      <c r="AI19" s="50"/>
      <c r="AJ19" s="50"/>
      <c r="AK19" s="50"/>
      <c r="AL19" s="50"/>
      <c r="AM19" s="87">
        <f t="shared" si="10"/>
        <v>0</v>
      </c>
      <c r="AN19" s="50"/>
      <c r="AO19" s="50"/>
      <c r="AP19" s="50"/>
      <c r="AQ19" s="50"/>
      <c r="AR19" s="50"/>
      <c r="AS19" s="50"/>
      <c r="AT19" s="87">
        <f t="shared" si="11"/>
        <v>0</v>
      </c>
      <c r="AU19" s="88">
        <f t="shared" si="12"/>
        <v>0</v>
      </c>
      <c r="AV19" s="89" t="s">
        <v>701</v>
      </c>
      <c r="AW19" s="50">
        <v>2022</v>
      </c>
      <c r="AX19" s="50">
        <v>2022</v>
      </c>
      <c r="AY19" s="48" t="s">
        <v>211</v>
      </c>
    </row>
    <row r="20" spans="1:51" ht="213.6" customHeight="1" x14ac:dyDescent="0.25">
      <c r="A20" s="235" t="s">
        <v>347</v>
      </c>
      <c r="B20" s="236" t="s">
        <v>973</v>
      </c>
      <c r="C20" s="237" t="s">
        <v>98</v>
      </c>
      <c r="D20" s="238"/>
      <c r="E20" s="238"/>
      <c r="F20" s="238"/>
      <c r="G20" s="238"/>
      <c r="H20" s="238"/>
      <c r="I20" s="238"/>
      <c r="J20" s="238"/>
      <c r="K20" s="240">
        <f t="shared" si="7"/>
        <v>0</v>
      </c>
      <c r="L20" s="238"/>
      <c r="M20" s="238"/>
      <c r="N20" s="238"/>
      <c r="O20" s="238"/>
      <c r="P20" s="238"/>
      <c r="Q20" s="238"/>
      <c r="R20" s="240">
        <f t="shared" ref="R20" si="13">L20+M20+N20+P20</f>
        <v>0</v>
      </c>
      <c r="S20" s="238"/>
      <c r="T20" s="238"/>
      <c r="U20" s="238"/>
      <c r="V20" s="238"/>
      <c r="W20" s="238"/>
      <c r="X20" s="238"/>
      <c r="Y20" s="240">
        <f t="shared" si="8"/>
        <v>0</v>
      </c>
      <c r="Z20" s="238">
        <v>25000</v>
      </c>
      <c r="AA20" s="238"/>
      <c r="AB20" s="238"/>
      <c r="AC20" s="238"/>
      <c r="AD20" s="238"/>
      <c r="AE20" s="238"/>
      <c r="AF20" s="240">
        <f t="shared" si="9"/>
        <v>25000</v>
      </c>
      <c r="AG20" s="238">
        <v>25000</v>
      </c>
      <c r="AH20" s="238"/>
      <c r="AI20" s="238"/>
      <c r="AJ20" s="238"/>
      <c r="AK20" s="238"/>
      <c r="AL20" s="238"/>
      <c r="AM20" s="240">
        <f t="shared" si="10"/>
        <v>25000</v>
      </c>
      <c r="AN20" s="238"/>
      <c r="AO20" s="238"/>
      <c r="AP20" s="238"/>
      <c r="AQ20" s="238"/>
      <c r="AR20" s="238"/>
      <c r="AS20" s="238"/>
      <c r="AT20" s="240">
        <f t="shared" si="11"/>
        <v>0</v>
      </c>
      <c r="AU20" s="241">
        <f t="shared" si="12"/>
        <v>50000</v>
      </c>
      <c r="AV20" s="242" t="s">
        <v>709</v>
      </c>
      <c r="AW20" s="238">
        <v>2025</v>
      </c>
      <c r="AX20" s="238">
        <v>2026</v>
      </c>
      <c r="AY20" s="237" t="s">
        <v>512</v>
      </c>
    </row>
    <row r="21" spans="1:51" customFormat="1" ht="18.75" x14ac:dyDescent="0.25">
      <c r="A21" s="346" t="s">
        <v>1006</v>
      </c>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8"/>
    </row>
    <row r="22" spans="1:51" ht="252" customHeight="1" x14ac:dyDescent="0.25">
      <c r="A22" s="126" t="s">
        <v>348</v>
      </c>
      <c r="B22" s="51" t="s">
        <v>515</v>
      </c>
      <c r="C22" s="48" t="s">
        <v>98</v>
      </c>
      <c r="D22" s="50"/>
      <c r="E22" s="90">
        <v>19700</v>
      </c>
      <c r="F22" s="50"/>
      <c r="G22" s="50"/>
      <c r="H22" s="50"/>
      <c r="I22" s="50"/>
      <c r="J22" s="50"/>
      <c r="K22" s="87">
        <f t="shared" si="7"/>
        <v>19700</v>
      </c>
      <c r="L22" s="50">
        <v>37260</v>
      </c>
      <c r="M22" s="50"/>
      <c r="N22" s="50"/>
      <c r="O22" s="50"/>
      <c r="P22" s="50"/>
      <c r="Q22" s="50"/>
      <c r="R22" s="87">
        <f t="shared" ref="R22:R49" si="14">L22+M22+N22+P22</f>
        <v>37260</v>
      </c>
      <c r="S22" s="50">
        <v>37260</v>
      </c>
      <c r="T22" s="50"/>
      <c r="U22" s="50"/>
      <c r="V22" s="50"/>
      <c r="W22" s="50"/>
      <c r="X22" s="50"/>
      <c r="Y22" s="87">
        <f t="shared" si="8"/>
        <v>37260</v>
      </c>
      <c r="Z22" s="50">
        <v>37260</v>
      </c>
      <c r="AA22" s="50"/>
      <c r="AB22" s="50"/>
      <c r="AC22" s="50"/>
      <c r="AD22" s="50"/>
      <c r="AE22" s="50"/>
      <c r="AF22" s="87">
        <f t="shared" si="9"/>
        <v>37260</v>
      </c>
      <c r="AG22" s="50">
        <v>37260</v>
      </c>
      <c r="AH22" s="50"/>
      <c r="AI22" s="50"/>
      <c r="AJ22" s="50"/>
      <c r="AK22" s="50"/>
      <c r="AL22" s="50"/>
      <c r="AM22" s="87">
        <f t="shared" si="10"/>
        <v>37260</v>
      </c>
      <c r="AN22" s="50">
        <v>37260</v>
      </c>
      <c r="AO22" s="50"/>
      <c r="AP22" s="50"/>
      <c r="AQ22" s="50"/>
      <c r="AR22" s="50"/>
      <c r="AS22" s="50"/>
      <c r="AT22" s="87">
        <f t="shared" si="11"/>
        <v>37260</v>
      </c>
      <c r="AU22" s="88">
        <f t="shared" si="12"/>
        <v>206000</v>
      </c>
      <c r="AV22" s="89" t="s">
        <v>714</v>
      </c>
      <c r="AW22" s="50">
        <v>2022</v>
      </c>
      <c r="AX22" s="50">
        <v>2027</v>
      </c>
      <c r="AY22" s="48" t="s">
        <v>213</v>
      </c>
    </row>
    <row r="23" spans="1:51" s="4" customFormat="1" ht="138.75" customHeight="1" x14ac:dyDescent="0.25">
      <c r="A23" s="126" t="s">
        <v>349</v>
      </c>
      <c r="B23" s="51" t="s">
        <v>887</v>
      </c>
      <c r="C23" s="51" t="s">
        <v>98</v>
      </c>
      <c r="D23" s="108"/>
      <c r="E23" s="139"/>
      <c r="F23" s="139"/>
      <c r="G23" s="108"/>
      <c r="H23" s="108"/>
      <c r="I23" s="108"/>
      <c r="J23" s="108"/>
      <c r="K23" s="87">
        <f t="shared" si="7"/>
        <v>0</v>
      </c>
      <c r="L23" s="139">
        <v>350000</v>
      </c>
      <c r="M23" s="139"/>
      <c r="N23" s="108"/>
      <c r="O23" s="108"/>
      <c r="P23" s="108"/>
      <c r="Q23" s="108"/>
      <c r="R23" s="49">
        <f t="shared" si="14"/>
        <v>350000</v>
      </c>
      <c r="S23" s="108"/>
      <c r="T23" s="108"/>
      <c r="U23" s="108"/>
      <c r="V23" s="108"/>
      <c r="W23" s="108"/>
      <c r="X23" s="108"/>
      <c r="Y23" s="87">
        <f t="shared" si="8"/>
        <v>0</v>
      </c>
      <c r="Z23" s="108"/>
      <c r="AA23" s="108"/>
      <c r="AB23" s="108"/>
      <c r="AC23" s="108"/>
      <c r="AD23" s="108"/>
      <c r="AE23" s="108"/>
      <c r="AF23" s="87">
        <f t="shared" si="9"/>
        <v>0</v>
      </c>
      <c r="AG23" s="108"/>
      <c r="AH23" s="108"/>
      <c r="AI23" s="108"/>
      <c r="AJ23" s="108"/>
      <c r="AK23" s="108"/>
      <c r="AL23" s="108"/>
      <c r="AM23" s="87">
        <f t="shared" si="10"/>
        <v>0</v>
      </c>
      <c r="AN23" s="108"/>
      <c r="AO23" s="108"/>
      <c r="AP23" s="108"/>
      <c r="AQ23" s="108"/>
      <c r="AR23" s="108"/>
      <c r="AS23" s="108"/>
      <c r="AT23" s="87">
        <f t="shared" si="11"/>
        <v>0</v>
      </c>
      <c r="AU23" s="130">
        <f t="shared" si="12"/>
        <v>350000</v>
      </c>
      <c r="AV23" s="96" t="s">
        <v>715</v>
      </c>
      <c r="AW23" s="108">
        <v>2023</v>
      </c>
      <c r="AX23" s="108">
        <v>2023</v>
      </c>
      <c r="AY23" s="51" t="s">
        <v>498</v>
      </c>
    </row>
    <row r="24" spans="1:51" ht="223.5" customHeight="1" x14ac:dyDescent="0.25">
      <c r="A24" s="127" t="s">
        <v>350</v>
      </c>
      <c r="B24" s="51" t="s">
        <v>28</v>
      </c>
      <c r="C24" s="48" t="s">
        <v>98</v>
      </c>
      <c r="D24" s="50"/>
      <c r="E24" s="97"/>
      <c r="F24" s="146"/>
      <c r="G24" s="97"/>
      <c r="H24" s="97"/>
      <c r="I24" s="97"/>
      <c r="J24" s="97"/>
      <c r="K24" s="87">
        <f t="shared" si="7"/>
        <v>0</v>
      </c>
      <c r="L24" s="97">
        <v>3253377</v>
      </c>
      <c r="M24" s="146"/>
      <c r="N24" s="97"/>
      <c r="O24" s="97"/>
      <c r="P24" s="97"/>
      <c r="Q24" s="97"/>
      <c r="R24" s="87">
        <f t="shared" si="14"/>
        <v>3253377</v>
      </c>
      <c r="S24" s="50"/>
      <c r="T24" s="50"/>
      <c r="U24" s="50"/>
      <c r="V24" s="50"/>
      <c r="W24" s="50"/>
      <c r="X24" s="50"/>
      <c r="Y24" s="87">
        <f t="shared" si="8"/>
        <v>0</v>
      </c>
      <c r="Z24" s="50"/>
      <c r="AA24" s="50"/>
      <c r="AB24" s="50"/>
      <c r="AC24" s="50"/>
      <c r="AD24" s="50"/>
      <c r="AE24" s="50"/>
      <c r="AF24" s="87">
        <f t="shared" si="9"/>
        <v>0</v>
      </c>
      <c r="AG24" s="50"/>
      <c r="AH24" s="50"/>
      <c r="AI24" s="50"/>
      <c r="AJ24" s="50"/>
      <c r="AK24" s="50"/>
      <c r="AL24" s="50"/>
      <c r="AM24" s="87">
        <f t="shared" si="10"/>
        <v>0</v>
      </c>
      <c r="AN24" s="50"/>
      <c r="AO24" s="50"/>
      <c r="AP24" s="50"/>
      <c r="AQ24" s="50"/>
      <c r="AR24" s="50"/>
      <c r="AS24" s="50"/>
      <c r="AT24" s="87">
        <f t="shared" si="11"/>
        <v>0</v>
      </c>
      <c r="AU24" s="88">
        <f t="shared" si="12"/>
        <v>3253377</v>
      </c>
      <c r="AV24" s="98" t="s">
        <v>708</v>
      </c>
      <c r="AW24" s="147" t="s">
        <v>113</v>
      </c>
      <c r="AX24" s="147" t="s">
        <v>113</v>
      </c>
      <c r="AY24" s="99" t="s">
        <v>131</v>
      </c>
    </row>
    <row r="25" spans="1:51" ht="179.25" customHeight="1" x14ac:dyDescent="0.25">
      <c r="A25" s="126" t="s">
        <v>351</v>
      </c>
      <c r="B25" s="51" t="s">
        <v>103</v>
      </c>
      <c r="C25" s="48" t="s">
        <v>98</v>
      </c>
      <c r="D25" s="50"/>
      <c r="E25" s="97">
        <v>15000</v>
      </c>
      <c r="F25" s="97"/>
      <c r="G25" s="97"/>
      <c r="H25" s="97"/>
      <c r="I25" s="97"/>
      <c r="J25" s="97"/>
      <c r="K25" s="87">
        <f t="shared" si="7"/>
        <v>15000</v>
      </c>
      <c r="L25" s="97">
        <v>35000</v>
      </c>
      <c r="M25" s="97"/>
      <c r="N25" s="97"/>
      <c r="O25" s="97"/>
      <c r="P25" s="97"/>
      <c r="Q25" s="97"/>
      <c r="R25" s="87">
        <f t="shared" si="14"/>
        <v>35000</v>
      </c>
      <c r="S25" s="50"/>
      <c r="T25" s="50"/>
      <c r="U25" s="50"/>
      <c r="V25" s="50"/>
      <c r="W25" s="50"/>
      <c r="X25" s="50"/>
      <c r="Y25" s="87">
        <f t="shared" si="8"/>
        <v>0</v>
      </c>
      <c r="Z25" s="50"/>
      <c r="AA25" s="50"/>
      <c r="AB25" s="50"/>
      <c r="AC25" s="50"/>
      <c r="AD25" s="50"/>
      <c r="AE25" s="50"/>
      <c r="AF25" s="87">
        <f t="shared" si="9"/>
        <v>0</v>
      </c>
      <c r="AG25" s="50"/>
      <c r="AH25" s="50"/>
      <c r="AI25" s="50"/>
      <c r="AJ25" s="50"/>
      <c r="AK25" s="50"/>
      <c r="AL25" s="50"/>
      <c r="AM25" s="87">
        <f t="shared" si="10"/>
        <v>0</v>
      </c>
      <c r="AN25" s="50"/>
      <c r="AO25" s="50"/>
      <c r="AP25" s="50"/>
      <c r="AQ25" s="50"/>
      <c r="AR25" s="50"/>
      <c r="AS25" s="50"/>
      <c r="AT25" s="87">
        <f t="shared" si="11"/>
        <v>0</v>
      </c>
      <c r="AU25" s="88">
        <f t="shared" si="12"/>
        <v>50000</v>
      </c>
      <c r="AV25" s="98" t="s">
        <v>707</v>
      </c>
      <c r="AW25" s="100">
        <v>2022</v>
      </c>
      <c r="AX25" s="100">
        <v>2023</v>
      </c>
      <c r="AY25" s="99" t="s">
        <v>141</v>
      </c>
    </row>
    <row r="26" spans="1:51" ht="142.5" customHeight="1" x14ac:dyDescent="0.25">
      <c r="A26" s="126" t="s">
        <v>352</v>
      </c>
      <c r="B26" s="136" t="s">
        <v>78</v>
      </c>
      <c r="C26" s="48" t="s">
        <v>98</v>
      </c>
      <c r="D26" s="50"/>
      <c r="E26" s="97"/>
      <c r="F26" s="97"/>
      <c r="G26" s="97"/>
      <c r="H26" s="97"/>
      <c r="I26" s="97"/>
      <c r="J26" s="97"/>
      <c r="K26" s="87">
        <f t="shared" si="7"/>
        <v>0</v>
      </c>
      <c r="L26" s="97"/>
      <c r="M26" s="97"/>
      <c r="N26" s="97"/>
      <c r="O26" s="97"/>
      <c r="P26" s="97"/>
      <c r="Q26" s="97"/>
      <c r="R26" s="87">
        <f t="shared" si="14"/>
        <v>0</v>
      </c>
      <c r="S26" s="50"/>
      <c r="T26" s="50"/>
      <c r="U26" s="50"/>
      <c r="V26" s="50"/>
      <c r="W26" s="50"/>
      <c r="X26" s="50"/>
      <c r="Y26" s="87">
        <f t="shared" si="8"/>
        <v>0</v>
      </c>
      <c r="Z26" s="50">
        <v>140000</v>
      </c>
      <c r="AA26" s="50"/>
      <c r="AB26" s="50"/>
      <c r="AC26" s="50"/>
      <c r="AD26" s="50"/>
      <c r="AE26" s="50"/>
      <c r="AF26" s="87">
        <f t="shared" si="9"/>
        <v>140000</v>
      </c>
      <c r="AG26" s="50"/>
      <c r="AH26" s="50"/>
      <c r="AI26" s="50"/>
      <c r="AJ26" s="50"/>
      <c r="AK26" s="50"/>
      <c r="AL26" s="50"/>
      <c r="AM26" s="87">
        <f t="shared" si="10"/>
        <v>0</v>
      </c>
      <c r="AN26" s="50"/>
      <c r="AO26" s="50"/>
      <c r="AP26" s="50"/>
      <c r="AQ26" s="50"/>
      <c r="AR26" s="50"/>
      <c r="AS26" s="50"/>
      <c r="AT26" s="87">
        <f t="shared" si="11"/>
        <v>0</v>
      </c>
      <c r="AU26" s="88">
        <f t="shared" si="12"/>
        <v>140000</v>
      </c>
      <c r="AV26" s="98" t="s">
        <v>706</v>
      </c>
      <c r="AW26" s="100">
        <v>2025</v>
      </c>
      <c r="AX26" s="100">
        <v>2025</v>
      </c>
      <c r="AY26" s="99" t="s">
        <v>142</v>
      </c>
    </row>
    <row r="27" spans="1:51" ht="141.75" customHeight="1" x14ac:dyDescent="0.25">
      <c r="A27" s="126" t="s">
        <v>353</v>
      </c>
      <c r="B27" s="136" t="s">
        <v>77</v>
      </c>
      <c r="C27" s="48" t="s">
        <v>98</v>
      </c>
      <c r="D27" s="50"/>
      <c r="E27" s="97"/>
      <c r="F27" s="97"/>
      <c r="G27" s="97"/>
      <c r="H27" s="97"/>
      <c r="I27" s="97"/>
      <c r="J27" s="97"/>
      <c r="K27" s="87">
        <f t="shared" si="7"/>
        <v>0</v>
      </c>
      <c r="L27" s="97">
        <v>60000</v>
      </c>
      <c r="M27" s="97"/>
      <c r="N27" s="97"/>
      <c r="O27" s="97"/>
      <c r="P27" s="97"/>
      <c r="Q27" s="97"/>
      <c r="R27" s="87">
        <f t="shared" si="14"/>
        <v>60000</v>
      </c>
      <c r="S27" s="50"/>
      <c r="T27" s="50"/>
      <c r="U27" s="50"/>
      <c r="V27" s="50"/>
      <c r="W27" s="50"/>
      <c r="X27" s="50"/>
      <c r="Y27" s="87">
        <f t="shared" si="8"/>
        <v>0</v>
      </c>
      <c r="Z27" s="50"/>
      <c r="AA27" s="50"/>
      <c r="AB27" s="50"/>
      <c r="AC27" s="50"/>
      <c r="AD27" s="50"/>
      <c r="AE27" s="50"/>
      <c r="AF27" s="87">
        <f t="shared" si="9"/>
        <v>0</v>
      </c>
      <c r="AG27" s="50"/>
      <c r="AH27" s="50"/>
      <c r="AI27" s="50"/>
      <c r="AJ27" s="50"/>
      <c r="AK27" s="50"/>
      <c r="AL27" s="50"/>
      <c r="AM27" s="87">
        <f t="shared" si="10"/>
        <v>0</v>
      </c>
      <c r="AN27" s="50"/>
      <c r="AO27" s="50"/>
      <c r="AP27" s="50"/>
      <c r="AQ27" s="50"/>
      <c r="AR27" s="50"/>
      <c r="AS27" s="50"/>
      <c r="AT27" s="87">
        <f t="shared" si="11"/>
        <v>0</v>
      </c>
      <c r="AU27" s="88">
        <f t="shared" si="12"/>
        <v>60000</v>
      </c>
      <c r="AV27" s="98" t="s">
        <v>705</v>
      </c>
      <c r="AW27" s="100">
        <v>2023</v>
      </c>
      <c r="AX27" s="100">
        <v>2023</v>
      </c>
      <c r="AY27" s="99" t="s">
        <v>136</v>
      </c>
    </row>
    <row r="28" spans="1:51" ht="264.75" customHeight="1" x14ac:dyDescent="0.25">
      <c r="A28" s="126" t="s">
        <v>354</v>
      </c>
      <c r="B28" s="51" t="s">
        <v>217</v>
      </c>
      <c r="C28" s="48" t="s">
        <v>98</v>
      </c>
      <c r="D28" s="50"/>
      <c r="E28" s="97">
        <v>10000</v>
      </c>
      <c r="F28" s="97"/>
      <c r="G28" s="97"/>
      <c r="H28" s="97"/>
      <c r="I28" s="97"/>
      <c r="J28" s="97"/>
      <c r="K28" s="87">
        <f t="shared" si="7"/>
        <v>10000</v>
      </c>
      <c r="L28" s="97">
        <v>43577</v>
      </c>
      <c r="M28" s="97"/>
      <c r="N28" s="97"/>
      <c r="O28" s="97"/>
      <c r="P28" s="97"/>
      <c r="Q28" s="97"/>
      <c r="R28" s="87">
        <f t="shared" si="14"/>
        <v>43577</v>
      </c>
      <c r="S28" s="50"/>
      <c r="T28" s="50"/>
      <c r="U28" s="50"/>
      <c r="V28" s="50"/>
      <c r="W28" s="50"/>
      <c r="X28" s="50"/>
      <c r="Y28" s="87">
        <f t="shared" si="8"/>
        <v>0</v>
      </c>
      <c r="Z28" s="50"/>
      <c r="AA28" s="50"/>
      <c r="AB28" s="50"/>
      <c r="AC28" s="50"/>
      <c r="AD28" s="50"/>
      <c r="AE28" s="50"/>
      <c r="AF28" s="87">
        <f t="shared" si="9"/>
        <v>0</v>
      </c>
      <c r="AG28" s="50"/>
      <c r="AH28" s="50"/>
      <c r="AI28" s="50"/>
      <c r="AJ28" s="50"/>
      <c r="AK28" s="50"/>
      <c r="AL28" s="50"/>
      <c r="AM28" s="87">
        <f t="shared" si="10"/>
        <v>0</v>
      </c>
      <c r="AN28" s="50"/>
      <c r="AO28" s="50"/>
      <c r="AP28" s="50"/>
      <c r="AQ28" s="50"/>
      <c r="AR28" s="50"/>
      <c r="AS28" s="50"/>
      <c r="AT28" s="87">
        <f t="shared" si="11"/>
        <v>0</v>
      </c>
      <c r="AU28" s="88">
        <f t="shared" si="12"/>
        <v>53577</v>
      </c>
      <c r="AV28" s="98" t="s">
        <v>702</v>
      </c>
      <c r="AW28" s="100">
        <v>2022</v>
      </c>
      <c r="AX28" s="100">
        <v>2023</v>
      </c>
      <c r="AY28" s="99" t="s">
        <v>136</v>
      </c>
    </row>
    <row r="29" spans="1:51" ht="132" customHeight="1" x14ac:dyDescent="0.25">
      <c r="A29" s="126" t="s">
        <v>355</v>
      </c>
      <c r="B29" s="51" t="s">
        <v>218</v>
      </c>
      <c r="C29" s="48" t="s">
        <v>98</v>
      </c>
      <c r="D29" s="50"/>
      <c r="E29" s="104"/>
      <c r="F29" s="50"/>
      <c r="G29" s="50"/>
      <c r="H29" s="50"/>
      <c r="I29" s="50"/>
      <c r="J29" s="50"/>
      <c r="K29" s="87">
        <f t="shared" si="7"/>
        <v>0</v>
      </c>
      <c r="L29" s="50">
        <v>50000</v>
      </c>
      <c r="M29" s="50"/>
      <c r="N29" s="50"/>
      <c r="O29" s="50"/>
      <c r="P29" s="50"/>
      <c r="Q29" s="50"/>
      <c r="R29" s="87">
        <f t="shared" si="14"/>
        <v>50000</v>
      </c>
      <c r="S29" s="50"/>
      <c r="T29" s="50"/>
      <c r="U29" s="50"/>
      <c r="V29" s="50"/>
      <c r="W29" s="50"/>
      <c r="X29" s="50"/>
      <c r="Y29" s="87">
        <f t="shared" si="8"/>
        <v>0</v>
      </c>
      <c r="Z29" s="50"/>
      <c r="AA29" s="50"/>
      <c r="AB29" s="50"/>
      <c r="AC29" s="50"/>
      <c r="AD29" s="50"/>
      <c r="AE29" s="50"/>
      <c r="AF29" s="87">
        <f t="shared" si="9"/>
        <v>0</v>
      </c>
      <c r="AG29" s="50"/>
      <c r="AH29" s="50"/>
      <c r="AI29" s="50"/>
      <c r="AJ29" s="50"/>
      <c r="AK29" s="50"/>
      <c r="AL29" s="50"/>
      <c r="AM29" s="87">
        <f t="shared" si="10"/>
        <v>0</v>
      </c>
      <c r="AN29" s="50"/>
      <c r="AO29" s="50"/>
      <c r="AP29" s="50"/>
      <c r="AQ29" s="50"/>
      <c r="AR29" s="50"/>
      <c r="AS29" s="50"/>
      <c r="AT29" s="87">
        <f t="shared" si="11"/>
        <v>0</v>
      </c>
      <c r="AU29" s="88">
        <f t="shared" si="12"/>
        <v>50000</v>
      </c>
      <c r="AV29" s="89" t="s">
        <v>703</v>
      </c>
      <c r="AW29" s="50">
        <v>2023</v>
      </c>
      <c r="AX29" s="50">
        <v>2023</v>
      </c>
      <c r="AY29" s="99" t="s">
        <v>136</v>
      </c>
    </row>
    <row r="30" spans="1:51" ht="161.25" customHeight="1" x14ac:dyDescent="0.25">
      <c r="A30" s="126" t="s">
        <v>356</v>
      </c>
      <c r="B30" s="51" t="s">
        <v>219</v>
      </c>
      <c r="C30" s="48" t="s">
        <v>98</v>
      </c>
      <c r="D30" s="50"/>
      <c r="E30" s="148"/>
      <c r="F30" s="50"/>
      <c r="G30" s="50"/>
      <c r="H30" s="50"/>
      <c r="I30" s="50"/>
      <c r="J30" s="50"/>
      <c r="K30" s="87">
        <f t="shared" si="7"/>
        <v>0</v>
      </c>
      <c r="L30" s="50">
        <v>50000</v>
      </c>
      <c r="M30" s="50"/>
      <c r="N30" s="50"/>
      <c r="O30" s="50"/>
      <c r="P30" s="50"/>
      <c r="Q30" s="50"/>
      <c r="R30" s="87">
        <f t="shared" si="14"/>
        <v>50000</v>
      </c>
      <c r="S30" s="50"/>
      <c r="T30" s="50"/>
      <c r="U30" s="50"/>
      <c r="V30" s="50"/>
      <c r="W30" s="50"/>
      <c r="X30" s="50"/>
      <c r="Y30" s="87">
        <f t="shared" si="8"/>
        <v>0</v>
      </c>
      <c r="Z30" s="50"/>
      <c r="AA30" s="50"/>
      <c r="AB30" s="50"/>
      <c r="AC30" s="50"/>
      <c r="AD30" s="50"/>
      <c r="AE30" s="50"/>
      <c r="AF30" s="87">
        <f t="shared" si="9"/>
        <v>0</v>
      </c>
      <c r="AG30" s="50"/>
      <c r="AH30" s="50"/>
      <c r="AI30" s="50"/>
      <c r="AJ30" s="50"/>
      <c r="AK30" s="50"/>
      <c r="AL30" s="50"/>
      <c r="AM30" s="87">
        <f t="shared" si="10"/>
        <v>0</v>
      </c>
      <c r="AN30" s="50"/>
      <c r="AO30" s="50"/>
      <c r="AP30" s="50"/>
      <c r="AQ30" s="50"/>
      <c r="AR30" s="50"/>
      <c r="AS30" s="50"/>
      <c r="AT30" s="87">
        <f t="shared" si="11"/>
        <v>0</v>
      </c>
      <c r="AU30" s="88">
        <f t="shared" si="12"/>
        <v>50000</v>
      </c>
      <c r="AV30" s="89" t="s">
        <v>704</v>
      </c>
      <c r="AW30" s="50">
        <v>2023</v>
      </c>
      <c r="AX30" s="50">
        <v>2023</v>
      </c>
      <c r="AY30" s="99" t="s">
        <v>136</v>
      </c>
    </row>
    <row r="31" spans="1:51" s="5" customFormat="1" ht="112.5" customHeight="1" x14ac:dyDescent="0.25">
      <c r="A31" s="126" t="s">
        <v>357</v>
      </c>
      <c r="B31" s="101" t="s">
        <v>104</v>
      </c>
      <c r="C31" s="48" t="s">
        <v>98</v>
      </c>
      <c r="D31" s="149"/>
      <c r="E31" s="97"/>
      <c r="F31" s="102">
        <v>0</v>
      </c>
      <c r="G31" s="97">
        <v>0</v>
      </c>
      <c r="H31" s="97"/>
      <c r="I31" s="97"/>
      <c r="J31" s="97"/>
      <c r="K31" s="87">
        <f t="shared" si="7"/>
        <v>0</v>
      </c>
      <c r="L31" s="97"/>
      <c r="M31" s="97"/>
      <c r="N31" s="102"/>
      <c r="O31" s="97"/>
      <c r="P31" s="97">
        <v>150000</v>
      </c>
      <c r="Q31" s="97"/>
      <c r="R31" s="87">
        <f t="shared" si="14"/>
        <v>150000</v>
      </c>
      <c r="S31" s="50"/>
      <c r="T31" s="50"/>
      <c r="U31" s="50"/>
      <c r="V31" s="50"/>
      <c r="W31" s="50"/>
      <c r="X31" s="50"/>
      <c r="Y31" s="87">
        <f t="shared" si="8"/>
        <v>0</v>
      </c>
      <c r="Z31" s="50"/>
      <c r="AA31" s="50"/>
      <c r="AB31" s="50"/>
      <c r="AC31" s="50"/>
      <c r="AD31" s="50"/>
      <c r="AE31" s="50"/>
      <c r="AF31" s="87">
        <f t="shared" si="9"/>
        <v>0</v>
      </c>
      <c r="AG31" s="50"/>
      <c r="AH31" s="50"/>
      <c r="AI31" s="50"/>
      <c r="AJ31" s="50"/>
      <c r="AK31" s="50"/>
      <c r="AL31" s="50"/>
      <c r="AM31" s="87">
        <f t="shared" si="10"/>
        <v>0</v>
      </c>
      <c r="AN31" s="50"/>
      <c r="AO31" s="50"/>
      <c r="AP31" s="50"/>
      <c r="AQ31" s="50"/>
      <c r="AR31" s="50"/>
      <c r="AS31" s="50"/>
      <c r="AT31" s="87">
        <f t="shared" si="11"/>
        <v>0</v>
      </c>
      <c r="AU31" s="88">
        <f t="shared" si="12"/>
        <v>150000</v>
      </c>
      <c r="AV31" s="150" t="s">
        <v>716</v>
      </c>
      <c r="AW31" s="50">
        <v>2022</v>
      </c>
      <c r="AX31" s="50">
        <v>2023</v>
      </c>
      <c r="AY31" s="148" t="s">
        <v>133</v>
      </c>
    </row>
    <row r="32" spans="1:51" ht="264" customHeight="1" x14ac:dyDescent="0.25">
      <c r="A32" s="126" t="s">
        <v>358</v>
      </c>
      <c r="B32" s="51" t="s">
        <v>221</v>
      </c>
      <c r="C32" s="48" t="s">
        <v>98</v>
      </c>
      <c r="D32" s="50"/>
      <c r="E32" s="97">
        <v>41910</v>
      </c>
      <c r="F32" s="97"/>
      <c r="G32" s="97"/>
      <c r="H32" s="97"/>
      <c r="I32" s="97"/>
      <c r="J32" s="97"/>
      <c r="K32" s="87">
        <f t="shared" si="7"/>
        <v>41910</v>
      </c>
      <c r="L32" s="97">
        <f>50000+81905</f>
        <v>131905</v>
      </c>
      <c r="M32" s="97"/>
      <c r="N32" s="97"/>
      <c r="O32" s="97"/>
      <c r="P32" s="97"/>
      <c r="Q32" s="97"/>
      <c r="R32" s="87">
        <f t="shared" si="14"/>
        <v>131905</v>
      </c>
      <c r="S32" s="50"/>
      <c r="T32" s="50"/>
      <c r="U32" s="50"/>
      <c r="V32" s="50"/>
      <c r="W32" s="50"/>
      <c r="X32" s="50"/>
      <c r="Y32" s="87">
        <f t="shared" si="8"/>
        <v>0</v>
      </c>
      <c r="Z32" s="50"/>
      <c r="AA32" s="50"/>
      <c r="AB32" s="50"/>
      <c r="AC32" s="50"/>
      <c r="AD32" s="50"/>
      <c r="AE32" s="50"/>
      <c r="AF32" s="87">
        <f t="shared" si="9"/>
        <v>0</v>
      </c>
      <c r="AG32" s="50"/>
      <c r="AH32" s="50"/>
      <c r="AI32" s="50"/>
      <c r="AJ32" s="50"/>
      <c r="AK32" s="50"/>
      <c r="AL32" s="50"/>
      <c r="AM32" s="87">
        <f t="shared" si="10"/>
        <v>0</v>
      </c>
      <c r="AN32" s="50"/>
      <c r="AO32" s="50"/>
      <c r="AP32" s="50"/>
      <c r="AQ32" s="50"/>
      <c r="AR32" s="50"/>
      <c r="AS32" s="50"/>
      <c r="AT32" s="87">
        <f t="shared" si="11"/>
        <v>0</v>
      </c>
      <c r="AU32" s="88">
        <f t="shared" si="12"/>
        <v>173815</v>
      </c>
      <c r="AV32" s="98" t="s">
        <v>717</v>
      </c>
      <c r="AW32" s="100">
        <v>2022</v>
      </c>
      <c r="AX32" s="100">
        <v>2023</v>
      </c>
      <c r="AY32" s="99" t="s">
        <v>133</v>
      </c>
    </row>
    <row r="33" spans="1:51" ht="262.5" customHeight="1" x14ac:dyDescent="0.25">
      <c r="A33" s="126" t="s">
        <v>359</v>
      </c>
      <c r="B33" s="51" t="s">
        <v>30</v>
      </c>
      <c r="C33" s="48" t="s">
        <v>98</v>
      </c>
      <c r="D33" s="50"/>
      <c r="E33" s="97">
        <v>12000</v>
      </c>
      <c r="F33" s="146"/>
      <c r="G33" s="97"/>
      <c r="H33" s="97"/>
      <c r="I33" s="97"/>
      <c r="J33" s="97"/>
      <c r="K33" s="87">
        <f t="shared" si="7"/>
        <v>12000</v>
      </c>
      <c r="L33" s="97"/>
      <c r="M33" s="146"/>
      <c r="N33" s="97"/>
      <c r="O33" s="97"/>
      <c r="P33" s="97"/>
      <c r="Q33" s="97"/>
      <c r="R33" s="87">
        <f t="shared" si="14"/>
        <v>0</v>
      </c>
      <c r="S33" s="50"/>
      <c r="T33" s="50"/>
      <c r="U33" s="50"/>
      <c r="V33" s="50"/>
      <c r="W33" s="50"/>
      <c r="X33" s="50"/>
      <c r="Y33" s="87">
        <f t="shared" si="8"/>
        <v>0</v>
      </c>
      <c r="Z33" s="50"/>
      <c r="AA33" s="50"/>
      <c r="AB33" s="50"/>
      <c r="AC33" s="50"/>
      <c r="AD33" s="50"/>
      <c r="AE33" s="50"/>
      <c r="AF33" s="87">
        <f t="shared" si="9"/>
        <v>0</v>
      </c>
      <c r="AG33" s="50"/>
      <c r="AH33" s="50"/>
      <c r="AI33" s="50"/>
      <c r="AJ33" s="50"/>
      <c r="AK33" s="50"/>
      <c r="AL33" s="50"/>
      <c r="AM33" s="87">
        <f t="shared" si="10"/>
        <v>0</v>
      </c>
      <c r="AN33" s="50"/>
      <c r="AO33" s="50"/>
      <c r="AP33" s="50"/>
      <c r="AQ33" s="50"/>
      <c r="AR33" s="50"/>
      <c r="AS33" s="50"/>
      <c r="AT33" s="87">
        <f t="shared" si="11"/>
        <v>0</v>
      </c>
      <c r="AU33" s="88">
        <f t="shared" si="12"/>
        <v>12000</v>
      </c>
      <c r="AV33" s="98" t="s">
        <v>718</v>
      </c>
      <c r="AW33" s="100">
        <v>2022</v>
      </c>
      <c r="AX33" s="100">
        <v>2022</v>
      </c>
      <c r="AY33" s="99" t="s">
        <v>134</v>
      </c>
    </row>
    <row r="34" spans="1:51" ht="189" customHeight="1" x14ac:dyDescent="0.25">
      <c r="A34" s="126" t="s">
        <v>360</v>
      </c>
      <c r="B34" s="51" t="s">
        <v>32</v>
      </c>
      <c r="C34" s="48" t="s">
        <v>98</v>
      </c>
      <c r="D34" s="50"/>
      <c r="E34" s="104"/>
      <c r="F34" s="50"/>
      <c r="G34" s="50"/>
      <c r="H34" s="50"/>
      <c r="I34" s="50"/>
      <c r="J34" s="50"/>
      <c r="K34" s="87">
        <f t="shared" si="7"/>
        <v>0</v>
      </c>
      <c r="L34" s="50"/>
      <c r="M34" s="50"/>
      <c r="N34" s="50"/>
      <c r="O34" s="50"/>
      <c r="P34" s="50"/>
      <c r="Q34" s="50"/>
      <c r="R34" s="87">
        <f t="shared" si="14"/>
        <v>0</v>
      </c>
      <c r="S34" s="50">
        <v>50000</v>
      </c>
      <c r="T34" s="50"/>
      <c r="U34" s="50"/>
      <c r="V34" s="50"/>
      <c r="W34" s="50"/>
      <c r="X34" s="50"/>
      <c r="Y34" s="87">
        <f t="shared" si="8"/>
        <v>50000</v>
      </c>
      <c r="Z34" s="50">
        <v>250000</v>
      </c>
      <c r="AA34" s="50"/>
      <c r="AB34" s="50"/>
      <c r="AC34" s="50"/>
      <c r="AD34" s="50"/>
      <c r="AE34" s="50"/>
      <c r="AF34" s="87">
        <f t="shared" si="9"/>
        <v>250000</v>
      </c>
      <c r="AG34" s="50">
        <v>250000</v>
      </c>
      <c r="AH34" s="50"/>
      <c r="AI34" s="50"/>
      <c r="AJ34" s="50"/>
      <c r="AK34" s="50"/>
      <c r="AL34" s="50"/>
      <c r="AM34" s="87">
        <f t="shared" si="10"/>
        <v>250000</v>
      </c>
      <c r="AN34" s="50"/>
      <c r="AO34" s="50"/>
      <c r="AP34" s="50"/>
      <c r="AQ34" s="50"/>
      <c r="AR34" s="50"/>
      <c r="AS34" s="50"/>
      <c r="AT34" s="87">
        <f t="shared" si="11"/>
        <v>0</v>
      </c>
      <c r="AU34" s="88">
        <f t="shared" si="12"/>
        <v>550000</v>
      </c>
      <c r="AV34" s="89" t="s">
        <v>904</v>
      </c>
      <c r="AW34" s="50">
        <v>2024</v>
      </c>
      <c r="AX34" s="50">
        <v>2026</v>
      </c>
      <c r="AY34" s="48" t="s">
        <v>143</v>
      </c>
    </row>
    <row r="35" spans="1:51" ht="186" customHeight="1" x14ac:dyDescent="0.25">
      <c r="A35" s="126" t="s">
        <v>361</v>
      </c>
      <c r="B35" s="51" t="s">
        <v>508</v>
      </c>
      <c r="C35" s="48" t="s">
        <v>98</v>
      </c>
      <c r="D35" s="103"/>
      <c r="E35" s="97"/>
      <c r="F35" s="97"/>
      <c r="G35" s="97"/>
      <c r="H35" s="97"/>
      <c r="I35" s="97"/>
      <c r="J35" s="97"/>
      <c r="K35" s="87">
        <f t="shared" si="7"/>
        <v>0</v>
      </c>
      <c r="L35" s="97"/>
      <c r="M35" s="97"/>
      <c r="N35" s="97"/>
      <c r="O35" s="97"/>
      <c r="P35" s="97"/>
      <c r="Q35" s="97" t="s">
        <v>96</v>
      </c>
      <c r="R35" s="87">
        <f t="shared" si="14"/>
        <v>0</v>
      </c>
      <c r="S35" s="50"/>
      <c r="T35" s="50"/>
      <c r="U35" s="50"/>
      <c r="V35" s="50"/>
      <c r="W35" s="50"/>
      <c r="X35" s="50"/>
      <c r="Y35" s="87">
        <f t="shared" si="8"/>
        <v>0</v>
      </c>
      <c r="Z35" s="50">
        <v>128000</v>
      </c>
      <c r="AA35" s="50"/>
      <c r="AB35" s="50"/>
      <c r="AC35" s="50"/>
      <c r="AD35" s="50"/>
      <c r="AE35" s="50"/>
      <c r="AF35" s="87">
        <f t="shared" si="9"/>
        <v>128000</v>
      </c>
      <c r="AG35" s="50">
        <v>500000</v>
      </c>
      <c r="AH35" s="50"/>
      <c r="AI35" s="50"/>
      <c r="AJ35" s="50"/>
      <c r="AK35" s="50"/>
      <c r="AL35" s="50"/>
      <c r="AM35" s="87">
        <f t="shared" si="10"/>
        <v>500000</v>
      </c>
      <c r="AN35" s="50"/>
      <c r="AO35" s="50"/>
      <c r="AP35" s="50"/>
      <c r="AQ35" s="50"/>
      <c r="AR35" s="50"/>
      <c r="AS35" s="50"/>
      <c r="AT35" s="87">
        <f t="shared" si="11"/>
        <v>0</v>
      </c>
      <c r="AU35" s="88">
        <f t="shared" si="12"/>
        <v>628000</v>
      </c>
      <c r="AV35" s="98" t="s">
        <v>719</v>
      </c>
      <c r="AW35" s="100">
        <v>2025</v>
      </c>
      <c r="AX35" s="100">
        <v>2026</v>
      </c>
      <c r="AY35" s="99" t="s">
        <v>132</v>
      </c>
    </row>
    <row r="36" spans="1:51" ht="354.75" customHeight="1" x14ac:dyDescent="0.25">
      <c r="A36" s="126" t="s">
        <v>362</v>
      </c>
      <c r="B36" s="51" t="s">
        <v>107</v>
      </c>
      <c r="C36" s="48" t="s">
        <v>98</v>
      </c>
      <c r="D36" s="50"/>
      <c r="E36" s="104">
        <f>9000</f>
        <v>9000</v>
      </c>
      <c r="F36" s="50"/>
      <c r="G36" s="50"/>
      <c r="H36" s="50"/>
      <c r="I36" s="50"/>
      <c r="J36" s="50"/>
      <c r="K36" s="87">
        <f t="shared" si="7"/>
        <v>9000</v>
      </c>
      <c r="L36" s="104">
        <f>116900/2+50000</f>
        <v>108450</v>
      </c>
      <c r="M36" s="50"/>
      <c r="N36" s="50"/>
      <c r="O36" s="50"/>
      <c r="P36" s="50"/>
      <c r="Q36" s="50"/>
      <c r="R36" s="87">
        <f t="shared" si="14"/>
        <v>108450</v>
      </c>
      <c r="S36" s="50"/>
      <c r="T36" s="50"/>
      <c r="U36" s="50"/>
      <c r="V36" s="50"/>
      <c r="W36" s="50"/>
      <c r="X36" s="50"/>
      <c r="Y36" s="87">
        <f t="shared" si="8"/>
        <v>0</v>
      </c>
      <c r="Z36" s="50"/>
      <c r="AA36" s="50"/>
      <c r="AB36" s="50"/>
      <c r="AC36" s="50"/>
      <c r="AD36" s="50"/>
      <c r="AE36" s="50"/>
      <c r="AF36" s="87">
        <f t="shared" si="9"/>
        <v>0</v>
      </c>
      <c r="AG36" s="50"/>
      <c r="AH36" s="50"/>
      <c r="AI36" s="50"/>
      <c r="AJ36" s="50"/>
      <c r="AK36" s="50"/>
      <c r="AL36" s="50"/>
      <c r="AM36" s="87">
        <f t="shared" si="10"/>
        <v>0</v>
      </c>
      <c r="AN36" s="50"/>
      <c r="AO36" s="50"/>
      <c r="AP36" s="50"/>
      <c r="AQ36" s="50"/>
      <c r="AR36" s="50"/>
      <c r="AS36" s="50"/>
      <c r="AT36" s="87">
        <f t="shared" si="11"/>
        <v>0</v>
      </c>
      <c r="AU36" s="88">
        <f t="shared" si="12"/>
        <v>117450</v>
      </c>
      <c r="AV36" s="89" t="s">
        <v>720</v>
      </c>
      <c r="AW36" s="50">
        <v>2022</v>
      </c>
      <c r="AX36" s="50">
        <v>2023</v>
      </c>
      <c r="AY36" s="48" t="s">
        <v>137</v>
      </c>
    </row>
    <row r="37" spans="1:51" ht="132" customHeight="1" x14ac:dyDescent="0.25">
      <c r="A37" s="126" t="s">
        <v>363</v>
      </c>
      <c r="B37" s="51" t="s">
        <v>35</v>
      </c>
      <c r="C37" s="48" t="s">
        <v>98</v>
      </c>
      <c r="D37" s="50"/>
      <c r="E37" s="104"/>
      <c r="F37" s="50"/>
      <c r="G37" s="50"/>
      <c r="H37" s="50"/>
      <c r="I37" s="50"/>
      <c r="J37" s="50"/>
      <c r="K37" s="87">
        <f t="shared" si="7"/>
        <v>0</v>
      </c>
      <c r="L37" s="50"/>
      <c r="M37" s="50"/>
      <c r="N37" s="50"/>
      <c r="O37" s="50"/>
      <c r="P37" s="50"/>
      <c r="Q37" s="50"/>
      <c r="R37" s="87">
        <f t="shared" si="14"/>
        <v>0</v>
      </c>
      <c r="S37" s="50">
        <v>300000</v>
      </c>
      <c r="T37" s="50"/>
      <c r="U37" s="50"/>
      <c r="V37" s="50"/>
      <c r="W37" s="50"/>
      <c r="X37" s="50"/>
      <c r="Y37" s="87">
        <f t="shared" si="8"/>
        <v>300000</v>
      </c>
      <c r="Z37" s="50"/>
      <c r="AA37" s="50"/>
      <c r="AB37" s="50"/>
      <c r="AC37" s="50"/>
      <c r="AD37" s="50"/>
      <c r="AE37" s="50"/>
      <c r="AF37" s="87">
        <f t="shared" si="9"/>
        <v>0</v>
      </c>
      <c r="AG37" s="50"/>
      <c r="AH37" s="50"/>
      <c r="AI37" s="50"/>
      <c r="AJ37" s="50"/>
      <c r="AK37" s="50"/>
      <c r="AL37" s="50"/>
      <c r="AM37" s="87">
        <f t="shared" si="10"/>
        <v>0</v>
      </c>
      <c r="AN37" s="50"/>
      <c r="AO37" s="50"/>
      <c r="AP37" s="50"/>
      <c r="AQ37" s="50"/>
      <c r="AR37" s="50"/>
      <c r="AS37" s="50"/>
      <c r="AT37" s="87">
        <f t="shared" si="11"/>
        <v>0</v>
      </c>
      <c r="AU37" s="88">
        <f t="shared" si="12"/>
        <v>300000</v>
      </c>
      <c r="AV37" s="89" t="s">
        <v>721</v>
      </c>
      <c r="AW37" s="50">
        <v>2024</v>
      </c>
      <c r="AX37" s="50">
        <v>2024</v>
      </c>
      <c r="AY37" s="48" t="s">
        <v>137</v>
      </c>
    </row>
    <row r="38" spans="1:51" ht="170.25" customHeight="1" x14ac:dyDescent="0.25">
      <c r="A38" s="126" t="s">
        <v>364</v>
      </c>
      <c r="B38" s="51" t="s">
        <v>36</v>
      </c>
      <c r="C38" s="48" t="s">
        <v>98</v>
      </c>
      <c r="D38" s="50"/>
      <c r="E38" s="104">
        <v>0</v>
      </c>
      <c r="F38" s="50"/>
      <c r="G38" s="50"/>
      <c r="H38" s="50"/>
      <c r="I38" s="50"/>
      <c r="J38" s="50"/>
      <c r="K38" s="87">
        <f t="shared" si="7"/>
        <v>0</v>
      </c>
      <c r="L38" s="50">
        <v>120000</v>
      </c>
      <c r="M38" s="50"/>
      <c r="N38" s="50"/>
      <c r="O38" s="50"/>
      <c r="P38" s="50"/>
      <c r="Q38" s="50"/>
      <c r="R38" s="87">
        <f t="shared" si="14"/>
        <v>120000</v>
      </c>
      <c r="S38" s="50"/>
      <c r="T38" s="50"/>
      <c r="U38" s="50"/>
      <c r="V38" s="50"/>
      <c r="W38" s="50"/>
      <c r="X38" s="50"/>
      <c r="Y38" s="87">
        <f t="shared" si="8"/>
        <v>0</v>
      </c>
      <c r="Z38" s="50"/>
      <c r="AA38" s="50"/>
      <c r="AB38" s="50"/>
      <c r="AC38" s="50"/>
      <c r="AD38" s="50"/>
      <c r="AE38" s="50"/>
      <c r="AF38" s="87">
        <f t="shared" si="9"/>
        <v>0</v>
      </c>
      <c r="AG38" s="50"/>
      <c r="AH38" s="50"/>
      <c r="AI38" s="50"/>
      <c r="AJ38" s="50"/>
      <c r="AK38" s="50"/>
      <c r="AL38" s="50"/>
      <c r="AM38" s="87">
        <f t="shared" si="10"/>
        <v>0</v>
      </c>
      <c r="AN38" s="50"/>
      <c r="AO38" s="50"/>
      <c r="AP38" s="50"/>
      <c r="AQ38" s="50"/>
      <c r="AR38" s="50"/>
      <c r="AS38" s="50"/>
      <c r="AT38" s="87">
        <f t="shared" si="11"/>
        <v>0</v>
      </c>
      <c r="AU38" s="88">
        <f t="shared" si="12"/>
        <v>120000</v>
      </c>
      <c r="AV38" s="89" t="s">
        <v>722</v>
      </c>
      <c r="AW38" s="50">
        <v>2023</v>
      </c>
      <c r="AX38" s="50">
        <v>2023</v>
      </c>
      <c r="AY38" s="48" t="s">
        <v>137</v>
      </c>
    </row>
    <row r="39" spans="1:51" ht="147" customHeight="1" x14ac:dyDescent="0.25">
      <c r="A39" s="126" t="s">
        <v>365</v>
      </c>
      <c r="B39" s="51" t="s">
        <v>37</v>
      </c>
      <c r="C39" s="48" t="s">
        <v>98</v>
      </c>
      <c r="D39" s="50"/>
      <c r="E39" s="104"/>
      <c r="F39" s="50"/>
      <c r="G39" s="50"/>
      <c r="H39" s="50"/>
      <c r="I39" s="50"/>
      <c r="J39" s="50"/>
      <c r="K39" s="87">
        <f t="shared" si="7"/>
        <v>0</v>
      </c>
      <c r="L39" s="50">
        <v>150000</v>
      </c>
      <c r="M39" s="50"/>
      <c r="N39" s="50"/>
      <c r="O39" s="50"/>
      <c r="P39" s="50"/>
      <c r="Q39" s="50"/>
      <c r="R39" s="87">
        <f t="shared" si="14"/>
        <v>150000</v>
      </c>
      <c r="S39" s="50">
        <v>150000</v>
      </c>
      <c r="T39" s="50"/>
      <c r="U39" s="50"/>
      <c r="V39" s="50"/>
      <c r="W39" s="50"/>
      <c r="X39" s="50"/>
      <c r="Y39" s="87">
        <f t="shared" si="8"/>
        <v>150000</v>
      </c>
      <c r="Z39" s="50"/>
      <c r="AA39" s="50"/>
      <c r="AB39" s="50"/>
      <c r="AC39" s="50"/>
      <c r="AD39" s="50"/>
      <c r="AE39" s="50"/>
      <c r="AF39" s="87">
        <f t="shared" si="9"/>
        <v>0</v>
      </c>
      <c r="AG39" s="50"/>
      <c r="AH39" s="50"/>
      <c r="AI39" s="50"/>
      <c r="AJ39" s="50"/>
      <c r="AK39" s="50"/>
      <c r="AL39" s="50"/>
      <c r="AM39" s="87">
        <f t="shared" si="10"/>
        <v>0</v>
      </c>
      <c r="AN39" s="50"/>
      <c r="AO39" s="50"/>
      <c r="AP39" s="50"/>
      <c r="AQ39" s="50"/>
      <c r="AR39" s="50"/>
      <c r="AS39" s="50"/>
      <c r="AT39" s="87">
        <f t="shared" si="11"/>
        <v>0</v>
      </c>
      <c r="AU39" s="88">
        <f t="shared" si="12"/>
        <v>300000</v>
      </c>
      <c r="AV39" s="89" t="s">
        <v>723</v>
      </c>
      <c r="AW39" s="50">
        <v>2023</v>
      </c>
      <c r="AX39" s="50">
        <v>2024</v>
      </c>
      <c r="AY39" s="48" t="s">
        <v>137</v>
      </c>
    </row>
    <row r="40" spans="1:51" ht="209.25" customHeight="1" x14ac:dyDescent="0.25">
      <c r="A40" s="126" t="s">
        <v>366</v>
      </c>
      <c r="B40" s="51" t="s">
        <v>224</v>
      </c>
      <c r="C40" s="48" t="s">
        <v>98</v>
      </c>
      <c r="D40" s="50"/>
      <c r="E40" s="104">
        <v>48840</v>
      </c>
      <c r="F40" s="50"/>
      <c r="G40" s="50"/>
      <c r="H40" s="50"/>
      <c r="I40" s="50"/>
      <c r="J40" s="50"/>
      <c r="K40" s="87">
        <f t="shared" si="7"/>
        <v>48840</v>
      </c>
      <c r="L40" s="50">
        <v>20000</v>
      </c>
      <c r="M40" s="50"/>
      <c r="N40" s="50"/>
      <c r="O40" s="50"/>
      <c r="P40" s="50"/>
      <c r="Q40" s="50"/>
      <c r="R40" s="87">
        <f t="shared" si="14"/>
        <v>20000</v>
      </c>
      <c r="S40" s="50"/>
      <c r="T40" s="50"/>
      <c r="U40" s="50"/>
      <c r="V40" s="50"/>
      <c r="W40" s="50"/>
      <c r="X40" s="50"/>
      <c r="Y40" s="87">
        <f t="shared" si="8"/>
        <v>0</v>
      </c>
      <c r="Z40" s="50"/>
      <c r="AA40" s="50"/>
      <c r="AB40" s="50"/>
      <c r="AC40" s="50"/>
      <c r="AD40" s="50"/>
      <c r="AE40" s="50"/>
      <c r="AF40" s="87">
        <f t="shared" si="9"/>
        <v>0</v>
      </c>
      <c r="AG40" s="50"/>
      <c r="AH40" s="50"/>
      <c r="AI40" s="50"/>
      <c r="AJ40" s="50"/>
      <c r="AK40" s="50"/>
      <c r="AL40" s="50"/>
      <c r="AM40" s="87">
        <f t="shared" si="10"/>
        <v>0</v>
      </c>
      <c r="AN40" s="50"/>
      <c r="AO40" s="50"/>
      <c r="AP40" s="50"/>
      <c r="AQ40" s="50"/>
      <c r="AR40" s="50"/>
      <c r="AS40" s="50"/>
      <c r="AT40" s="87">
        <f t="shared" si="11"/>
        <v>0</v>
      </c>
      <c r="AU40" s="88">
        <f t="shared" si="12"/>
        <v>68840</v>
      </c>
      <c r="AV40" s="96" t="s">
        <v>724</v>
      </c>
      <c r="AW40" s="50">
        <v>2022</v>
      </c>
      <c r="AX40" s="50">
        <v>2023</v>
      </c>
      <c r="AY40" s="48" t="s">
        <v>223</v>
      </c>
    </row>
    <row r="41" spans="1:51" ht="192" customHeight="1" x14ac:dyDescent="0.25">
      <c r="A41" s="126" t="s">
        <v>367</v>
      </c>
      <c r="B41" s="51" t="s">
        <v>106</v>
      </c>
      <c r="C41" s="48" t="s">
        <v>98</v>
      </c>
      <c r="D41" s="50"/>
      <c r="E41" s="104">
        <v>14060</v>
      </c>
      <c r="F41" s="50"/>
      <c r="G41" s="50"/>
      <c r="H41" s="50"/>
      <c r="I41" s="50"/>
      <c r="J41" s="50"/>
      <c r="K41" s="87">
        <f t="shared" si="7"/>
        <v>14060</v>
      </c>
      <c r="L41" s="50">
        <v>513980</v>
      </c>
      <c r="M41" s="50"/>
      <c r="N41" s="50"/>
      <c r="O41" s="50"/>
      <c r="P41" s="50"/>
      <c r="Q41" s="50"/>
      <c r="R41" s="87">
        <f t="shared" si="14"/>
        <v>513980</v>
      </c>
      <c r="S41" s="50"/>
      <c r="T41" s="50"/>
      <c r="U41" s="50"/>
      <c r="V41" s="50"/>
      <c r="W41" s="50"/>
      <c r="X41" s="50"/>
      <c r="Y41" s="87">
        <f t="shared" si="8"/>
        <v>0</v>
      </c>
      <c r="Z41" s="50"/>
      <c r="AA41" s="50"/>
      <c r="AB41" s="50"/>
      <c r="AC41" s="50"/>
      <c r="AD41" s="50"/>
      <c r="AE41" s="50"/>
      <c r="AF41" s="87">
        <f t="shared" si="9"/>
        <v>0</v>
      </c>
      <c r="AG41" s="50"/>
      <c r="AH41" s="50"/>
      <c r="AI41" s="50"/>
      <c r="AJ41" s="50"/>
      <c r="AK41" s="50"/>
      <c r="AL41" s="50"/>
      <c r="AM41" s="87">
        <f t="shared" si="10"/>
        <v>0</v>
      </c>
      <c r="AN41" s="50"/>
      <c r="AO41" s="50"/>
      <c r="AP41" s="50"/>
      <c r="AQ41" s="50"/>
      <c r="AR41" s="50"/>
      <c r="AS41" s="50"/>
      <c r="AT41" s="87">
        <f t="shared" si="11"/>
        <v>0</v>
      </c>
      <c r="AU41" s="88">
        <f t="shared" si="12"/>
        <v>528040</v>
      </c>
      <c r="AV41" s="89" t="s">
        <v>725</v>
      </c>
      <c r="AW41" s="50">
        <v>2022</v>
      </c>
      <c r="AX41" s="50">
        <v>2023</v>
      </c>
      <c r="AY41" s="48" t="s">
        <v>147</v>
      </c>
    </row>
    <row r="42" spans="1:51" ht="120" customHeight="1" x14ac:dyDescent="0.25">
      <c r="A42" s="126" t="s">
        <v>368</v>
      </c>
      <c r="B42" s="51" t="s">
        <v>39</v>
      </c>
      <c r="C42" s="48" t="s">
        <v>98</v>
      </c>
      <c r="D42" s="50"/>
      <c r="E42" s="104">
        <v>513980</v>
      </c>
      <c r="F42" s="50"/>
      <c r="G42" s="50"/>
      <c r="H42" s="50"/>
      <c r="I42" s="50"/>
      <c r="J42" s="50"/>
      <c r="K42" s="87">
        <f t="shared" si="7"/>
        <v>513980</v>
      </c>
      <c r="L42" s="50"/>
      <c r="M42" s="50"/>
      <c r="N42" s="50"/>
      <c r="O42" s="50"/>
      <c r="P42" s="50"/>
      <c r="Q42" s="50"/>
      <c r="R42" s="87">
        <f t="shared" si="14"/>
        <v>0</v>
      </c>
      <c r="S42" s="50"/>
      <c r="T42" s="50"/>
      <c r="U42" s="50"/>
      <c r="V42" s="50"/>
      <c r="W42" s="50"/>
      <c r="X42" s="50"/>
      <c r="Y42" s="87">
        <f t="shared" si="8"/>
        <v>0</v>
      </c>
      <c r="Z42" s="50"/>
      <c r="AA42" s="50"/>
      <c r="AB42" s="50"/>
      <c r="AC42" s="50"/>
      <c r="AD42" s="50"/>
      <c r="AE42" s="50"/>
      <c r="AF42" s="87">
        <f t="shared" si="9"/>
        <v>0</v>
      </c>
      <c r="AG42" s="50"/>
      <c r="AH42" s="50"/>
      <c r="AI42" s="50"/>
      <c r="AJ42" s="50"/>
      <c r="AK42" s="50"/>
      <c r="AL42" s="50"/>
      <c r="AM42" s="87">
        <f t="shared" si="10"/>
        <v>0</v>
      </c>
      <c r="AN42" s="50"/>
      <c r="AO42" s="50"/>
      <c r="AP42" s="50"/>
      <c r="AQ42" s="50"/>
      <c r="AR42" s="50"/>
      <c r="AS42" s="50"/>
      <c r="AT42" s="87">
        <f t="shared" si="11"/>
        <v>0</v>
      </c>
      <c r="AU42" s="88">
        <f t="shared" si="12"/>
        <v>513980</v>
      </c>
      <c r="AV42" s="89" t="s">
        <v>726</v>
      </c>
      <c r="AW42" s="50">
        <v>2022</v>
      </c>
      <c r="AX42" s="50">
        <v>2022</v>
      </c>
      <c r="AY42" s="48" t="s">
        <v>895</v>
      </c>
    </row>
    <row r="43" spans="1:51" ht="159.75" customHeight="1" x14ac:dyDescent="0.25">
      <c r="A43" s="126" t="s">
        <v>369</v>
      </c>
      <c r="B43" s="51" t="s">
        <v>888</v>
      </c>
      <c r="C43" s="48" t="s">
        <v>98</v>
      </c>
      <c r="D43" s="50"/>
      <c r="E43" s="50">
        <v>0</v>
      </c>
      <c r="F43" s="50"/>
      <c r="G43" s="50"/>
      <c r="H43" s="50"/>
      <c r="I43" s="50"/>
      <c r="J43" s="50"/>
      <c r="K43" s="87">
        <f t="shared" si="7"/>
        <v>0</v>
      </c>
      <c r="L43" s="50"/>
      <c r="M43" s="50"/>
      <c r="N43" s="50"/>
      <c r="O43" s="50"/>
      <c r="P43" s="50"/>
      <c r="Q43" s="50"/>
      <c r="R43" s="87">
        <f t="shared" si="14"/>
        <v>0</v>
      </c>
      <c r="S43" s="50"/>
      <c r="T43" s="50"/>
      <c r="U43" s="50"/>
      <c r="V43" s="50"/>
      <c r="W43" s="50"/>
      <c r="X43" s="50"/>
      <c r="Y43" s="87">
        <f t="shared" si="8"/>
        <v>0</v>
      </c>
      <c r="Z43" s="50"/>
      <c r="AA43" s="50"/>
      <c r="AB43" s="50"/>
      <c r="AC43" s="50"/>
      <c r="AD43" s="50"/>
      <c r="AE43" s="50"/>
      <c r="AF43" s="87">
        <f t="shared" si="9"/>
        <v>0</v>
      </c>
      <c r="AG43" s="50"/>
      <c r="AH43" s="50"/>
      <c r="AI43" s="50"/>
      <c r="AJ43" s="50"/>
      <c r="AK43" s="50"/>
      <c r="AL43" s="50"/>
      <c r="AM43" s="87">
        <f t="shared" si="10"/>
        <v>0</v>
      </c>
      <c r="AN43" s="50"/>
      <c r="AO43" s="50"/>
      <c r="AP43" s="50"/>
      <c r="AQ43" s="50"/>
      <c r="AR43" s="50"/>
      <c r="AS43" s="50"/>
      <c r="AT43" s="87">
        <f t="shared" si="11"/>
        <v>0</v>
      </c>
      <c r="AU43" s="88">
        <f t="shared" si="12"/>
        <v>0</v>
      </c>
      <c r="AV43" s="89" t="s">
        <v>727</v>
      </c>
      <c r="AW43" s="50">
        <v>2022</v>
      </c>
      <c r="AX43" s="50">
        <v>2022</v>
      </c>
      <c r="AY43" s="48" t="s">
        <v>144</v>
      </c>
    </row>
    <row r="44" spans="1:51" ht="135" customHeight="1" x14ac:dyDescent="0.25">
      <c r="A44" s="126" t="s">
        <v>370</v>
      </c>
      <c r="B44" s="51" t="s">
        <v>38</v>
      </c>
      <c r="C44" s="48" t="s">
        <v>98</v>
      </c>
      <c r="D44" s="50"/>
      <c r="E44" s="50"/>
      <c r="F44" s="50"/>
      <c r="G44" s="50"/>
      <c r="H44" s="50"/>
      <c r="I44" s="50"/>
      <c r="J44" s="50"/>
      <c r="K44" s="87">
        <f t="shared" si="7"/>
        <v>0</v>
      </c>
      <c r="L44" s="50">
        <v>30000</v>
      </c>
      <c r="M44" s="50"/>
      <c r="N44" s="50"/>
      <c r="O44" s="50"/>
      <c r="P44" s="50"/>
      <c r="Q44" s="50"/>
      <c r="R44" s="87">
        <f t="shared" si="14"/>
        <v>30000</v>
      </c>
      <c r="S44" s="50"/>
      <c r="T44" s="50"/>
      <c r="U44" s="50"/>
      <c r="V44" s="50"/>
      <c r="W44" s="50"/>
      <c r="X44" s="50"/>
      <c r="Y44" s="87">
        <f t="shared" si="8"/>
        <v>0</v>
      </c>
      <c r="Z44" s="50"/>
      <c r="AA44" s="50"/>
      <c r="AB44" s="50"/>
      <c r="AC44" s="50"/>
      <c r="AD44" s="50"/>
      <c r="AE44" s="50"/>
      <c r="AF44" s="87">
        <f t="shared" si="9"/>
        <v>0</v>
      </c>
      <c r="AG44" s="50"/>
      <c r="AH44" s="50"/>
      <c r="AI44" s="50"/>
      <c r="AJ44" s="50"/>
      <c r="AK44" s="50"/>
      <c r="AL44" s="50"/>
      <c r="AM44" s="87">
        <f t="shared" si="10"/>
        <v>0</v>
      </c>
      <c r="AN44" s="50"/>
      <c r="AO44" s="50"/>
      <c r="AP44" s="50"/>
      <c r="AQ44" s="50"/>
      <c r="AR44" s="50"/>
      <c r="AS44" s="50"/>
      <c r="AT44" s="87">
        <f t="shared" si="11"/>
        <v>0</v>
      </c>
      <c r="AU44" s="88">
        <f t="shared" si="12"/>
        <v>30000</v>
      </c>
      <c r="AV44" s="89" t="s">
        <v>728</v>
      </c>
      <c r="AW44" s="50">
        <v>2023</v>
      </c>
      <c r="AX44" s="50">
        <v>2023</v>
      </c>
      <c r="AY44" s="48" t="s">
        <v>150</v>
      </c>
    </row>
    <row r="45" spans="1:51" ht="139.5" customHeight="1" x14ac:dyDescent="0.25">
      <c r="A45" s="126" t="s">
        <v>371</v>
      </c>
      <c r="B45" s="51" t="s">
        <v>40</v>
      </c>
      <c r="C45" s="48" t="s">
        <v>98</v>
      </c>
      <c r="D45" s="50"/>
      <c r="E45" s="104">
        <v>3093245.6</v>
      </c>
      <c r="F45" s="50"/>
      <c r="G45" s="50"/>
      <c r="H45" s="50"/>
      <c r="I45" s="50"/>
      <c r="J45" s="50"/>
      <c r="K45" s="87">
        <f t="shared" si="7"/>
        <v>3093245.6</v>
      </c>
      <c r="L45" s="50"/>
      <c r="M45" s="50"/>
      <c r="N45" s="50"/>
      <c r="O45" s="50"/>
      <c r="P45" s="50"/>
      <c r="Q45" s="50"/>
      <c r="R45" s="87">
        <f t="shared" si="14"/>
        <v>0</v>
      </c>
      <c r="S45" s="50"/>
      <c r="T45" s="50"/>
      <c r="U45" s="50"/>
      <c r="V45" s="50"/>
      <c r="W45" s="50"/>
      <c r="X45" s="50"/>
      <c r="Y45" s="87">
        <f t="shared" si="8"/>
        <v>0</v>
      </c>
      <c r="Z45" s="50"/>
      <c r="AA45" s="50"/>
      <c r="AB45" s="50"/>
      <c r="AC45" s="50"/>
      <c r="AD45" s="50"/>
      <c r="AE45" s="50"/>
      <c r="AF45" s="87">
        <f t="shared" si="9"/>
        <v>0</v>
      </c>
      <c r="AG45" s="50"/>
      <c r="AH45" s="50"/>
      <c r="AI45" s="50"/>
      <c r="AJ45" s="50"/>
      <c r="AK45" s="50"/>
      <c r="AL45" s="50"/>
      <c r="AM45" s="87">
        <f t="shared" si="10"/>
        <v>0</v>
      </c>
      <c r="AN45" s="50"/>
      <c r="AO45" s="50"/>
      <c r="AP45" s="50"/>
      <c r="AQ45" s="50"/>
      <c r="AR45" s="50"/>
      <c r="AS45" s="50"/>
      <c r="AT45" s="87">
        <f t="shared" si="11"/>
        <v>0</v>
      </c>
      <c r="AU45" s="88">
        <f t="shared" si="12"/>
        <v>3093245.6</v>
      </c>
      <c r="AV45" s="89" t="s">
        <v>729</v>
      </c>
      <c r="AW45" s="50">
        <v>2022</v>
      </c>
      <c r="AX45" s="50">
        <v>2022</v>
      </c>
      <c r="AY45" s="48" t="s">
        <v>150</v>
      </c>
    </row>
    <row r="46" spans="1:51" ht="286.5" customHeight="1" x14ac:dyDescent="0.25">
      <c r="A46" s="126" t="s">
        <v>372</v>
      </c>
      <c r="B46" s="51" t="s">
        <v>105</v>
      </c>
      <c r="C46" s="48" t="s">
        <v>98</v>
      </c>
      <c r="D46" s="50"/>
      <c r="E46" s="50">
        <v>11000</v>
      </c>
      <c r="F46" s="50"/>
      <c r="G46" s="50"/>
      <c r="H46" s="50"/>
      <c r="I46" s="50"/>
      <c r="J46" s="50"/>
      <c r="K46" s="87">
        <f t="shared" si="7"/>
        <v>11000</v>
      </c>
      <c r="L46" s="104">
        <v>33100</v>
      </c>
      <c r="M46" s="50"/>
      <c r="N46" s="50"/>
      <c r="O46" s="50"/>
      <c r="P46" s="50"/>
      <c r="Q46" s="50"/>
      <c r="R46" s="87">
        <f t="shared" si="14"/>
        <v>33100</v>
      </c>
      <c r="S46" s="50">
        <v>44100</v>
      </c>
      <c r="T46" s="50"/>
      <c r="U46" s="50"/>
      <c r="V46" s="50"/>
      <c r="W46" s="50"/>
      <c r="X46" s="50"/>
      <c r="Y46" s="87">
        <f t="shared" si="8"/>
        <v>44100</v>
      </c>
      <c r="Z46" s="50"/>
      <c r="AA46" s="50"/>
      <c r="AB46" s="50"/>
      <c r="AC46" s="50"/>
      <c r="AD46" s="50"/>
      <c r="AE46" s="50"/>
      <c r="AF46" s="87">
        <f t="shared" si="9"/>
        <v>0</v>
      </c>
      <c r="AG46" s="50"/>
      <c r="AH46" s="50"/>
      <c r="AI46" s="50"/>
      <c r="AJ46" s="50"/>
      <c r="AK46" s="50"/>
      <c r="AL46" s="50"/>
      <c r="AM46" s="87">
        <f t="shared" si="10"/>
        <v>0</v>
      </c>
      <c r="AN46" s="50"/>
      <c r="AO46" s="50"/>
      <c r="AP46" s="50"/>
      <c r="AQ46" s="50"/>
      <c r="AR46" s="50"/>
      <c r="AS46" s="50"/>
      <c r="AT46" s="87">
        <f t="shared" si="11"/>
        <v>0</v>
      </c>
      <c r="AU46" s="88">
        <f t="shared" si="12"/>
        <v>88200</v>
      </c>
      <c r="AV46" s="89" t="s">
        <v>730</v>
      </c>
      <c r="AW46" s="50">
        <v>2022</v>
      </c>
      <c r="AX46" s="50">
        <v>2024</v>
      </c>
      <c r="AY46" s="48" t="s">
        <v>145</v>
      </c>
    </row>
    <row r="47" spans="1:51" ht="183" customHeight="1" x14ac:dyDescent="0.25">
      <c r="A47" s="299" t="s">
        <v>373</v>
      </c>
      <c r="B47" s="236" t="s">
        <v>974</v>
      </c>
      <c r="C47" s="236" t="s">
        <v>98</v>
      </c>
      <c r="D47" s="292"/>
      <c r="E47" s="292"/>
      <c r="F47" s="292"/>
      <c r="G47" s="292"/>
      <c r="H47" s="292"/>
      <c r="I47" s="292"/>
      <c r="J47" s="292"/>
      <c r="K47" s="291">
        <f t="shared" si="7"/>
        <v>0</v>
      </c>
      <c r="L47" s="292"/>
      <c r="M47" s="292"/>
      <c r="N47" s="292"/>
      <c r="O47" s="292"/>
      <c r="P47" s="292"/>
      <c r="Q47" s="292"/>
      <c r="R47" s="291">
        <f t="shared" si="14"/>
        <v>0</v>
      </c>
      <c r="S47" s="292"/>
      <c r="T47" s="292"/>
      <c r="U47" s="292"/>
      <c r="V47" s="292"/>
      <c r="W47" s="292"/>
      <c r="X47" s="292"/>
      <c r="Y47" s="291">
        <f t="shared" si="8"/>
        <v>0</v>
      </c>
      <c r="Z47" s="292">
        <v>355000</v>
      </c>
      <c r="AA47" s="292"/>
      <c r="AB47" s="292"/>
      <c r="AC47" s="292"/>
      <c r="AD47" s="292"/>
      <c r="AE47" s="292"/>
      <c r="AF47" s="291">
        <f t="shared" si="9"/>
        <v>355000</v>
      </c>
      <c r="AG47" s="292"/>
      <c r="AH47" s="292"/>
      <c r="AI47" s="292"/>
      <c r="AJ47" s="292"/>
      <c r="AK47" s="292"/>
      <c r="AL47" s="292"/>
      <c r="AM47" s="291">
        <f t="shared" si="10"/>
        <v>0</v>
      </c>
      <c r="AN47" s="292"/>
      <c r="AO47" s="292"/>
      <c r="AP47" s="292"/>
      <c r="AQ47" s="292"/>
      <c r="AR47" s="292"/>
      <c r="AS47" s="292"/>
      <c r="AT47" s="291">
        <f t="shared" si="11"/>
        <v>0</v>
      </c>
      <c r="AU47" s="300">
        <f t="shared" si="12"/>
        <v>355000</v>
      </c>
      <c r="AV47" s="297" t="s">
        <v>1004</v>
      </c>
      <c r="AW47" s="292">
        <v>2025</v>
      </c>
      <c r="AX47" s="292">
        <v>2025</v>
      </c>
      <c r="AY47" s="236" t="s">
        <v>145</v>
      </c>
    </row>
    <row r="48" spans="1:51" ht="35.1" customHeight="1" x14ac:dyDescent="0.25">
      <c r="A48" s="346" t="s">
        <v>1006</v>
      </c>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8"/>
    </row>
    <row r="49" spans="1:149" s="20" customFormat="1" ht="202.5" customHeight="1" x14ac:dyDescent="0.25">
      <c r="A49" s="126" t="s">
        <v>374</v>
      </c>
      <c r="B49" s="51" t="s">
        <v>222</v>
      </c>
      <c r="C49" s="48" t="s">
        <v>98</v>
      </c>
      <c r="D49" s="50"/>
      <c r="E49" s="104"/>
      <c r="F49" s="50"/>
      <c r="G49" s="50"/>
      <c r="H49" s="50"/>
      <c r="I49" s="50"/>
      <c r="J49" s="50"/>
      <c r="K49" s="87">
        <f t="shared" ref="K49" si="15">E49+F49+G49+I49</f>
        <v>0</v>
      </c>
      <c r="L49" s="50"/>
      <c r="M49" s="50"/>
      <c r="N49" s="50"/>
      <c r="O49" s="50"/>
      <c r="P49" s="50"/>
      <c r="Q49" s="50"/>
      <c r="R49" s="87">
        <f t="shared" si="14"/>
        <v>0</v>
      </c>
      <c r="S49" s="50"/>
      <c r="T49" s="50"/>
      <c r="U49" s="50"/>
      <c r="V49" s="50"/>
      <c r="W49" s="50"/>
      <c r="X49" s="50"/>
      <c r="Y49" s="87">
        <f t="shared" si="8"/>
        <v>0</v>
      </c>
      <c r="Z49" s="50"/>
      <c r="AA49" s="50"/>
      <c r="AB49" s="50"/>
      <c r="AC49" s="50"/>
      <c r="AD49" s="50"/>
      <c r="AE49" s="50"/>
      <c r="AF49" s="87">
        <f t="shared" si="9"/>
        <v>0</v>
      </c>
      <c r="AG49" s="50">
        <v>50000</v>
      </c>
      <c r="AH49" s="50"/>
      <c r="AI49" s="50"/>
      <c r="AJ49" s="50"/>
      <c r="AK49" s="50"/>
      <c r="AL49" s="50"/>
      <c r="AM49" s="87">
        <f t="shared" si="10"/>
        <v>50000</v>
      </c>
      <c r="AN49" s="50"/>
      <c r="AO49" s="50"/>
      <c r="AP49" s="50"/>
      <c r="AQ49" s="50"/>
      <c r="AR49" s="50"/>
      <c r="AS49" s="50"/>
      <c r="AT49" s="87">
        <f t="shared" si="11"/>
        <v>0</v>
      </c>
      <c r="AU49" s="88">
        <f t="shared" si="12"/>
        <v>50000</v>
      </c>
      <c r="AV49" s="89" t="s">
        <v>731</v>
      </c>
      <c r="AW49" s="50">
        <v>2026</v>
      </c>
      <c r="AX49" s="50">
        <v>2026</v>
      </c>
      <c r="AY49" s="48" t="s">
        <v>146</v>
      </c>
    </row>
    <row r="50" spans="1:149" s="20" customFormat="1" ht="51.6" customHeight="1" x14ac:dyDescent="0.25">
      <c r="A50" s="356" t="s">
        <v>375</v>
      </c>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row>
    <row r="51" spans="1:149" s="20" customFormat="1" ht="31.5" customHeight="1" x14ac:dyDescent="0.25">
      <c r="A51" s="55" t="s">
        <v>475</v>
      </c>
      <c r="B51" s="32"/>
      <c r="C51" s="32"/>
      <c r="D51" s="32"/>
      <c r="E51" s="32"/>
      <c r="F51" s="32"/>
      <c r="G51" s="32"/>
      <c r="H51" s="32"/>
      <c r="I51" s="32"/>
      <c r="J51" s="32"/>
      <c r="K51" s="39">
        <f>E51+F51+G51+I51</f>
        <v>0</v>
      </c>
      <c r="L51" s="34"/>
      <c r="M51" s="32"/>
      <c r="N51" s="32"/>
      <c r="O51" s="32"/>
      <c r="P51" s="32"/>
      <c r="Q51" s="32"/>
      <c r="R51" s="39">
        <f>L51+M51+N51+P51</f>
        <v>0</v>
      </c>
      <c r="S51" s="40"/>
      <c r="T51" s="40"/>
      <c r="U51" s="40"/>
      <c r="V51" s="40"/>
      <c r="W51" s="40"/>
      <c r="X51" s="40"/>
      <c r="Y51" s="39">
        <f>S51+T51+U51+W51</f>
        <v>0</v>
      </c>
      <c r="Z51" s="40"/>
      <c r="AA51" s="40"/>
      <c r="AB51" s="40"/>
      <c r="AC51" s="40"/>
      <c r="AD51" s="40"/>
      <c r="AE51" s="40"/>
      <c r="AF51" s="39">
        <f>Z51+AA51+AB51+AD51</f>
        <v>0</v>
      </c>
      <c r="AG51" s="40"/>
      <c r="AH51" s="40"/>
      <c r="AI51" s="40"/>
      <c r="AJ51" s="40"/>
      <c r="AK51" s="40"/>
      <c r="AL51" s="40"/>
      <c r="AM51" s="39">
        <f>AG51+AH51+AI51+AK51</f>
        <v>0</v>
      </c>
      <c r="AN51" s="40"/>
      <c r="AO51" s="40"/>
      <c r="AP51" s="40"/>
      <c r="AQ51" s="40"/>
      <c r="AR51" s="40"/>
      <c r="AS51" s="40"/>
      <c r="AT51" s="39">
        <f>AN51+AO51+AP51+AR51</f>
        <v>0</v>
      </c>
      <c r="AU51" s="35">
        <f>AT51+AM51+AF51+Y51+R51+K51</f>
        <v>0</v>
      </c>
      <c r="AV51" s="43"/>
      <c r="AW51" s="32"/>
      <c r="AX51" s="36"/>
      <c r="AY51" s="53"/>
    </row>
    <row r="52" spans="1:149" s="20" customFormat="1" ht="29.1" customHeight="1" x14ac:dyDescent="0.25">
      <c r="A52" s="356" t="s">
        <v>596</v>
      </c>
      <c r="B52" s="340"/>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row>
    <row r="53" spans="1:149" s="20" customFormat="1" ht="31.5" customHeight="1" x14ac:dyDescent="0.25">
      <c r="A53" s="55" t="s">
        <v>476</v>
      </c>
      <c r="B53" s="32"/>
      <c r="C53" s="32"/>
      <c r="D53" s="32"/>
      <c r="E53" s="32"/>
      <c r="F53" s="32"/>
      <c r="G53" s="32"/>
      <c r="H53" s="32"/>
      <c r="I53" s="32"/>
      <c r="J53" s="32"/>
      <c r="K53" s="39">
        <f>E53+F53+G53+I53</f>
        <v>0</v>
      </c>
      <c r="L53" s="34"/>
      <c r="M53" s="32"/>
      <c r="N53" s="32"/>
      <c r="O53" s="32"/>
      <c r="P53" s="32"/>
      <c r="Q53" s="32"/>
      <c r="R53" s="39">
        <f>L53+M53+N53+P53</f>
        <v>0</v>
      </c>
      <c r="S53" s="40"/>
      <c r="T53" s="40"/>
      <c r="U53" s="40"/>
      <c r="V53" s="40"/>
      <c r="W53" s="40"/>
      <c r="X53" s="40"/>
      <c r="Y53" s="39">
        <f>S53+T53+U53+W53</f>
        <v>0</v>
      </c>
      <c r="Z53" s="40"/>
      <c r="AA53" s="40"/>
      <c r="AB53" s="40"/>
      <c r="AC53" s="40"/>
      <c r="AD53" s="40"/>
      <c r="AE53" s="40"/>
      <c r="AF53" s="39">
        <f>Z53+AA53+AB53+AD53</f>
        <v>0</v>
      </c>
      <c r="AG53" s="40"/>
      <c r="AH53" s="40"/>
      <c r="AI53" s="40"/>
      <c r="AJ53" s="40"/>
      <c r="AK53" s="40"/>
      <c r="AL53" s="40"/>
      <c r="AM53" s="39">
        <f>AG53+AH53+AI53+AK53</f>
        <v>0</v>
      </c>
      <c r="AN53" s="40"/>
      <c r="AO53" s="40"/>
      <c r="AP53" s="40"/>
      <c r="AQ53" s="40"/>
      <c r="AR53" s="40"/>
      <c r="AS53" s="40"/>
      <c r="AT53" s="39">
        <f>AN53+AO53+AP53+AR53</f>
        <v>0</v>
      </c>
      <c r="AU53" s="35">
        <f>AT53+AM53+AF53+Y53+R53+K53</f>
        <v>0</v>
      </c>
      <c r="AV53" s="43"/>
      <c r="AW53" s="32"/>
      <c r="AX53" s="36"/>
      <c r="AY53" s="53"/>
    </row>
    <row r="54" spans="1:149" s="20" customFormat="1" ht="29.45" customHeight="1" x14ac:dyDescent="0.25">
      <c r="A54" s="356" t="s">
        <v>597</v>
      </c>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row>
    <row r="55" spans="1:149" s="20" customFormat="1" ht="31.5" customHeight="1" x14ac:dyDescent="0.25">
      <c r="A55" s="55" t="s">
        <v>477</v>
      </c>
      <c r="B55" s="32"/>
      <c r="C55" s="32"/>
      <c r="D55" s="32"/>
      <c r="E55" s="32"/>
      <c r="F55" s="32"/>
      <c r="G55" s="32"/>
      <c r="H55" s="32"/>
      <c r="I55" s="32"/>
      <c r="J55" s="32"/>
      <c r="K55" s="39">
        <f>E55+F55+G55+I55</f>
        <v>0</v>
      </c>
      <c r="L55" s="34"/>
      <c r="M55" s="32"/>
      <c r="N55" s="32"/>
      <c r="O55" s="32"/>
      <c r="P55" s="32"/>
      <c r="Q55" s="32"/>
      <c r="R55" s="39">
        <f>L55+M55+N55+P55</f>
        <v>0</v>
      </c>
      <c r="S55" s="40"/>
      <c r="T55" s="40"/>
      <c r="U55" s="40"/>
      <c r="V55" s="40"/>
      <c r="W55" s="40"/>
      <c r="X55" s="40"/>
      <c r="Y55" s="39">
        <f>S55+T55+U55+W55</f>
        <v>0</v>
      </c>
      <c r="Z55" s="40"/>
      <c r="AA55" s="40"/>
      <c r="AB55" s="40"/>
      <c r="AC55" s="40"/>
      <c r="AD55" s="40"/>
      <c r="AE55" s="40"/>
      <c r="AF55" s="39">
        <f>Z55+AA55+AB55+AD55</f>
        <v>0</v>
      </c>
      <c r="AG55" s="40"/>
      <c r="AH55" s="40"/>
      <c r="AI55" s="40"/>
      <c r="AJ55" s="40"/>
      <c r="AK55" s="40"/>
      <c r="AL55" s="40"/>
      <c r="AM55" s="39">
        <f>AG55+AH55+AI55+AK55</f>
        <v>0</v>
      </c>
      <c r="AN55" s="40"/>
      <c r="AO55" s="40"/>
      <c r="AP55" s="40"/>
      <c r="AQ55" s="40"/>
      <c r="AR55" s="40"/>
      <c r="AS55" s="40"/>
      <c r="AT55" s="39">
        <f>AN55+AO55+AP55+AR55</f>
        <v>0</v>
      </c>
      <c r="AU55" s="35">
        <f>AT55+AM55+AF55+Y55+R55+K55</f>
        <v>0</v>
      </c>
      <c r="AV55" s="43"/>
      <c r="AW55" s="32"/>
      <c r="AX55" s="36"/>
      <c r="AY55" s="53"/>
    </row>
    <row r="56" spans="1:149" s="20" customFormat="1" ht="29.1" customHeight="1" x14ac:dyDescent="0.25">
      <c r="A56" s="356" t="s">
        <v>598</v>
      </c>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row>
    <row r="57" spans="1:149" s="144" customFormat="1" ht="60.75" customHeight="1" x14ac:dyDescent="0.25">
      <c r="A57" s="55" t="s">
        <v>599</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row>
    <row r="58" spans="1:149" s="20" customFormat="1" ht="31.5" customHeight="1" x14ac:dyDescent="0.25">
      <c r="A58" s="389" t="s">
        <v>376</v>
      </c>
      <c r="B58" s="390"/>
      <c r="C58" s="390"/>
      <c r="D58" s="390"/>
      <c r="E58" s="143">
        <f>SUM(E60:E60,E65:E81,E82)</f>
        <v>612900</v>
      </c>
      <c r="F58" s="143">
        <f t="shared" ref="F58:AU58" si="16">SUM(F60:F60,F65:F81,F82)</f>
        <v>302806</v>
      </c>
      <c r="G58" s="143">
        <f t="shared" si="16"/>
        <v>0</v>
      </c>
      <c r="H58" s="143">
        <f t="shared" si="16"/>
        <v>0</v>
      </c>
      <c r="I58" s="143">
        <f t="shared" si="16"/>
        <v>150000</v>
      </c>
      <c r="J58" s="143">
        <f t="shared" si="16"/>
        <v>0</v>
      </c>
      <c r="K58" s="143">
        <f t="shared" si="16"/>
        <v>1065706</v>
      </c>
      <c r="L58" s="143">
        <f t="shared" si="16"/>
        <v>943733</v>
      </c>
      <c r="M58" s="143">
        <f t="shared" si="16"/>
        <v>30000</v>
      </c>
      <c r="N58" s="143">
        <f t="shared" si="16"/>
        <v>2212054</v>
      </c>
      <c r="O58" s="143">
        <f t="shared" si="16"/>
        <v>3000</v>
      </c>
      <c r="P58" s="143">
        <f t="shared" si="16"/>
        <v>0</v>
      </c>
      <c r="Q58" s="143">
        <f t="shared" si="16"/>
        <v>0</v>
      </c>
      <c r="R58" s="143">
        <f t="shared" si="16"/>
        <v>3185787</v>
      </c>
      <c r="S58" s="143">
        <f t="shared" si="16"/>
        <v>496495</v>
      </c>
      <c r="T58" s="143">
        <f t="shared" si="16"/>
        <v>0</v>
      </c>
      <c r="U58" s="143">
        <f t="shared" si="16"/>
        <v>485603</v>
      </c>
      <c r="V58" s="143">
        <f t="shared" si="16"/>
        <v>0</v>
      </c>
      <c r="W58" s="143">
        <f t="shared" si="16"/>
        <v>0</v>
      </c>
      <c r="X58" s="143">
        <f t="shared" si="16"/>
        <v>0</v>
      </c>
      <c r="Y58" s="143">
        <f t="shared" si="16"/>
        <v>982098</v>
      </c>
      <c r="Z58" s="143">
        <f t="shared" si="16"/>
        <v>190800</v>
      </c>
      <c r="AA58" s="143">
        <f t="shared" si="16"/>
        <v>0</v>
      </c>
      <c r="AB58" s="143">
        <f t="shared" si="16"/>
        <v>0</v>
      </c>
      <c r="AC58" s="143">
        <f t="shared" si="16"/>
        <v>0</v>
      </c>
      <c r="AD58" s="143">
        <f t="shared" si="16"/>
        <v>0</v>
      </c>
      <c r="AE58" s="143">
        <f t="shared" si="16"/>
        <v>0</v>
      </c>
      <c r="AF58" s="143">
        <f t="shared" si="16"/>
        <v>190800</v>
      </c>
      <c r="AG58" s="143">
        <f t="shared" si="16"/>
        <v>20800</v>
      </c>
      <c r="AH58" s="143">
        <f t="shared" si="16"/>
        <v>0</v>
      </c>
      <c r="AI58" s="143">
        <f t="shared" si="16"/>
        <v>0</v>
      </c>
      <c r="AJ58" s="143">
        <f t="shared" si="16"/>
        <v>0</v>
      </c>
      <c r="AK58" s="143">
        <f t="shared" si="16"/>
        <v>0</v>
      </c>
      <c r="AL58" s="143">
        <f t="shared" si="16"/>
        <v>0</v>
      </c>
      <c r="AM58" s="143">
        <f t="shared" si="16"/>
        <v>20800</v>
      </c>
      <c r="AN58" s="143">
        <f t="shared" si="16"/>
        <v>0</v>
      </c>
      <c r="AO58" s="143">
        <f t="shared" si="16"/>
        <v>0</v>
      </c>
      <c r="AP58" s="143">
        <f t="shared" si="16"/>
        <v>0</v>
      </c>
      <c r="AQ58" s="143">
        <f t="shared" si="16"/>
        <v>0</v>
      </c>
      <c r="AR58" s="143">
        <f t="shared" si="16"/>
        <v>0</v>
      </c>
      <c r="AS58" s="143">
        <f t="shared" si="16"/>
        <v>0</v>
      </c>
      <c r="AT58" s="143">
        <f t="shared" si="16"/>
        <v>0</v>
      </c>
      <c r="AU58" s="143">
        <f t="shared" si="16"/>
        <v>5445191</v>
      </c>
      <c r="AV58" s="202"/>
      <c r="AW58" s="202"/>
      <c r="AX58" s="202"/>
      <c r="AY58" s="202"/>
    </row>
    <row r="59" spans="1:149" s="20" customFormat="1" ht="45" hidden="1" customHeight="1" x14ac:dyDescent="0.25">
      <c r="A59" s="356" t="s">
        <v>600</v>
      </c>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row>
    <row r="60" spans="1:149" s="20" customFormat="1" ht="45" hidden="1" customHeight="1" x14ac:dyDescent="0.25">
      <c r="A60" s="92" t="s">
        <v>377</v>
      </c>
      <c r="B60" s="51"/>
      <c r="C60" s="51"/>
      <c r="D60" s="51"/>
      <c r="E60" s="51"/>
      <c r="F60" s="51"/>
      <c r="G60" s="51"/>
      <c r="H60" s="51"/>
      <c r="I60" s="51"/>
      <c r="J60" s="51"/>
      <c r="K60" s="93"/>
      <c r="L60" s="94"/>
      <c r="M60" s="51"/>
      <c r="N60" s="51"/>
      <c r="O60" s="51"/>
      <c r="P60" s="51"/>
      <c r="Q60" s="51"/>
      <c r="R60" s="93"/>
      <c r="S60" s="51"/>
      <c r="T60" s="51"/>
      <c r="U60" s="51"/>
      <c r="V60" s="51"/>
      <c r="W60" s="51"/>
      <c r="X60" s="51"/>
      <c r="Y60" s="93"/>
      <c r="Z60" s="51"/>
      <c r="AA60" s="51"/>
      <c r="AB60" s="51"/>
      <c r="AC60" s="51"/>
      <c r="AD60" s="51"/>
      <c r="AE60" s="51"/>
      <c r="AF60" s="93"/>
      <c r="AG60" s="51"/>
      <c r="AH60" s="51"/>
      <c r="AI60" s="51"/>
      <c r="AJ60" s="51"/>
      <c r="AK60" s="51"/>
      <c r="AL60" s="51"/>
      <c r="AM60" s="93"/>
      <c r="AN60" s="51"/>
      <c r="AO60" s="51"/>
      <c r="AP60" s="51"/>
      <c r="AQ60" s="51"/>
      <c r="AR60" s="51"/>
      <c r="AS60" s="51"/>
      <c r="AT60" s="93"/>
      <c r="AU60" s="95"/>
      <c r="AV60" s="96"/>
      <c r="AW60" s="51"/>
      <c r="AX60" s="54"/>
      <c r="AY60" s="51"/>
    </row>
    <row r="61" spans="1:149" s="20" customFormat="1" ht="45" hidden="1" customHeight="1" x14ac:dyDescent="0.25">
      <c r="A61" s="92"/>
      <c r="B61" s="51"/>
      <c r="C61" s="51"/>
      <c r="D61" s="51"/>
      <c r="E61" s="51"/>
      <c r="F61" s="51"/>
      <c r="G61" s="51"/>
      <c r="H61" s="51"/>
      <c r="I61" s="51"/>
      <c r="J61" s="51"/>
      <c r="K61" s="93"/>
      <c r="L61" s="94"/>
      <c r="M61" s="51"/>
      <c r="N61" s="51"/>
      <c r="O61" s="51"/>
      <c r="P61" s="51"/>
      <c r="Q61" s="51"/>
      <c r="R61" s="93"/>
      <c r="S61" s="51"/>
      <c r="T61" s="51"/>
      <c r="U61" s="51"/>
      <c r="V61" s="51"/>
      <c r="W61" s="51"/>
      <c r="X61" s="51"/>
      <c r="Y61" s="93"/>
      <c r="Z61" s="51"/>
      <c r="AA61" s="51"/>
      <c r="AB61" s="51"/>
      <c r="AC61" s="51"/>
      <c r="AD61" s="51"/>
      <c r="AE61" s="51"/>
      <c r="AF61" s="93"/>
      <c r="AG61" s="51"/>
      <c r="AH61" s="51"/>
      <c r="AI61" s="51"/>
      <c r="AJ61" s="51"/>
      <c r="AK61" s="51"/>
      <c r="AL61" s="51"/>
      <c r="AM61" s="93"/>
      <c r="AN61" s="51"/>
      <c r="AO61" s="51"/>
      <c r="AP61" s="51"/>
      <c r="AQ61" s="51"/>
      <c r="AR61" s="51"/>
      <c r="AS61" s="51"/>
      <c r="AT61" s="93"/>
      <c r="AU61" s="95"/>
      <c r="AV61" s="96"/>
      <c r="AW61" s="51"/>
      <c r="AX61" s="54"/>
      <c r="AY61" s="51"/>
    </row>
    <row r="62" spans="1:149" s="20" customFormat="1" ht="45" hidden="1" customHeight="1" x14ac:dyDescent="0.25">
      <c r="A62" s="92"/>
      <c r="B62" s="51"/>
      <c r="C62" s="51"/>
      <c r="D62" s="51"/>
      <c r="E62" s="51"/>
      <c r="F62" s="51"/>
      <c r="G62" s="51"/>
      <c r="H62" s="51"/>
      <c r="I62" s="51"/>
      <c r="J62" s="51"/>
      <c r="K62" s="93"/>
      <c r="L62" s="94"/>
      <c r="M62" s="51"/>
      <c r="N62" s="51"/>
      <c r="O62" s="51"/>
      <c r="P62" s="51"/>
      <c r="Q62" s="51"/>
      <c r="R62" s="93"/>
      <c r="S62" s="51"/>
      <c r="T62" s="51"/>
      <c r="U62" s="51"/>
      <c r="V62" s="51"/>
      <c r="W62" s="51"/>
      <c r="X62" s="51"/>
      <c r="Y62" s="93"/>
      <c r="Z62" s="51"/>
      <c r="AA62" s="51"/>
      <c r="AB62" s="51"/>
      <c r="AC62" s="51"/>
      <c r="AD62" s="51"/>
      <c r="AE62" s="51"/>
      <c r="AF62" s="93"/>
      <c r="AG62" s="51"/>
      <c r="AH62" s="51"/>
      <c r="AI62" s="51"/>
      <c r="AJ62" s="51"/>
      <c r="AK62" s="51"/>
      <c r="AL62" s="51"/>
      <c r="AM62" s="93"/>
      <c r="AN62" s="51"/>
      <c r="AO62" s="51"/>
      <c r="AP62" s="51"/>
      <c r="AQ62" s="51"/>
      <c r="AR62" s="51"/>
      <c r="AS62" s="51"/>
      <c r="AT62" s="93"/>
      <c r="AU62" s="95"/>
      <c r="AV62" s="96"/>
      <c r="AW62" s="51"/>
      <c r="AX62" s="54"/>
      <c r="AY62" s="51"/>
    </row>
    <row r="63" spans="1:149" s="20" customFormat="1" ht="31.5" customHeight="1" x14ac:dyDescent="0.25">
      <c r="A63" s="92"/>
      <c r="B63" s="51"/>
      <c r="C63" s="51"/>
      <c r="D63" s="51"/>
      <c r="E63" s="51"/>
      <c r="F63" s="51"/>
      <c r="G63" s="51"/>
      <c r="H63" s="51"/>
      <c r="I63" s="51"/>
      <c r="J63" s="51"/>
      <c r="K63" s="93"/>
      <c r="L63" s="94"/>
      <c r="M63" s="51"/>
      <c r="N63" s="51"/>
      <c r="O63" s="51"/>
      <c r="P63" s="51"/>
      <c r="Q63" s="51"/>
      <c r="R63" s="93"/>
      <c r="S63" s="51"/>
      <c r="T63" s="51"/>
      <c r="U63" s="51"/>
      <c r="V63" s="51"/>
      <c r="W63" s="51"/>
      <c r="X63" s="51"/>
      <c r="Y63" s="93"/>
      <c r="Z63" s="51"/>
      <c r="AA63" s="51"/>
      <c r="AB63" s="51"/>
      <c r="AC63" s="51"/>
      <c r="AD63" s="51"/>
      <c r="AE63" s="51"/>
      <c r="AF63" s="93"/>
      <c r="AG63" s="51"/>
      <c r="AH63" s="51"/>
      <c r="AI63" s="51"/>
      <c r="AJ63" s="51"/>
      <c r="AK63" s="51"/>
      <c r="AL63" s="51"/>
      <c r="AM63" s="93"/>
      <c r="AN63" s="51"/>
      <c r="AO63" s="51"/>
      <c r="AP63" s="51"/>
      <c r="AQ63" s="51"/>
      <c r="AR63" s="51"/>
      <c r="AS63" s="51"/>
      <c r="AT63" s="93"/>
      <c r="AU63" s="95"/>
      <c r="AV63" s="96"/>
      <c r="AW63" s="51"/>
      <c r="AX63" s="54"/>
      <c r="AY63" s="51"/>
    </row>
    <row r="64" spans="1:149" ht="39.6" customHeight="1" x14ac:dyDescent="0.25">
      <c r="A64" s="356" t="s">
        <v>378</v>
      </c>
      <c r="B64" s="340"/>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0"/>
    </row>
    <row r="65" spans="1:51" ht="108.75" customHeight="1" x14ac:dyDescent="0.25">
      <c r="A65" s="126" t="s">
        <v>525</v>
      </c>
      <c r="B65" s="51" t="s">
        <v>260</v>
      </c>
      <c r="C65" s="48" t="s">
        <v>98</v>
      </c>
      <c r="D65" s="50"/>
      <c r="E65" s="90"/>
      <c r="F65" s="50"/>
      <c r="G65" s="50"/>
      <c r="H65" s="50"/>
      <c r="I65" s="50"/>
      <c r="J65" s="50"/>
      <c r="K65" s="87">
        <f t="shared" ref="K65:K82" si="17">E65+F65+G65+I65</f>
        <v>0</v>
      </c>
      <c r="L65" s="50"/>
      <c r="M65" s="90">
        <v>30000</v>
      </c>
      <c r="N65" s="50"/>
      <c r="O65" s="50">
        <v>3000</v>
      </c>
      <c r="Q65" s="50" t="s">
        <v>43</v>
      </c>
      <c r="R65" s="87">
        <f t="shared" ref="R65:R81" si="18">L65+M65+N65+P65</f>
        <v>30000</v>
      </c>
      <c r="S65" s="50"/>
      <c r="T65" s="50"/>
      <c r="U65" s="50"/>
      <c r="V65" s="50"/>
      <c r="W65" s="50"/>
      <c r="X65" s="50"/>
      <c r="Y65" s="87">
        <f t="shared" ref="Y65:Y82" si="19">S65+T65+U65+W65</f>
        <v>0</v>
      </c>
      <c r="Z65" s="50"/>
      <c r="AA65" s="50"/>
      <c r="AB65" s="50"/>
      <c r="AC65" s="50"/>
      <c r="AD65" s="50"/>
      <c r="AE65" s="50"/>
      <c r="AF65" s="87">
        <f t="shared" ref="AF65:AF82" si="20">Z65+AA65+AB65+AD65</f>
        <v>0</v>
      </c>
      <c r="AG65" s="50"/>
      <c r="AH65" s="50"/>
      <c r="AI65" s="50"/>
      <c r="AJ65" s="50"/>
      <c r="AK65" s="50"/>
      <c r="AL65" s="50"/>
      <c r="AM65" s="87">
        <f t="shared" ref="AM65:AM82" si="21">AG65+AH65+AI65+AK65</f>
        <v>0</v>
      </c>
      <c r="AN65" s="50"/>
      <c r="AO65" s="50"/>
      <c r="AP65" s="50"/>
      <c r="AQ65" s="50"/>
      <c r="AR65" s="50"/>
      <c r="AS65" s="50"/>
      <c r="AT65" s="87">
        <f t="shared" ref="AT65:AT82" si="22">AN65+AO65+AP65+AR65</f>
        <v>0</v>
      </c>
      <c r="AU65" s="88">
        <f t="shared" ref="AU65:AU81" si="23">AT65+AM65+AF65+Y65+R65+K65</f>
        <v>30000</v>
      </c>
      <c r="AV65" s="89" t="s">
        <v>742</v>
      </c>
      <c r="AW65" s="50">
        <v>2023</v>
      </c>
      <c r="AX65" s="50">
        <v>2023</v>
      </c>
      <c r="AY65" s="91" t="s">
        <v>69</v>
      </c>
    </row>
    <row r="66" spans="1:51" ht="174" customHeight="1" x14ac:dyDescent="0.25">
      <c r="A66" s="126" t="s">
        <v>379</v>
      </c>
      <c r="B66" s="51" t="s">
        <v>44</v>
      </c>
      <c r="C66" s="48" t="s">
        <v>98</v>
      </c>
      <c r="D66" s="50"/>
      <c r="E66" s="50"/>
      <c r="F66" s="50"/>
      <c r="G66" s="50"/>
      <c r="H66" s="50"/>
      <c r="I66" s="90">
        <v>150000</v>
      </c>
      <c r="J66" s="50"/>
      <c r="K66" s="87">
        <f t="shared" si="17"/>
        <v>150000</v>
      </c>
      <c r="L66" s="50"/>
      <c r="M66" s="50"/>
      <c r="N66" s="50"/>
      <c r="O66" s="50"/>
      <c r="P66" s="50"/>
      <c r="Q66" s="50"/>
      <c r="R66" s="87">
        <f t="shared" si="18"/>
        <v>0</v>
      </c>
      <c r="S66" s="50"/>
      <c r="T66" s="50"/>
      <c r="U66" s="50"/>
      <c r="V66" s="50"/>
      <c r="W66" s="50"/>
      <c r="X66" s="50"/>
      <c r="Y66" s="87">
        <f t="shared" si="19"/>
        <v>0</v>
      </c>
      <c r="Z66" s="50"/>
      <c r="AA66" s="50"/>
      <c r="AB66" s="50"/>
      <c r="AC66" s="50"/>
      <c r="AD66" s="50"/>
      <c r="AE66" s="50"/>
      <c r="AF66" s="87">
        <f t="shared" si="20"/>
        <v>0</v>
      </c>
      <c r="AG66" s="50"/>
      <c r="AH66" s="50"/>
      <c r="AI66" s="50"/>
      <c r="AJ66" s="50"/>
      <c r="AK66" s="50"/>
      <c r="AL66" s="50"/>
      <c r="AM66" s="87">
        <f t="shared" si="21"/>
        <v>0</v>
      </c>
      <c r="AN66" s="50"/>
      <c r="AO66" s="50"/>
      <c r="AP66" s="50"/>
      <c r="AQ66" s="50"/>
      <c r="AR66" s="50"/>
      <c r="AS66" s="50"/>
      <c r="AT66" s="87">
        <f t="shared" si="22"/>
        <v>0</v>
      </c>
      <c r="AU66" s="88">
        <f t="shared" si="23"/>
        <v>150000</v>
      </c>
      <c r="AV66" s="89" t="s">
        <v>741</v>
      </c>
      <c r="AW66" s="50">
        <v>2022</v>
      </c>
      <c r="AX66" s="50">
        <v>2022</v>
      </c>
      <c r="AY66" s="91" t="s">
        <v>69</v>
      </c>
    </row>
    <row r="67" spans="1:51" ht="231" customHeight="1" x14ac:dyDescent="0.25">
      <c r="A67" s="126" t="s">
        <v>380</v>
      </c>
      <c r="B67" s="51" t="s">
        <v>227</v>
      </c>
      <c r="C67" s="48" t="s">
        <v>98</v>
      </c>
      <c r="D67" s="50"/>
      <c r="E67" s="90"/>
      <c r="F67" s="50"/>
      <c r="G67" s="50"/>
      <c r="H67" s="50"/>
      <c r="I67" s="149"/>
      <c r="J67" s="50"/>
      <c r="K67" s="87">
        <f t="shared" si="17"/>
        <v>0</v>
      </c>
      <c r="L67" s="90">
        <v>110000</v>
      </c>
      <c r="M67" s="50"/>
      <c r="N67" s="50"/>
      <c r="O67" s="50"/>
      <c r="P67" s="50"/>
      <c r="Q67" s="50"/>
      <c r="R67" s="87">
        <f t="shared" si="18"/>
        <v>110000</v>
      </c>
      <c r="S67" s="50">
        <v>110000</v>
      </c>
      <c r="T67" s="50"/>
      <c r="U67" s="50"/>
      <c r="V67" s="50"/>
      <c r="W67" s="50"/>
      <c r="X67" s="50"/>
      <c r="Y67" s="87">
        <f t="shared" si="19"/>
        <v>110000</v>
      </c>
      <c r="Z67" s="50"/>
      <c r="AA67" s="50"/>
      <c r="AB67" s="50"/>
      <c r="AC67" s="50"/>
      <c r="AD67" s="50"/>
      <c r="AE67" s="50"/>
      <c r="AF67" s="87">
        <f t="shared" si="20"/>
        <v>0</v>
      </c>
      <c r="AG67" s="50"/>
      <c r="AH67" s="50"/>
      <c r="AI67" s="50"/>
      <c r="AJ67" s="50"/>
      <c r="AK67" s="50"/>
      <c r="AL67" s="50"/>
      <c r="AM67" s="87">
        <f t="shared" si="21"/>
        <v>0</v>
      </c>
      <c r="AN67" s="50"/>
      <c r="AO67" s="50"/>
      <c r="AP67" s="50"/>
      <c r="AQ67" s="50"/>
      <c r="AR67" s="50"/>
      <c r="AS67" s="50"/>
      <c r="AT67" s="87">
        <f t="shared" si="22"/>
        <v>0</v>
      </c>
      <c r="AU67" s="88">
        <f t="shared" si="23"/>
        <v>220000</v>
      </c>
      <c r="AV67" s="89" t="s">
        <v>740</v>
      </c>
      <c r="AW67" s="50">
        <v>2023</v>
      </c>
      <c r="AX67" s="50">
        <v>2024</v>
      </c>
      <c r="AY67" s="48" t="s">
        <v>89</v>
      </c>
    </row>
    <row r="68" spans="1:51" ht="228.95" customHeight="1" x14ac:dyDescent="0.25">
      <c r="A68" s="126" t="s">
        <v>381</v>
      </c>
      <c r="B68" s="136" t="s">
        <v>233</v>
      </c>
      <c r="C68" s="48" t="s">
        <v>98</v>
      </c>
      <c r="D68" s="50"/>
      <c r="E68" s="97">
        <v>22430</v>
      </c>
      <c r="F68" s="50"/>
      <c r="G68" s="50"/>
      <c r="H68" s="50"/>
      <c r="I68" s="50"/>
      <c r="J68" s="50"/>
      <c r="K68" s="87">
        <f t="shared" si="17"/>
        <v>22430</v>
      </c>
      <c r="L68" s="97">
        <v>32469</v>
      </c>
      <c r="M68" s="50"/>
      <c r="N68" s="50"/>
      <c r="O68" s="50"/>
      <c r="P68" s="50"/>
      <c r="Q68" s="50"/>
      <c r="R68" s="87">
        <f t="shared" si="18"/>
        <v>32469</v>
      </c>
      <c r="T68" s="50"/>
      <c r="U68" s="50"/>
      <c r="V68" s="50"/>
      <c r="W68" s="50"/>
      <c r="X68" s="50"/>
      <c r="Y68" s="87">
        <f t="shared" si="19"/>
        <v>0</v>
      </c>
      <c r="Z68" s="50"/>
      <c r="AA68" s="50"/>
      <c r="AB68" s="50"/>
      <c r="AC68" s="50"/>
      <c r="AD68" s="50"/>
      <c r="AE68" s="50"/>
      <c r="AF68" s="87">
        <f t="shared" si="20"/>
        <v>0</v>
      </c>
      <c r="AG68" s="50"/>
      <c r="AH68" s="50"/>
      <c r="AI68" s="50"/>
      <c r="AJ68" s="50"/>
      <c r="AK68" s="50"/>
      <c r="AL68" s="50"/>
      <c r="AM68" s="87">
        <f t="shared" si="21"/>
        <v>0</v>
      </c>
      <c r="AN68" s="50"/>
      <c r="AO68" s="50"/>
      <c r="AP68" s="50"/>
      <c r="AQ68" s="50"/>
      <c r="AR68" s="50"/>
      <c r="AS68" s="50"/>
      <c r="AT68" s="87">
        <f t="shared" si="22"/>
        <v>0</v>
      </c>
      <c r="AU68" s="88">
        <f t="shared" si="23"/>
        <v>54899</v>
      </c>
      <c r="AV68" s="150" t="s">
        <v>905</v>
      </c>
      <c r="AW68" s="50">
        <v>2022</v>
      </c>
      <c r="AX68" s="50">
        <v>2023</v>
      </c>
      <c r="AY68" s="48" t="s">
        <v>229</v>
      </c>
    </row>
    <row r="69" spans="1:51" ht="123" customHeight="1" x14ac:dyDescent="0.25">
      <c r="A69" s="126" t="s">
        <v>526</v>
      </c>
      <c r="B69" s="136" t="s">
        <v>228</v>
      </c>
      <c r="C69" s="48" t="s">
        <v>98</v>
      </c>
      <c r="D69" s="50"/>
      <c r="E69" s="97">
        <v>114200</v>
      </c>
      <c r="F69" s="50"/>
      <c r="G69" s="50"/>
      <c r="H69" s="50"/>
      <c r="I69" s="50"/>
      <c r="J69" s="50"/>
      <c r="K69" s="87">
        <f t="shared" si="17"/>
        <v>114200</v>
      </c>
      <c r="L69" s="50"/>
      <c r="M69" s="50"/>
      <c r="N69" s="50"/>
      <c r="O69" s="50"/>
      <c r="P69" s="50"/>
      <c r="Q69" s="50"/>
      <c r="R69" s="87">
        <f t="shared" si="18"/>
        <v>0</v>
      </c>
      <c r="S69" s="50"/>
      <c r="T69" s="50"/>
      <c r="U69" s="50"/>
      <c r="V69" s="50"/>
      <c r="W69" s="50"/>
      <c r="X69" s="50"/>
      <c r="Y69" s="87">
        <f t="shared" si="19"/>
        <v>0</v>
      </c>
      <c r="Z69" s="50"/>
      <c r="AA69" s="50"/>
      <c r="AB69" s="50"/>
      <c r="AC69" s="50"/>
      <c r="AD69" s="50"/>
      <c r="AE69" s="50"/>
      <c r="AF69" s="87">
        <f t="shared" si="20"/>
        <v>0</v>
      </c>
      <c r="AG69" s="50"/>
      <c r="AH69" s="50"/>
      <c r="AI69" s="50"/>
      <c r="AJ69" s="50"/>
      <c r="AK69" s="50"/>
      <c r="AL69" s="50"/>
      <c r="AM69" s="87">
        <f t="shared" si="21"/>
        <v>0</v>
      </c>
      <c r="AN69" s="50"/>
      <c r="AO69" s="50"/>
      <c r="AP69" s="50"/>
      <c r="AQ69" s="50"/>
      <c r="AR69" s="50"/>
      <c r="AS69" s="50"/>
      <c r="AT69" s="87">
        <f t="shared" si="22"/>
        <v>0</v>
      </c>
      <c r="AU69" s="88">
        <f t="shared" si="23"/>
        <v>114200</v>
      </c>
      <c r="AV69" s="89" t="s">
        <v>739</v>
      </c>
      <c r="AW69" s="50">
        <v>2022</v>
      </c>
      <c r="AX69" s="50">
        <v>2022</v>
      </c>
      <c r="AY69" s="48" t="s">
        <v>229</v>
      </c>
    </row>
    <row r="70" spans="1:51" ht="131.25" customHeight="1" x14ac:dyDescent="0.25">
      <c r="A70" s="126" t="s">
        <v>382</v>
      </c>
      <c r="B70" s="136" t="s">
        <v>231</v>
      </c>
      <c r="C70" s="48" t="s">
        <v>98</v>
      </c>
      <c r="D70" s="50"/>
      <c r="E70" s="50"/>
      <c r="F70" s="50"/>
      <c r="G70" s="50"/>
      <c r="H70" s="50"/>
      <c r="I70" s="50"/>
      <c r="J70" s="50"/>
      <c r="K70" s="87">
        <f t="shared" si="17"/>
        <v>0</v>
      </c>
      <c r="L70" s="97">
        <v>61770</v>
      </c>
      <c r="M70" s="50"/>
      <c r="N70" s="50"/>
      <c r="O70" s="50"/>
      <c r="P70" s="50"/>
      <c r="Q70" s="50"/>
      <c r="R70" s="87">
        <f t="shared" si="18"/>
        <v>61770</v>
      </c>
      <c r="S70" s="50"/>
      <c r="T70" s="50"/>
      <c r="U70" s="50"/>
      <c r="V70" s="50"/>
      <c r="W70" s="50"/>
      <c r="X70" s="50"/>
      <c r="Y70" s="87">
        <f t="shared" si="19"/>
        <v>0</v>
      </c>
      <c r="Z70" s="50"/>
      <c r="AA70" s="50"/>
      <c r="AB70" s="50"/>
      <c r="AC70" s="50"/>
      <c r="AD70" s="50"/>
      <c r="AE70" s="50"/>
      <c r="AF70" s="87">
        <f t="shared" si="20"/>
        <v>0</v>
      </c>
      <c r="AG70" s="50"/>
      <c r="AH70" s="50"/>
      <c r="AI70" s="50"/>
      <c r="AJ70" s="50"/>
      <c r="AK70" s="50"/>
      <c r="AL70" s="50"/>
      <c r="AM70" s="87">
        <f t="shared" si="21"/>
        <v>0</v>
      </c>
      <c r="AN70" s="50"/>
      <c r="AO70" s="50"/>
      <c r="AP70" s="50"/>
      <c r="AQ70" s="50"/>
      <c r="AR70" s="50"/>
      <c r="AS70" s="50"/>
      <c r="AT70" s="87">
        <f t="shared" si="22"/>
        <v>0</v>
      </c>
      <c r="AU70" s="88">
        <f t="shared" si="23"/>
        <v>61770</v>
      </c>
      <c r="AV70" s="89" t="s">
        <v>738</v>
      </c>
      <c r="AW70" s="50">
        <v>2022</v>
      </c>
      <c r="AX70" s="50">
        <v>2022</v>
      </c>
      <c r="AY70" s="48" t="s">
        <v>229</v>
      </c>
    </row>
    <row r="71" spans="1:51" ht="121.5" customHeight="1" x14ac:dyDescent="0.25">
      <c r="A71" s="126" t="s">
        <v>383</v>
      </c>
      <c r="B71" s="136" t="s">
        <v>230</v>
      </c>
      <c r="C71" s="48" t="s">
        <v>98</v>
      </c>
      <c r="D71" s="50"/>
      <c r="E71" s="50"/>
      <c r="F71" s="50"/>
      <c r="G71" s="50"/>
      <c r="H71" s="50"/>
      <c r="I71" s="50"/>
      <c r="J71" s="50"/>
      <c r="K71" s="87">
        <f t="shared" si="17"/>
        <v>0</v>
      </c>
      <c r="L71" s="97">
        <v>128865</v>
      </c>
      <c r="M71" s="50"/>
      <c r="N71" s="50"/>
      <c r="O71" s="50"/>
      <c r="P71" s="50"/>
      <c r="Q71" s="50"/>
      <c r="R71" s="87">
        <f t="shared" si="18"/>
        <v>128865</v>
      </c>
      <c r="S71" s="50"/>
      <c r="T71" s="50"/>
      <c r="U71" s="50"/>
      <c r="V71" s="50"/>
      <c r="W71" s="50"/>
      <c r="X71" s="50"/>
      <c r="Y71" s="87">
        <f t="shared" si="19"/>
        <v>0</v>
      </c>
      <c r="Z71" s="50"/>
      <c r="AA71" s="50"/>
      <c r="AB71" s="50"/>
      <c r="AC71" s="50"/>
      <c r="AD71" s="50"/>
      <c r="AE71" s="50"/>
      <c r="AF71" s="87">
        <f t="shared" si="20"/>
        <v>0</v>
      </c>
      <c r="AG71" s="50"/>
      <c r="AH71" s="50"/>
      <c r="AI71" s="50"/>
      <c r="AJ71" s="50"/>
      <c r="AK71" s="50"/>
      <c r="AL71" s="50"/>
      <c r="AM71" s="87">
        <f t="shared" si="21"/>
        <v>0</v>
      </c>
      <c r="AN71" s="50"/>
      <c r="AO71" s="50"/>
      <c r="AP71" s="50"/>
      <c r="AQ71" s="50"/>
      <c r="AR71" s="50"/>
      <c r="AS71" s="50"/>
      <c r="AT71" s="87">
        <f t="shared" si="22"/>
        <v>0</v>
      </c>
      <c r="AU71" s="88">
        <f t="shared" si="23"/>
        <v>128865</v>
      </c>
      <c r="AV71" s="89" t="s">
        <v>737</v>
      </c>
      <c r="AW71" s="50">
        <v>2022</v>
      </c>
      <c r="AX71" s="50">
        <v>2022</v>
      </c>
      <c r="AY71" s="48" t="s">
        <v>229</v>
      </c>
    </row>
    <row r="72" spans="1:51" ht="123.75" customHeight="1" x14ac:dyDescent="0.25">
      <c r="A72" s="126" t="s">
        <v>384</v>
      </c>
      <c r="B72" s="136" t="s">
        <v>232</v>
      </c>
      <c r="C72" s="48" t="s">
        <v>98</v>
      </c>
      <c r="D72" s="50"/>
      <c r="E72" s="50"/>
      <c r="F72" s="50"/>
      <c r="G72" s="50"/>
      <c r="H72" s="50"/>
      <c r="I72" s="50"/>
      <c r="J72" s="50"/>
      <c r="K72" s="87">
        <f t="shared" si="17"/>
        <v>0</v>
      </c>
      <c r="L72" s="97">
        <v>54688</v>
      </c>
      <c r="M72" s="50"/>
      <c r="N72" s="97"/>
      <c r="O72" s="50"/>
      <c r="P72" s="50"/>
      <c r="Q72" s="50"/>
      <c r="R72" s="87">
        <f t="shared" si="18"/>
        <v>54688</v>
      </c>
      <c r="S72" s="50"/>
      <c r="T72" s="50"/>
      <c r="U72" s="50"/>
      <c r="V72" s="50"/>
      <c r="W72" s="50"/>
      <c r="X72" s="50"/>
      <c r="Y72" s="87">
        <f t="shared" si="19"/>
        <v>0</v>
      </c>
      <c r="Z72" s="50"/>
      <c r="AA72" s="50"/>
      <c r="AB72" s="50"/>
      <c r="AC72" s="50"/>
      <c r="AD72" s="50"/>
      <c r="AE72" s="50"/>
      <c r="AF72" s="87">
        <f t="shared" si="20"/>
        <v>0</v>
      </c>
      <c r="AG72" s="50"/>
      <c r="AH72" s="50"/>
      <c r="AI72" s="50"/>
      <c r="AJ72" s="50"/>
      <c r="AK72" s="50"/>
      <c r="AL72" s="50"/>
      <c r="AM72" s="87">
        <f t="shared" si="21"/>
        <v>0</v>
      </c>
      <c r="AN72" s="50"/>
      <c r="AO72" s="50"/>
      <c r="AP72" s="50"/>
      <c r="AQ72" s="50"/>
      <c r="AR72" s="50"/>
      <c r="AS72" s="50"/>
      <c r="AT72" s="87">
        <f t="shared" si="22"/>
        <v>0</v>
      </c>
      <c r="AU72" s="88">
        <f t="shared" si="23"/>
        <v>54688</v>
      </c>
      <c r="AV72" s="89" t="s">
        <v>736</v>
      </c>
      <c r="AW72" s="50">
        <v>2022</v>
      </c>
      <c r="AX72" s="50">
        <v>2022</v>
      </c>
      <c r="AY72" s="48" t="s">
        <v>229</v>
      </c>
    </row>
    <row r="73" spans="1:51" ht="122.25" customHeight="1" x14ac:dyDescent="0.25">
      <c r="A73" s="126" t="s">
        <v>385</v>
      </c>
      <c r="B73" s="136" t="s">
        <v>72</v>
      </c>
      <c r="C73" s="48" t="s">
        <v>98</v>
      </c>
      <c r="D73" s="50"/>
      <c r="E73" s="50"/>
      <c r="F73" s="50"/>
      <c r="G73" s="50"/>
      <c r="H73" s="50"/>
      <c r="I73" s="50"/>
      <c r="J73" s="50"/>
      <c r="K73" s="87">
        <f t="shared" si="17"/>
        <v>0</v>
      </c>
      <c r="L73" s="97">
        <v>225000</v>
      </c>
      <c r="M73" s="50"/>
      <c r="N73" s="50"/>
      <c r="O73" s="50"/>
      <c r="P73" s="50"/>
      <c r="Q73" s="50"/>
      <c r="R73" s="87">
        <f t="shared" si="18"/>
        <v>225000</v>
      </c>
      <c r="S73" s="50"/>
      <c r="T73" s="50"/>
      <c r="U73" s="50"/>
      <c r="V73" s="50"/>
      <c r="W73" s="50"/>
      <c r="X73" s="50"/>
      <c r="Y73" s="87">
        <f t="shared" si="19"/>
        <v>0</v>
      </c>
      <c r="Z73" s="50"/>
      <c r="AA73" s="50"/>
      <c r="AB73" s="50"/>
      <c r="AC73" s="50"/>
      <c r="AD73" s="50"/>
      <c r="AE73" s="50"/>
      <c r="AF73" s="87">
        <f t="shared" si="20"/>
        <v>0</v>
      </c>
      <c r="AG73" s="50"/>
      <c r="AH73" s="50"/>
      <c r="AI73" s="50"/>
      <c r="AJ73" s="50"/>
      <c r="AK73" s="50"/>
      <c r="AL73" s="50"/>
      <c r="AM73" s="87">
        <f t="shared" si="21"/>
        <v>0</v>
      </c>
      <c r="AN73" s="50"/>
      <c r="AO73" s="50"/>
      <c r="AP73" s="50"/>
      <c r="AQ73" s="50"/>
      <c r="AR73" s="50"/>
      <c r="AS73" s="50"/>
      <c r="AT73" s="87">
        <f t="shared" si="22"/>
        <v>0</v>
      </c>
      <c r="AU73" s="88">
        <f t="shared" si="23"/>
        <v>225000</v>
      </c>
      <c r="AV73" s="89" t="s">
        <v>735</v>
      </c>
      <c r="AW73" s="50">
        <v>2022</v>
      </c>
      <c r="AX73" s="50">
        <v>2022</v>
      </c>
      <c r="AY73" s="48" t="s">
        <v>229</v>
      </c>
    </row>
    <row r="74" spans="1:51" ht="120" customHeight="1" x14ac:dyDescent="0.25">
      <c r="A74" s="126" t="s">
        <v>386</v>
      </c>
      <c r="B74" s="136" t="s">
        <v>114</v>
      </c>
      <c r="C74" s="48" t="s">
        <v>98</v>
      </c>
      <c r="D74" s="50"/>
      <c r="E74" s="50"/>
      <c r="F74" s="50"/>
      <c r="G74" s="50"/>
      <c r="H74" s="50"/>
      <c r="I74" s="50"/>
      <c r="J74" s="50"/>
      <c r="K74" s="87">
        <f t="shared" si="17"/>
        <v>0</v>
      </c>
      <c r="L74" s="50"/>
      <c r="M74" s="50"/>
      <c r="N74" s="97">
        <v>2212054</v>
      </c>
      <c r="O74" s="50"/>
      <c r="P74" s="50"/>
      <c r="Q74" s="50"/>
      <c r="R74" s="87">
        <f t="shared" si="18"/>
        <v>2212054</v>
      </c>
      <c r="S74" s="50"/>
      <c r="T74" s="50"/>
      <c r="U74" s="50"/>
      <c r="V74" s="50"/>
      <c r="W74" s="50"/>
      <c r="X74" s="50"/>
      <c r="Y74" s="87">
        <f t="shared" si="19"/>
        <v>0</v>
      </c>
      <c r="Z74" s="50"/>
      <c r="AA74" s="50"/>
      <c r="AB74" s="50"/>
      <c r="AC74" s="50"/>
      <c r="AD74" s="50"/>
      <c r="AE74" s="50"/>
      <c r="AF74" s="87">
        <f t="shared" si="20"/>
        <v>0</v>
      </c>
      <c r="AG74" s="50"/>
      <c r="AH74" s="50"/>
      <c r="AI74" s="50"/>
      <c r="AJ74" s="50"/>
      <c r="AK74" s="50"/>
      <c r="AL74" s="50"/>
      <c r="AM74" s="87">
        <f t="shared" si="21"/>
        <v>0</v>
      </c>
      <c r="AN74" s="50"/>
      <c r="AO74" s="50"/>
      <c r="AP74" s="50"/>
      <c r="AQ74" s="50"/>
      <c r="AR74" s="50"/>
      <c r="AS74" s="50"/>
      <c r="AT74" s="87">
        <f t="shared" si="22"/>
        <v>0</v>
      </c>
      <c r="AU74" s="88">
        <f t="shared" si="23"/>
        <v>2212054</v>
      </c>
      <c r="AV74" s="89" t="s">
        <v>734</v>
      </c>
      <c r="AW74" s="50">
        <v>2023</v>
      </c>
      <c r="AX74" s="50">
        <v>2023</v>
      </c>
      <c r="AY74" s="48" t="s">
        <v>229</v>
      </c>
    </row>
    <row r="75" spans="1:51" ht="159" customHeight="1" x14ac:dyDescent="0.25">
      <c r="A75" s="126" t="s">
        <v>387</v>
      </c>
      <c r="B75" s="136" t="s">
        <v>73</v>
      </c>
      <c r="C75" s="48" t="s">
        <v>98</v>
      </c>
      <c r="D75" s="50"/>
      <c r="E75" s="50">
        <f>104000/5</f>
        <v>20800</v>
      </c>
      <c r="F75" s="50"/>
      <c r="G75" s="50"/>
      <c r="H75" s="50"/>
      <c r="I75" s="50"/>
      <c r="J75" s="50"/>
      <c r="K75" s="87">
        <f t="shared" si="17"/>
        <v>20800</v>
      </c>
      <c r="L75" s="97">
        <v>20800</v>
      </c>
      <c r="M75" s="50"/>
      <c r="N75" s="50"/>
      <c r="O75" s="50"/>
      <c r="P75" s="50"/>
      <c r="Q75" s="50"/>
      <c r="R75" s="87">
        <f t="shared" si="18"/>
        <v>20800</v>
      </c>
      <c r="S75" s="97">
        <v>20800</v>
      </c>
      <c r="T75" s="50"/>
      <c r="U75" s="50"/>
      <c r="V75" s="50"/>
      <c r="W75" s="50"/>
      <c r="X75" s="50"/>
      <c r="Y75" s="87">
        <f t="shared" si="19"/>
        <v>20800</v>
      </c>
      <c r="Z75" s="97">
        <v>20800</v>
      </c>
      <c r="AA75" s="50"/>
      <c r="AB75" s="50"/>
      <c r="AC75" s="50"/>
      <c r="AD75" s="50"/>
      <c r="AE75" s="50"/>
      <c r="AF75" s="87">
        <f t="shared" si="20"/>
        <v>20800</v>
      </c>
      <c r="AG75" s="97">
        <v>20800</v>
      </c>
      <c r="AH75" s="50"/>
      <c r="AI75" s="50"/>
      <c r="AJ75" s="50"/>
      <c r="AK75" s="50"/>
      <c r="AL75" s="50"/>
      <c r="AM75" s="87">
        <f t="shared" si="21"/>
        <v>20800</v>
      </c>
      <c r="AN75" s="50"/>
      <c r="AO75" s="50"/>
      <c r="AP75" s="50"/>
      <c r="AQ75" s="50"/>
      <c r="AR75" s="50"/>
      <c r="AS75" s="50"/>
      <c r="AT75" s="87">
        <f t="shared" si="22"/>
        <v>0</v>
      </c>
      <c r="AU75" s="88">
        <f t="shared" si="23"/>
        <v>104000</v>
      </c>
      <c r="AV75" s="89" t="s">
        <v>733</v>
      </c>
      <c r="AW75" s="50">
        <v>2023</v>
      </c>
      <c r="AX75" s="50">
        <v>2023</v>
      </c>
      <c r="AY75" s="48" t="s">
        <v>229</v>
      </c>
    </row>
    <row r="76" spans="1:51" ht="162" customHeight="1" x14ac:dyDescent="0.25">
      <c r="A76" s="126" t="s">
        <v>388</v>
      </c>
      <c r="B76" s="136" t="s">
        <v>74</v>
      </c>
      <c r="C76" s="48" t="s">
        <v>98</v>
      </c>
      <c r="D76" s="50"/>
      <c r="F76" s="50"/>
      <c r="G76" s="50"/>
      <c r="H76" s="50"/>
      <c r="I76" s="50"/>
      <c r="J76" s="50"/>
      <c r="K76" s="87">
        <f t="shared" si="17"/>
        <v>0</v>
      </c>
      <c r="L76" s="97">
        <f>62711+22430</f>
        <v>85141</v>
      </c>
      <c r="M76" s="50"/>
      <c r="N76" s="50"/>
      <c r="O76" s="50"/>
      <c r="P76" s="50"/>
      <c r="Q76" s="50"/>
      <c r="R76" s="87">
        <f t="shared" si="18"/>
        <v>85141</v>
      </c>
      <c r="S76" s="50"/>
      <c r="T76" s="50"/>
      <c r="U76" s="50"/>
      <c r="V76" s="50"/>
      <c r="W76" s="50"/>
      <c r="X76" s="50"/>
      <c r="Y76" s="87">
        <f t="shared" si="19"/>
        <v>0</v>
      </c>
      <c r="Z76" s="50"/>
      <c r="AA76" s="50"/>
      <c r="AB76" s="50"/>
      <c r="AC76" s="50"/>
      <c r="AD76" s="50"/>
      <c r="AE76" s="50"/>
      <c r="AF76" s="87">
        <f t="shared" si="20"/>
        <v>0</v>
      </c>
      <c r="AG76" s="50"/>
      <c r="AH76" s="50"/>
      <c r="AI76" s="50"/>
      <c r="AJ76" s="50"/>
      <c r="AK76" s="50"/>
      <c r="AL76" s="50"/>
      <c r="AM76" s="87">
        <f t="shared" si="21"/>
        <v>0</v>
      </c>
      <c r="AN76" s="50"/>
      <c r="AO76" s="50"/>
      <c r="AP76" s="50"/>
      <c r="AQ76" s="50"/>
      <c r="AR76" s="50"/>
      <c r="AS76" s="50"/>
      <c r="AT76" s="87">
        <f t="shared" si="22"/>
        <v>0</v>
      </c>
      <c r="AU76" s="88">
        <f t="shared" si="23"/>
        <v>85141</v>
      </c>
      <c r="AV76" s="98" t="s">
        <v>732</v>
      </c>
      <c r="AW76" s="50">
        <v>2022</v>
      </c>
      <c r="AX76" s="50">
        <v>2022</v>
      </c>
      <c r="AY76" s="48" t="s">
        <v>229</v>
      </c>
    </row>
    <row r="77" spans="1:51" s="4" customFormat="1" ht="119.25" customHeight="1" x14ac:dyDescent="0.25">
      <c r="A77" s="126" t="s">
        <v>389</v>
      </c>
      <c r="B77" s="51" t="s">
        <v>101</v>
      </c>
      <c r="C77" s="48" t="s">
        <v>98</v>
      </c>
      <c r="D77" s="50"/>
      <c r="E77" s="97">
        <v>455470</v>
      </c>
      <c r="F77" s="97">
        <v>302806</v>
      </c>
      <c r="G77" s="97"/>
      <c r="H77" s="97"/>
      <c r="I77" s="97"/>
      <c r="J77" s="97"/>
      <c r="K77" s="87">
        <f t="shared" si="17"/>
        <v>758276</v>
      </c>
      <c r="L77" s="97"/>
      <c r="M77" s="97"/>
      <c r="N77" s="97"/>
      <c r="O77" s="97"/>
      <c r="P77" s="97"/>
      <c r="Q77" s="97"/>
      <c r="R77" s="87">
        <f t="shared" si="18"/>
        <v>0</v>
      </c>
      <c r="S77" s="50"/>
      <c r="T77" s="50"/>
      <c r="U77" s="50"/>
      <c r="V77" s="50"/>
      <c r="W77" s="50"/>
      <c r="X77" s="50"/>
      <c r="Y77" s="87">
        <f t="shared" si="19"/>
        <v>0</v>
      </c>
      <c r="Z77" s="50"/>
      <c r="AA77" s="50"/>
      <c r="AB77" s="50"/>
      <c r="AC77" s="50"/>
      <c r="AD77" s="50"/>
      <c r="AE77" s="50"/>
      <c r="AF77" s="87">
        <f t="shared" si="20"/>
        <v>0</v>
      </c>
      <c r="AG77" s="50"/>
      <c r="AH77" s="50"/>
      <c r="AI77" s="50"/>
      <c r="AJ77" s="50"/>
      <c r="AK77" s="50"/>
      <c r="AL77" s="50"/>
      <c r="AM77" s="87">
        <f t="shared" si="21"/>
        <v>0</v>
      </c>
      <c r="AN77" s="50"/>
      <c r="AO77" s="50"/>
      <c r="AP77" s="50"/>
      <c r="AQ77" s="50"/>
      <c r="AR77" s="50"/>
      <c r="AS77" s="50"/>
      <c r="AT77" s="87">
        <f t="shared" si="22"/>
        <v>0</v>
      </c>
      <c r="AU77" s="88">
        <f t="shared" si="23"/>
        <v>758276</v>
      </c>
      <c r="AV77" s="98" t="s">
        <v>743</v>
      </c>
      <c r="AW77" s="106">
        <v>2022</v>
      </c>
      <c r="AX77" s="106" t="s">
        <v>29</v>
      </c>
      <c r="AY77" s="107" t="s">
        <v>135</v>
      </c>
    </row>
    <row r="78" spans="1:51" ht="213" customHeight="1" x14ac:dyDescent="0.25">
      <c r="A78" s="126" t="s">
        <v>390</v>
      </c>
      <c r="B78" s="51" t="s">
        <v>262</v>
      </c>
      <c r="C78" s="51" t="s">
        <v>98</v>
      </c>
      <c r="D78" s="108"/>
      <c r="E78" s="90"/>
      <c r="F78" s="50"/>
      <c r="G78" s="50"/>
      <c r="H78" s="50"/>
      <c r="I78" s="50"/>
      <c r="J78" s="50"/>
      <c r="K78" s="87">
        <f t="shared" si="17"/>
        <v>0</v>
      </c>
      <c r="L78" s="109">
        <v>125000</v>
      </c>
      <c r="M78" s="108"/>
      <c r="N78" s="108"/>
      <c r="O78" s="108"/>
      <c r="P78" s="108"/>
      <c r="Q78" s="108"/>
      <c r="R78" s="87">
        <f t="shared" si="18"/>
        <v>125000</v>
      </c>
      <c r="S78" s="108">
        <v>125000</v>
      </c>
      <c r="T78" s="108"/>
      <c r="U78" s="108"/>
      <c r="V78" s="108"/>
      <c r="W78" s="108"/>
      <c r="X78" s="108"/>
      <c r="Y78" s="87">
        <f t="shared" si="19"/>
        <v>125000</v>
      </c>
      <c r="Z78" s="108"/>
      <c r="AA78" s="108"/>
      <c r="AB78" s="108"/>
      <c r="AC78" s="108"/>
      <c r="AD78" s="108"/>
      <c r="AE78" s="108"/>
      <c r="AF78" s="87">
        <f t="shared" si="20"/>
        <v>0</v>
      </c>
      <c r="AG78" s="108"/>
      <c r="AH78" s="108"/>
      <c r="AI78" s="108"/>
      <c r="AJ78" s="108"/>
      <c r="AK78" s="108"/>
      <c r="AL78" s="108"/>
      <c r="AM78" s="87">
        <f t="shared" si="21"/>
        <v>0</v>
      </c>
      <c r="AN78" s="108"/>
      <c r="AO78" s="108"/>
      <c r="AP78" s="108"/>
      <c r="AQ78" s="108"/>
      <c r="AR78" s="108"/>
      <c r="AS78" s="108"/>
      <c r="AT78" s="87">
        <f t="shared" si="22"/>
        <v>0</v>
      </c>
      <c r="AU78" s="88">
        <f t="shared" si="23"/>
        <v>250000</v>
      </c>
      <c r="AV78" s="96" t="s">
        <v>744</v>
      </c>
      <c r="AW78" s="108">
        <v>2023</v>
      </c>
      <c r="AX78" s="108">
        <v>2024</v>
      </c>
      <c r="AY78" s="51" t="s">
        <v>145</v>
      </c>
    </row>
    <row r="79" spans="1:51" ht="123.75" customHeight="1" x14ac:dyDescent="0.25">
      <c r="A79" s="126" t="s">
        <v>391</v>
      </c>
      <c r="B79" s="51" t="s">
        <v>102</v>
      </c>
      <c r="C79" s="48" t="s">
        <v>98</v>
      </c>
      <c r="D79" s="50"/>
      <c r="E79" s="97"/>
      <c r="F79" s="97"/>
      <c r="G79" s="97"/>
      <c r="H79" s="97"/>
      <c r="I79" s="97"/>
      <c r="J79" s="97"/>
      <c r="K79" s="87">
        <f t="shared" si="17"/>
        <v>0</v>
      </c>
      <c r="L79" s="97"/>
      <c r="M79" s="97"/>
      <c r="N79" s="97"/>
      <c r="O79" s="97"/>
      <c r="P79" s="97"/>
      <c r="Q79" s="97"/>
      <c r="R79" s="87">
        <f t="shared" si="18"/>
        <v>0</v>
      </c>
      <c r="S79" s="97">
        <v>155000</v>
      </c>
      <c r="T79" s="97"/>
      <c r="U79" s="97"/>
      <c r="V79" s="97"/>
      <c r="W79" s="97"/>
      <c r="X79" s="97"/>
      <c r="Y79" s="87">
        <f t="shared" si="19"/>
        <v>155000</v>
      </c>
      <c r="Z79" s="97">
        <v>170000</v>
      </c>
      <c r="AA79" s="50"/>
      <c r="AB79" s="50"/>
      <c r="AC79" s="50"/>
      <c r="AD79" s="50"/>
      <c r="AE79" s="50"/>
      <c r="AF79" s="87">
        <f t="shared" si="20"/>
        <v>170000</v>
      </c>
      <c r="AG79" s="50"/>
      <c r="AH79" s="50"/>
      <c r="AI79" s="50"/>
      <c r="AJ79" s="50"/>
      <c r="AK79" s="50"/>
      <c r="AL79" s="50"/>
      <c r="AM79" s="87">
        <f t="shared" si="21"/>
        <v>0</v>
      </c>
      <c r="AN79" s="50"/>
      <c r="AO79" s="50"/>
      <c r="AP79" s="50"/>
      <c r="AQ79" s="50"/>
      <c r="AR79" s="50"/>
      <c r="AS79" s="50"/>
      <c r="AT79" s="87">
        <f t="shared" si="22"/>
        <v>0</v>
      </c>
      <c r="AU79" s="88">
        <f t="shared" si="23"/>
        <v>325000</v>
      </c>
      <c r="AV79" s="98" t="s">
        <v>745</v>
      </c>
      <c r="AW79" s="100">
        <v>2024</v>
      </c>
      <c r="AX79" s="100">
        <v>2025</v>
      </c>
      <c r="AY79" s="99" t="s">
        <v>140</v>
      </c>
    </row>
    <row r="80" spans="1:51" ht="118.5" customHeight="1" x14ac:dyDescent="0.25">
      <c r="A80" s="127" t="s">
        <v>392</v>
      </c>
      <c r="B80" s="51" t="s">
        <v>225</v>
      </c>
      <c r="C80" s="48" t="s">
        <v>98</v>
      </c>
      <c r="D80" s="50"/>
      <c r="E80" s="90"/>
      <c r="F80" s="50"/>
      <c r="G80" s="50"/>
      <c r="H80" s="50"/>
      <c r="I80" s="50"/>
      <c r="J80" s="50"/>
      <c r="K80" s="87">
        <f t="shared" si="17"/>
        <v>0</v>
      </c>
      <c r="L80" s="50">
        <v>50000</v>
      </c>
      <c r="M80" s="50"/>
      <c r="N80" s="50"/>
      <c r="O80" s="50"/>
      <c r="P80" s="50"/>
      <c r="Q80" s="50"/>
      <c r="R80" s="87">
        <f t="shared" si="18"/>
        <v>50000</v>
      </c>
      <c r="S80" s="50"/>
      <c r="T80" s="50"/>
      <c r="U80" s="50"/>
      <c r="V80" s="50"/>
      <c r="W80" s="50"/>
      <c r="X80" s="50"/>
      <c r="Y80" s="87">
        <f t="shared" si="19"/>
        <v>0</v>
      </c>
      <c r="Z80" s="50"/>
      <c r="AA80" s="50"/>
      <c r="AB80" s="50"/>
      <c r="AC80" s="50"/>
      <c r="AD80" s="50"/>
      <c r="AE80" s="50"/>
      <c r="AF80" s="87">
        <f t="shared" si="20"/>
        <v>0</v>
      </c>
      <c r="AG80" s="50"/>
      <c r="AH80" s="50"/>
      <c r="AI80" s="50"/>
      <c r="AJ80" s="50"/>
      <c r="AK80" s="50"/>
      <c r="AL80" s="50"/>
      <c r="AM80" s="87">
        <f t="shared" si="21"/>
        <v>0</v>
      </c>
      <c r="AN80" s="50"/>
      <c r="AO80" s="50"/>
      <c r="AP80" s="50"/>
      <c r="AQ80" s="50"/>
      <c r="AR80" s="50"/>
      <c r="AS80" s="50"/>
      <c r="AT80" s="87">
        <f t="shared" si="22"/>
        <v>0</v>
      </c>
      <c r="AU80" s="88">
        <f t="shared" si="23"/>
        <v>50000</v>
      </c>
      <c r="AV80" s="89" t="s">
        <v>746</v>
      </c>
      <c r="AW80" s="50">
        <v>2023</v>
      </c>
      <c r="AX80" s="50">
        <v>2023</v>
      </c>
      <c r="AY80" s="91" t="s">
        <v>69</v>
      </c>
    </row>
    <row r="81" spans="1:149" ht="125.25" customHeight="1" x14ac:dyDescent="0.25">
      <c r="A81" s="126" t="s">
        <v>393</v>
      </c>
      <c r="B81" s="51" t="s">
        <v>511</v>
      </c>
      <c r="C81" s="48" t="s">
        <v>98</v>
      </c>
      <c r="D81" s="103"/>
      <c r="E81" s="97"/>
      <c r="F81" s="97"/>
      <c r="G81" s="97"/>
      <c r="H81" s="97"/>
      <c r="I81" s="97"/>
      <c r="J81" s="97"/>
      <c r="K81" s="87">
        <f t="shared" si="17"/>
        <v>0</v>
      </c>
      <c r="L81" s="97">
        <v>50000</v>
      </c>
      <c r="M81" s="97"/>
      <c r="N81" s="97"/>
      <c r="O81" s="97"/>
      <c r="P81" s="97"/>
      <c r="Q81" s="97" t="s">
        <v>96</v>
      </c>
      <c r="R81" s="87">
        <f t="shared" si="18"/>
        <v>50000</v>
      </c>
      <c r="S81" s="50"/>
      <c r="T81" s="50"/>
      <c r="U81" s="50"/>
      <c r="V81" s="50"/>
      <c r="W81" s="50"/>
      <c r="X81" s="50"/>
      <c r="Y81" s="87">
        <f t="shared" si="19"/>
        <v>0</v>
      </c>
      <c r="Z81" s="50"/>
      <c r="AA81" s="50"/>
      <c r="AB81" s="50"/>
      <c r="AC81" s="50"/>
      <c r="AD81" s="50"/>
      <c r="AE81" s="50"/>
      <c r="AF81" s="87">
        <f t="shared" si="20"/>
        <v>0</v>
      </c>
      <c r="AG81" s="50"/>
      <c r="AH81" s="50"/>
      <c r="AI81" s="50"/>
      <c r="AJ81" s="50"/>
      <c r="AK81" s="50"/>
      <c r="AL81" s="50"/>
      <c r="AM81" s="87">
        <f t="shared" si="21"/>
        <v>0</v>
      </c>
      <c r="AN81" s="50"/>
      <c r="AO81" s="50"/>
      <c r="AP81" s="50"/>
      <c r="AQ81" s="50"/>
      <c r="AR81" s="50"/>
      <c r="AS81" s="50"/>
      <c r="AT81" s="87">
        <f t="shared" si="22"/>
        <v>0</v>
      </c>
      <c r="AU81" s="88">
        <f t="shared" si="23"/>
        <v>50000</v>
      </c>
      <c r="AV81" s="98" t="s">
        <v>747</v>
      </c>
      <c r="AW81" s="100">
        <v>2023</v>
      </c>
      <c r="AX81" s="100">
        <v>2023</v>
      </c>
      <c r="AY81" s="99" t="s">
        <v>512</v>
      </c>
    </row>
    <row r="82" spans="1:149" s="325" customFormat="1" ht="149.1" customHeight="1" x14ac:dyDescent="0.25">
      <c r="A82" s="317" t="s">
        <v>931</v>
      </c>
      <c r="B82" s="318" t="s">
        <v>935</v>
      </c>
      <c r="C82" s="319" t="s">
        <v>98</v>
      </c>
      <c r="D82" s="320"/>
      <c r="E82" s="321"/>
      <c r="F82" s="321"/>
      <c r="G82" s="320"/>
      <c r="H82" s="320"/>
      <c r="I82" s="320"/>
      <c r="J82" s="320"/>
      <c r="K82" s="240">
        <f t="shared" si="17"/>
        <v>0</v>
      </c>
      <c r="L82" s="321"/>
      <c r="M82" s="321"/>
      <c r="N82" s="320"/>
      <c r="O82" s="320"/>
      <c r="P82" s="320"/>
      <c r="Q82" s="320"/>
      <c r="R82" s="240">
        <f>L82+M82+N82+P82</f>
        <v>0</v>
      </c>
      <c r="S82" s="320">
        <v>85695</v>
      </c>
      <c r="T82" s="320"/>
      <c r="U82" s="320">
        <v>485603</v>
      </c>
      <c r="V82" s="320" t="s">
        <v>46</v>
      </c>
      <c r="W82" s="320"/>
      <c r="X82" s="320"/>
      <c r="Y82" s="240">
        <f t="shared" si="19"/>
        <v>571298</v>
      </c>
      <c r="Z82" s="320"/>
      <c r="AA82" s="320"/>
      <c r="AB82" s="320"/>
      <c r="AC82" s="320"/>
      <c r="AD82" s="320"/>
      <c r="AE82" s="320"/>
      <c r="AF82" s="240">
        <f t="shared" si="20"/>
        <v>0</v>
      </c>
      <c r="AG82" s="320"/>
      <c r="AH82" s="320"/>
      <c r="AI82" s="320"/>
      <c r="AJ82" s="320"/>
      <c r="AK82" s="320"/>
      <c r="AL82" s="320"/>
      <c r="AM82" s="240">
        <f t="shared" si="21"/>
        <v>0</v>
      </c>
      <c r="AN82" s="320"/>
      <c r="AO82" s="320"/>
      <c r="AP82" s="320"/>
      <c r="AQ82" s="320"/>
      <c r="AR82" s="320"/>
      <c r="AS82" s="320"/>
      <c r="AT82" s="240">
        <f t="shared" si="22"/>
        <v>0</v>
      </c>
      <c r="AU82" s="322">
        <f>AT82+AM82+AF82+Y82+R82+K82</f>
        <v>571298</v>
      </c>
      <c r="AV82" s="323" t="s">
        <v>1007</v>
      </c>
      <c r="AW82" s="320">
        <v>2023</v>
      </c>
      <c r="AX82" s="320">
        <v>2024</v>
      </c>
      <c r="AY82" s="324" t="s">
        <v>69</v>
      </c>
    </row>
    <row r="83" spans="1:149" s="326" customFormat="1" ht="31.5" customHeight="1" x14ac:dyDescent="0.25">
      <c r="A83" s="357" t="s">
        <v>1014</v>
      </c>
      <c r="B83" s="358"/>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9"/>
    </row>
    <row r="84" spans="1:149" s="20" customFormat="1" ht="54" customHeight="1" x14ac:dyDescent="0.25">
      <c r="A84" s="356" t="s">
        <v>394</v>
      </c>
      <c r="B84" s="340"/>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0"/>
      <c r="AY84" s="340"/>
    </row>
    <row r="85" spans="1:149" s="20" customFormat="1" ht="31.5" customHeight="1" x14ac:dyDescent="0.25">
      <c r="A85" s="401" t="s">
        <v>394</v>
      </c>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row>
    <row r="86" spans="1:149" s="5" customFormat="1" ht="60.95" customHeight="1" x14ac:dyDescent="0.25">
      <c r="A86" s="383" t="s">
        <v>395</v>
      </c>
      <c r="B86" s="391"/>
      <c r="C86" s="391"/>
      <c r="D86" s="391"/>
      <c r="E86" s="110">
        <f>SUM(E88:E92,E96:E114,E116,E118,E120)</f>
        <v>1081660.3599999999</v>
      </c>
      <c r="F86" s="110">
        <f>SUM(F88:F92,F96:F114,F116,F118,F120)</f>
        <v>0</v>
      </c>
      <c r="G86" s="110">
        <f>SUM(G88:G92,G96:G114,G116,G118,G120)</f>
        <v>0</v>
      </c>
      <c r="H86" s="110"/>
      <c r="I86" s="110">
        <f>SUM(I88:I92,I96:I114,I116,I118,I120)</f>
        <v>337422.85</v>
      </c>
      <c r="J86" s="110"/>
      <c r="K86" s="110">
        <f>SUM(K88:K92,K96:K114,K116,K118,K120)</f>
        <v>1419083.21</v>
      </c>
      <c r="L86" s="110">
        <f>SUM(L88:L92,L96:L114,L116,L118,L120)</f>
        <v>1179175.69</v>
      </c>
      <c r="M86" s="110">
        <f>SUM(M88:M92,M96:M114,M116,M118,M120)</f>
        <v>0</v>
      </c>
      <c r="N86" s="110">
        <f>SUM(N88:N92,N96:N114,N116,N118,N120)</f>
        <v>0</v>
      </c>
      <c r="O86" s="110"/>
      <c r="P86" s="110">
        <f t="shared" ref="P86:U86" si="24">SUM(P88:P92,P96:P114,P116,P118,P120)</f>
        <v>119900.77</v>
      </c>
      <c r="Q86" s="110">
        <f t="shared" si="24"/>
        <v>0</v>
      </c>
      <c r="R86" s="110">
        <f t="shared" si="24"/>
        <v>1299076.46</v>
      </c>
      <c r="S86" s="110">
        <f t="shared" si="24"/>
        <v>835000</v>
      </c>
      <c r="T86" s="110">
        <f t="shared" si="24"/>
        <v>0</v>
      </c>
      <c r="U86" s="110">
        <f t="shared" si="24"/>
        <v>0</v>
      </c>
      <c r="V86" s="110"/>
      <c r="W86" s="110">
        <f>SUM(W88:W92,W96:W114,W116,W118,W120)</f>
        <v>2550000</v>
      </c>
      <c r="X86" s="110"/>
      <c r="Y86" s="110">
        <f>SUM(Y88:Y92,Y96:Y114,Y116,Y118,Y120)</f>
        <v>3385000</v>
      </c>
      <c r="Z86" s="110">
        <f>SUM(Z88:Z92,Z96:Z114,Z116,Z118,Z120)</f>
        <v>510000</v>
      </c>
      <c r="AA86" s="110">
        <f>SUM(AA88:AA92,AA96:AA114,AA116,AA118,AA120)</f>
        <v>0</v>
      </c>
      <c r="AB86" s="110">
        <f>SUM(AB88:AB92,AB96:AB114,AB116,AB118,AB120)</f>
        <v>0</v>
      </c>
      <c r="AC86" s="110"/>
      <c r="AD86" s="110">
        <f>SUM(AD88:AD92,AD96:AD114,AD116,AD118,AD120)</f>
        <v>2550000</v>
      </c>
      <c r="AE86" s="110"/>
      <c r="AF86" s="110">
        <f>SUM(AF88:AF92,AF96:AF114,AF116,AF118,AF120)</f>
        <v>3060000</v>
      </c>
      <c r="AG86" s="110">
        <f>SUM(AG88:AG92,AG96:AG114,AG116,AG118,AG120)</f>
        <v>765000</v>
      </c>
      <c r="AH86" s="110">
        <f>SUM(AH88:AH92,AH96:AH114,AH116,AH118,AH120)</f>
        <v>0</v>
      </c>
      <c r="AI86" s="110">
        <f>SUM(AI88:AI92,AI96:AI114,AI116,AI118,AI120)</f>
        <v>0</v>
      </c>
      <c r="AJ86" s="110"/>
      <c r="AK86" s="110">
        <f>SUM(AK88:AK92,AK96:AK114,AK116,AK118,AK120)</f>
        <v>0</v>
      </c>
      <c r="AL86" s="110"/>
      <c r="AM86" s="110">
        <f>SUM(AM88:AM92,AM96:AM114,AM116,AM118,AM120)</f>
        <v>765000</v>
      </c>
      <c r="AN86" s="110">
        <f>SUM(AN88:AN92,AN96:AN114,AN116,AN118,AN120)</f>
        <v>280000</v>
      </c>
      <c r="AO86" s="110">
        <f>SUM(AO88:AO92,AO96:AO114,AO116,AO118,AO120)</f>
        <v>0</v>
      </c>
      <c r="AP86" s="110">
        <f>SUM(AP88:AP92,AP96:AP114,AP116,AP118,AP120)</f>
        <v>0</v>
      </c>
      <c r="AQ86" s="110"/>
      <c r="AR86" s="110">
        <f>SUM(AR88:AR92,AR96:AR114,AR116,AR118,AR120)</f>
        <v>0</v>
      </c>
      <c r="AS86" s="110"/>
      <c r="AT86" s="110">
        <f>SUM(AT88:AT92,AT96:AT114,AT116,AT118,AT120)</f>
        <v>280000</v>
      </c>
      <c r="AU86" s="110">
        <f>SUM(AU88:AU92,AU96:AU114,AU116,AU118,AU120)</f>
        <v>10148159.67</v>
      </c>
      <c r="AV86" s="111"/>
      <c r="AW86" s="111"/>
      <c r="AX86" s="111"/>
      <c r="AY86" s="111"/>
    </row>
    <row r="87" spans="1:149" s="131" customFormat="1" ht="48" customHeight="1" x14ac:dyDescent="0.25">
      <c r="A87" s="356" t="s">
        <v>601</v>
      </c>
      <c r="B87" s="340"/>
      <c r="C87" s="340"/>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0"/>
      <c r="AY87" s="340"/>
    </row>
    <row r="88" spans="1:149" s="268" customFormat="1" ht="237" customHeight="1" x14ac:dyDescent="0.25">
      <c r="A88" s="126" t="s">
        <v>396</v>
      </c>
      <c r="B88" s="51" t="s">
        <v>889</v>
      </c>
      <c r="C88" s="48" t="s">
        <v>98</v>
      </c>
      <c r="D88" s="50"/>
      <c r="E88" s="109">
        <v>533744</v>
      </c>
      <c r="F88" s="50"/>
      <c r="G88" s="50"/>
      <c r="H88" s="50"/>
      <c r="I88" s="112">
        <v>114750</v>
      </c>
      <c r="J88" s="48" t="s">
        <v>42</v>
      </c>
      <c r="K88" s="87">
        <f>E88+F88+G88+I88</f>
        <v>648494</v>
      </c>
      <c r="L88" s="50"/>
      <c r="M88" s="50"/>
      <c r="N88" s="50"/>
      <c r="O88" s="50"/>
      <c r="P88" s="50"/>
      <c r="Q88" s="50"/>
      <c r="R88" s="87">
        <f t="shared" ref="R88:R114" si="25">L88+M88+N88+P88</f>
        <v>0</v>
      </c>
      <c r="S88" s="50"/>
      <c r="T88" s="50"/>
      <c r="U88" s="50"/>
      <c r="V88" s="50"/>
      <c r="W88" s="50"/>
      <c r="X88" s="50"/>
      <c r="Y88" s="87">
        <f t="shared" ref="Y88:Y114" si="26">S88+T88+U88+W88</f>
        <v>0</v>
      </c>
      <c r="Z88" s="50"/>
      <c r="AA88" s="50"/>
      <c r="AB88" s="50"/>
      <c r="AC88" s="50"/>
      <c r="AD88" s="50"/>
      <c r="AE88" s="50"/>
      <c r="AF88" s="87">
        <f t="shared" ref="AF88:AF114" si="27">Z88+AA88+AB88+AD88</f>
        <v>0</v>
      </c>
      <c r="AG88" s="50"/>
      <c r="AH88" s="50"/>
      <c r="AI88" s="50"/>
      <c r="AJ88" s="50"/>
      <c r="AK88" s="50"/>
      <c r="AL88" s="50"/>
      <c r="AM88" s="87">
        <f t="shared" ref="AM88:AM114" si="28">AG88+AH88+AI88+AK88</f>
        <v>0</v>
      </c>
      <c r="AN88" s="50"/>
      <c r="AO88" s="50"/>
      <c r="AP88" s="50"/>
      <c r="AQ88" s="50"/>
      <c r="AR88" s="50"/>
      <c r="AS88" s="50"/>
      <c r="AT88" s="87">
        <f t="shared" ref="AT88:AT114" si="29">AN88+AO88+AP88+AR88</f>
        <v>0</v>
      </c>
      <c r="AU88" s="88">
        <f>AT88+AM88+AF88+Y88+R88+K88</f>
        <v>648494</v>
      </c>
      <c r="AV88" s="113" t="s">
        <v>909</v>
      </c>
      <c r="AW88" s="50">
        <v>2022</v>
      </c>
      <c r="AX88" s="50">
        <v>2022</v>
      </c>
      <c r="AY88" s="91" t="s">
        <v>69</v>
      </c>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131"/>
      <c r="DJ88" s="131"/>
      <c r="DK88" s="131"/>
      <c r="DL88" s="131"/>
      <c r="DM88" s="131"/>
      <c r="DN88" s="131"/>
      <c r="DO88" s="131"/>
      <c r="DP88" s="131"/>
      <c r="DQ88" s="131"/>
      <c r="DR88" s="131"/>
      <c r="DS88" s="131"/>
      <c r="DT88" s="131"/>
      <c r="DU88" s="131"/>
      <c r="DV88" s="131"/>
      <c r="DW88" s="131"/>
      <c r="DX88" s="131"/>
      <c r="DY88" s="131"/>
      <c r="DZ88" s="131"/>
      <c r="EA88" s="131"/>
      <c r="EB88" s="131"/>
      <c r="EC88" s="131"/>
      <c r="ED88" s="131"/>
      <c r="EE88" s="131"/>
      <c r="EF88" s="131"/>
      <c r="EG88" s="131"/>
      <c r="EH88" s="131"/>
      <c r="EI88" s="131"/>
      <c r="EJ88" s="131"/>
      <c r="EK88" s="131"/>
      <c r="EL88" s="131"/>
      <c r="EM88" s="131"/>
      <c r="EN88" s="131"/>
      <c r="EO88" s="131"/>
      <c r="EP88" s="131"/>
      <c r="EQ88" s="131"/>
      <c r="ER88" s="131"/>
      <c r="ES88" s="131"/>
    </row>
    <row r="89" spans="1:149" s="5" customFormat="1" ht="340.5" customHeight="1" x14ac:dyDescent="0.25">
      <c r="A89" s="299" t="s">
        <v>397</v>
      </c>
      <c r="B89" s="236" t="s">
        <v>975</v>
      </c>
      <c r="C89" s="236" t="s">
        <v>98</v>
      </c>
      <c r="D89" s="292"/>
      <c r="E89" s="292"/>
      <c r="F89" s="292"/>
      <c r="G89" s="292"/>
      <c r="H89" s="292"/>
      <c r="I89" s="292"/>
      <c r="J89" s="292"/>
      <c r="K89" s="240">
        <f t="shared" ref="K89" si="30">E89+F89+G89+I89</f>
        <v>0</v>
      </c>
      <c r="L89" s="292"/>
      <c r="M89" s="292"/>
      <c r="N89" s="292"/>
      <c r="O89" s="292"/>
      <c r="P89" s="292"/>
      <c r="Q89" s="292"/>
      <c r="R89" s="240">
        <f t="shared" si="25"/>
        <v>0</v>
      </c>
      <c r="S89" s="292">
        <v>450000</v>
      </c>
      <c r="T89" s="292"/>
      <c r="U89" s="292"/>
      <c r="V89" s="292"/>
      <c r="W89" s="292">
        <v>2550000</v>
      </c>
      <c r="X89" s="292"/>
      <c r="Y89" s="240">
        <f t="shared" si="26"/>
        <v>3000000</v>
      </c>
      <c r="Z89" s="292">
        <v>450000</v>
      </c>
      <c r="AA89" s="292"/>
      <c r="AB89" s="292"/>
      <c r="AC89" s="292"/>
      <c r="AD89" s="292">
        <v>2550000</v>
      </c>
      <c r="AE89" s="292"/>
      <c r="AF89" s="240">
        <f t="shared" si="27"/>
        <v>3000000</v>
      </c>
      <c r="AG89" s="292"/>
      <c r="AH89" s="292"/>
      <c r="AI89" s="292"/>
      <c r="AJ89" s="292"/>
      <c r="AK89" s="292"/>
      <c r="AL89" s="292"/>
      <c r="AM89" s="240">
        <f t="shared" si="28"/>
        <v>0</v>
      </c>
      <c r="AN89" s="292"/>
      <c r="AO89" s="292"/>
      <c r="AP89" s="292"/>
      <c r="AQ89" s="292"/>
      <c r="AR89" s="292"/>
      <c r="AS89" s="292"/>
      <c r="AT89" s="240">
        <f t="shared" si="29"/>
        <v>0</v>
      </c>
      <c r="AU89" s="300">
        <f>AT89+AM89+AF89+Y89+R89+K89</f>
        <v>6000000</v>
      </c>
      <c r="AV89" s="301" t="s">
        <v>976</v>
      </c>
      <c r="AW89" s="292">
        <v>2022</v>
      </c>
      <c r="AX89" s="292">
        <v>2025</v>
      </c>
      <c r="AY89" s="302" t="s">
        <v>69</v>
      </c>
    </row>
    <row r="90" spans="1:149" s="131" customFormat="1" ht="27" customHeight="1" x14ac:dyDescent="0.25">
      <c r="A90" s="346" t="s">
        <v>1006</v>
      </c>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8"/>
    </row>
    <row r="91" spans="1:149" s="20" customFormat="1" ht="405.95" customHeight="1" x14ac:dyDescent="0.25">
      <c r="A91" s="127" t="s">
        <v>398</v>
      </c>
      <c r="B91" s="114" t="s">
        <v>68</v>
      </c>
      <c r="C91" s="51" t="s">
        <v>98</v>
      </c>
      <c r="D91" s="108"/>
      <c r="E91" s="131"/>
      <c r="F91" s="108"/>
      <c r="G91" s="108"/>
      <c r="H91" s="108"/>
      <c r="I91" s="108"/>
      <c r="J91" s="108"/>
      <c r="K91" s="87">
        <f t="shared" ref="K91:K114" si="31">E91+F91+G91+I91</f>
        <v>0</v>
      </c>
      <c r="L91" s="140">
        <v>150000</v>
      </c>
      <c r="M91" s="108"/>
      <c r="N91" s="108"/>
      <c r="O91" s="108"/>
      <c r="P91" s="108"/>
      <c r="Q91" s="108"/>
      <c r="R91" s="87">
        <f t="shared" si="25"/>
        <v>150000</v>
      </c>
      <c r="S91" s="108"/>
      <c r="T91" s="108"/>
      <c r="U91" s="108"/>
      <c r="V91" s="108"/>
      <c r="W91" s="108"/>
      <c r="X91" s="108"/>
      <c r="Y91" s="87">
        <f t="shared" si="26"/>
        <v>0</v>
      </c>
      <c r="Z91" s="108"/>
      <c r="AA91" s="108"/>
      <c r="AB91" s="108"/>
      <c r="AC91" s="108"/>
      <c r="AD91" s="108"/>
      <c r="AE91" s="108"/>
      <c r="AF91" s="87">
        <f t="shared" si="27"/>
        <v>0</v>
      </c>
      <c r="AG91" s="108"/>
      <c r="AH91" s="108"/>
      <c r="AI91" s="108"/>
      <c r="AJ91" s="108"/>
      <c r="AK91" s="108"/>
      <c r="AL91" s="108"/>
      <c r="AM91" s="87">
        <f t="shared" si="28"/>
        <v>0</v>
      </c>
      <c r="AN91" s="108"/>
      <c r="AO91" s="108"/>
      <c r="AP91" s="108"/>
      <c r="AQ91" s="108"/>
      <c r="AR91" s="108"/>
      <c r="AS91" s="108"/>
      <c r="AT91" s="87">
        <f t="shared" si="29"/>
        <v>0</v>
      </c>
      <c r="AU91" s="130">
        <f>AT91+AM91+AF91+Y91+R91+K91</f>
        <v>150000</v>
      </c>
      <c r="AV91" s="132" t="s">
        <v>748</v>
      </c>
      <c r="AW91" s="108">
        <v>2022</v>
      </c>
      <c r="AX91" s="108">
        <v>2023</v>
      </c>
      <c r="AY91" s="119" t="s">
        <v>69</v>
      </c>
    </row>
    <row r="92" spans="1:149" ht="374.45" customHeight="1" x14ac:dyDescent="0.25">
      <c r="A92" s="126" t="s">
        <v>399</v>
      </c>
      <c r="B92" s="114" t="s">
        <v>183</v>
      </c>
      <c r="C92" s="48" t="s">
        <v>98</v>
      </c>
      <c r="D92" s="50"/>
      <c r="E92" s="50">
        <v>45461.36</v>
      </c>
      <c r="F92" s="50"/>
      <c r="G92" s="50"/>
      <c r="H92" s="50"/>
      <c r="I92" s="48">
        <v>222672.85</v>
      </c>
      <c r="J92" s="48" t="s">
        <v>42</v>
      </c>
      <c r="K92" s="87">
        <f t="shared" si="31"/>
        <v>268134.21000000002</v>
      </c>
      <c r="L92" s="48">
        <v>24479.19</v>
      </c>
      <c r="M92" s="48"/>
      <c r="N92" s="48"/>
      <c r="O92" s="48"/>
      <c r="P92" s="48">
        <v>119900.77</v>
      </c>
      <c r="Q92" s="48" t="s">
        <v>42</v>
      </c>
      <c r="R92" s="87">
        <f t="shared" si="25"/>
        <v>144379.96</v>
      </c>
      <c r="S92" s="50"/>
      <c r="T92" s="50"/>
      <c r="U92" s="50"/>
      <c r="V92" s="50"/>
      <c r="W92" s="50"/>
      <c r="X92" s="50"/>
      <c r="Y92" s="87">
        <f t="shared" si="26"/>
        <v>0</v>
      </c>
      <c r="Z92" s="50"/>
      <c r="AA92" s="50"/>
      <c r="AB92" s="50"/>
      <c r="AC92" s="50"/>
      <c r="AD92" s="50"/>
      <c r="AE92" s="50"/>
      <c r="AF92" s="87">
        <f t="shared" si="27"/>
        <v>0</v>
      </c>
      <c r="AG92" s="50"/>
      <c r="AH92" s="50"/>
      <c r="AI92" s="50"/>
      <c r="AJ92" s="50"/>
      <c r="AK92" s="50"/>
      <c r="AL92" s="50"/>
      <c r="AM92" s="87">
        <f t="shared" si="28"/>
        <v>0</v>
      </c>
      <c r="AN92" s="50"/>
      <c r="AO92" s="50"/>
      <c r="AP92" s="50"/>
      <c r="AQ92" s="50"/>
      <c r="AR92" s="50"/>
      <c r="AS92" s="50"/>
      <c r="AT92" s="87">
        <f t="shared" si="29"/>
        <v>0</v>
      </c>
      <c r="AU92" s="88">
        <f>AT92+AM92+AF92+Y92+R92+K92</f>
        <v>412514.17000000004</v>
      </c>
      <c r="AV92" s="115" t="s">
        <v>906</v>
      </c>
      <c r="AW92" s="50">
        <v>2022</v>
      </c>
      <c r="AX92" s="50">
        <v>2023</v>
      </c>
      <c r="AY92" s="91" t="s">
        <v>182</v>
      </c>
    </row>
    <row r="93" spans="1:149" ht="192" customHeight="1" x14ac:dyDescent="0.25">
      <c r="A93" s="299" t="s">
        <v>960</v>
      </c>
      <c r="B93" s="236" t="s">
        <v>961</v>
      </c>
      <c r="C93" s="236" t="s">
        <v>98</v>
      </c>
      <c r="D93" s="292"/>
      <c r="E93" s="292"/>
      <c r="F93" s="292"/>
      <c r="G93" s="292"/>
      <c r="H93" s="292"/>
      <c r="I93" s="292"/>
      <c r="J93" s="292"/>
      <c r="K93" s="240">
        <f t="shared" si="31"/>
        <v>0</v>
      </c>
      <c r="L93" s="292"/>
      <c r="M93" s="292"/>
      <c r="N93" s="292"/>
      <c r="O93" s="292"/>
      <c r="P93" s="292"/>
      <c r="Q93" s="292"/>
      <c r="R93" s="240">
        <f t="shared" si="25"/>
        <v>0</v>
      </c>
      <c r="S93" s="292"/>
      <c r="T93" s="292"/>
      <c r="U93" s="292"/>
      <c r="V93" s="292"/>
      <c r="W93" s="292">
        <v>12000000</v>
      </c>
      <c r="X93" s="292"/>
      <c r="Y93" s="240">
        <f t="shared" si="26"/>
        <v>12000000</v>
      </c>
      <c r="Z93" s="292"/>
      <c r="AA93" s="292"/>
      <c r="AB93" s="292"/>
      <c r="AC93" s="292"/>
      <c r="AD93" s="292"/>
      <c r="AE93" s="292"/>
      <c r="AF93" s="240">
        <f t="shared" si="27"/>
        <v>0</v>
      </c>
      <c r="AG93" s="292"/>
      <c r="AH93" s="292"/>
      <c r="AI93" s="292"/>
      <c r="AJ93" s="292"/>
      <c r="AK93" s="292"/>
      <c r="AL93" s="292"/>
      <c r="AM93" s="240">
        <f t="shared" si="28"/>
        <v>0</v>
      </c>
      <c r="AN93" s="292"/>
      <c r="AO93" s="292"/>
      <c r="AP93" s="292"/>
      <c r="AQ93" s="292"/>
      <c r="AR93" s="292"/>
      <c r="AS93" s="292"/>
      <c r="AT93" s="240">
        <f t="shared" si="29"/>
        <v>0</v>
      </c>
      <c r="AU93" s="300">
        <f>AT93+AM93+AF93+Y93+R93+K93</f>
        <v>12000000</v>
      </c>
      <c r="AV93" s="297" t="s">
        <v>1005</v>
      </c>
      <c r="AW93" s="292">
        <v>2022</v>
      </c>
      <c r="AX93" s="292">
        <v>2025</v>
      </c>
      <c r="AY93" s="302" t="s">
        <v>69</v>
      </c>
    </row>
    <row r="94" spans="1:149" ht="38.450000000000003" customHeight="1" x14ac:dyDescent="0.25">
      <c r="A94" s="346" t="s">
        <v>1006</v>
      </c>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8"/>
    </row>
    <row r="95" spans="1:149" ht="70.5" customHeight="1" x14ac:dyDescent="0.25">
      <c r="A95" s="356" t="s">
        <v>602</v>
      </c>
      <c r="B95" s="340"/>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0"/>
    </row>
    <row r="96" spans="1:149" ht="97.5" customHeight="1" x14ac:dyDescent="0.25">
      <c r="A96" s="126" t="s">
        <v>400</v>
      </c>
      <c r="B96" s="51" t="s">
        <v>108</v>
      </c>
      <c r="C96" s="48" t="s">
        <v>98</v>
      </c>
      <c r="D96" s="50"/>
      <c r="E96" s="104">
        <v>200000</v>
      </c>
      <c r="F96" s="50"/>
      <c r="G96" s="50"/>
      <c r="H96" s="50"/>
      <c r="I96" s="50"/>
      <c r="J96" s="50"/>
      <c r="K96" s="87">
        <f t="shared" si="31"/>
        <v>200000</v>
      </c>
      <c r="L96" s="104">
        <v>200000</v>
      </c>
      <c r="M96" s="50"/>
      <c r="N96" s="50"/>
      <c r="O96" s="50"/>
      <c r="P96" s="50"/>
      <c r="Q96" s="50"/>
      <c r="R96" s="87">
        <f t="shared" si="25"/>
        <v>200000</v>
      </c>
      <c r="S96" s="50"/>
      <c r="T96" s="50"/>
      <c r="U96" s="50"/>
      <c r="V96" s="50"/>
      <c r="W96" s="50"/>
      <c r="X96" s="50"/>
      <c r="Y96" s="87">
        <f t="shared" si="26"/>
        <v>0</v>
      </c>
      <c r="Z96" s="50"/>
      <c r="AA96" s="50"/>
      <c r="AB96" s="50"/>
      <c r="AC96" s="50"/>
      <c r="AD96" s="50"/>
      <c r="AE96" s="50"/>
      <c r="AF96" s="87">
        <f t="shared" si="27"/>
        <v>0</v>
      </c>
      <c r="AG96" s="50"/>
      <c r="AH96" s="50"/>
      <c r="AI96" s="50"/>
      <c r="AJ96" s="50"/>
      <c r="AK96" s="50"/>
      <c r="AL96" s="50"/>
      <c r="AM96" s="87">
        <f t="shared" si="28"/>
        <v>0</v>
      </c>
      <c r="AN96" s="50"/>
      <c r="AO96" s="50"/>
      <c r="AP96" s="50"/>
      <c r="AQ96" s="50"/>
      <c r="AR96" s="50"/>
      <c r="AS96" s="50"/>
      <c r="AT96" s="87">
        <f t="shared" si="29"/>
        <v>0</v>
      </c>
      <c r="AU96" s="88">
        <f t="shared" ref="AU96:AU106" si="32">AT96+AM96+AF96+Y96+R96+K96</f>
        <v>400000</v>
      </c>
      <c r="AV96" s="89" t="s">
        <v>749</v>
      </c>
      <c r="AW96" s="50">
        <v>2022</v>
      </c>
      <c r="AX96" s="50">
        <v>2027</v>
      </c>
      <c r="AY96" s="48" t="s">
        <v>148</v>
      </c>
    </row>
    <row r="97" spans="1:51" ht="123" customHeight="1" x14ac:dyDescent="0.25">
      <c r="A97" s="126" t="s">
        <v>401</v>
      </c>
      <c r="B97" s="51" t="s">
        <v>261</v>
      </c>
      <c r="C97" s="48" t="s">
        <v>98</v>
      </c>
      <c r="D97" s="50"/>
      <c r="E97" s="104">
        <v>50000</v>
      </c>
      <c r="F97" s="50"/>
      <c r="G97" s="50"/>
      <c r="H97" s="50"/>
      <c r="I97" s="50"/>
      <c r="J97" s="50"/>
      <c r="K97" s="87">
        <f t="shared" si="31"/>
        <v>50000</v>
      </c>
      <c r="L97" s="104">
        <v>50000</v>
      </c>
      <c r="M97" s="50"/>
      <c r="N97" s="50"/>
      <c r="O97" s="50"/>
      <c r="P97" s="50"/>
      <c r="Q97" s="50"/>
      <c r="R97" s="87">
        <f t="shared" si="25"/>
        <v>50000</v>
      </c>
      <c r="S97" s="50"/>
      <c r="T97" s="50"/>
      <c r="U97" s="50"/>
      <c r="V97" s="50"/>
      <c r="W97" s="50"/>
      <c r="X97" s="50"/>
      <c r="Y97" s="87">
        <f t="shared" si="26"/>
        <v>0</v>
      </c>
      <c r="Z97" s="50"/>
      <c r="AA97" s="50"/>
      <c r="AB97" s="50"/>
      <c r="AC97" s="50"/>
      <c r="AD97" s="50"/>
      <c r="AE97" s="50"/>
      <c r="AF97" s="87">
        <f t="shared" si="27"/>
        <v>0</v>
      </c>
      <c r="AG97" s="50"/>
      <c r="AH97" s="50"/>
      <c r="AI97" s="50"/>
      <c r="AJ97" s="50"/>
      <c r="AK97" s="50"/>
      <c r="AL97" s="50"/>
      <c r="AM97" s="87">
        <f t="shared" si="28"/>
        <v>0</v>
      </c>
      <c r="AN97" s="50"/>
      <c r="AO97" s="50"/>
      <c r="AP97" s="50"/>
      <c r="AQ97" s="50"/>
      <c r="AR97" s="50"/>
      <c r="AS97" s="50"/>
      <c r="AT97" s="87">
        <f t="shared" si="29"/>
        <v>0</v>
      </c>
      <c r="AU97" s="88">
        <f t="shared" si="32"/>
        <v>100000</v>
      </c>
      <c r="AV97" s="89" t="s">
        <v>750</v>
      </c>
      <c r="AW97" s="50">
        <v>2022</v>
      </c>
      <c r="AX97" s="50">
        <v>2027</v>
      </c>
      <c r="AY97" s="48" t="s">
        <v>149</v>
      </c>
    </row>
    <row r="98" spans="1:51" ht="95.25" customHeight="1" x14ac:dyDescent="0.25">
      <c r="A98" s="126" t="s">
        <v>527</v>
      </c>
      <c r="B98" s="51" t="s">
        <v>235</v>
      </c>
      <c r="C98" s="48" t="s">
        <v>98</v>
      </c>
      <c r="D98" s="50"/>
      <c r="E98" s="90"/>
      <c r="F98" s="50"/>
      <c r="G98" s="50"/>
      <c r="H98" s="50"/>
      <c r="I98" s="50"/>
      <c r="J98" s="50"/>
      <c r="K98" s="87">
        <f t="shared" si="31"/>
        <v>0</v>
      </c>
      <c r="L98" s="50">
        <v>50000</v>
      </c>
      <c r="M98" s="50"/>
      <c r="N98" s="50"/>
      <c r="O98" s="50"/>
      <c r="P98" s="50"/>
      <c r="Q98" s="50"/>
      <c r="R98" s="87">
        <f t="shared" si="25"/>
        <v>50000</v>
      </c>
      <c r="S98" s="50"/>
      <c r="T98" s="50"/>
      <c r="U98" s="50"/>
      <c r="V98" s="50"/>
      <c r="W98" s="50"/>
      <c r="X98" s="50"/>
      <c r="Y98" s="87">
        <f t="shared" si="26"/>
        <v>0</v>
      </c>
      <c r="Z98" s="50"/>
      <c r="AA98" s="50"/>
      <c r="AB98" s="50"/>
      <c r="AC98" s="50"/>
      <c r="AD98" s="50"/>
      <c r="AE98" s="50"/>
      <c r="AF98" s="87">
        <f t="shared" si="27"/>
        <v>0</v>
      </c>
      <c r="AG98" s="50"/>
      <c r="AH98" s="50"/>
      <c r="AI98" s="50"/>
      <c r="AJ98" s="50"/>
      <c r="AK98" s="50"/>
      <c r="AL98" s="50"/>
      <c r="AM98" s="87">
        <f t="shared" si="28"/>
        <v>0</v>
      </c>
      <c r="AN98" s="50"/>
      <c r="AO98" s="50"/>
      <c r="AP98" s="50"/>
      <c r="AQ98" s="50"/>
      <c r="AR98" s="50"/>
      <c r="AS98" s="50"/>
      <c r="AT98" s="87">
        <f t="shared" si="29"/>
        <v>0</v>
      </c>
      <c r="AU98" s="88">
        <f t="shared" si="32"/>
        <v>50000</v>
      </c>
      <c r="AV98" s="89" t="s">
        <v>751</v>
      </c>
      <c r="AW98" s="50">
        <v>2023</v>
      </c>
      <c r="AX98" s="50">
        <v>2023</v>
      </c>
      <c r="AY98" s="48" t="s">
        <v>234</v>
      </c>
    </row>
    <row r="99" spans="1:51" ht="99.75" customHeight="1" x14ac:dyDescent="0.25">
      <c r="A99" s="126" t="s">
        <v>528</v>
      </c>
      <c r="B99" s="51" t="s">
        <v>243</v>
      </c>
      <c r="C99" s="48" t="s">
        <v>98</v>
      </c>
      <c r="D99" s="50"/>
      <c r="E99" s="104"/>
      <c r="F99" s="50"/>
      <c r="G99" s="50"/>
      <c r="H99" s="50"/>
      <c r="I99" s="50"/>
      <c r="J99" s="50"/>
      <c r="K99" s="87">
        <f t="shared" si="31"/>
        <v>0</v>
      </c>
      <c r="L99" s="50"/>
      <c r="M99" s="50"/>
      <c r="N99" s="50"/>
      <c r="O99" s="50"/>
      <c r="P99" s="50"/>
      <c r="Q99" s="50"/>
      <c r="R99" s="87">
        <f t="shared" si="25"/>
        <v>0</v>
      </c>
      <c r="S99" s="50"/>
      <c r="T99" s="50"/>
      <c r="U99" s="50"/>
      <c r="V99" s="50"/>
      <c r="W99" s="50"/>
      <c r="X99" s="50"/>
      <c r="Y99" s="87">
        <f t="shared" si="26"/>
        <v>0</v>
      </c>
      <c r="Z99" s="50"/>
      <c r="AA99" s="50"/>
      <c r="AB99" s="50"/>
      <c r="AC99" s="50"/>
      <c r="AD99" s="50"/>
      <c r="AE99" s="50"/>
      <c r="AF99" s="87">
        <f t="shared" si="27"/>
        <v>0</v>
      </c>
      <c r="AG99" s="50">
        <v>70000</v>
      </c>
      <c r="AH99" s="50"/>
      <c r="AI99" s="50"/>
      <c r="AJ99" s="50"/>
      <c r="AK99" s="50"/>
      <c r="AL99" s="50"/>
      <c r="AM99" s="87">
        <f t="shared" si="28"/>
        <v>70000</v>
      </c>
      <c r="AN99" s="50"/>
      <c r="AO99" s="50"/>
      <c r="AP99" s="50"/>
      <c r="AQ99" s="50"/>
      <c r="AR99" s="50"/>
      <c r="AS99" s="50"/>
      <c r="AT99" s="87">
        <f t="shared" si="29"/>
        <v>0</v>
      </c>
      <c r="AU99" s="88">
        <f t="shared" si="32"/>
        <v>70000</v>
      </c>
      <c r="AV99" s="89" t="s">
        <v>752</v>
      </c>
      <c r="AW99" s="50">
        <v>2026</v>
      </c>
      <c r="AX99" s="50">
        <v>2026</v>
      </c>
      <c r="AY99" s="48" t="s">
        <v>237</v>
      </c>
    </row>
    <row r="100" spans="1:51" ht="84" customHeight="1" x14ac:dyDescent="0.25">
      <c r="A100" s="126" t="s">
        <v>529</v>
      </c>
      <c r="B100" s="51" t="s">
        <v>244</v>
      </c>
      <c r="C100" s="48" t="s">
        <v>98</v>
      </c>
      <c r="D100" s="50"/>
      <c r="E100" s="104"/>
      <c r="F100" s="50"/>
      <c r="G100" s="50"/>
      <c r="H100" s="50"/>
      <c r="I100" s="50"/>
      <c r="J100" s="50"/>
      <c r="K100" s="87">
        <f t="shared" si="31"/>
        <v>0</v>
      </c>
      <c r="L100" s="50"/>
      <c r="M100" s="50"/>
      <c r="N100" s="50"/>
      <c r="O100" s="50"/>
      <c r="P100" s="50"/>
      <c r="Q100" s="50"/>
      <c r="R100" s="87">
        <f t="shared" si="25"/>
        <v>0</v>
      </c>
      <c r="S100" s="50"/>
      <c r="T100" s="50"/>
      <c r="U100" s="50"/>
      <c r="V100" s="50"/>
      <c r="W100" s="50"/>
      <c r="X100" s="50"/>
      <c r="Y100" s="87">
        <f t="shared" si="26"/>
        <v>0</v>
      </c>
      <c r="Z100" s="50"/>
      <c r="AA100" s="50"/>
      <c r="AB100" s="50"/>
      <c r="AC100" s="50"/>
      <c r="AD100" s="50"/>
      <c r="AE100" s="50"/>
      <c r="AF100" s="87">
        <f t="shared" si="27"/>
        <v>0</v>
      </c>
      <c r="AG100" s="50">
        <v>50000</v>
      </c>
      <c r="AH100" s="50"/>
      <c r="AI100" s="50"/>
      <c r="AJ100" s="50"/>
      <c r="AK100" s="50"/>
      <c r="AL100" s="50"/>
      <c r="AM100" s="87">
        <f t="shared" si="28"/>
        <v>50000</v>
      </c>
      <c r="AN100" s="50"/>
      <c r="AO100" s="50"/>
      <c r="AP100" s="50"/>
      <c r="AQ100" s="50"/>
      <c r="AR100" s="50"/>
      <c r="AS100" s="50"/>
      <c r="AT100" s="87">
        <f t="shared" si="29"/>
        <v>0</v>
      </c>
      <c r="AU100" s="88">
        <f t="shared" si="32"/>
        <v>50000</v>
      </c>
      <c r="AV100" s="89" t="s">
        <v>753</v>
      </c>
      <c r="AW100" s="50">
        <v>2026</v>
      </c>
      <c r="AX100" s="50">
        <v>2026</v>
      </c>
      <c r="AY100" s="48" t="s">
        <v>237</v>
      </c>
    </row>
    <row r="101" spans="1:51" ht="124.5" customHeight="1" x14ac:dyDescent="0.25">
      <c r="A101" s="126" t="s">
        <v>530</v>
      </c>
      <c r="B101" s="51" t="s">
        <v>245</v>
      </c>
      <c r="C101" s="48" t="s">
        <v>98</v>
      </c>
      <c r="D101" s="50"/>
      <c r="E101" s="104"/>
      <c r="F101" s="50"/>
      <c r="G101" s="50"/>
      <c r="H101" s="50"/>
      <c r="I101" s="50"/>
      <c r="J101" s="50"/>
      <c r="K101" s="87">
        <f t="shared" si="31"/>
        <v>0</v>
      </c>
      <c r="L101" s="50"/>
      <c r="M101" s="50"/>
      <c r="N101" s="50"/>
      <c r="O101" s="50"/>
      <c r="P101" s="50"/>
      <c r="Q101" s="50"/>
      <c r="R101" s="87">
        <f t="shared" si="25"/>
        <v>0</v>
      </c>
      <c r="S101" s="50"/>
      <c r="T101" s="50"/>
      <c r="U101" s="50"/>
      <c r="V101" s="50"/>
      <c r="W101" s="50"/>
      <c r="X101" s="50"/>
      <c r="Y101" s="87">
        <f t="shared" si="26"/>
        <v>0</v>
      </c>
      <c r="Z101" s="50"/>
      <c r="AA101" s="50"/>
      <c r="AB101" s="50"/>
      <c r="AC101" s="50"/>
      <c r="AD101" s="50"/>
      <c r="AE101" s="50"/>
      <c r="AF101" s="87">
        <f t="shared" si="27"/>
        <v>0</v>
      </c>
      <c r="AG101" s="50">
        <v>500000</v>
      </c>
      <c r="AH101" s="50"/>
      <c r="AI101" s="50"/>
      <c r="AJ101" s="50"/>
      <c r="AK101" s="50"/>
      <c r="AL101" s="50"/>
      <c r="AM101" s="87">
        <f t="shared" si="28"/>
        <v>500000</v>
      </c>
      <c r="AN101" s="50"/>
      <c r="AO101" s="50"/>
      <c r="AP101" s="50"/>
      <c r="AQ101" s="50"/>
      <c r="AR101" s="50"/>
      <c r="AS101" s="50"/>
      <c r="AT101" s="87">
        <f t="shared" si="29"/>
        <v>0</v>
      </c>
      <c r="AU101" s="88">
        <f t="shared" si="32"/>
        <v>500000</v>
      </c>
      <c r="AV101" s="89" t="s">
        <v>754</v>
      </c>
      <c r="AW101" s="50">
        <v>2023</v>
      </c>
      <c r="AX101" s="50">
        <v>2023</v>
      </c>
      <c r="AY101" s="48" t="s">
        <v>237</v>
      </c>
    </row>
    <row r="102" spans="1:51" ht="88.5" customHeight="1" x14ac:dyDescent="0.25">
      <c r="A102" s="126" t="s">
        <v>531</v>
      </c>
      <c r="B102" s="51" t="s">
        <v>246</v>
      </c>
      <c r="C102" s="48" t="s">
        <v>98</v>
      </c>
      <c r="D102" s="50"/>
      <c r="E102" s="104"/>
      <c r="F102" s="50"/>
      <c r="G102" s="50"/>
      <c r="H102" s="50"/>
      <c r="I102" s="50"/>
      <c r="J102" s="50"/>
      <c r="K102" s="87">
        <f t="shared" si="31"/>
        <v>0</v>
      </c>
      <c r="L102" s="50"/>
      <c r="M102" s="50"/>
      <c r="N102" s="50"/>
      <c r="O102" s="50"/>
      <c r="P102" s="50"/>
      <c r="Q102" s="50"/>
      <c r="R102" s="87">
        <f t="shared" si="25"/>
        <v>0</v>
      </c>
      <c r="S102" s="50">
        <v>145000</v>
      </c>
      <c r="T102" s="50"/>
      <c r="U102" s="50"/>
      <c r="V102" s="50"/>
      <c r="W102" s="50"/>
      <c r="X102" s="50"/>
      <c r="Y102" s="87">
        <f t="shared" si="26"/>
        <v>145000</v>
      </c>
      <c r="Z102" s="50"/>
      <c r="AA102" s="50"/>
      <c r="AB102" s="50"/>
      <c r="AC102" s="50"/>
      <c r="AD102" s="50"/>
      <c r="AE102" s="50"/>
      <c r="AF102" s="87">
        <f t="shared" si="27"/>
        <v>0</v>
      </c>
      <c r="AG102" s="50"/>
      <c r="AH102" s="50"/>
      <c r="AI102" s="50"/>
      <c r="AJ102" s="50"/>
      <c r="AK102" s="50"/>
      <c r="AL102" s="50"/>
      <c r="AM102" s="87">
        <f t="shared" si="28"/>
        <v>0</v>
      </c>
      <c r="AN102" s="50"/>
      <c r="AO102" s="50"/>
      <c r="AP102" s="50"/>
      <c r="AQ102" s="50"/>
      <c r="AR102" s="50"/>
      <c r="AS102" s="50"/>
      <c r="AT102" s="87">
        <f t="shared" si="29"/>
        <v>0</v>
      </c>
      <c r="AU102" s="88">
        <f t="shared" si="32"/>
        <v>145000</v>
      </c>
      <c r="AV102" s="89" t="s">
        <v>755</v>
      </c>
      <c r="AW102" s="50">
        <v>2024</v>
      </c>
      <c r="AX102" s="50">
        <v>2024</v>
      </c>
      <c r="AY102" s="48" t="s">
        <v>237</v>
      </c>
    </row>
    <row r="103" spans="1:51" ht="117" customHeight="1" x14ac:dyDescent="0.25">
      <c r="A103" s="126" t="s">
        <v>532</v>
      </c>
      <c r="B103" s="51" t="s">
        <v>501</v>
      </c>
      <c r="C103" s="48" t="s">
        <v>98</v>
      </c>
      <c r="D103" s="50"/>
      <c r="E103" s="104"/>
      <c r="F103" s="50"/>
      <c r="G103" s="50"/>
      <c r="H103" s="50"/>
      <c r="I103" s="50"/>
      <c r="J103" s="50"/>
      <c r="K103" s="87">
        <f t="shared" si="31"/>
        <v>0</v>
      </c>
      <c r="L103" s="50"/>
      <c r="M103" s="50"/>
      <c r="N103" s="50"/>
      <c r="O103" s="50"/>
      <c r="P103" s="50"/>
      <c r="Q103" s="50"/>
      <c r="R103" s="87">
        <f t="shared" si="25"/>
        <v>0</v>
      </c>
      <c r="S103" s="50"/>
      <c r="T103" s="50"/>
      <c r="U103" s="50"/>
      <c r="V103" s="50"/>
      <c r="W103" s="50"/>
      <c r="X103" s="50"/>
      <c r="Y103" s="87">
        <f t="shared" si="26"/>
        <v>0</v>
      </c>
      <c r="Z103" s="50">
        <v>60000</v>
      </c>
      <c r="AA103" s="50"/>
      <c r="AB103" s="50"/>
      <c r="AC103" s="50"/>
      <c r="AD103" s="50"/>
      <c r="AE103" s="50"/>
      <c r="AF103" s="87">
        <f t="shared" si="27"/>
        <v>60000</v>
      </c>
      <c r="AG103" s="50"/>
      <c r="AH103" s="50"/>
      <c r="AI103" s="50"/>
      <c r="AJ103" s="50"/>
      <c r="AK103" s="50"/>
      <c r="AL103" s="50"/>
      <c r="AM103" s="87">
        <f t="shared" si="28"/>
        <v>0</v>
      </c>
      <c r="AN103" s="50"/>
      <c r="AO103" s="50"/>
      <c r="AP103" s="50"/>
      <c r="AQ103" s="50"/>
      <c r="AR103" s="50"/>
      <c r="AS103" s="50"/>
      <c r="AT103" s="87">
        <f t="shared" si="29"/>
        <v>0</v>
      </c>
      <c r="AU103" s="88">
        <f t="shared" si="32"/>
        <v>60000</v>
      </c>
      <c r="AV103" s="89" t="s">
        <v>756</v>
      </c>
      <c r="AW103" s="50">
        <v>2024</v>
      </c>
      <c r="AX103" s="50">
        <v>2024</v>
      </c>
      <c r="AY103" s="48" t="s">
        <v>237</v>
      </c>
    </row>
    <row r="104" spans="1:51" ht="105" customHeight="1" x14ac:dyDescent="0.25">
      <c r="A104" s="126" t="s">
        <v>533</v>
      </c>
      <c r="B104" s="51" t="s">
        <v>41</v>
      </c>
      <c r="C104" s="48" t="s">
        <v>98</v>
      </c>
      <c r="D104" s="50"/>
      <c r="F104" s="50"/>
      <c r="G104" s="50"/>
      <c r="H104" s="50"/>
      <c r="I104" s="50"/>
      <c r="J104" s="50"/>
      <c r="K104" s="87">
        <f t="shared" si="31"/>
        <v>0</v>
      </c>
      <c r="L104" s="104">
        <v>60000</v>
      </c>
      <c r="M104" s="50"/>
      <c r="N104" s="50"/>
      <c r="O104" s="50"/>
      <c r="P104" s="50"/>
      <c r="Q104" s="50"/>
      <c r="R104" s="87">
        <f t="shared" si="25"/>
        <v>60000</v>
      </c>
      <c r="S104" s="50"/>
      <c r="T104" s="50"/>
      <c r="U104" s="50"/>
      <c r="V104" s="50"/>
      <c r="W104" s="50"/>
      <c r="X104" s="50"/>
      <c r="Y104" s="87">
        <f t="shared" si="26"/>
        <v>0</v>
      </c>
      <c r="Z104" s="50"/>
      <c r="AA104" s="50"/>
      <c r="AB104" s="50"/>
      <c r="AC104" s="50"/>
      <c r="AD104" s="50"/>
      <c r="AE104" s="50"/>
      <c r="AF104" s="87">
        <f t="shared" si="27"/>
        <v>0</v>
      </c>
      <c r="AG104" s="50"/>
      <c r="AH104" s="50"/>
      <c r="AI104" s="50"/>
      <c r="AJ104" s="50"/>
      <c r="AK104" s="50"/>
      <c r="AL104" s="50"/>
      <c r="AM104" s="87">
        <f t="shared" si="28"/>
        <v>0</v>
      </c>
      <c r="AN104" s="50"/>
      <c r="AO104" s="50"/>
      <c r="AP104" s="50"/>
      <c r="AQ104" s="50"/>
      <c r="AR104" s="50"/>
      <c r="AS104" s="50"/>
      <c r="AT104" s="87">
        <f t="shared" si="29"/>
        <v>0</v>
      </c>
      <c r="AU104" s="88">
        <f t="shared" si="32"/>
        <v>60000</v>
      </c>
      <c r="AV104" s="89" t="s">
        <v>757</v>
      </c>
      <c r="AW104" s="50">
        <v>2023</v>
      </c>
      <c r="AX104" s="50">
        <v>2023</v>
      </c>
      <c r="AY104" s="48" t="s">
        <v>151</v>
      </c>
    </row>
    <row r="105" spans="1:51" ht="112.5" customHeight="1" x14ac:dyDescent="0.25">
      <c r="A105" s="126" t="s">
        <v>534</v>
      </c>
      <c r="B105" s="51" t="s">
        <v>500</v>
      </c>
      <c r="C105" s="48" t="s">
        <v>98</v>
      </c>
      <c r="D105" s="50"/>
      <c r="E105" s="90">
        <v>121000</v>
      </c>
      <c r="F105" s="50"/>
      <c r="G105" s="50"/>
      <c r="H105" s="50"/>
      <c r="I105" s="50"/>
      <c r="J105" s="50"/>
      <c r="K105" s="87">
        <f t="shared" si="31"/>
        <v>121000</v>
      </c>
      <c r="L105" s="90">
        <v>100000</v>
      </c>
      <c r="M105" s="50"/>
      <c r="N105" s="50"/>
      <c r="O105" s="50"/>
      <c r="P105" s="50"/>
      <c r="Q105" s="50"/>
      <c r="R105" s="87">
        <f t="shared" si="25"/>
        <v>100000</v>
      </c>
      <c r="S105" s="50"/>
      <c r="T105" s="50"/>
      <c r="U105" s="50"/>
      <c r="V105" s="50"/>
      <c r="W105" s="50"/>
      <c r="X105" s="50"/>
      <c r="Y105" s="87">
        <f t="shared" si="26"/>
        <v>0</v>
      </c>
      <c r="Z105" s="50"/>
      <c r="AA105" s="50"/>
      <c r="AB105" s="50"/>
      <c r="AC105" s="50"/>
      <c r="AD105" s="50"/>
      <c r="AE105" s="50"/>
      <c r="AF105" s="87">
        <f t="shared" si="27"/>
        <v>0</v>
      </c>
      <c r="AG105" s="50"/>
      <c r="AH105" s="50"/>
      <c r="AI105" s="50"/>
      <c r="AJ105" s="50"/>
      <c r="AK105" s="50"/>
      <c r="AL105" s="50"/>
      <c r="AM105" s="87">
        <f t="shared" si="28"/>
        <v>0</v>
      </c>
      <c r="AN105" s="50"/>
      <c r="AO105" s="50"/>
      <c r="AP105" s="50"/>
      <c r="AQ105" s="50"/>
      <c r="AR105" s="50"/>
      <c r="AS105" s="50"/>
      <c r="AT105" s="87">
        <f t="shared" si="29"/>
        <v>0</v>
      </c>
      <c r="AU105" s="88">
        <f t="shared" si="32"/>
        <v>221000</v>
      </c>
      <c r="AV105" s="89" t="s">
        <v>758</v>
      </c>
      <c r="AW105" s="50">
        <v>2022</v>
      </c>
      <c r="AX105" s="50">
        <v>2023</v>
      </c>
      <c r="AY105" s="48" t="s">
        <v>69</v>
      </c>
    </row>
    <row r="106" spans="1:51" ht="145.5" customHeight="1" x14ac:dyDescent="0.25">
      <c r="A106" s="126" t="s">
        <v>535</v>
      </c>
      <c r="B106" s="51" t="s">
        <v>194</v>
      </c>
      <c r="C106" s="48" t="s">
        <v>98</v>
      </c>
      <c r="D106" s="50"/>
      <c r="E106" s="116">
        <v>71455</v>
      </c>
      <c r="F106" s="50"/>
      <c r="G106" s="50"/>
      <c r="H106" s="50"/>
      <c r="I106" s="50"/>
      <c r="J106" s="50"/>
      <c r="K106" s="87">
        <f t="shared" si="31"/>
        <v>71455</v>
      </c>
      <c r="L106" s="116">
        <v>244696.5</v>
      </c>
      <c r="M106" s="50"/>
      <c r="N106" s="50"/>
      <c r="O106" s="50"/>
      <c r="P106" s="50"/>
      <c r="Q106" s="50"/>
      <c r="R106" s="87">
        <f t="shared" si="25"/>
        <v>244696.5</v>
      </c>
      <c r="S106" s="50"/>
      <c r="T106" s="50"/>
      <c r="U106" s="50"/>
      <c r="V106" s="50"/>
      <c r="W106" s="50"/>
      <c r="X106" s="50"/>
      <c r="Y106" s="87">
        <f t="shared" si="26"/>
        <v>0</v>
      </c>
      <c r="Z106" s="50"/>
      <c r="AA106" s="50"/>
      <c r="AB106" s="50"/>
      <c r="AC106" s="50"/>
      <c r="AD106" s="50"/>
      <c r="AE106" s="50"/>
      <c r="AF106" s="87">
        <f t="shared" si="27"/>
        <v>0</v>
      </c>
      <c r="AG106" s="50"/>
      <c r="AH106" s="50"/>
      <c r="AI106" s="50"/>
      <c r="AJ106" s="50"/>
      <c r="AK106" s="50"/>
      <c r="AL106" s="50"/>
      <c r="AM106" s="87">
        <f t="shared" si="28"/>
        <v>0</v>
      </c>
      <c r="AN106" s="50"/>
      <c r="AO106" s="50"/>
      <c r="AP106" s="50"/>
      <c r="AQ106" s="50"/>
      <c r="AR106" s="50"/>
      <c r="AS106" s="50"/>
      <c r="AT106" s="87">
        <f t="shared" si="29"/>
        <v>0</v>
      </c>
      <c r="AU106" s="88">
        <f t="shared" si="32"/>
        <v>316151.5</v>
      </c>
      <c r="AV106" s="89" t="s">
        <v>759</v>
      </c>
      <c r="AW106" s="50">
        <v>2022</v>
      </c>
      <c r="AX106" s="50">
        <v>2023</v>
      </c>
      <c r="AY106" s="48" t="s">
        <v>69</v>
      </c>
    </row>
    <row r="107" spans="1:51" ht="102" customHeight="1" x14ac:dyDescent="0.25">
      <c r="A107" s="126" t="s">
        <v>536</v>
      </c>
      <c r="B107" s="51" t="s">
        <v>509</v>
      </c>
      <c r="C107" s="48" t="s">
        <v>98</v>
      </c>
      <c r="D107" s="50"/>
      <c r="E107" s="116"/>
      <c r="F107" s="50"/>
      <c r="G107" s="50"/>
      <c r="H107" s="50"/>
      <c r="I107" s="50"/>
      <c r="J107" s="50"/>
      <c r="K107" s="87">
        <f t="shared" si="31"/>
        <v>0</v>
      </c>
      <c r="L107" s="116"/>
      <c r="M107" s="50"/>
      <c r="N107" s="50"/>
      <c r="O107" s="50"/>
      <c r="P107" s="50"/>
      <c r="Q107" s="50"/>
      <c r="R107" s="87">
        <f t="shared" si="25"/>
        <v>0</v>
      </c>
      <c r="S107" s="50">
        <v>60000</v>
      </c>
      <c r="T107" s="50"/>
      <c r="U107" s="50"/>
      <c r="V107" s="50"/>
      <c r="W107" s="50"/>
      <c r="X107" s="50"/>
      <c r="Y107" s="87">
        <f t="shared" si="26"/>
        <v>60000</v>
      </c>
      <c r="Z107" s="50"/>
      <c r="AA107" s="50"/>
      <c r="AB107" s="50"/>
      <c r="AC107" s="50"/>
      <c r="AD107" s="50"/>
      <c r="AE107" s="50"/>
      <c r="AF107" s="87">
        <f t="shared" si="27"/>
        <v>0</v>
      </c>
      <c r="AG107" s="50"/>
      <c r="AH107" s="50"/>
      <c r="AI107" s="50"/>
      <c r="AJ107" s="50"/>
      <c r="AK107" s="50"/>
      <c r="AL107" s="50"/>
      <c r="AM107" s="87">
        <f t="shared" si="28"/>
        <v>0</v>
      </c>
      <c r="AN107" s="50"/>
      <c r="AO107" s="50"/>
      <c r="AP107" s="50"/>
      <c r="AQ107" s="50"/>
      <c r="AR107" s="50"/>
      <c r="AS107" s="50"/>
      <c r="AT107" s="87">
        <f t="shared" si="29"/>
        <v>0</v>
      </c>
      <c r="AU107" s="88"/>
      <c r="AV107" s="98" t="s">
        <v>760</v>
      </c>
      <c r="AW107" s="100">
        <v>2024</v>
      </c>
      <c r="AX107" s="100">
        <v>2024</v>
      </c>
      <c r="AY107" s="99" t="s">
        <v>510</v>
      </c>
    </row>
    <row r="108" spans="1:51" ht="106.5" customHeight="1" x14ac:dyDescent="0.25">
      <c r="A108" s="126" t="s">
        <v>537</v>
      </c>
      <c r="B108" s="51" t="s">
        <v>67</v>
      </c>
      <c r="C108" s="48" t="s">
        <v>98</v>
      </c>
      <c r="D108" s="50"/>
      <c r="E108" s="90">
        <v>60000</v>
      </c>
      <c r="F108" s="50"/>
      <c r="G108" s="50"/>
      <c r="H108" s="50"/>
      <c r="I108" s="50"/>
      <c r="J108" s="50"/>
      <c r="K108" s="87">
        <f t="shared" si="31"/>
        <v>60000</v>
      </c>
      <c r="L108" s="90">
        <v>300000</v>
      </c>
      <c r="M108" s="50"/>
      <c r="N108" s="50"/>
      <c r="O108" s="50"/>
      <c r="P108" s="50"/>
      <c r="Q108" s="50"/>
      <c r="R108" s="87">
        <f t="shared" si="25"/>
        <v>300000</v>
      </c>
      <c r="S108" s="50"/>
      <c r="T108" s="50"/>
      <c r="U108" s="50"/>
      <c r="V108" s="50"/>
      <c r="W108" s="50"/>
      <c r="X108" s="50"/>
      <c r="Y108" s="87">
        <f t="shared" si="26"/>
        <v>0</v>
      </c>
      <c r="Z108" s="50"/>
      <c r="AA108" s="50"/>
      <c r="AB108" s="50"/>
      <c r="AC108" s="50"/>
      <c r="AD108" s="50"/>
      <c r="AE108" s="50"/>
      <c r="AF108" s="87">
        <f t="shared" si="27"/>
        <v>0</v>
      </c>
      <c r="AG108" s="50"/>
      <c r="AH108" s="50"/>
      <c r="AI108" s="50"/>
      <c r="AJ108" s="50"/>
      <c r="AK108" s="50"/>
      <c r="AL108" s="50"/>
      <c r="AM108" s="87">
        <f t="shared" si="28"/>
        <v>0</v>
      </c>
      <c r="AN108" s="50"/>
      <c r="AO108" s="50"/>
      <c r="AP108" s="50"/>
      <c r="AQ108" s="50"/>
      <c r="AR108" s="50"/>
      <c r="AS108" s="50"/>
      <c r="AT108" s="87">
        <f t="shared" si="29"/>
        <v>0</v>
      </c>
      <c r="AU108" s="88">
        <f t="shared" ref="AU108:AU114" si="33">AT108+AM108+AF108+Y108+R108+K108</f>
        <v>360000</v>
      </c>
      <c r="AV108" s="89" t="s">
        <v>761</v>
      </c>
      <c r="AW108" s="50">
        <v>2023</v>
      </c>
      <c r="AX108" s="50">
        <v>2023</v>
      </c>
      <c r="AY108" s="48" t="s">
        <v>69</v>
      </c>
    </row>
    <row r="109" spans="1:51" ht="86.25" customHeight="1" x14ac:dyDescent="0.25">
      <c r="A109" s="126" t="s">
        <v>538</v>
      </c>
      <c r="B109" s="51" t="s">
        <v>236</v>
      </c>
      <c r="C109" s="48" t="s">
        <v>98</v>
      </c>
      <c r="D109" s="50"/>
      <c r="E109" s="104"/>
      <c r="F109" s="50"/>
      <c r="G109" s="50"/>
      <c r="H109" s="50"/>
      <c r="I109" s="50"/>
      <c r="J109" s="50"/>
      <c r="K109" s="87">
        <f t="shared" si="31"/>
        <v>0</v>
      </c>
      <c r="L109" s="50"/>
      <c r="M109" s="50"/>
      <c r="N109" s="50"/>
      <c r="O109" s="50"/>
      <c r="P109" s="50"/>
      <c r="Q109" s="50"/>
      <c r="R109" s="87">
        <f t="shared" si="25"/>
        <v>0</v>
      </c>
      <c r="S109" s="50"/>
      <c r="T109" s="50"/>
      <c r="U109" s="50"/>
      <c r="V109" s="50"/>
      <c r="W109" s="50"/>
      <c r="X109" s="50"/>
      <c r="Y109" s="87">
        <f t="shared" si="26"/>
        <v>0</v>
      </c>
      <c r="Z109" s="50"/>
      <c r="AA109" s="50"/>
      <c r="AB109" s="50"/>
      <c r="AC109" s="50"/>
      <c r="AD109" s="50"/>
      <c r="AE109" s="50"/>
      <c r="AF109" s="87">
        <f t="shared" si="27"/>
        <v>0</v>
      </c>
      <c r="AG109" s="50"/>
      <c r="AH109" s="50"/>
      <c r="AI109" s="50"/>
      <c r="AJ109" s="50"/>
      <c r="AK109" s="50"/>
      <c r="AL109" s="50"/>
      <c r="AM109" s="87">
        <f t="shared" si="28"/>
        <v>0</v>
      </c>
      <c r="AN109" s="50">
        <v>100000</v>
      </c>
      <c r="AO109" s="50"/>
      <c r="AP109" s="50"/>
      <c r="AQ109" s="50"/>
      <c r="AR109" s="50"/>
      <c r="AS109" s="50"/>
      <c r="AT109" s="87">
        <f t="shared" si="29"/>
        <v>100000</v>
      </c>
      <c r="AU109" s="88">
        <f t="shared" si="33"/>
        <v>100000</v>
      </c>
      <c r="AV109" s="89" t="s">
        <v>762</v>
      </c>
      <c r="AW109" s="50">
        <v>2027</v>
      </c>
      <c r="AX109" s="50">
        <v>2027</v>
      </c>
      <c r="AY109" s="48" t="s">
        <v>237</v>
      </c>
    </row>
    <row r="110" spans="1:51" ht="156.75" customHeight="1" x14ac:dyDescent="0.25">
      <c r="A110" s="126" t="s">
        <v>539</v>
      </c>
      <c r="B110" s="51" t="s">
        <v>502</v>
      </c>
      <c r="C110" s="48" t="s">
        <v>98</v>
      </c>
      <c r="D110" s="50"/>
      <c r="E110" s="104"/>
      <c r="F110" s="50"/>
      <c r="G110" s="50"/>
      <c r="H110" s="50"/>
      <c r="I110" s="50"/>
      <c r="J110" s="50"/>
      <c r="K110" s="87">
        <f t="shared" si="31"/>
        <v>0</v>
      </c>
      <c r="L110" s="50"/>
      <c r="M110" s="50"/>
      <c r="N110" s="50"/>
      <c r="O110" s="50"/>
      <c r="P110" s="50"/>
      <c r="Q110" s="50"/>
      <c r="R110" s="87">
        <f t="shared" si="25"/>
        <v>0</v>
      </c>
      <c r="S110" s="50">
        <v>100000</v>
      </c>
      <c r="T110" s="50"/>
      <c r="U110" s="50"/>
      <c r="V110" s="50"/>
      <c r="W110" s="50"/>
      <c r="X110" s="50"/>
      <c r="Y110" s="87">
        <f t="shared" si="26"/>
        <v>100000</v>
      </c>
      <c r="Z110" s="50"/>
      <c r="AA110" s="50"/>
      <c r="AB110" s="50"/>
      <c r="AC110" s="50"/>
      <c r="AD110" s="50"/>
      <c r="AE110" s="50"/>
      <c r="AF110" s="87">
        <f t="shared" si="27"/>
        <v>0</v>
      </c>
      <c r="AG110" s="50"/>
      <c r="AH110" s="50"/>
      <c r="AI110" s="50"/>
      <c r="AJ110" s="50"/>
      <c r="AK110" s="50"/>
      <c r="AL110" s="50"/>
      <c r="AM110" s="87">
        <f t="shared" si="28"/>
        <v>0</v>
      </c>
      <c r="AN110" s="50"/>
      <c r="AO110" s="50"/>
      <c r="AP110" s="50"/>
      <c r="AQ110" s="50"/>
      <c r="AR110" s="50"/>
      <c r="AS110" s="50"/>
      <c r="AT110" s="87">
        <f t="shared" si="29"/>
        <v>0</v>
      </c>
      <c r="AU110" s="88">
        <f t="shared" si="33"/>
        <v>100000</v>
      </c>
      <c r="AV110" s="89" t="s">
        <v>763</v>
      </c>
      <c r="AW110" s="50">
        <v>2024</v>
      </c>
      <c r="AX110" s="50">
        <v>2024</v>
      </c>
      <c r="AY110" s="48" t="s">
        <v>237</v>
      </c>
    </row>
    <row r="111" spans="1:51" s="20" customFormat="1" ht="47.1" customHeight="1" x14ac:dyDescent="0.25">
      <c r="A111" s="126" t="s">
        <v>540</v>
      </c>
      <c r="B111" s="51" t="s">
        <v>238</v>
      </c>
      <c r="C111" s="48" t="s">
        <v>98</v>
      </c>
      <c r="D111" s="50"/>
      <c r="E111" s="104"/>
      <c r="F111" s="50"/>
      <c r="G111" s="50"/>
      <c r="H111" s="50"/>
      <c r="I111" s="50"/>
      <c r="J111" s="50"/>
      <c r="K111" s="87">
        <f t="shared" si="31"/>
        <v>0</v>
      </c>
      <c r="L111" s="50"/>
      <c r="M111" s="50"/>
      <c r="N111" s="50"/>
      <c r="O111" s="50"/>
      <c r="P111" s="50"/>
      <c r="Q111" s="50"/>
      <c r="R111" s="87">
        <f t="shared" si="25"/>
        <v>0</v>
      </c>
      <c r="S111" s="50"/>
      <c r="T111" s="50"/>
      <c r="U111" s="50"/>
      <c r="V111" s="50"/>
      <c r="W111" s="50"/>
      <c r="X111" s="50"/>
      <c r="Y111" s="87">
        <f t="shared" si="26"/>
        <v>0</v>
      </c>
      <c r="Z111" s="50"/>
      <c r="AA111" s="50"/>
      <c r="AB111" s="50"/>
      <c r="AC111" s="50"/>
      <c r="AD111" s="50"/>
      <c r="AE111" s="50"/>
      <c r="AF111" s="87">
        <f t="shared" si="27"/>
        <v>0</v>
      </c>
      <c r="AG111" s="50"/>
      <c r="AH111" s="50"/>
      <c r="AI111" s="50"/>
      <c r="AJ111" s="50"/>
      <c r="AK111" s="50"/>
      <c r="AL111" s="50"/>
      <c r="AM111" s="87">
        <f t="shared" si="28"/>
        <v>0</v>
      </c>
      <c r="AN111" s="50">
        <v>80000</v>
      </c>
      <c r="AO111" s="50"/>
      <c r="AP111" s="50"/>
      <c r="AQ111" s="50"/>
      <c r="AR111" s="50"/>
      <c r="AS111" s="50"/>
      <c r="AT111" s="87">
        <f t="shared" si="29"/>
        <v>80000</v>
      </c>
      <c r="AU111" s="88">
        <f t="shared" si="33"/>
        <v>80000</v>
      </c>
      <c r="AV111" s="89" t="s">
        <v>764</v>
      </c>
      <c r="AW111" s="50">
        <v>2027</v>
      </c>
      <c r="AX111" s="50">
        <v>2027</v>
      </c>
      <c r="AY111" s="48" t="s">
        <v>237</v>
      </c>
    </row>
    <row r="112" spans="1:51" s="20" customFormat="1" ht="45" hidden="1" customHeight="1" x14ac:dyDescent="0.25">
      <c r="A112" s="126" t="s">
        <v>541</v>
      </c>
      <c r="B112" s="138" t="s">
        <v>239</v>
      </c>
      <c r="C112" s="48" t="s">
        <v>98</v>
      </c>
      <c r="D112" s="123"/>
      <c r="E112" s="105"/>
      <c r="F112" s="123"/>
      <c r="G112" s="123"/>
      <c r="H112" s="123"/>
      <c r="I112" s="123"/>
      <c r="J112" s="123"/>
      <c r="K112" s="87">
        <f t="shared" si="31"/>
        <v>0</v>
      </c>
      <c r="L112" s="123"/>
      <c r="M112" s="123"/>
      <c r="N112" s="123"/>
      <c r="O112" s="123"/>
      <c r="P112" s="123"/>
      <c r="Q112" s="123"/>
      <c r="R112" s="87">
        <f t="shared" si="25"/>
        <v>0</v>
      </c>
      <c r="S112" s="123">
        <v>80000</v>
      </c>
      <c r="T112" s="123"/>
      <c r="U112" s="123"/>
      <c r="V112" s="123"/>
      <c r="W112" s="123"/>
      <c r="X112" s="123"/>
      <c r="Y112" s="87">
        <f t="shared" si="26"/>
        <v>80000</v>
      </c>
      <c r="Z112" s="123"/>
      <c r="AA112" s="123"/>
      <c r="AB112" s="123"/>
      <c r="AC112" s="123"/>
      <c r="AD112" s="123"/>
      <c r="AE112" s="123"/>
      <c r="AF112" s="87">
        <f t="shared" si="27"/>
        <v>0</v>
      </c>
      <c r="AG112" s="123"/>
      <c r="AH112" s="123"/>
      <c r="AI112" s="123"/>
      <c r="AJ112" s="123"/>
      <c r="AK112" s="123"/>
      <c r="AL112" s="123"/>
      <c r="AM112" s="87">
        <f t="shared" si="28"/>
        <v>0</v>
      </c>
      <c r="AN112" s="123"/>
      <c r="AO112" s="123"/>
      <c r="AP112" s="123"/>
      <c r="AQ112" s="123"/>
      <c r="AR112" s="123"/>
      <c r="AS112" s="123"/>
      <c r="AT112" s="87">
        <f t="shared" si="29"/>
        <v>0</v>
      </c>
      <c r="AU112" s="137">
        <f t="shared" si="33"/>
        <v>80000</v>
      </c>
      <c r="AV112" s="121" t="s">
        <v>765</v>
      </c>
      <c r="AW112" s="50">
        <v>2024</v>
      </c>
      <c r="AX112" s="50">
        <v>2024</v>
      </c>
      <c r="AY112" s="121" t="s">
        <v>237</v>
      </c>
    </row>
    <row r="113" spans="1:51" s="20" customFormat="1" ht="50.45" customHeight="1" x14ac:dyDescent="0.25">
      <c r="A113" s="126" t="s">
        <v>542</v>
      </c>
      <c r="B113" s="138" t="s">
        <v>240</v>
      </c>
      <c r="C113" s="48" t="s">
        <v>98</v>
      </c>
      <c r="D113" s="123"/>
      <c r="E113" s="105"/>
      <c r="F113" s="123"/>
      <c r="G113" s="123"/>
      <c r="H113" s="123"/>
      <c r="I113" s="123"/>
      <c r="J113" s="123"/>
      <c r="K113" s="87">
        <f t="shared" si="31"/>
        <v>0</v>
      </c>
      <c r="L113" s="123"/>
      <c r="M113" s="123"/>
      <c r="N113" s="123"/>
      <c r="O113" s="123"/>
      <c r="P113" s="123"/>
      <c r="Q113" s="123"/>
      <c r="R113" s="87">
        <f t="shared" si="25"/>
        <v>0</v>
      </c>
      <c r="S113" s="123"/>
      <c r="T113" s="123"/>
      <c r="U113" s="123"/>
      <c r="V113" s="123"/>
      <c r="W113" s="123"/>
      <c r="X113" s="123"/>
      <c r="Y113" s="87">
        <f t="shared" si="26"/>
        <v>0</v>
      </c>
      <c r="Z113" s="123"/>
      <c r="AA113" s="123"/>
      <c r="AB113" s="123"/>
      <c r="AC113" s="123"/>
      <c r="AD113" s="123"/>
      <c r="AE113" s="123"/>
      <c r="AF113" s="87">
        <f t="shared" si="27"/>
        <v>0</v>
      </c>
      <c r="AG113" s="123"/>
      <c r="AH113" s="123"/>
      <c r="AI113" s="123"/>
      <c r="AJ113" s="123"/>
      <c r="AK113" s="123"/>
      <c r="AL113" s="123"/>
      <c r="AM113" s="87">
        <f t="shared" si="28"/>
        <v>0</v>
      </c>
      <c r="AN113" s="123">
        <v>100000</v>
      </c>
      <c r="AO113" s="123"/>
      <c r="AP113" s="123"/>
      <c r="AQ113" s="123"/>
      <c r="AR113" s="123"/>
      <c r="AS113" s="123"/>
      <c r="AT113" s="87">
        <f t="shared" si="29"/>
        <v>100000</v>
      </c>
      <c r="AU113" s="137">
        <f t="shared" si="33"/>
        <v>100000</v>
      </c>
      <c r="AV113" s="121" t="s">
        <v>766</v>
      </c>
      <c r="AW113" s="50">
        <v>2027</v>
      </c>
      <c r="AX113" s="50">
        <v>2027</v>
      </c>
      <c r="AY113" s="121" t="s">
        <v>237</v>
      </c>
    </row>
    <row r="114" spans="1:51" s="20" customFormat="1" ht="48" customHeight="1" x14ac:dyDescent="0.25">
      <c r="A114" s="126" t="s">
        <v>543</v>
      </c>
      <c r="B114" s="138" t="s">
        <v>242</v>
      </c>
      <c r="C114" s="48" t="s">
        <v>98</v>
      </c>
      <c r="D114" s="123"/>
      <c r="E114" s="105"/>
      <c r="F114" s="123"/>
      <c r="G114" s="123"/>
      <c r="H114" s="123"/>
      <c r="I114" s="123"/>
      <c r="J114" s="123"/>
      <c r="K114" s="87">
        <f t="shared" si="31"/>
        <v>0</v>
      </c>
      <c r="L114" s="123"/>
      <c r="M114" s="123"/>
      <c r="N114" s="123"/>
      <c r="O114" s="123"/>
      <c r="P114" s="123"/>
      <c r="Q114" s="123"/>
      <c r="R114" s="87">
        <f t="shared" si="25"/>
        <v>0</v>
      </c>
      <c r="S114" s="123"/>
      <c r="T114" s="123"/>
      <c r="U114" s="123"/>
      <c r="V114" s="123"/>
      <c r="W114" s="123"/>
      <c r="X114" s="123"/>
      <c r="Y114" s="87">
        <f t="shared" si="26"/>
        <v>0</v>
      </c>
      <c r="Z114" s="123"/>
      <c r="AA114" s="123"/>
      <c r="AB114" s="123"/>
      <c r="AC114" s="123"/>
      <c r="AD114" s="123"/>
      <c r="AE114" s="123"/>
      <c r="AF114" s="87">
        <f t="shared" si="27"/>
        <v>0</v>
      </c>
      <c r="AG114" s="123">
        <v>145000</v>
      </c>
      <c r="AH114" s="123"/>
      <c r="AI114" s="123"/>
      <c r="AJ114" s="123"/>
      <c r="AK114" s="123"/>
      <c r="AL114" s="123"/>
      <c r="AM114" s="87">
        <f t="shared" si="28"/>
        <v>145000</v>
      </c>
      <c r="AN114" s="123"/>
      <c r="AO114" s="123"/>
      <c r="AP114" s="123"/>
      <c r="AQ114" s="123"/>
      <c r="AR114" s="123"/>
      <c r="AS114" s="123"/>
      <c r="AT114" s="87">
        <f t="shared" si="29"/>
        <v>0</v>
      </c>
      <c r="AU114" s="137">
        <f t="shared" si="33"/>
        <v>145000</v>
      </c>
      <c r="AV114" s="121" t="s">
        <v>767</v>
      </c>
      <c r="AW114" s="50">
        <v>2026</v>
      </c>
      <c r="AX114" s="50">
        <v>2026</v>
      </c>
      <c r="AY114" s="121" t="s">
        <v>237</v>
      </c>
    </row>
    <row r="115" spans="1:51" s="20" customFormat="1" ht="38.450000000000003" customHeight="1" x14ac:dyDescent="0.25">
      <c r="A115" s="356" t="s">
        <v>402</v>
      </c>
      <c r="B115" s="340"/>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340"/>
      <c r="AK115" s="340"/>
      <c r="AL115" s="340"/>
      <c r="AM115" s="340"/>
      <c r="AN115" s="340"/>
      <c r="AO115" s="340"/>
      <c r="AP115" s="340"/>
      <c r="AQ115" s="340"/>
      <c r="AR115" s="340"/>
      <c r="AS115" s="340"/>
      <c r="AT115" s="340"/>
      <c r="AU115" s="340"/>
      <c r="AV115" s="340"/>
      <c r="AW115" s="340"/>
      <c r="AX115" s="340"/>
      <c r="AY115" s="340"/>
    </row>
    <row r="116" spans="1:51" s="20" customFormat="1" ht="41.45" customHeight="1" x14ac:dyDescent="0.25">
      <c r="A116" s="92" t="s">
        <v>478</v>
      </c>
      <c r="B116" s="51"/>
      <c r="C116" s="51"/>
      <c r="D116" s="51"/>
      <c r="E116" s="51"/>
      <c r="F116" s="51"/>
      <c r="G116" s="51"/>
      <c r="H116" s="51"/>
      <c r="I116" s="51"/>
      <c r="J116" s="51"/>
      <c r="K116" s="87">
        <f>E116+F116+G116+I116</f>
        <v>0</v>
      </c>
      <c r="L116" s="94"/>
      <c r="M116" s="51"/>
      <c r="N116" s="51"/>
      <c r="O116" s="51"/>
      <c r="P116" s="51"/>
      <c r="Q116" s="51"/>
      <c r="R116" s="87">
        <f>L116+M116+N116+P116</f>
        <v>0</v>
      </c>
      <c r="S116" s="50"/>
      <c r="T116" s="50"/>
      <c r="U116" s="50"/>
      <c r="V116" s="50"/>
      <c r="W116" s="50"/>
      <c r="X116" s="50"/>
      <c r="Y116" s="87">
        <f>S116+T116+U116+W116</f>
        <v>0</v>
      </c>
      <c r="Z116" s="50"/>
      <c r="AA116" s="50"/>
      <c r="AB116" s="50"/>
      <c r="AC116" s="50"/>
      <c r="AD116" s="50"/>
      <c r="AE116" s="50"/>
      <c r="AF116" s="87">
        <f>Z116+AA116+AB116+AD116</f>
        <v>0</v>
      </c>
      <c r="AG116" s="50"/>
      <c r="AH116" s="50"/>
      <c r="AI116" s="50"/>
      <c r="AJ116" s="50"/>
      <c r="AK116" s="50"/>
      <c r="AL116" s="50"/>
      <c r="AM116" s="87">
        <f>AG116+AH116+AI116+AK116</f>
        <v>0</v>
      </c>
      <c r="AN116" s="50"/>
      <c r="AO116" s="50"/>
      <c r="AP116" s="50"/>
      <c r="AQ116" s="50"/>
      <c r="AR116" s="50"/>
      <c r="AS116" s="50"/>
      <c r="AT116" s="87">
        <f>AN116+AO116+AP116+AR116</f>
        <v>0</v>
      </c>
      <c r="AU116" s="95">
        <f>AT116+AM116+AF116+Y116+R116+K116</f>
        <v>0</v>
      </c>
      <c r="AV116" s="96"/>
      <c r="AW116" s="51"/>
      <c r="AX116" s="54"/>
      <c r="AY116" s="51"/>
    </row>
    <row r="117" spans="1:51" s="19" customFormat="1" ht="38.1" customHeight="1" x14ac:dyDescent="0.25">
      <c r="A117" s="356" t="s">
        <v>603</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340"/>
      <c r="AR117" s="340"/>
      <c r="AS117" s="340"/>
      <c r="AT117" s="340"/>
      <c r="AU117" s="340"/>
      <c r="AV117" s="340"/>
      <c r="AW117" s="340"/>
      <c r="AX117" s="340"/>
      <c r="AY117" s="340"/>
    </row>
    <row r="118" spans="1:51" s="20" customFormat="1" ht="31.5" customHeight="1" x14ac:dyDescent="0.25">
      <c r="A118" s="92" t="s">
        <v>479</v>
      </c>
      <c r="B118" s="51"/>
      <c r="C118" s="51"/>
      <c r="D118" s="51"/>
      <c r="E118" s="51"/>
      <c r="F118" s="51"/>
      <c r="G118" s="51"/>
      <c r="H118" s="51"/>
      <c r="I118" s="51"/>
      <c r="J118" s="51"/>
      <c r="K118" s="87">
        <f>E118+F118+G118+I118</f>
        <v>0</v>
      </c>
      <c r="L118" s="94"/>
      <c r="M118" s="51"/>
      <c r="N118" s="51"/>
      <c r="O118" s="51"/>
      <c r="P118" s="51"/>
      <c r="Q118" s="51"/>
      <c r="R118" s="87">
        <f>L118+M118+N118+P118</f>
        <v>0</v>
      </c>
      <c r="S118" s="50"/>
      <c r="T118" s="50"/>
      <c r="U118" s="50"/>
      <c r="V118" s="50"/>
      <c r="W118" s="50"/>
      <c r="X118" s="50"/>
      <c r="Y118" s="87">
        <f>S118+T118+U118+W118</f>
        <v>0</v>
      </c>
      <c r="Z118" s="50"/>
      <c r="AA118" s="50"/>
      <c r="AB118" s="50"/>
      <c r="AC118" s="50"/>
      <c r="AD118" s="50"/>
      <c r="AE118" s="50"/>
      <c r="AF118" s="87">
        <f>Z118+AA118+AB118+AD118</f>
        <v>0</v>
      </c>
      <c r="AG118" s="50"/>
      <c r="AH118" s="50"/>
      <c r="AI118" s="50"/>
      <c r="AJ118" s="50"/>
      <c r="AK118" s="50"/>
      <c r="AL118" s="50"/>
      <c r="AM118" s="87">
        <f>AG118+AH118+AI118+AK118</f>
        <v>0</v>
      </c>
      <c r="AN118" s="50"/>
      <c r="AO118" s="50"/>
      <c r="AP118" s="50"/>
      <c r="AQ118" s="50"/>
      <c r="AR118" s="50"/>
      <c r="AS118" s="50"/>
      <c r="AT118" s="87">
        <f>AN118+AO118+AP118+AR118</f>
        <v>0</v>
      </c>
      <c r="AU118" s="95">
        <f>AT118+AM118+AF118+Y118+R118+K118</f>
        <v>0</v>
      </c>
      <c r="AV118" s="96"/>
      <c r="AW118" s="51"/>
      <c r="AX118" s="54"/>
      <c r="AY118" s="51"/>
    </row>
    <row r="119" spans="1:51" s="20" customFormat="1" ht="34.5" customHeight="1" x14ac:dyDescent="0.25">
      <c r="A119" s="356" t="s">
        <v>403</v>
      </c>
      <c r="B119" s="340"/>
      <c r="C119" s="340"/>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340"/>
    </row>
    <row r="120" spans="1:51" s="20" customFormat="1" ht="31.5" customHeight="1" x14ac:dyDescent="0.25">
      <c r="A120" s="92" t="s">
        <v>480</v>
      </c>
      <c r="B120" s="51"/>
      <c r="C120" s="51"/>
      <c r="D120" s="51"/>
      <c r="E120" s="51"/>
      <c r="F120" s="51"/>
      <c r="G120" s="51"/>
      <c r="H120" s="51"/>
      <c r="I120" s="51"/>
      <c r="J120" s="51"/>
      <c r="K120" s="87">
        <f>E120+F120+G120+I120</f>
        <v>0</v>
      </c>
      <c r="L120" s="94"/>
      <c r="M120" s="51"/>
      <c r="N120" s="51"/>
      <c r="O120" s="51"/>
      <c r="P120" s="51"/>
      <c r="Q120" s="51"/>
      <c r="R120" s="87">
        <f>L120+M120+N120+P120</f>
        <v>0</v>
      </c>
      <c r="S120" s="50"/>
      <c r="T120" s="50"/>
      <c r="U120" s="50"/>
      <c r="V120" s="50"/>
      <c r="W120" s="50"/>
      <c r="X120" s="50"/>
      <c r="Y120" s="87">
        <f>S120+T120+U120+W120</f>
        <v>0</v>
      </c>
      <c r="Z120" s="50"/>
      <c r="AA120" s="50"/>
      <c r="AB120" s="50"/>
      <c r="AC120" s="50"/>
      <c r="AD120" s="50"/>
      <c r="AE120" s="50"/>
      <c r="AF120" s="87">
        <f>Z120+AA120+AB120+AD120</f>
        <v>0</v>
      </c>
      <c r="AG120" s="50"/>
      <c r="AH120" s="50"/>
      <c r="AI120" s="50"/>
      <c r="AJ120" s="50"/>
      <c r="AK120" s="50"/>
      <c r="AL120" s="50"/>
      <c r="AM120" s="87">
        <f>AG120+AH120+AI120+AK120</f>
        <v>0</v>
      </c>
      <c r="AN120" s="50"/>
      <c r="AO120" s="50"/>
      <c r="AP120" s="50"/>
      <c r="AQ120" s="50"/>
      <c r="AR120" s="50"/>
      <c r="AS120" s="50"/>
      <c r="AT120" s="87">
        <f>AN120+AO120+AP120+AR120</f>
        <v>0</v>
      </c>
      <c r="AU120" s="95">
        <f>AT120+AM120+AF120+Y120+R120+K120</f>
        <v>0</v>
      </c>
      <c r="AV120" s="96"/>
      <c r="AW120" s="51"/>
      <c r="AX120" s="54"/>
      <c r="AY120" s="51"/>
    </row>
    <row r="121" spans="1:51" s="20" customFormat="1" ht="42.6" customHeight="1" x14ac:dyDescent="0.25">
      <c r="A121" s="383" t="s">
        <v>404</v>
      </c>
      <c r="B121" s="392"/>
      <c r="C121" s="392"/>
      <c r="D121" s="392"/>
      <c r="E121" s="117">
        <f>SUM(E123,E125,E127,E129)</f>
        <v>0</v>
      </c>
      <c r="F121" s="117">
        <f t="shared" ref="F121:AU121" si="34">SUM(F123,F125,F127,F129)</f>
        <v>0</v>
      </c>
      <c r="G121" s="117">
        <f t="shared" si="34"/>
        <v>0</v>
      </c>
      <c r="H121" s="117"/>
      <c r="I121" s="117">
        <f t="shared" si="34"/>
        <v>0</v>
      </c>
      <c r="J121" s="117"/>
      <c r="K121" s="117">
        <f t="shared" si="34"/>
        <v>0</v>
      </c>
      <c r="L121" s="117">
        <f t="shared" si="34"/>
        <v>0</v>
      </c>
      <c r="M121" s="117">
        <f t="shared" si="34"/>
        <v>0</v>
      </c>
      <c r="N121" s="117">
        <f t="shared" si="34"/>
        <v>0</v>
      </c>
      <c r="O121" s="117"/>
      <c r="P121" s="117">
        <f t="shared" si="34"/>
        <v>0</v>
      </c>
      <c r="Q121" s="117"/>
      <c r="R121" s="117">
        <f t="shared" si="34"/>
        <v>0</v>
      </c>
      <c r="S121" s="117">
        <f t="shared" si="34"/>
        <v>0</v>
      </c>
      <c r="T121" s="117">
        <f t="shared" si="34"/>
        <v>0</v>
      </c>
      <c r="U121" s="117">
        <f t="shared" si="34"/>
        <v>0</v>
      </c>
      <c r="V121" s="117"/>
      <c r="W121" s="117">
        <f t="shared" si="34"/>
        <v>0</v>
      </c>
      <c r="X121" s="117"/>
      <c r="Y121" s="117">
        <f t="shared" si="34"/>
        <v>0</v>
      </c>
      <c r="Z121" s="117">
        <f t="shared" si="34"/>
        <v>0</v>
      </c>
      <c r="AA121" s="117">
        <f t="shared" si="34"/>
        <v>0</v>
      </c>
      <c r="AB121" s="117">
        <f t="shared" si="34"/>
        <v>0</v>
      </c>
      <c r="AC121" s="117"/>
      <c r="AD121" s="117">
        <f t="shared" si="34"/>
        <v>0</v>
      </c>
      <c r="AE121" s="117"/>
      <c r="AF121" s="117">
        <f t="shared" ref="AF121" si="35">SUM(AF123,AF125,AF127,AF129)</f>
        <v>0</v>
      </c>
      <c r="AG121" s="117">
        <f t="shared" si="34"/>
        <v>0</v>
      </c>
      <c r="AH121" s="117">
        <f t="shared" si="34"/>
        <v>0</v>
      </c>
      <c r="AI121" s="117">
        <f t="shared" si="34"/>
        <v>0</v>
      </c>
      <c r="AJ121" s="117"/>
      <c r="AK121" s="117">
        <f t="shared" si="34"/>
        <v>0</v>
      </c>
      <c r="AL121" s="117"/>
      <c r="AM121" s="117">
        <f t="shared" ref="AM121" si="36">SUM(AM123,AM125,AM127,AM129)</f>
        <v>0</v>
      </c>
      <c r="AN121" s="117">
        <f t="shared" si="34"/>
        <v>0</v>
      </c>
      <c r="AO121" s="117">
        <f t="shared" si="34"/>
        <v>0</v>
      </c>
      <c r="AP121" s="117">
        <f t="shared" si="34"/>
        <v>0</v>
      </c>
      <c r="AQ121" s="117"/>
      <c r="AR121" s="117">
        <f t="shared" si="34"/>
        <v>0</v>
      </c>
      <c r="AS121" s="117">
        <f t="shared" si="34"/>
        <v>0</v>
      </c>
      <c r="AT121" s="117">
        <f t="shared" si="34"/>
        <v>0</v>
      </c>
      <c r="AU121" s="117">
        <f t="shared" si="34"/>
        <v>0</v>
      </c>
      <c r="AV121" s="117"/>
      <c r="AW121" s="117"/>
      <c r="AX121" s="117"/>
      <c r="AY121" s="117"/>
    </row>
    <row r="122" spans="1:51" s="20" customFormat="1" ht="31.5" customHeight="1" x14ac:dyDescent="0.25">
      <c r="A122" s="356" t="s">
        <v>405</v>
      </c>
      <c r="B122" s="340"/>
      <c r="C122" s="340"/>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row>
    <row r="123" spans="1:51" s="20" customFormat="1" ht="21.95" customHeight="1" x14ac:dyDescent="0.25">
      <c r="A123" s="92" t="s">
        <v>481</v>
      </c>
      <c r="B123" s="51"/>
      <c r="C123" s="51"/>
      <c r="D123" s="51"/>
      <c r="E123" s="51"/>
      <c r="F123" s="51"/>
      <c r="G123" s="51"/>
      <c r="H123" s="51"/>
      <c r="I123" s="51"/>
      <c r="J123" s="51"/>
      <c r="K123" s="87">
        <f>E123+F123+G123+I123</f>
        <v>0</v>
      </c>
      <c r="L123" s="94"/>
      <c r="M123" s="51"/>
      <c r="N123" s="51"/>
      <c r="O123" s="51"/>
      <c r="P123" s="51"/>
      <c r="Q123" s="51"/>
      <c r="R123" s="87">
        <f>L123+M123+N123+P123</f>
        <v>0</v>
      </c>
      <c r="S123" s="50"/>
      <c r="T123" s="50"/>
      <c r="U123" s="50"/>
      <c r="V123" s="50"/>
      <c r="W123" s="50"/>
      <c r="X123" s="50"/>
      <c r="Y123" s="87">
        <f>S123+T123+U123+W123</f>
        <v>0</v>
      </c>
      <c r="Z123" s="50"/>
      <c r="AA123" s="50"/>
      <c r="AB123" s="50"/>
      <c r="AC123" s="50"/>
      <c r="AD123" s="50"/>
      <c r="AE123" s="50"/>
      <c r="AF123" s="87">
        <f>Z123+AA123+AB123+AD123</f>
        <v>0</v>
      </c>
      <c r="AG123" s="50"/>
      <c r="AH123" s="50"/>
      <c r="AI123" s="50"/>
      <c r="AJ123" s="50"/>
      <c r="AK123" s="50"/>
      <c r="AL123" s="50"/>
      <c r="AM123" s="87">
        <f>AG123+AH123+AI123+AK123</f>
        <v>0</v>
      </c>
      <c r="AN123" s="50"/>
      <c r="AO123" s="50"/>
      <c r="AP123" s="50"/>
      <c r="AQ123" s="50"/>
      <c r="AR123" s="50"/>
      <c r="AS123" s="50"/>
      <c r="AT123" s="87">
        <f>AN123+AO123+AP123+AR123</f>
        <v>0</v>
      </c>
      <c r="AU123" s="95">
        <f>AT123+AM123+AF123+Y123+R123+K123</f>
        <v>0</v>
      </c>
      <c r="AV123" s="96"/>
      <c r="AW123" s="51"/>
      <c r="AX123" s="54"/>
      <c r="AY123" s="51"/>
    </row>
    <row r="124" spans="1:51" s="20" customFormat="1" ht="24.6" customHeight="1" x14ac:dyDescent="0.25">
      <c r="A124" s="356" t="s">
        <v>604</v>
      </c>
      <c r="B124" s="340"/>
      <c r="C124" s="340"/>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0"/>
      <c r="AY124" s="340"/>
    </row>
    <row r="125" spans="1:51" s="20" customFormat="1" ht="29.1" customHeight="1" x14ac:dyDescent="0.25">
      <c r="A125" s="92" t="s">
        <v>482</v>
      </c>
      <c r="B125" s="51"/>
      <c r="C125" s="51"/>
      <c r="D125" s="51"/>
      <c r="E125" s="51"/>
      <c r="F125" s="51"/>
      <c r="G125" s="51"/>
      <c r="H125" s="51"/>
      <c r="I125" s="51"/>
      <c r="J125" s="51"/>
      <c r="K125" s="87">
        <f>E125+F125+G125+I125</f>
        <v>0</v>
      </c>
      <c r="L125" s="94"/>
      <c r="M125" s="51"/>
      <c r="N125" s="51"/>
      <c r="O125" s="51"/>
      <c r="P125" s="51"/>
      <c r="Q125" s="51"/>
      <c r="R125" s="87">
        <f>L125+M125+N125+P125</f>
        <v>0</v>
      </c>
      <c r="S125" s="50"/>
      <c r="T125" s="50"/>
      <c r="U125" s="50"/>
      <c r="V125" s="50"/>
      <c r="W125" s="50"/>
      <c r="X125" s="50"/>
      <c r="Y125" s="87">
        <f>S125+T125+U125+W125</f>
        <v>0</v>
      </c>
      <c r="Z125" s="50"/>
      <c r="AA125" s="50"/>
      <c r="AB125" s="50"/>
      <c r="AC125" s="50"/>
      <c r="AD125" s="50"/>
      <c r="AE125" s="50"/>
      <c r="AF125" s="87">
        <f>Z125+AA125+AB125+AD125</f>
        <v>0</v>
      </c>
      <c r="AG125" s="50"/>
      <c r="AH125" s="50"/>
      <c r="AI125" s="50"/>
      <c r="AJ125" s="50"/>
      <c r="AK125" s="50"/>
      <c r="AL125" s="50"/>
      <c r="AM125" s="87">
        <f>AG125+AH125+AI125+AK125</f>
        <v>0</v>
      </c>
      <c r="AN125" s="50"/>
      <c r="AO125" s="50"/>
      <c r="AP125" s="50"/>
      <c r="AQ125" s="50"/>
      <c r="AR125" s="50"/>
      <c r="AS125" s="50"/>
      <c r="AT125" s="87">
        <f>AN125+AO125+AP125+AR125</f>
        <v>0</v>
      </c>
      <c r="AU125" s="95">
        <f>AT125+AM125+AF125+Y125+R125+K125</f>
        <v>0</v>
      </c>
      <c r="AV125" s="96"/>
      <c r="AW125" s="51"/>
      <c r="AX125" s="54"/>
      <c r="AY125" s="51"/>
    </row>
    <row r="126" spans="1:51" s="61" customFormat="1" ht="27.75" customHeight="1" x14ac:dyDescent="0.25">
      <c r="A126" s="356" t="s">
        <v>406</v>
      </c>
      <c r="B126" s="340"/>
      <c r="C126" s="340"/>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0"/>
      <c r="AY126" s="340"/>
    </row>
    <row r="127" spans="1:51" s="20" customFormat="1" ht="31.5" customHeight="1" x14ac:dyDescent="0.25">
      <c r="A127" s="92" t="s">
        <v>483</v>
      </c>
      <c r="B127" s="51"/>
      <c r="C127" s="51"/>
      <c r="D127" s="51"/>
      <c r="E127" s="51"/>
      <c r="F127" s="51"/>
      <c r="G127" s="51"/>
      <c r="H127" s="51"/>
      <c r="I127" s="51"/>
      <c r="J127" s="51"/>
      <c r="K127" s="87">
        <f>E127+F127+G127+I127</f>
        <v>0</v>
      </c>
      <c r="L127" s="94"/>
      <c r="M127" s="51"/>
      <c r="N127" s="51"/>
      <c r="O127" s="51"/>
      <c r="P127" s="51"/>
      <c r="Q127" s="51"/>
      <c r="R127" s="87">
        <f>L127+M127+N127+P127</f>
        <v>0</v>
      </c>
      <c r="S127" s="50"/>
      <c r="T127" s="50"/>
      <c r="U127" s="50"/>
      <c r="V127" s="50"/>
      <c r="W127" s="50"/>
      <c r="X127" s="50"/>
      <c r="Y127" s="87">
        <f>S127+T127+U127+W127</f>
        <v>0</v>
      </c>
      <c r="Z127" s="50"/>
      <c r="AA127" s="50"/>
      <c r="AB127" s="50"/>
      <c r="AC127" s="50"/>
      <c r="AD127" s="50"/>
      <c r="AE127" s="50"/>
      <c r="AF127" s="87">
        <f>Z127+AA127+AB127+AD127</f>
        <v>0</v>
      </c>
      <c r="AG127" s="50"/>
      <c r="AH127" s="50"/>
      <c r="AI127" s="50"/>
      <c r="AJ127" s="50"/>
      <c r="AK127" s="50"/>
      <c r="AL127" s="50"/>
      <c r="AM127" s="87">
        <f>AG127+AH127+AI127+AK127</f>
        <v>0</v>
      </c>
      <c r="AN127" s="50"/>
      <c r="AO127" s="50"/>
      <c r="AP127" s="50"/>
      <c r="AQ127" s="50"/>
      <c r="AR127" s="50"/>
      <c r="AS127" s="50"/>
      <c r="AT127" s="87">
        <f>AN127+AO127+AP127+AR127</f>
        <v>0</v>
      </c>
      <c r="AU127" s="95">
        <f>AT127+AM127+AF127+Y127+R127+K127</f>
        <v>0</v>
      </c>
      <c r="AV127" s="96"/>
      <c r="AW127" s="51"/>
      <c r="AX127" s="54"/>
      <c r="AY127" s="51"/>
    </row>
    <row r="128" spans="1:51" s="20" customFormat="1" ht="27.95" customHeight="1" x14ac:dyDescent="0.25">
      <c r="A128" s="356" t="s">
        <v>605</v>
      </c>
      <c r="B128" s="340"/>
      <c r="C128" s="340"/>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0"/>
      <c r="AY128" s="340"/>
    </row>
    <row r="129" spans="1:149" s="20" customFormat="1" ht="30" customHeight="1" x14ac:dyDescent="0.25">
      <c r="A129" s="92" t="s">
        <v>484</v>
      </c>
      <c r="B129" s="51"/>
      <c r="C129" s="51"/>
      <c r="D129" s="51"/>
      <c r="E129" s="51"/>
      <c r="F129" s="51"/>
      <c r="G129" s="51"/>
      <c r="H129" s="51"/>
      <c r="I129" s="51"/>
      <c r="J129" s="51"/>
      <c r="K129" s="87">
        <f>E129+F129+G129+I129</f>
        <v>0</v>
      </c>
      <c r="L129" s="94"/>
      <c r="M129" s="51"/>
      <c r="N129" s="51"/>
      <c r="O129" s="51"/>
      <c r="P129" s="51"/>
      <c r="Q129" s="51"/>
      <c r="R129" s="87">
        <f>L129+M129+N129+P129</f>
        <v>0</v>
      </c>
      <c r="S129" s="50"/>
      <c r="T129" s="50"/>
      <c r="U129" s="50"/>
      <c r="V129" s="50"/>
      <c r="W129" s="50"/>
      <c r="X129" s="50"/>
      <c r="Y129" s="87">
        <f>S129+T129+U129+W129</f>
        <v>0</v>
      </c>
      <c r="Z129" s="50"/>
      <c r="AA129" s="50"/>
      <c r="AB129" s="50"/>
      <c r="AC129" s="50"/>
      <c r="AD129" s="50"/>
      <c r="AE129" s="50"/>
      <c r="AF129" s="87">
        <f>Z129+AA129+AB129+AD129</f>
        <v>0</v>
      </c>
      <c r="AG129" s="50"/>
      <c r="AH129" s="50"/>
      <c r="AI129" s="50"/>
      <c r="AJ129" s="50"/>
      <c r="AK129" s="50"/>
      <c r="AL129" s="50"/>
      <c r="AM129" s="87">
        <f>AG129+AH129+AI129+AK129</f>
        <v>0</v>
      </c>
      <c r="AN129" s="50"/>
      <c r="AO129" s="50"/>
      <c r="AP129" s="50"/>
      <c r="AQ129" s="50"/>
      <c r="AR129" s="50"/>
      <c r="AS129" s="50"/>
      <c r="AT129" s="87">
        <f>AN129+AO129+AP129+AR129</f>
        <v>0</v>
      </c>
      <c r="AU129" s="95">
        <f>AT129+AM129+AF129+Y129+R129+K129</f>
        <v>0</v>
      </c>
      <c r="AV129" s="96"/>
      <c r="AW129" s="51"/>
      <c r="AX129" s="54"/>
      <c r="AY129" s="51"/>
    </row>
    <row r="130" spans="1:149" s="20" customFormat="1" ht="27.95" customHeight="1" x14ac:dyDescent="0.25">
      <c r="A130" s="383" t="s">
        <v>407</v>
      </c>
      <c r="B130" s="384"/>
      <c r="C130" s="384"/>
      <c r="D130" s="384"/>
      <c r="E130" s="84">
        <f>SUM(E132,E134,E136:E142)</f>
        <v>18717.29</v>
      </c>
      <c r="F130" s="84">
        <f t="shared" ref="F130:AU130" si="37">SUM(F132,F134,F136:F142)</f>
        <v>3234190</v>
      </c>
      <c r="G130" s="84">
        <f t="shared" si="37"/>
        <v>1826149.78</v>
      </c>
      <c r="H130" s="84"/>
      <c r="I130" s="84">
        <f t="shared" si="37"/>
        <v>499589.18000000005</v>
      </c>
      <c r="J130" s="84"/>
      <c r="K130" s="84">
        <f t="shared" si="37"/>
        <v>5578646.2500000009</v>
      </c>
      <c r="L130" s="84">
        <f t="shared" si="37"/>
        <v>947480</v>
      </c>
      <c r="M130" s="84">
        <f t="shared" si="37"/>
        <v>0</v>
      </c>
      <c r="N130" s="84">
        <f t="shared" si="37"/>
        <v>0</v>
      </c>
      <c r="O130" s="84"/>
      <c r="P130" s="84">
        <f t="shared" si="37"/>
        <v>1260720</v>
      </c>
      <c r="Q130" s="84"/>
      <c r="R130" s="84">
        <f t="shared" si="37"/>
        <v>2208200</v>
      </c>
      <c r="S130" s="84">
        <f t="shared" si="37"/>
        <v>247480</v>
      </c>
      <c r="T130" s="84">
        <f t="shared" si="37"/>
        <v>0</v>
      </c>
      <c r="U130" s="84">
        <f t="shared" si="37"/>
        <v>0</v>
      </c>
      <c r="V130" s="84"/>
      <c r="W130" s="84">
        <f t="shared" si="37"/>
        <v>1260720</v>
      </c>
      <c r="X130" s="84"/>
      <c r="Y130" s="84">
        <f t="shared" si="37"/>
        <v>1508200</v>
      </c>
      <c r="Z130" s="84">
        <f t="shared" si="37"/>
        <v>0</v>
      </c>
      <c r="AA130" s="84">
        <f t="shared" si="37"/>
        <v>0</v>
      </c>
      <c r="AB130" s="84">
        <f t="shared" si="37"/>
        <v>0</v>
      </c>
      <c r="AC130" s="84"/>
      <c r="AD130" s="84">
        <f t="shared" si="37"/>
        <v>0</v>
      </c>
      <c r="AE130" s="84"/>
      <c r="AF130" s="84">
        <f t="shared" si="37"/>
        <v>0</v>
      </c>
      <c r="AG130" s="84">
        <f t="shared" si="37"/>
        <v>0</v>
      </c>
      <c r="AH130" s="84">
        <f t="shared" si="37"/>
        <v>0</v>
      </c>
      <c r="AI130" s="84">
        <f t="shared" si="37"/>
        <v>0</v>
      </c>
      <c r="AJ130" s="84"/>
      <c r="AK130" s="84">
        <f t="shared" si="37"/>
        <v>0</v>
      </c>
      <c r="AL130" s="84"/>
      <c r="AM130" s="84">
        <f t="shared" si="37"/>
        <v>0</v>
      </c>
      <c r="AN130" s="84">
        <f t="shared" si="37"/>
        <v>0</v>
      </c>
      <c r="AO130" s="84">
        <f t="shared" si="37"/>
        <v>0</v>
      </c>
      <c r="AP130" s="84">
        <f t="shared" si="37"/>
        <v>0</v>
      </c>
      <c r="AQ130" s="84"/>
      <c r="AR130" s="84">
        <f t="shared" si="37"/>
        <v>0</v>
      </c>
      <c r="AS130" s="84"/>
      <c r="AT130" s="84">
        <f t="shared" si="37"/>
        <v>0</v>
      </c>
      <c r="AU130" s="84">
        <f t="shared" si="37"/>
        <v>9295046.25</v>
      </c>
      <c r="AV130" s="84"/>
      <c r="AW130" s="84"/>
      <c r="AX130" s="84"/>
      <c r="AY130" s="84"/>
    </row>
    <row r="131" spans="1:149" s="20" customFormat="1" ht="31.5" customHeight="1" x14ac:dyDescent="0.25">
      <c r="A131" s="356" t="s">
        <v>606</v>
      </c>
      <c r="B131" s="340"/>
      <c r="C131" s="340"/>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0"/>
      <c r="AY131" s="340"/>
    </row>
    <row r="132" spans="1:149" s="153" customFormat="1" ht="72" customHeight="1" x14ac:dyDescent="0.25">
      <c r="A132" s="92" t="s">
        <v>485</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row>
    <row r="133" spans="1:149" s="4" customFormat="1" ht="45" customHeight="1" x14ac:dyDescent="0.25">
      <c r="A133" s="356" t="s">
        <v>408</v>
      </c>
      <c r="B133" s="340"/>
      <c r="C133" s="340"/>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0"/>
      <c r="AO133" s="340"/>
      <c r="AP133" s="340"/>
      <c r="AQ133" s="340"/>
      <c r="AR133" s="340"/>
      <c r="AS133" s="340"/>
      <c r="AT133" s="340"/>
      <c r="AU133" s="340"/>
      <c r="AV133" s="340"/>
      <c r="AW133" s="340"/>
      <c r="AX133" s="340"/>
      <c r="AY133" s="340"/>
    </row>
    <row r="134" spans="1:149" s="4" customFormat="1" ht="58.5" customHeight="1" x14ac:dyDescent="0.25">
      <c r="A134" s="92" t="s">
        <v>486</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149" s="4" customFormat="1" ht="36.950000000000003" customHeight="1" x14ac:dyDescent="0.25">
      <c r="A135" s="356" t="s">
        <v>607</v>
      </c>
      <c r="B135" s="340"/>
      <c r="C135" s="340"/>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c r="AL135" s="340"/>
      <c r="AM135" s="340"/>
      <c r="AN135" s="340"/>
      <c r="AO135" s="340"/>
      <c r="AP135" s="340"/>
      <c r="AQ135" s="340"/>
      <c r="AR135" s="340"/>
      <c r="AS135" s="340"/>
      <c r="AT135" s="340"/>
      <c r="AU135" s="340"/>
      <c r="AV135" s="340"/>
      <c r="AW135" s="340"/>
      <c r="AX135" s="340"/>
      <c r="AY135" s="340"/>
    </row>
    <row r="136" spans="1:149" s="4" customFormat="1" ht="82.5" customHeight="1" x14ac:dyDescent="0.25">
      <c r="A136" s="151" t="s">
        <v>487</v>
      </c>
      <c r="B136" s="51" t="s">
        <v>186</v>
      </c>
      <c r="C136" s="51" t="s">
        <v>98</v>
      </c>
      <c r="D136" s="152"/>
      <c r="E136" s="108"/>
      <c r="F136" s="108">
        <v>2234190</v>
      </c>
      <c r="G136" s="108">
        <v>1681835.24</v>
      </c>
      <c r="H136" s="108"/>
      <c r="I136" s="112">
        <f>396751.03+62750.12</f>
        <v>459501.15</v>
      </c>
      <c r="J136" s="118" t="s">
        <v>164</v>
      </c>
      <c r="K136" s="118">
        <f>E136+F136+G136+I136</f>
        <v>4375526.3900000006</v>
      </c>
      <c r="L136" s="108"/>
      <c r="M136" s="108"/>
      <c r="N136" s="108"/>
      <c r="O136" s="108"/>
      <c r="P136" s="108"/>
      <c r="Q136" s="108"/>
      <c r="R136" s="49">
        <f>L136+M136+N136+P136</f>
        <v>0</v>
      </c>
      <c r="S136" s="108"/>
      <c r="T136" s="108"/>
      <c r="U136" s="108"/>
      <c r="V136" s="108"/>
      <c r="W136" s="108"/>
      <c r="X136" s="108"/>
      <c r="Y136" s="87">
        <f t="shared" ref="Y136:Y140" si="38">S136+T136+U136+W136</f>
        <v>0</v>
      </c>
      <c r="Z136" s="108"/>
      <c r="AA136" s="108"/>
      <c r="AB136" s="108"/>
      <c r="AC136" s="108"/>
      <c r="AD136" s="108"/>
      <c r="AE136" s="108"/>
      <c r="AF136" s="87">
        <f t="shared" ref="AF136:AF140" si="39">Z136+AA136+AB136+AD136</f>
        <v>0</v>
      </c>
      <c r="AG136" s="108"/>
      <c r="AH136" s="108"/>
      <c r="AI136" s="108"/>
      <c r="AJ136" s="108"/>
      <c r="AK136" s="108"/>
      <c r="AL136" s="108"/>
      <c r="AM136" s="87">
        <f t="shared" ref="AM136:AM140" si="40">AG136+AH136+AI136+AK136</f>
        <v>0</v>
      </c>
      <c r="AN136" s="108"/>
      <c r="AO136" s="108"/>
      <c r="AP136" s="108"/>
      <c r="AQ136" s="108"/>
      <c r="AR136" s="108"/>
      <c r="AS136" s="108"/>
      <c r="AT136" s="87">
        <f t="shared" ref="AT136:AT140" si="41">AN136+AO136+AP136+AR136</f>
        <v>0</v>
      </c>
      <c r="AU136" s="95">
        <f>AT136+AM136+AF136+Y136+R136+K136</f>
        <v>4375526.3900000006</v>
      </c>
      <c r="AV136" s="96" t="s">
        <v>807</v>
      </c>
      <c r="AW136" s="108">
        <v>2022</v>
      </c>
      <c r="AX136" s="108">
        <v>2022</v>
      </c>
      <c r="AY136" s="119" t="s">
        <v>263</v>
      </c>
    </row>
    <row r="137" spans="1:149" s="20" customFormat="1" ht="80.099999999999994" customHeight="1" x14ac:dyDescent="0.25">
      <c r="A137" s="127" t="s">
        <v>608</v>
      </c>
      <c r="B137" s="51" t="s">
        <v>47</v>
      </c>
      <c r="C137" s="51" t="s">
        <v>98</v>
      </c>
      <c r="D137" s="201"/>
      <c r="E137" s="108">
        <v>18717.29</v>
      </c>
      <c r="F137" s="108"/>
      <c r="G137" s="108">
        <v>144314.54</v>
      </c>
      <c r="H137" s="108" t="s">
        <v>46</v>
      </c>
      <c r="I137" s="108">
        <f>4446.27+6239.1+29402.66</f>
        <v>40088.03</v>
      </c>
      <c r="J137" s="96" t="s">
        <v>488</v>
      </c>
      <c r="K137" s="118">
        <f t="shared" ref="K137:K140" si="42">E137+F137+G137+I137</f>
        <v>203119.86000000002</v>
      </c>
      <c r="L137" s="108"/>
      <c r="M137" s="108"/>
      <c r="N137" s="108"/>
      <c r="O137" s="108"/>
      <c r="P137" s="108"/>
      <c r="Q137" s="108"/>
      <c r="R137" s="49">
        <f t="shared" ref="R137:R140" si="43">L137+M137+N137+P137</f>
        <v>0</v>
      </c>
      <c r="S137" s="108"/>
      <c r="T137" s="108"/>
      <c r="U137" s="108"/>
      <c r="V137" s="108"/>
      <c r="W137" s="108"/>
      <c r="X137" s="108"/>
      <c r="Y137" s="87">
        <f t="shared" si="38"/>
        <v>0</v>
      </c>
      <c r="Z137" s="108"/>
      <c r="AA137" s="108"/>
      <c r="AB137" s="108"/>
      <c r="AC137" s="108"/>
      <c r="AD137" s="108"/>
      <c r="AE137" s="108"/>
      <c r="AF137" s="87">
        <f t="shared" si="39"/>
        <v>0</v>
      </c>
      <c r="AG137" s="108"/>
      <c r="AH137" s="108"/>
      <c r="AI137" s="108"/>
      <c r="AJ137" s="108"/>
      <c r="AK137" s="108"/>
      <c r="AL137" s="108"/>
      <c r="AM137" s="87">
        <f t="shared" si="40"/>
        <v>0</v>
      </c>
      <c r="AN137" s="108"/>
      <c r="AO137" s="108"/>
      <c r="AP137" s="108"/>
      <c r="AQ137" s="108"/>
      <c r="AR137" s="108"/>
      <c r="AS137" s="108"/>
      <c r="AT137" s="87">
        <f t="shared" si="41"/>
        <v>0</v>
      </c>
      <c r="AU137" s="95">
        <f>AT137+AM137+AF137+Y137+R137+K137</f>
        <v>203119.86000000002</v>
      </c>
      <c r="AV137" s="96" t="s">
        <v>808</v>
      </c>
      <c r="AW137" s="108">
        <v>2022</v>
      </c>
      <c r="AX137" s="108">
        <v>2022</v>
      </c>
      <c r="AY137" s="119" t="s">
        <v>263</v>
      </c>
    </row>
    <row r="138" spans="1:149" s="153" customFormat="1" ht="39.950000000000003" customHeight="1" x14ac:dyDescent="0.25">
      <c r="A138" s="127" t="s">
        <v>609</v>
      </c>
      <c r="B138" s="51" t="s">
        <v>650</v>
      </c>
      <c r="C138" s="51" t="s">
        <v>98</v>
      </c>
      <c r="D138" s="201"/>
      <c r="E138" s="108"/>
      <c r="F138" s="108"/>
      <c r="G138" s="108"/>
      <c r="H138" s="108"/>
      <c r="I138" s="108"/>
      <c r="J138" s="108"/>
      <c r="K138" s="118">
        <f t="shared" si="42"/>
        <v>0</v>
      </c>
      <c r="L138" s="108">
        <v>25000</v>
      </c>
      <c r="M138" s="108"/>
      <c r="N138" s="108"/>
      <c r="O138" s="108"/>
      <c r="P138" s="108"/>
      <c r="Q138" s="108"/>
      <c r="R138" s="49">
        <f t="shared" si="43"/>
        <v>25000</v>
      </c>
      <c r="S138" s="108">
        <v>25000</v>
      </c>
      <c r="T138" s="108"/>
      <c r="U138" s="108"/>
      <c r="V138" s="108"/>
      <c r="W138" s="108"/>
      <c r="X138" s="108"/>
      <c r="Y138" s="87">
        <f t="shared" si="38"/>
        <v>25000</v>
      </c>
      <c r="Z138" s="108"/>
      <c r="AA138" s="108"/>
      <c r="AB138" s="108"/>
      <c r="AC138" s="108"/>
      <c r="AD138" s="108"/>
      <c r="AE138" s="108"/>
      <c r="AF138" s="87">
        <f t="shared" si="39"/>
        <v>0</v>
      </c>
      <c r="AG138" s="108"/>
      <c r="AH138" s="108"/>
      <c r="AI138" s="108"/>
      <c r="AJ138" s="108"/>
      <c r="AK138" s="108"/>
      <c r="AL138" s="108"/>
      <c r="AM138" s="87">
        <f t="shared" si="40"/>
        <v>0</v>
      </c>
      <c r="AN138" s="108"/>
      <c r="AO138" s="108"/>
      <c r="AP138" s="108"/>
      <c r="AQ138" s="108"/>
      <c r="AR138" s="108"/>
      <c r="AS138" s="108"/>
      <c r="AT138" s="87">
        <f t="shared" si="41"/>
        <v>0</v>
      </c>
      <c r="AU138" s="95">
        <f>AT138+AM138+AF138+Y138+R138+K138</f>
        <v>50000</v>
      </c>
      <c r="AV138" s="96" t="s">
        <v>809</v>
      </c>
      <c r="AW138" s="108">
        <v>2023</v>
      </c>
      <c r="AX138" s="108">
        <v>2024</v>
      </c>
      <c r="AY138" s="119" t="s">
        <v>651</v>
      </c>
    </row>
    <row r="139" spans="1:149" s="66" customFormat="1" ht="44.45" customHeight="1" x14ac:dyDescent="0.25">
      <c r="A139" s="127" t="s">
        <v>610</v>
      </c>
      <c r="B139" s="51" t="s">
        <v>652</v>
      </c>
      <c r="C139" s="51" t="s">
        <v>98</v>
      </c>
      <c r="D139" s="201"/>
      <c r="E139" s="108"/>
      <c r="F139" s="108"/>
      <c r="G139" s="108"/>
      <c r="H139" s="108"/>
      <c r="I139" s="108"/>
      <c r="J139" s="108"/>
      <c r="K139" s="118">
        <f t="shared" si="42"/>
        <v>0</v>
      </c>
      <c r="L139" s="108">
        <v>222480</v>
      </c>
      <c r="M139" s="108"/>
      <c r="N139" s="108"/>
      <c r="O139" s="108"/>
      <c r="P139" s="108">
        <v>1260720</v>
      </c>
      <c r="Q139" s="108"/>
      <c r="R139" s="49">
        <f t="shared" si="43"/>
        <v>1483200</v>
      </c>
      <c r="S139" s="108">
        <v>222480</v>
      </c>
      <c r="T139" s="108"/>
      <c r="U139" s="108"/>
      <c r="V139" s="108"/>
      <c r="W139" s="108">
        <v>1260720</v>
      </c>
      <c r="X139" s="108"/>
      <c r="Y139" s="87">
        <f t="shared" si="38"/>
        <v>1483200</v>
      </c>
      <c r="Z139" s="108"/>
      <c r="AA139" s="108"/>
      <c r="AB139" s="108"/>
      <c r="AC139" s="108"/>
      <c r="AD139" s="108"/>
      <c r="AE139" s="108"/>
      <c r="AF139" s="87">
        <f t="shared" si="39"/>
        <v>0</v>
      </c>
      <c r="AG139" s="108"/>
      <c r="AH139" s="108"/>
      <c r="AI139" s="108"/>
      <c r="AJ139" s="108"/>
      <c r="AK139" s="108"/>
      <c r="AL139" s="108"/>
      <c r="AM139" s="87">
        <f t="shared" si="40"/>
        <v>0</v>
      </c>
      <c r="AN139" s="108"/>
      <c r="AO139" s="108"/>
      <c r="AP139" s="108"/>
      <c r="AQ139" s="108"/>
      <c r="AR139" s="108"/>
      <c r="AS139" s="108"/>
      <c r="AT139" s="87">
        <f t="shared" si="41"/>
        <v>0</v>
      </c>
      <c r="AU139" s="95">
        <f>AT139+AM139+AF139+Y139+R139+K139</f>
        <v>2966400</v>
      </c>
      <c r="AV139" s="96" t="s">
        <v>653</v>
      </c>
      <c r="AW139" s="108">
        <v>2023</v>
      </c>
      <c r="AX139" s="108">
        <v>2024</v>
      </c>
      <c r="AY139" s="51" t="s">
        <v>89</v>
      </c>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1"/>
      <c r="DZ139" s="61"/>
      <c r="EA139" s="61"/>
      <c r="EB139" s="61"/>
      <c r="EC139" s="61"/>
      <c r="ED139" s="61"/>
      <c r="EE139" s="61"/>
      <c r="EF139" s="61"/>
      <c r="EG139" s="61"/>
      <c r="EH139" s="61"/>
      <c r="EI139" s="61"/>
      <c r="EJ139" s="61"/>
      <c r="EK139" s="61"/>
      <c r="EL139" s="61"/>
      <c r="EM139" s="61"/>
      <c r="EN139" s="61"/>
      <c r="EO139" s="61"/>
      <c r="EP139" s="61"/>
      <c r="EQ139" s="61"/>
      <c r="ER139" s="61"/>
      <c r="ES139" s="61"/>
    </row>
    <row r="140" spans="1:149" s="20" customFormat="1" ht="309" customHeight="1" x14ac:dyDescent="0.25">
      <c r="A140" s="127" t="s">
        <v>611</v>
      </c>
      <c r="B140" s="51" t="s">
        <v>187</v>
      </c>
      <c r="C140" s="51" t="s">
        <v>98</v>
      </c>
      <c r="D140" s="201"/>
      <c r="E140" s="108"/>
      <c r="F140" s="108">
        <v>1000000</v>
      </c>
      <c r="G140" s="108"/>
      <c r="H140" s="108"/>
      <c r="I140" s="108"/>
      <c r="J140" s="108"/>
      <c r="K140" s="118">
        <f t="shared" si="42"/>
        <v>1000000</v>
      </c>
      <c r="L140" s="108">
        <v>700000</v>
      </c>
      <c r="M140" s="108"/>
      <c r="N140" s="108"/>
      <c r="O140" s="108"/>
      <c r="P140" s="108"/>
      <c r="Q140" s="108"/>
      <c r="R140" s="49">
        <f t="shared" si="43"/>
        <v>700000</v>
      </c>
      <c r="S140" s="108"/>
      <c r="T140" s="108"/>
      <c r="U140" s="108"/>
      <c r="V140" s="108"/>
      <c r="W140" s="108"/>
      <c r="X140" s="108"/>
      <c r="Y140" s="87">
        <f t="shared" si="38"/>
        <v>0</v>
      </c>
      <c r="Z140" s="108"/>
      <c r="AA140" s="108"/>
      <c r="AB140" s="108"/>
      <c r="AC140" s="108"/>
      <c r="AD140" s="108"/>
      <c r="AE140" s="108"/>
      <c r="AF140" s="87">
        <f t="shared" si="39"/>
        <v>0</v>
      </c>
      <c r="AG140" s="108"/>
      <c r="AH140" s="108"/>
      <c r="AI140" s="108"/>
      <c r="AJ140" s="108"/>
      <c r="AK140" s="108"/>
      <c r="AL140" s="108"/>
      <c r="AM140" s="87">
        <f t="shared" si="40"/>
        <v>0</v>
      </c>
      <c r="AN140" s="108"/>
      <c r="AO140" s="108"/>
      <c r="AP140" s="108"/>
      <c r="AQ140" s="108"/>
      <c r="AR140" s="108"/>
      <c r="AS140" s="108"/>
      <c r="AT140" s="87">
        <f t="shared" si="41"/>
        <v>0</v>
      </c>
      <c r="AU140" s="95">
        <f>AT140+AM140+AF140+Y140+R140+K140</f>
        <v>1700000</v>
      </c>
      <c r="AV140" s="96" t="s">
        <v>903</v>
      </c>
      <c r="AW140" s="108">
        <v>2023</v>
      </c>
      <c r="AX140" s="108">
        <v>2023</v>
      </c>
      <c r="AY140" s="51" t="s">
        <v>89</v>
      </c>
    </row>
    <row r="141" spans="1:149" s="20" customFormat="1" ht="45" hidden="1" customHeight="1" x14ac:dyDescent="0.25">
      <c r="A141" s="356" t="s">
        <v>612</v>
      </c>
      <c r="B141" s="340"/>
      <c r="C141" s="340"/>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0"/>
      <c r="AR141" s="340"/>
      <c r="AS141" s="340"/>
      <c r="AT141" s="340"/>
      <c r="AU141" s="340"/>
      <c r="AV141" s="340"/>
      <c r="AW141" s="340"/>
      <c r="AX141" s="340"/>
      <c r="AY141" s="340"/>
    </row>
    <row r="142" spans="1:149" s="20" customFormat="1" ht="29.45" customHeight="1" x14ac:dyDescent="0.25">
      <c r="A142" s="151" t="s">
        <v>409</v>
      </c>
      <c r="B142" s="51"/>
      <c r="C142" s="51"/>
      <c r="D142" s="152"/>
      <c r="E142" s="108"/>
      <c r="F142" s="108"/>
      <c r="G142" s="108"/>
      <c r="H142" s="108"/>
      <c r="I142" s="112"/>
      <c r="J142" s="118"/>
      <c r="K142" s="118"/>
      <c r="L142" s="108"/>
      <c r="M142" s="108"/>
      <c r="N142" s="108"/>
      <c r="O142" s="108"/>
      <c r="P142" s="108"/>
      <c r="Q142" s="108"/>
      <c r="R142" s="49"/>
      <c r="S142" s="108"/>
      <c r="T142" s="108"/>
      <c r="U142" s="108"/>
      <c r="V142" s="108"/>
      <c r="W142" s="108"/>
      <c r="X142" s="108"/>
      <c r="Y142" s="49"/>
      <c r="Z142" s="108"/>
      <c r="AA142" s="108"/>
      <c r="AB142" s="108"/>
      <c r="AC142" s="108"/>
      <c r="AD142" s="108"/>
      <c r="AE142" s="108"/>
      <c r="AF142" s="49"/>
      <c r="AG142" s="108"/>
      <c r="AH142" s="108"/>
      <c r="AI142" s="108"/>
      <c r="AJ142" s="108"/>
      <c r="AK142" s="108"/>
      <c r="AL142" s="108"/>
      <c r="AM142" s="49"/>
      <c r="AN142" s="108"/>
      <c r="AO142" s="108"/>
      <c r="AP142" s="108"/>
      <c r="AQ142" s="108"/>
      <c r="AR142" s="108"/>
      <c r="AS142" s="108"/>
      <c r="AT142" s="49"/>
      <c r="AU142" s="95"/>
      <c r="AV142" s="96"/>
      <c r="AW142" s="108"/>
      <c r="AX142" s="108"/>
      <c r="AY142" s="119"/>
    </row>
    <row r="143" spans="1:149" ht="48" customHeight="1" x14ac:dyDescent="0.25">
      <c r="A143" s="383" t="s">
        <v>613</v>
      </c>
      <c r="B143" s="391"/>
      <c r="C143" s="391"/>
      <c r="D143" s="391"/>
      <c r="E143" s="256">
        <f>SUM(E145,E147:E150)</f>
        <v>335031</v>
      </c>
      <c r="F143" s="256">
        <f t="shared" ref="F143:AT143" si="44">SUM(F145,F147:F150)</f>
        <v>0</v>
      </c>
      <c r="G143" s="256">
        <f t="shared" si="44"/>
        <v>0</v>
      </c>
      <c r="H143" s="256">
        <f t="shared" si="44"/>
        <v>0</v>
      </c>
      <c r="I143" s="256">
        <f t="shared" si="44"/>
        <v>784776</v>
      </c>
      <c r="J143" s="256">
        <f t="shared" si="44"/>
        <v>0</v>
      </c>
      <c r="K143" s="256">
        <f t="shared" si="44"/>
        <v>1119807</v>
      </c>
      <c r="L143" s="256">
        <f>SUM(L145,L147:L150)</f>
        <v>30000</v>
      </c>
      <c r="M143" s="256">
        <f t="shared" si="44"/>
        <v>0</v>
      </c>
      <c r="N143" s="256">
        <f t="shared" si="44"/>
        <v>0</v>
      </c>
      <c r="O143" s="256">
        <f t="shared" si="44"/>
        <v>0</v>
      </c>
      <c r="P143" s="256">
        <f t="shared" si="44"/>
        <v>0</v>
      </c>
      <c r="Q143" s="256">
        <f t="shared" si="44"/>
        <v>0</v>
      </c>
      <c r="R143" s="256">
        <f t="shared" si="44"/>
        <v>30000</v>
      </c>
      <c r="S143" s="256">
        <f>SUM(S145,S147:S150)</f>
        <v>51176.470560000002</v>
      </c>
      <c r="T143" s="256">
        <f t="shared" si="44"/>
        <v>0</v>
      </c>
      <c r="U143" s="256">
        <f t="shared" si="44"/>
        <v>0</v>
      </c>
      <c r="V143" s="256">
        <f t="shared" si="44"/>
        <v>0</v>
      </c>
      <c r="W143" s="256">
        <f t="shared" si="44"/>
        <v>119999.99983999999</v>
      </c>
      <c r="X143" s="256">
        <f t="shared" si="44"/>
        <v>0</v>
      </c>
      <c r="Y143" s="256">
        <f t="shared" si="44"/>
        <v>171176.47039999999</v>
      </c>
      <c r="Z143" s="256">
        <f>SUM(Z145,Z147:Z150)</f>
        <v>243529.41143999997</v>
      </c>
      <c r="AA143" s="256">
        <f t="shared" si="44"/>
        <v>0</v>
      </c>
      <c r="AB143" s="256">
        <f t="shared" si="44"/>
        <v>0</v>
      </c>
      <c r="AC143" s="256">
        <f t="shared" si="44"/>
        <v>0</v>
      </c>
      <c r="AD143" s="256">
        <f t="shared" si="44"/>
        <v>1379999.99816</v>
      </c>
      <c r="AE143" s="256">
        <f t="shared" si="44"/>
        <v>0</v>
      </c>
      <c r="AF143" s="256">
        <f t="shared" si="44"/>
        <v>1623529.4095999999</v>
      </c>
      <c r="AG143" s="256">
        <f>SUM(AG145,AG147:AG150)</f>
        <v>0</v>
      </c>
      <c r="AH143" s="256">
        <f t="shared" si="44"/>
        <v>0</v>
      </c>
      <c r="AI143" s="256">
        <f t="shared" si="44"/>
        <v>0</v>
      </c>
      <c r="AJ143" s="256">
        <f t="shared" si="44"/>
        <v>0</v>
      </c>
      <c r="AK143" s="256">
        <f t="shared" si="44"/>
        <v>0</v>
      </c>
      <c r="AL143" s="256">
        <f t="shared" si="44"/>
        <v>0</v>
      </c>
      <c r="AM143" s="256">
        <f t="shared" si="44"/>
        <v>0</v>
      </c>
      <c r="AN143" s="256">
        <f>SUM(AN145,AN147:AN150)</f>
        <v>0</v>
      </c>
      <c r="AO143" s="256">
        <f t="shared" si="44"/>
        <v>0</v>
      </c>
      <c r="AP143" s="256">
        <f t="shared" si="44"/>
        <v>0</v>
      </c>
      <c r="AQ143" s="256">
        <f t="shared" si="44"/>
        <v>0</v>
      </c>
      <c r="AR143" s="256">
        <f t="shared" si="44"/>
        <v>0</v>
      </c>
      <c r="AS143" s="256">
        <f t="shared" si="44"/>
        <v>0</v>
      </c>
      <c r="AT143" s="256">
        <f t="shared" si="44"/>
        <v>0</v>
      </c>
      <c r="AU143" s="83">
        <f>SUM(AU145,AU147:AU150)</f>
        <v>2944512.88</v>
      </c>
      <c r="AV143" s="84"/>
      <c r="AW143" s="84"/>
      <c r="AX143" s="84"/>
      <c r="AY143" s="84"/>
    </row>
    <row r="144" spans="1:149" ht="43.5" customHeight="1" x14ac:dyDescent="0.25">
      <c r="A144" s="356" t="s">
        <v>410</v>
      </c>
      <c r="B144" s="340"/>
      <c r="C144" s="340"/>
      <c r="D144" s="340"/>
      <c r="E144" s="340"/>
      <c r="F144" s="340"/>
      <c r="G144" s="340"/>
      <c r="H144" s="340"/>
      <c r="I144" s="340"/>
      <c r="J144" s="340"/>
      <c r="K144" s="340"/>
      <c r="L144" s="340"/>
      <c r="M144" s="340"/>
      <c r="N144" s="340"/>
      <c r="O144" s="340"/>
      <c r="P144" s="340"/>
      <c r="Q144" s="340"/>
      <c r="R144" s="340"/>
      <c r="S144" s="340"/>
      <c r="T144" s="340"/>
      <c r="U144" s="340"/>
      <c r="V144" s="340"/>
      <c r="W144" s="340"/>
      <c r="X144" s="340"/>
      <c r="Y144" s="340"/>
      <c r="Z144" s="340"/>
      <c r="AA144" s="340"/>
      <c r="AB144" s="340"/>
      <c r="AC144" s="340"/>
      <c r="AD144" s="340"/>
      <c r="AE144" s="340"/>
      <c r="AF144" s="340"/>
      <c r="AG144" s="340"/>
      <c r="AH144" s="340"/>
      <c r="AI144" s="340"/>
      <c r="AJ144" s="340"/>
      <c r="AK144" s="340"/>
      <c r="AL144" s="340"/>
      <c r="AM144" s="340"/>
      <c r="AN144" s="340"/>
      <c r="AO144" s="340"/>
      <c r="AP144" s="340"/>
      <c r="AQ144" s="340"/>
      <c r="AR144" s="340"/>
      <c r="AS144" s="340"/>
      <c r="AT144" s="340"/>
      <c r="AU144" s="340"/>
      <c r="AV144" s="340"/>
      <c r="AW144" s="340"/>
      <c r="AX144" s="340"/>
      <c r="AY144" s="340"/>
    </row>
    <row r="145" spans="1:149" ht="63" customHeight="1" x14ac:dyDescent="0.25">
      <c r="A145" s="92" t="s">
        <v>411</v>
      </c>
      <c r="B145" s="51"/>
      <c r="C145" s="51"/>
      <c r="D145" s="51"/>
      <c r="E145" s="51"/>
      <c r="F145" s="51"/>
      <c r="G145" s="51"/>
      <c r="H145" s="51"/>
      <c r="I145" s="51"/>
      <c r="J145" s="51"/>
      <c r="K145" s="87">
        <f>E145+F145+G145+I145</f>
        <v>0</v>
      </c>
      <c r="L145" s="94"/>
      <c r="M145" s="51"/>
      <c r="N145" s="51"/>
      <c r="O145" s="51"/>
      <c r="P145" s="51"/>
      <c r="Q145" s="51"/>
      <c r="R145" s="87">
        <f>L145+M145+N145+P145</f>
        <v>0</v>
      </c>
      <c r="S145" s="50"/>
      <c r="T145" s="50"/>
      <c r="U145" s="50"/>
      <c r="V145" s="50"/>
      <c r="W145" s="50"/>
      <c r="X145" s="50"/>
      <c r="Y145" s="87">
        <f>S145+T145+U145+W145</f>
        <v>0</v>
      </c>
      <c r="Z145" s="50"/>
      <c r="AA145" s="50"/>
      <c r="AB145" s="50"/>
      <c r="AC145" s="50"/>
      <c r="AD145" s="50"/>
      <c r="AE145" s="50"/>
      <c r="AF145" s="87">
        <f>Z145+AA145+AB145+AD145</f>
        <v>0</v>
      </c>
      <c r="AG145" s="50"/>
      <c r="AH145" s="50"/>
      <c r="AI145" s="50"/>
      <c r="AJ145" s="50"/>
      <c r="AK145" s="50"/>
      <c r="AL145" s="50"/>
      <c r="AM145" s="87">
        <f>AG145+AH145+AI145+AK145</f>
        <v>0</v>
      </c>
      <c r="AN145" s="50"/>
      <c r="AO145" s="50"/>
      <c r="AP145" s="50"/>
      <c r="AQ145" s="50"/>
      <c r="AR145" s="50"/>
      <c r="AS145" s="50"/>
      <c r="AT145" s="87">
        <f>AN145+AO145+AP145+AR145</f>
        <v>0</v>
      </c>
      <c r="AU145" s="95">
        <f>AT145+AM145+AF145+Y145+R145+K145</f>
        <v>0</v>
      </c>
      <c r="AV145" s="96"/>
      <c r="AW145" s="51"/>
      <c r="AX145" s="54"/>
      <c r="AY145" s="51"/>
    </row>
    <row r="146" spans="1:149" ht="33" customHeight="1" x14ac:dyDescent="0.4">
      <c r="A146" s="356" t="s">
        <v>412</v>
      </c>
      <c r="B146" s="340"/>
      <c r="C146" s="340"/>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0"/>
      <c r="AY146" s="340"/>
      <c r="AZ146" s="275"/>
    </row>
    <row r="147" spans="1:149" ht="54.6" customHeight="1" x14ac:dyDescent="0.4">
      <c r="A147" s="126" t="s">
        <v>413</v>
      </c>
      <c r="B147" s="120" t="s">
        <v>192</v>
      </c>
      <c r="C147" s="51" t="s">
        <v>98</v>
      </c>
      <c r="D147" s="122"/>
      <c r="E147" s="154">
        <v>335031</v>
      </c>
      <c r="F147" s="105"/>
      <c r="G147" s="123"/>
      <c r="H147" s="123"/>
      <c r="I147" s="105">
        <v>284776</v>
      </c>
      <c r="J147" s="123" t="s">
        <v>193</v>
      </c>
      <c r="K147" s="87">
        <f>E147+F147+G147+I147</f>
        <v>619807</v>
      </c>
      <c r="L147" s="50"/>
      <c r="M147" s="50"/>
      <c r="N147" s="50"/>
      <c r="O147" s="50"/>
      <c r="P147" s="50"/>
      <c r="Q147" s="50"/>
      <c r="R147" s="87">
        <f>L147+M147+N147+P147</f>
        <v>0</v>
      </c>
      <c r="S147" s="50"/>
      <c r="T147" s="50"/>
      <c r="U147" s="50"/>
      <c r="V147" s="50"/>
      <c r="W147" s="50"/>
      <c r="X147" s="50"/>
      <c r="Y147" s="87">
        <f t="shared" ref="Y147:Y149" si="45">S147+T147+U147+W147</f>
        <v>0</v>
      </c>
      <c r="Z147" s="50"/>
      <c r="AA147" s="50"/>
      <c r="AB147" s="50"/>
      <c r="AC147" s="50"/>
      <c r="AD147" s="50"/>
      <c r="AE147" s="50"/>
      <c r="AF147" s="87">
        <f t="shared" ref="AF147:AF150" si="46">Z147+AA147+AB147+AD147</f>
        <v>0</v>
      </c>
      <c r="AG147" s="50"/>
      <c r="AH147" s="50"/>
      <c r="AI147" s="50"/>
      <c r="AJ147" s="50"/>
      <c r="AK147" s="50"/>
      <c r="AL147" s="50"/>
      <c r="AM147" s="87">
        <f t="shared" ref="AM147:AM150" si="47">AG147+AH147+AI147+AK147</f>
        <v>0</v>
      </c>
      <c r="AN147" s="50"/>
      <c r="AO147" s="50"/>
      <c r="AP147" s="50"/>
      <c r="AQ147" s="50"/>
      <c r="AR147" s="50"/>
      <c r="AS147" s="50"/>
      <c r="AT147" s="87">
        <f t="shared" ref="AT147:AT150" si="48">AN147+AO147+AP147+AR147</f>
        <v>0</v>
      </c>
      <c r="AU147" s="95">
        <f>AT147+AM147+AF147+Y147+R147+K147</f>
        <v>619807</v>
      </c>
      <c r="AV147" s="124" t="s">
        <v>891</v>
      </c>
      <c r="AW147" s="50">
        <v>2022</v>
      </c>
      <c r="AX147" s="50">
        <v>2022</v>
      </c>
      <c r="AY147" s="91" t="s">
        <v>69</v>
      </c>
      <c r="AZ147" s="275"/>
    </row>
    <row r="148" spans="1:149" s="20" customFormat="1" ht="131.44999999999999" customHeight="1" x14ac:dyDescent="0.25">
      <c r="A148" s="126" t="s">
        <v>414</v>
      </c>
      <c r="B148" s="48" t="s">
        <v>90</v>
      </c>
      <c r="C148" s="51" t="s">
        <v>98</v>
      </c>
      <c r="D148" s="50"/>
      <c r="E148" s="90"/>
      <c r="F148" s="50"/>
      <c r="G148" s="90"/>
      <c r="H148" s="50"/>
      <c r="I148" s="50">
        <v>500000</v>
      </c>
      <c r="J148" s="50" t="s">
        <v>489</v>
      </c>
      <c r="K148" s="87">
        <f t="shared" ref="K148:K150" si="49">E148+F148+G148+I148</f>
        <v>500000</v>
      </c>
      <c r="L148" s="50"/>
      <c r="M148" s="50"/>
      <c r="N148" s="50"/>
      <c r="O148" s="50"/>
      <c r="P148" s="50"/>
      <c r="Q148" s="50"/>
      <c r="R148" s="87">
        <f t="shared" ref="R148:R150" si="50">L148+M148+N148+P148</f>
        <v>0</v>
      </c>
      <c r="S148" s="108"/>
      <c r="T148" s="108"/>
      <c r="U148" s="108"/>
      <c r="V148" s="108"/>
      <c r="W148" s="108"/>
      <c r="X148" s="108"/>
      <c r="Y148" s="87">
        <f t="shared" si="45"/>
        <v>0</v>
      </c>
      <c r="Z148" s="108"/>
      <c r="AA148" s="108"/>
      <c r="AB148" s="108"/>
      <c r="AC148" s="108"/>
      <c r="AD148" s="108"/>
      <c r="AE148" s="108"/>
      <c r="AF148" s="87">
        <f t="shared" si="46"/>
        <v>0</v>
      </c>
      <c r="AG148" s="108"/>
      <c r="AH148" s="108"/>
      <c r="AI148" s="108"/>
      <c r="AJ148" s="108"/>
      <c r="AK148" s="108"/>
      <c r="AL148" s="108"/>
      <c r="AM148" s="87">
        <f t="shared" si="47"/>
        <v>0</v>
      </c>
      <c r="AN148" s="50"/>
      <c r="AO148" s="50"/>
      <c r="AP148" s="50"/>
      <c r="AQ148" s="50"/>
      <c r="AR148" s="50"/>
      <c r="AS148" s="50"/>
      <c r="AT148" s="87">
        <f t="shared" si="48"/>
        <v>0</v>
      </c>
      <c r="AU148" s="95">
        <f>AT148+AM148+AF148+Y148+R148+K148</f>
        <v>500000</v>
      </c>
      <c r="AV148" s="89" t="s">
        <v>768</v>
      </c>
      <c r="AW148" s="50">
        <v>2022</v>
      </c>
      <c r="AX148" s="50">
        <v>2022</v>
      </c>
      <c r="AY148" s="48" t="s">
        <v>152</v>
      </c>
    </row>
    <row r="149" spans="1:149" s="6" customFormat="1" ht="82.5" customHeight="1" x14ac:dyDescent="0.25">
      <c r="A149" s="126" t="s">
        <v>544</v>
      </c>
      <c r="B149" s="48" t="s">
        <v>257</v>
      </c>
      <c r="C149" s="51" t="s">
        <v>98</v>
      </c>
      <c r="D149" s="51"/>
      <c r="E149" s="51"/>
      <c r="F149" s="51"/>
      <c r="G149" s="51"/>
      <c r="H149" s="51"/>
      <c r="I149" s="51"/>
      <c r="J149" s="51"/>
      <c r="K149" s="87">
        <f t="shared" si="49"/>
        <v>0</v>
      </c>
      <c r="L149" s="90">
        <v>30000</v>
      </c>
      <c r="M149" s="50"/>
      <c r="N149" s="50"/>
      <c r="O149" s="50"/>
      <c r="P149" s="50"/>
      <c r="Q149" s="50"/>
      <c r="R149" s="87">
        <f t="shared" si="50"/>
        <v>30000</v>
      </c>
      <c r="S149" s="90">
        <v>30000</v>
      </c>
      <c r="T149" s="50"/>
      <c r="U149" s="50"/>
      <c r="V149" s="50"/>
      <c r="W149" s="50"/>
      <c r="X149" s="50"/>
      <c r="Y149" s="87">
        <f t="shared" si="45"/>
        <v>30000</v>
      </c>
      <c r="Z149" s="108"/>
      <c r="AA149" s="108"/>
      <c r="AB149" s="108"/>
      <c r="AC149" s="108"/>
      <c r="AD149" s="108"/>
      <c r="AE149" s="108"/>
      <c r="AF149" s="87">
        <f t="shared" si="46"/>
        <v>0</v>
      </c>
      <c r="AG149" s="108"/>
      <c r="AH149" s="108"/>
      <c r="AI149" s="108"/>
      <c r="AJ149" s="108"/>
      <c r="AK149" s="108"/>
      <c r="AL149" s="108"/>
      <c r="AM149" s="87">
        <f t="shared" si="47"/>
        <v>0</v>
      </c>
      <c r="AN149" s="90"/>
      <c r="AO149" s="50"/>
      <c r="AP149" s="50"/>
      <c r="AQ149" s="50"/>
      <c r="AR149" s="50"/>
      <c r="AS149" s="50"/>
      <c r="AT149" s="87">
        <f t="shared" si="48"/>
        <v>0</v>
      </c>
      <c r="AU149" s="95">
        <f>AT149+AM149+AF149+Y149+R149</f>
        <v>60000</v>
      </c>
      <c r="AV149" s="89" t="s">
        <v>769</v>
      </c>
      <c r="AW149" s="50">
        <v>2023</v>
      </c>
      <c r="AX149" s="50">
        <v>2024</v>
      </c>
      <c r="AY149" s="48" t="s">
        <v>258</v>
      </c>
      <c r="AZ149" s="276"/>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row>
    <row r="150" spans="1:149" s="20" customFormat="1" ht="86.1" customHeight="1" x14ac:dyDescent="0.25">
      <c r="A150" s="169" t="s">
        <v>946</v>
      </c>
      <c r="B150" s="289" t="s">
        <v>947</v>
      </c>
      <c r="C150" s="237" t="s">
        <v>98</v>
      </c>
      <c r="D150" s="238"/>
      <c r="E150" s="282"/>
      <c r="F150" s="283"/>
      <c r="G150" s="284"/>
      <c r="H150" s="284"/>
      <c r="I150" s="284"/>
      <c r="J150" s="284"/>
      <c r="K150" s="303">
        <f t="shared" si="49"/>
        <v>0</v>
      </c>
      <c r="L150" s="304"/>
      <c r="M150" s="304"/>
      <c r="N150" s="284"/>
      <c r="O150" s="284"/>
      <c r="P150" s="284"/>
      <c r="Q150" s="284"/>
      <c r="R150" s="303">
        <f t="shared" si="50"/>
        <v>0</v>
      </c>
      <c r="S150" s="304">
        <v>21176.470559999998</v>
      </c>
      <c r="T150" s="304"/>
      <c r="U150" s="284"/>
      <c r="V150" s="284"/>
      <c r="W150" s="284">
        <v>119999.99983999999</v>
      </c>
      <c r="X150" s="284"/>
      <c r="Y150" s="303">
        <f>S150+T150+U150+W150</f>
        <v>141176.47039999999</v>
      </c>
      <c r="Z150" s="305">
        <v>243529.41143999997</v>
      </c>
      <c r="AA150" s="305"/>
      <c r="AB150" s="284"/>
      <c r="AC150" s="284"/>
      <c r="AD150" s="284">
        <v>1379999.99816</v>
      </c>
      <c r="AE150" s="284"/>
      <c r="AF150" s="303">
        <f t="shared" si="46"/>
        <v>1623529.4095999999</v>
      </c>
      <c r="AG150" s="284"/>
      <c r="AH150" s="284"/>
      <c r="AI150" s="284"/>
      <c r="AJ150" s="284"/>
      <c r="AK150" s="284"/>
      <c r="AL150" s="284"/>
      <c r="AM150" s="306">
        <f t="shared" si="47"/>
        <v>0</v>
      </c>
      <c r="AN150" s="284"/>
      <c r="AO150" s="284"/>
      <c r="AP150" s="284"/>
      <c r="AQ150" s="284"/>
      <c r="AR150" s="284"/>
      <c r="AS150" s="284"/>
      <c r="AT150" s="286">
        <f t="shared" si="48"/>
        <v>0</v>
      </c>
      <c r="AU150" s="290">
        <f t="shared" ref="AU150" si="51">AT150+AM150+AF150+Y150+R150+K150</f>
        <v>1764705.88</v>
      </c>
      <c r="AV150" s="307" t="s">
        <v>948</v>
      </c>
      <c r="AW150" s="238">
        <v>2024</v>
      </c>
      <c r="AX150" s="238">
        <v>2025</v>
      </c>
      <c r="AY150" s="52" t="s">
        <v>69</v>
      </c>
    </row>
    <row r="151" spans="1:149" s="20" customFormat="1" ht="27" customHeight="1" x14ac:dyDescent="0.25">
      <c r="A151" s="346" t="s">
        <v>1006</v>
      </c>
      <c r="B151" s="347"/>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347"/>
      <c r="AG151" s="347"/>
      <c r="AH151" s="347"/>
      <c r="AI151" s="347"/>
      <c r="AJ151" s="347"/>
      <c r="AK151" s="347"/>
      <c r="AL151" s="347"/>
      <c r="AM151" s="347"/>
      <c r="AN151" s="347"/>
      <c r="AO151" s="347"/>
      <c r="AP151" s="347"/>
      <c r="AQ151" s="347"/>
      <c r="AR151" s="347"/>
      <c r="AS151" s="347"/>
      <c r="AT151" s="347"/>
      <c r="AU151" s="347"/>
      <c r="AV151" s="347"/>
      <c r="AW151" s="347"/>
      <c r="AX151" s="347"/>
      <c r="AY151" s="348"/>
    </row>
    <row r="152" spans="1:149" s="20" customFormat="1" ht="31.5" customHeight="1" x14ac:dyDescent="0.25">
      <c r="A152" s="356" t="s">
        <v>415</v>
      </c>
      <c r="B152" s="340"/>
      <c r="C152" s="340"/>
      <c r="D152" s="340"/>
      <c r="E152" s="340"/>
      <c r="F152" s="340"/>
      <c r="G152" s="340"/>
      <c r="H152" s="340"/>
      <c r="I152" s="340"/>
      <c r="J152" s="340"/>
      <c r="K152" s="340"/>
      <c r="L152" s="340"/>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c r="AR152" s="340"/>
      <c r="AS152" s="340"/>
      <c r="AT152" s="340"/>
      <c r="AU152" s="340"/>
      <c r="AV152" s="340"/>
      <c r="AW152" s="340"/>
      <c r="AX152" s="340"/>
      <c r="AY152" s="340"/>
    </row>
    <row r="153" spans="1:149" s="20" customFormat="1" ht="45" hidden="1" customHeight="1" x14ac:dyDescent="0.25">
      <c r="A153" s="92" t="s">
        <v>416</v>
      </c>
      <c r="B153" s="51"/>
      <c r="C153" s="51"/>
      <c r="D153" s="51"/>
      <c r="E153" s="51"/>
      <c r="F153" s="51"/>
      <c r="G153" s="51"/>
      <c r="H153" s="51"/>
      <c r="I153" s="51"/>
      <c r="J153" s="51"/>
      <c r="K153" s="87">
        <f>E153+F153+G153+I153</f>
        <v>0</v>
      </c>
      <c r="L153" s="94"/>
      <c r="M153" s="51"/>
      <c r="N153" s="51"/>
      <c r="O153" s="51"/>
      <c r="P153" s="51"/>
      <c r="Q153" s="51"/>
      <c r="R153" s="87">
        <f>L153+M153+N153+P153</f>
        <v>0</v>
      </c>
      <c r="S153" s="50"/>
      <c r="T153" s="50"/>
      <c r="U153" s="50"/>
      <c r="V153" s="50"/>
      <c r="W153" s="50"/>
      <c r="X153" s="50"/>
      <c r="Y153" s="87">
        <f>S153+T153+U153+W153</f>
        <v>0</v>
      </c>
      <c r="Z153" s="50"/>
      <c r="AA153" s="50"/>
      <c r="AB153" s="50"/>
      <c r="AC153" s="50"/>
      <c r="AD153" s="50"/>
      <c r="AE153" s="50"/>
      <c r="AF153" s="87">
        <f>Z153+AA153+AB153+AD153</f>
        <v>0</v>
      </c>
      <c r="AG153" s="50"/>
      <c r="AH153" s="50"/>
      <c r="AI153" s="50"/>
      <c r="AJ153" s="50"/>
      <c r="AK153" s="50"/>
      <c r="AL153" s="50"/>
      <c r="AM153" s="87">
        <f>AG153+AH153+AI153+AK153</f>
        <v>0</v>
      </c>
      <c r="AN153" s="50"/>
      <c r="AO153" s="50"/>
      <c r="AP153" s="50"/>
      <c r="AQ153" s="50"/>
      <c r="AR153" s="50"/>
      <c r="AS153" s="50"/>
      <c r="AT153" s="87">
        <f>AN153+AO153+AP153+AR153</f>
        <v>0</v>
      </c>
      <c r="AU153" s="95">
        <f>AT153+AM153+AF153+Y153+R153+K153</f>
        <v>0</v>
      </c>
      <c r="AV153" s="96"/>
      <c r="AW153" s="51"/>
      <c r="AX153" s="54"/>
      <c r="AY153" s="51"/>
    </row>
    <row r="154" spans="1:149" s="20" customFormat="1" ht="31.5" customHeight="1" x14ac:dyDescent="0.25">
      <c r="A154" s="356" t="s">
        <v>417</v>
      </c>
      <c r="B154" s="340"/>
      <c r="C154" s="340"/>
      <c r="D154" s="340"/>
      <c r="E154" s="340"/>
      <c r="F154" s="340"/>
      <c r="G154" s="340"/>
      <c r="H154" s="340"/>
      <c r="I154" s="340"/>
      <c r="J154" s="340"/>
      <c r="K154" s="340"/>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c r="AN154" s="340"/>
      <c r="AO154" s="340"/>
      <c r="AP154" s="340"/>
      <c r="AQ154" s="340"/>
      <c r="AR154" s="340"/>
      <c r="AS154" s="340"/>
      <c r="AT154" s="340"/>
      <c r="AU154" s="340"/>
      <c r="AV154" s="340"/>
      <c r="AW154" s="340"/>
      <c r="AX154" s="340"/>
      <c r="AY154" s="340"/>
    </row>
    <row r="155" spans="1:149" s="20" customFormat="1" ht="45" hidden="1" customHeight="1" x14ac:dyDescent="0.25">
      <c r="A155" s="92" t="s">
        <v>418</v>
      </c>
      <c r="B155" s="51"/>
      <c r="C155" s="51"/>
      <c r="D155" s="51"/>
      <c r="E155" s="51"/>
      <c r="F155" s="51"/>
      <c r="G155" s="51"/>
      <c r="H155" s="51"/>
      <c r="I155" s="51"/>
      <c r="J155" s="51"/>
      <c r="K155" s="87">
        <f>E155+F155+G155+I155</f>
        <v>0</v>
      </c>
      <c r="L155" s="94"/>
      <c r="M155" s="51"/>
      <c r="N155" s="51"/>
      <c r="O155" s="51"/>
      <c r="P155" s="51"/>
      <c r="Q155" s="51"/>
      <c r="R155" s="87">
        <f>L155+M155+N155+P155</f>
        <v>0</v>
      </c>
      <c r="S155" s="50"/>
      <c r="T155" s="50"/>
      <c r="U155" s="50"/>
      <c r="V155" s="50"/>
      <c r="W155" s="50"/>
      <c r="X155" s="50"/>
      <c r="Y155" s="87">
        <f>S155+T155+U155+W155</f>
        <v>0</v>
      </c>
      <c r="Z155" s="50"/>
      <c r="AA155" s="50"/>
      <c r="AB155" s="50"/>
      <c r="AC155" s="50"/>
      <c r="AD155" s="50"/>
      <c r="AE155" s="50"/>
      <c r="AF155" s="87">
        <f>Z155+AA155+AB155+AD155</f>
        <v>0</v>
      </c>
      <c r="AG155" s="50"/>
      <c r="AH155" s="50"/>
      <c r="AI155" s="50"/>
      <c r="AJ155" s="50"/>
      <c r="AK155" s="50"/>
      <c r="AL155" s="50"/>
      <c r="AM155" s="87">
        <f>AG155+AH155+AI155+AK155</f>
        <v>0</v>
      </c>
      <c r="AN155" s="50"/>
      <c r="AO155" s="50"/>
      <c r="AP155" s="50"/>
      <c r="AQ155" s="50"/>
      <c r="AR155" s="50"/>
      <c r="AS155" s="50"/>
      <c r="AT155" s="87">
        <f>AN155+AO155+AP155+AR155</f>
        <v>0</v>
      </c>
      <c r="AU155" s="95">
        <f>AT155+AM155+AF155+Y155+R155+K155</f>
        <v>0</v>
      </c>
      <c r="AV155" s="96"/>
      <c r="AW155" s="51"/>
      <c r="AX155" s="54"/>
      <c r="AY155" s="51"/>
    </row>
    <row r="156" spans="1:149" s="61" customFormat="1" ht="33.6" customHeight="1" x14ac:dyDescent="0.25">
      <c r="A156" s="356" t="s">
        <v>419</v>
      </c>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0"/>
      <c r="AY156" s="340"/>
    </row>
    <row r="157" spans="1:149" s="20" customFormat="1" ht="31.5" customHeight="1" x14ac:dyDescent="0.25">
      <c r="A157" s="92" t="s">
        <v>420</v>
      </c>
      <c r="B157" s="51"/>
      <c r="C157" s="51"/>
      <c r="D157" s="51"/>
      <c r="E157" s="51"/>
      <c r="F157" s="51"/>
      <c r="G157" s="51"/>
      <c r="H157" s="51"/>
      <c r="I157" s="51"/>
      <c r="J157" s="51"/>
      <c r="K157" s="87">
        <f>E157+F157+G157+I157</f>
        <v>0</v>
      </c>
      <c r="L157" s="94"/>
      <c r="M157" s="51"/>
      <c r="N157" s="51"/>
      <c r="O157" s="51"/>
      <c r="P157" s="51"/>
      <c r="Q157" s="51"/>
      <c r="R157" s="87">
        <f>L157+M157+N157+P157</f>
        <v>0</v>
      </c>
      <c r="S157" s="50"/>
      <c r="T157" s="50"/>
      <c r="U157" s="50"/>
      <c r="V157" s="50"/>
      <c r="W157" s="50"/>
      <c r="X157" s="50"/>
      <c r="Y157" s="87">
        <f>S157+T157+U157+W157</f>
        <v>0</v>
      </c>
      <c r="Z157" s="50"/>
      <c r="AA157" s="50"/>
      <c r="AB157" s="50"/>
      <c r="AC157" s="50"/>
      <c r="AD157" s="50"/>
      <c r="AE157" s="50"/>
      <c r="AF157" s="87">
        <f>Z157+AA157+AB157+AD157</f>
        <v>0</v>
      </c>
      <c r="AG157" s="50"/>
      <c r="AH157" s="50"/>
      <c r="AI157" s="50"/>
      <c r="AJ157" s="50"/>
      <c r="AK157" s="50"/>
      <c r="AL157" s="50"/>
      <c r="AM157" s="87">
        <f>AG157+AH157+AI157+AK157</f>
        <v>0</v>
      </c>
      <c r="AN157" s="50"/>
      <c r="AO157" s="50"/>
      <c r="AP157" s="50"/>
      <c r="AQ157" s="50"/>
      <c r="AR157" s="50"/>
      <c r="AS157" s="50"/>
      <c r="AT157" s="87">
        <f>AN157+AO157+AP157+AR157</f>
        <v>0</v>
      </c>
      <c r="AU157" s="95">
        <f>AT157+AM157+AF157+Y157+R157+K157</f>
        <v>0</v>
      </c>
      <c r="AV157" s="96"/>
      <c r="AW157" s="51"/>
      <c r="AX157" s="54"/>
      <c r="AY157" s="51"/>
    </row>
    <row r="158" spans="1:149" ht="35.1" customHeight="1" x14ac:dyDescent="0.25">
      <c r="A158" s="356" t="s">
        <v>615</v>
      </c>
      <c r="B158" s="340"/>
      <c r="C158" s="340"/>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0"/>
      <c r="AD158" s="340"/>
      <c r="AE158" s="340"/>
      <c r="AF158" s="340"/>
      <c r="AG158" s="340"/>
      <c r="AH158" s="340"/>
      <c r="AI158" s="340"/>
      <c r="AJ158" s="340"/>
      <c r="AK158" s="340"/>
      <c r="AL158" s="340"/>
      <c r="AM158" s="340"/>
      <c r="AN158" s="340"/>
      <c r="AO158" s="340"/>
      <c r="AP158" s="340"/>
      <c r="AQ158" s="340"/>
      <c r="AR158" s="340"/>
      <c r="AS158" s="340"/>
      <c r="AT158" s="340"/>
      <c r="AU158" s="340"/>
      <c r="AV158" s="340"/>
      <c r="AW158" s="340"/>
      <c r="AX158" s="340"/>
      <c r="AY158" s="340"/>
    </row>
    <row r="159" spans="1:149" ht="27.95" customHeight="1" x14ac:dyDescent="0.25">
      <c r="A159" s="92" t="s">
        <v>614</v>
      </c>
      <c r="B159" s="51"/>
      <c r="C159" s="51"/>
      <c r="D159" s="51"/>
      <c r="E159" s="51"/>
      <c r="F159" s="51"/>
      <c r="G159" s="51"/>
      <c r="H159" s="51"/>
      <c r="I159" s="51"/>
      <c r="J159" s="51"/>
      <c r="K159" s="87">
        <f>E159+F159+G159+I159</f>
        <v>0</v>
      </c>
      <c r="L159" s="94"/>
      <c r="M159" s="51"/>
      <c r="N159" s="51"/>
      <c r="O159" s="51"/>
      <c r="P159" s="51"/>
      <c r="Q159" s="51"/>
      <c r="R159" s="87">
        <f>L159+M159+N159+P159</f>
        <v>0</v>
      </c>
      <c r="S159" s="50"/>
      <c r="T159" s="50"/>
      <c r="U159" s="50"/>
      <c r="V159" s="50"/>
      <c r="W159" s="50"/>
      <c r="X159" s="50"/>
      <c r="Y159" s="87">
        <f>S159+T159+U159+W159</f>
        <v>0</v>
      </c>
      <c r="Z159" s="50"/>
      <c r="AA159" s="50"/>
      <c r="AB159" s="50"/>
      <c r="AC159" s="50"/>
      <c r="AD159" s="50"/>
      <c r="AE159" s="50"/>
      <c r="AF159" s="87">
        <f>Z159+AA159+AB159+AD159</f>
        <v>0</v>
      </c>
      <c r="AG159" s="50"/>
      <c r="AH159" s="50"/>
      <c r="AI159" s="50"/>
      <c r="AJ159" s="50"/>
      <c r="AK159" s="50"/>
      <c r="AL159" s="50"/>
      <c r="AM159" s="87">
        <f>AG159+AH159+AI159+AK159</f>
        <v>0</v>
      </c>
      <c r="AN159" s="50"/>
      <c r="AO159" s="50"/>
      <c r="AP159" s="50"/>
      <c r="AQ159" s="50"/>
      <c r="AR159" s="50"/>
      <c r="AS159" s="50"/>
      <c r="AT159" s="87">
        <f>AN159+AO159+AP159+AR159</f>
        <v>0</v>
      </c>
      <c r="AU159" s="95">
        <f>AT159+AM159+AF159+Y159+R159+K159</f>
        <v>0</v>
      </c>
      <c r="AV159" s="96"/>
      <c r="AW159" s="51"/>
      <c r="AX159" s="54"/>
      <c r="AY159" s="51"/>
    </row>
    <row r="160" spans="1:149" ht="48" customHeight="1" x14ac:dyDescent="0.25">
      <c r="A160" s="383" t="s">
        <v>421</v>
      </c>
      <c r="B160" s="385"/>
      <c r="C160" s="385"/>
      <c r="D160" s="385"/>
      <c r="E160" s="110">
        <f>SUM(E173,E175,E177,E179,E162:E172,E184:E188,E190:E194,E196:E196,E181,E165:E171)</f>
        <v>483081</v>
      </c>
      <c r="F160" s="110">
        <f>SUM(F173,F175,F177,F179,F162:F172,F184:F188,F190:F194,F196:F196,F181,F165:F171)</f>
        <v>0</v>
      </c>
      <c r="G160" s="110">
        <f>SUM(G173,G175,G177,G179,G162:G172,G184:G188,G190:G194,G196:G196,G181,G165:G171)</f>
        <v>0</v>
      </c>
      <c r="H160" s="110"/>
      <c r="I160" s="110">
        <f>SUM(I173,I175,I177,I179,I162:I172,I184:I188,I190:I194,I196:I196,I181,I165:I171)</f>
        <v>0</v>
      </c>
      <c r="J160" s="110"/>
      <c r="K160" s="110">
        <f>SUM(K173,K175,K177,K179,K162:K172,K184:K188,K190:K194,K196:K196,K181,K165:K171)</f>
        <v>483081</v>
      </c>
      <c r="L160" s="110">
        <f>SUM(L173,L175,L177,L179,L162:L172,L184:L188,L190:L194,L196:L196,L181,L165:L171)</f>
        <v>5348530</v>
      </c>
      <c r="M160" s="110">
        <f>SUM(M173,M175,M177,M179,M162:M172,M184:M188,M190:M194,M196:M196,M181,M165:M171)</f>
        <v>122774</v>
      </c>
      <c r="N160" s="110">
        <f>SUM(N173,N175,N177,N179,N162:N172,N184:N188,N190:N194,N196:N196,N181,N165:N171)</f>
        <v>160000</v>
      </c>
      <c r="O160" s="110"/>
      <c r="P160" s="110">
        <f>SUM(P173,P175,P177,P179,P162:P172,P184:P188,P190:P194,P196:P196,P181,P165:P171)</f>
        <v>0</v>
      </c>
      <c r="Q160" s="110"/>
      <c r="R160" s="110">
        <f>SUM(R173,R175,R177,R179,R162:R172,R184:R188,R190:R194,R196:R196,R181,R165:R171)</f>
        <v>5631304</v>
      </c>
      <c r="S160" s="110">
        <f>SUM(S173,S175,S177,S179,S162:S172,S184:S188,S190:S194,S196:S196,S181,S165:S171)</f>
        <v>4818108</v>
      </c>
      <c r="T160" s="110">
        <f>SUM(T173,T175,T177,T179,T162:T172,T184:T188,T190:T194,T196:T196,T181,T165:T171)</f>
        <v>1377226</v>
      </c>
      <c r="U160" s="110">
        <f>SUM(U173,U175,U177,U179,U162:U172,U184:U188,U190:U194,U196:U196,U181,U165:U171)</f>
        <v>0</v>
      </c>
      <c r="V160" s="110"/>
      <c r="W160" s="110">
        <f>SUM(W173,W175,W177,W179,W162:W172,W184:W188,W190:W194,W196:W196,W181,W165:W171)</f>
        <v>595000</v>
      </c>
      <c r="X160" s="110"/>
      <c r="Y160" s="110">
        <f>SUM(Y173,Y175,Y177,Y179,Y162:Y172,Y184:Y188,Y190:Y194,Y196:Y196,Y181,Y165:Y171)</f>
        <v>6790334</v>
      </c>
      <c r="Z160" s="110">
        <f>SUM(Z173,Z175,Z177,Z179,Z162:Z172,Z184:Z188,Z190:Z194,Z196:Z196,Z181,Z165:Z171)</f>
        <v>130000</v>
      </c>
      <c r="AA160" s="110">
        <f>SUM(AA173,AA175,AA177,AA179,AA162:AA172,AA184:AA188,AA190:AA194,AA196:AA196,AA181,AA165:AA171)</f>
        <v>0</v>
      </c>
      <c r="AB160" s="110">
        <f>SUM(AB173,AB175,AB177,AB179,AB162:AB172,AB184:AB188,AB190:AB194,AB196:AB196,AB181,AB165:AB171)</f>
        <v>0</v>
      </c>
      <c r="AC160" s="110"/>
      <c r="AD160" s="110">
        <f>SUM(AD173,AD175,AD177,AD179,AD162:AD172,AD184:AD188,AD190:AD194,AD196:AD196,AD181,AD165:AD171)</f>
        <v>0</v>
      </c>
      <c r="AE160" s="110"/>
      <c r="AF160" s="110">
        <f>SUM(AF173,AF175,AF177,AF179,AF162:AF172,AF184:AF188,AF190:AF194,AF196:AF196,AF181,AF165:AF171)</f>
        <v>130000</v>
      </c>
      <c r="AG160" s="110">
        <f>SUM(AG173,AG175,AG177,AG179,AG162:AG172,AG184:AG188,AG190:AG194,AG196:AG196,AG181,AG165:AG171)</f>
        <v>150000</v>
      </c>
      <c r="AH160" s="110">
        <f>SUM(AH173,AH175,AH177,AH179,AH162:AH172,AH184:AH188,AH190:AH194,AH196:AH196,AH181,AH165:AH171)</f>
        <v>0</v>
      </c>
      <c r="AI160" s="110">
        <f>SUM(AI173,AI175,AI177,AI179,AI162:AI172,AI184:AI188,AI190:AI194,AI196:AI196,AI181,AI165:AI171)</f>
        <v>0</v>
      </c>
      <c r="AJ160" s="110"/>
      <c r="AK160" s="110">
        <f>SUM(AK173,AK175,AK177,AK179,AK162:AK172,AK184:AK188,AK190:AK194,AK196:AK196,AK181,AK165:AK171)</f>
        <v>0</v>
      </c>
      <c r="AL160" s="110"/>
      <c r="AM160" s="110">
        <f>SUM(AM173,AM175,AM177,AM179,AM162:AM172,AM184:AM188,AM190:AM194,AM196:AM196,AM181,AM165:AM171)</f>
        <v>150000</v>
      </c>
      <c r="AN160" s="110">
        <f>SUM(AN173,AN175,AN177,AN179,AN162:AN172,AN184:AN188,AN190:AN194,AN196:AN196,AN181,AN165:AN171)</f>
        <v>530000</v>
      </c>
      <c r="AO160" s="110">
        <f>SUM(AO173,AO175,AO177,AO179,AO162:AO172,AO184:AO188,AO190:AO194,AO196:AO196,AO181,AO165:AO171)</f>
        <v>0</v>
      </c>
      <c r="AP160" s="110">
        <f>SUM(AP173,AP175,AP177,AP179,AP162:AP172,AP184:AP188,AP190:AP194,AP196:AP196,AP181,AP165:AP171)</f>
        <v>0</v>
      </c>
      <c r="AQ160" s="110"/>
      <c r="AR160" s="110">
        <f>SUM(AR173,AR175,AR177,AR179,AR162:AR172,AR184:AR188,AR190:AR194,AR196:AR196,AR181,AR165:AR171)</f>
        <v>0</v>
      </c>
      <c r="AS160" s="110"/>
      <c r="AT160" s="110">
        <f>SUM(AT173,AT175,AT177,AT179,AT162:AT172,AT184:AT188,AT190:AT194,AT196:AT196,AT181,AT165:AT171)</f>
        <v>530000</v>
      </c>
      <c r="AU160" s="110">
        <f>SUM(AU173,AU175,AU177,AU179,AU162:AU172,AU184:AU188,AU190:AU194,AU196:AU196,AU181,AU165:AU171)</f>
        <v>13714719</v>
      </c>
      <c r="AV160" s="111"/>
      <c r="AW160" s="111"/>
      <c r="AX160" s="111"/>
      <c r="AY160" s="111"/>
    </row>
    <row r="161" spans="1:149" ht="47.1" customHeight="1" x14ac:dyDescent="0.25">
      <c r="A161" s="356" t="s">
        <v>422</v>
      </c>
      <c r="B161" s="340"/>
      <c r="C161" s="340"/>
      <c r="D161" s="340"/>
      <c r="E161" s="340"/>
      <c r="F161" s="340"/>
      <c r="G161" s="340"/>
      <c r="H161" s="340"/>
      <c r="I161" s="340"/>
      <c r="J161" s="340"/>
      <c r="K161" s="340"/>
      <c r="L161" s="340"/>
      <c r="M161" s="340"/>
      <c r="N161" s="340"/>
      <c r="O161" s="340"/>
      <c r="P161" s="340"/>
      <c r="Q161" s="340"/>
      <c r="R161" s="340"/>
      <c r="S161" s="340"/>
      <c r="T161" s="340"/>
      <c r="U161" s="340"/>
      <c r="V161" s="340"/>
      <c r="W161" s="340"/>
      <c r="X161" s="340"/>
      <c r="Y161" s="340"/>
      <c r="Z161" s="340"/>
      <c r="AA161" s="340"/>
      <c r="AB161" s="340"/>
      <c r="AC161" s="340"/>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0"/>
      <c r="AY161" s="340"/>
    </row>
    <row r="162" spans="1:149" s="4" customFormat="1" ht="235.5" customHeight="1" x14ac:dyDescent="0.25">
      <c r="A162" s="126" t="s">
        <v>423</v>
      </c>
      <c r="B162" s="48" t="s">
        <v>64</v>
      </c>
      <c r="C162" s="51" t="s">
        <v>98</v>
      </c>
      <c r="D162" s="50"/>
      <c r="E162" s="90"/>
      <c r="F162" s="50"/>
      <c r="G162" s="90"/>
      <c r="H162" s="50"/>
      <c r="I162" s="50"/>
      <c r="J162" s="50"/>
      <c r="K162" s="49">
        <f t="shared" ref="K162:K177" si="52">E162+F162+G162+I162</f>
        <v>0</v>
      </c>
      <c r="L162" s="50">
        <v>80000</v>
      </c>
      <c r="M162" s="50"/>
      <c r="N162" s="50"/>
      <c r="O162" s="50"/>
      <c r="P162" s="50"/>
      <c r="Q162" s="125"/>
      <c r="R162" s="49">
        <f t="shared" ref="R162:R196" si="53">L162+M162+N162+P162</f>
        <v>80000</v>
      </c>
      <c r="S162" s="108"/>
      <c r="T162" s="108"/>
      <c r="U162" s="108"/>
      <c r="V162" s="108"/>
      <c r="W162" s="108"/>
      <c r="X162" s="108"/>
      <c r="Y162" s="87">
        <f t="shared" ref="Y162:Y188" si="54">S162+T162+U162+W162</f>
        <v>0</v>
      </c>
      <c r="Z162" s="108">
        <v>80000</v>
      </c>
      <c r="AA162" s="108"/>
      <c r="AB162" s="108"/>
      <c r="AC162" s="108"/>
      <c r="AD162" s="108"/>
      <c r="AE162" s="108"/>
      <c r="AF162" s="87">
        <f t="shared" ref="AF162:AF188" si="55">Z162+AA162+AB162+AD162</f>
        <v>80000</v>
      </c>
      <c r="AG162" s="108">
        <v>80000</v>
      </c>
      <c r="AH162" s="108"/>
      <c r="AI162" s="108"/>
      <c r="AJ162" s="108"/>
      <c r="AK162" s="108"/>
      <c r="AL162" s="108"/>
      <c r="AM162" s="87">
        <f t="shared" ref="AM162:AM188" si="56">AG162+AH162+AI162+AK162</f>
        <v>80000</v>
      </c>
      <c r="AN162" s="50">
        <v>80000</v>
      </c>
      <c r="AO162" s="50"/>
      <c r="AP162" s="50"/>
      <c r="AQ162" s="50"/>
      <c r="AR162" s="50"/>
      <c r="AS162" s="125"/>
      <c r="AT162" s="87">
        <f t="shared" ref="AT162:AT188" si="57">AN162+AO162+AP162+AR162</f>
        <v>80000</v>
      </c>
      <c r="AU162" s="95">
        <f t="shared" ref="AU162:AU177" si="58">AT162+AM162+AF162+Y162+R162+K162</f>
        <v>320000</v>
      </c>
      <c r="AV162" s="89" t="s">
        <v>771</v>
      </c>
      <c r="AW162" s="50">
        <v>2022</v>
      </c>
      <c r="AX162" s="50">
        <v>2027</v>
      </c>
      <c r="AY162" s="48" t="s">
        <v>69</v>
      </c>
    </row>
    <row r="163" spans="1:149" ht="23.1" customHeight="1" x14ac:dyDescent="0.25">
      <c r="A163" s="126" t="s">
        <v>424</v>
      </c>
      <c r="B163" s="386" t="s">
        <v>1003</v>
      </c>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87"/>
      <c r="AN163" s="387"/>
      <c r="AO163" s="387"/>
      <c r="AP163" s="387"/>
      <c r="AQ163" s="387"/>
      <c r="AR163" s="387"/>
      <c r="AS163" s="387"/>
      <c r="AT163" s="387"/>
      <c r="AU163" s="387"/>
      <c r="AV163" s="387"/>
      <c r="AW163" s="387"/>
      <c r="AX163" s="387"/>
      <c r="AY163" s="388"/>
    </row>
    <row r="164" spans="1:149" s="4" customFormat="1" ht="29.25" customHeight="1" x14ac:dyDescent="0.25">
      <c r="A164" s="346" t="s">
        <v>1006</v>
      </c>
      <c r="B164" s="347"/>
      <c r="C164" s="347"/>
      <c r="D164" s="347"/>
      <c r="E164" s="347"/>
      <c r="F164" s="347"/>
      <c r="G164" s="347"/>
      <c r="H164" s="347"/>
      <c r="I164" s="347"/>
      <c r="J164" s="347"/>
      <c r="K164" s="347"/>
      <c r="L164" s="347"/>
      <c r="M164" s="347"/>
      <c r="N164" s="347"/>
      <c r="O164" s="347"/>
      <c r="P164" s="347"/>
      <c r="Q164" s="347"/>
      <c r="R164" s="347"/>
      <c r="S164" s="347"/>
      <c r="T164" s="347"/>
      <c r="U164" s="347"/>
      <c r="V164" s="347"/>
      <c r="W164" s="347"/>
      <c r="X164" s="347"/>
      <c r="Y164" s="347"/>
      <c r="Z164" s="347"/>
      <c r="AA164" s="347"/>
      <c r="AB164" s="347"/>
      <c r="AC164" s="347"/>
      <c r="AD164" s="347"/>
      <c r="AE164" s="347"/>
      <c r="AF164" s="347"/>
      <c r="AG164" s="347"/>
      <c r="AH164" s="347"/>
      <c r="AI164" s="347"/>
      <c r="AJ164" s="347"/>
      <c r="AK164" s="347"/>
      <c r="AL164" s="347"/>
      <c r="AM164" s="347"/>
      <c r="AN164" s="347"/>
      <c r="AO164" s="347"/>
      <c r="AP164" s="347"/>
      <c r="AQ164" s="347"/>
      <c r="AR164" s="347"/>
      <c r="AS164" s="347"/>
      <c r="AT164" s="347"/>
      <c r="AU164" s="347"/>
      <c r="AV164" s="347"/>
      <c r="AW164" s="347"/>
      <c r="AX164" s="347"/>
      <c r="AY164" s="348"/>
    </row>
    <row r="165" spans="1:149" ht="134.44999999999999" customHeight="1" x14ac:dyDescent="0.25">
      <c r="A165" s="126" t="s">
        <v>545</v>
      </c>
      <c r="B165" s="48" t="s">
        <v>62</v>
      </c>
      <c r="C165" s="51" t="s">
        <v>98</v>
      </c>
      <c r="D165" s="50"/>
      <c r="E165" s="50">
        <v>13000</v>
      </c>
      <c r="F165" s="50"/>
      <c r="G165" s="50"/>
      <c r="H165" s="50"/>
      <c r="I165" s="50"/>
      <c r="J165" s="50"/>
      <c r="K165" s="49">
        <f t="shared" si="52"/>
        <v>13000</v>
      </c>
      <c r="L165" s="90">
        <v>20000</v>
      </c>
      <c r="M165" s="50"/>
      <c r="N165" s="50"/>
      <c r="O165" s="50"/>
      <c r="P165" s="50"/>
      <c r="Q165" s="50"/>
      <c r="R165" s="49">
        <f t="shared" si="53"/>
        <v>20000</v>
      </c>
      <c r="S165" s="108"/>
      <c r="T165" s="108"/>
      <c r="U165" s="108"/>
      <c r="V165" s="108"/>
      <c r="W165" s="108"/>
      <c r="X165" s="108"/>
      <c r="Y165" s="87">
        <f t="shared" si="54"/>
        <v>0</v>
      </c>
      <c r="Z165" s="108"/>
      <c r="AA165" s="108"/>
      <c r="AB165" s="108"/>
      <c r="AC165" s="108"/>
      <c r="AD165" s="108"/>
      <c r="AE165" s="108"/>
      <c r="AF165" s="87">
        <f t="shared" si="55"/>
        <v>0</v>
      </c>
      <c r="AG165" s="108"/>
      <c r="AH165" s="108"/>
      <c r="AI165" s="108"/>
      <c r="AJ165" s="108"/>
      <c r="AK165" s="108"/>
      <c r="AL165" s="108"/>
      <c r="AM165" s="87">
        <f t="shared" si="56"/>
        <v>0</v>
      </c>
      <c r="AN165" s="90">
        <v>20000</v>
      </c>
      <c r="AO165" s="50"/>
      <c r="AP165" s="50"/>
      <c r="AQ165" s="50"/>
      <c r="AR165" s="50"/>
      <c r="AS165" s="50"/>
      <c r="AT165" s="87">
        <f t="shared" si="57"/>
        <v>20000</v>
      </c>
      <c r="AU165" s="95">
        <f t="shared" si="58"/>
        <v>53000</v>
      </c>
      <c r="AV165" s="89" t="s">
        <v>892</v>
      </c>
      <c r="AW165" s="50">
        <v>2022</v>
      </c>
      <c r="AX165" s="50">
        <v>2023</v>
      </c>
      <c r="AY165" s="136" t="s">
        <v>69</v>
      </c>
    </row>
    <row r="166" spans="1:149" ht="129.94999999999999" customHeight="1" x14ac:dyDescent="0.25">
      <c r="A166" s="126" t="s">
        <v>425</v>
      </c>
      <c r="B166" s="48" t="s">
        <v>63</v>
      </c>
      <c r="C166" s="51" t="s">
        <v>98</v>
      </c>
      <c r="D166" s="50"/>
      <c r="E166" s="90"/>
      <c r="F166" s="50"/>
      <c r="G166" s="155"/>
      <c r="H166" s="50"/>
      <c r="I166" s="50"/>
      <c r="J166" s="50"/>
      <c r="K166" s="49">
        <f t="shared" si="52"/>
        <v>0</v>
      </c>
      <c r="L166" s="50">
        <v>20000</v>
      </c>
      <c r="M166" s="50"/>
      <c r="N166" s="50"/>
      <c r="O166" s="50"/>
      <c r="P166" s="50"/>
      <c r="Q166" s="50"/>
      <c r="R166" s="49">
        <f t="shared" si="53"/>
        <v>20000</v>
      </c>
      <c r="S166" s="108"/>
      <c r="T166" s="108"/>
      <c r="U166" s="108"/>
      <c r="V166" s="108"/>
      <c r="W166" s="108"/>
      <c r="X166" s="108"/>
      <c r="Y166" s="87">
        <f t="shared" si="54"/>
        <v>0</v>
      </c>
      <c r="Z166" s="108"/>
      <c r="AA166" s="108"/>
      <c r="AB166" s="108"/>
      <c r="AC166" s="108"/>
      <c r="AD166" s="108"/>
      <c r="AE166" s="108"/>
      <c r="AF166" s="87">
        <f t="shared" si="55"/>
        <v>0</v>
      </c>
      <c r="AG166" s="108"/>
      <c r="AH166" s="108"/>
      <c r="AI166" s="108"/>
      <c r="AJ166" s="108"/>
      <c r="AK166" s="108"/>
      <c r="AL166" s="108"/>
      <c r="AM166" s="87">
        <f t="shared" si="56"/>
        <v>0</v>
      </c>
      <c r="AN166" s="50"/>
      <c r="AO166" s="50"/>
      <c r="AP166" s="50"/>
      <c r="AQ166" s="50"/>
      <c r="AR166" s="50"/>
      <c r="AS166" s="50"/>
      <c r="AT166" s="87">
        <f t="shared" si="57"/>
        <v>0</v>
      </c>
      <c r="AU166" s="95">
        <f t="shared" si="58"/>
        <v>20000</v>
      </c>
      <c r="AV166" s="89" t="s">
        <v>770</v>
      </c>
      <c r="AW166" s="50">
        <v>2022</v>
      </c>
      <c r="AX166" s="50">
        <v>2022</v>
      </c>
      <c r="AY166" s="136" t="s">
        <v>69</v>
      </c>
    </row>
    <row r="167" spans="1:149" ht="194.1" customHeight="1" x14ac:dyDescent="0.25">
      <c r="A167" s="126" t="s">
        <v>426</v>
      </c>
      <c r="B167" s="51" t="s">
        <v>517</v>
      </c>
      <c r="C167" s="51" t="s">
        <v>98</v>
      </c>
      <c r="D167" s="108"/>
      <c r="E167" s="139"/>
      <c r="F167" s="108"/>
      <c r="G167" s="139"/>
      <c r="H167" s="108"/>
      <c r="I167" s="108"/>
      <c r="J167" s="108"/>
      <c r="K167" s="49">
        <f t="shared" si="52"/>
        <v>0</v>
      </c>
      <c r="L167" s="108">
        <v>60000</v>
      </c>
      <c r="M167" s="108"/>
      <c r="N167" s="108">
        <v>40000</v>
      </c>
      <c r="O167" s="108" t="s">
        <v>43</v>
      </c>
      <c r="P167" s="108"/>
      <c r="Q167" s="108"/>
      <c r="R167" s="49">
        <f t="shared" si="53"/>
        <v>100000</v>
      </c>
      <c r="S167" s="108"/>
      <c r="T167" s="108"/>
      <c r="U167" s="108"/>
      <c r="V167" s="108"/>
      <c r="W167" s="108"/>
      <c r="X167" s="108"/>
      <c r="Y167" s="87">
        <f t="shared" si="54"/>
        <v>0</v>
      </c>
      <c r="Z167" s="108"/>
      <c r="AA167" s="108"/>
      <c r="AB167" s="108"/>
      <c r="AC167" s="108"/>
      <c r="AD167" s="108"/>
      <c r="AE167" s="108"/>
      <c r="AF167" s="87">
        <f t="shared" si="55"/>
        <v>0</v>
      </c>
      <c r="AG167" s="108"/>
      <c r="AH167" s="108"/>
      <c r="AI167" s="108"/>
      <c r="AJ167" s="108"/>
      <c r="AK167" s="108"/>
      <c r="AL167" s="108"/>
      <c r="AM167" s="87">
        <f t="shared" si="56"/>
        <v>0</v>
      </c>
      <c r="AN167" s="108"/>
      <c r="AO167" s="108"/>
      <c r="AP167" s="108"/>
      <c r="AQ167" s="108"/>
      <c r="AR167" s="108"/>
      <c r="AS167" s="108"/>
      <c r="AT167" s="87">
        <f t="shared" si="57"/>
        <v>0</v>
      </c>
      <c r="AU167" s="95">
        <f t="shared" si="58"/>
        <v>100000</v>
      </c>
      <c r="AV167" s="96" t="s">
        <v>772</v>
      </c>
      <c r="AW167" s="108">
        <v>2023</v>
      </c>
      <c r="AX167" s="108">
        <v>2023</v>
      </c>
      <c r="AY167" s="51" t="s">
        <v>159</v>
      </c>
    </row>
    <row r="168" spans="1:149" ht="169.5" customHeight="1" x14ac:dyDescent="0.25">
      <c r="A168" s="127" t="s">
        <v>427</v>
      </c>
      <c r="B168" s="51" t="s">
        <v>518</v>
      </c>
      <c r="C168" s="51" t="s">
        <v>98</v>
      </c>
      <c r="D168" s="108"/>
      <c r="E168" s="139"/>
      <c r="F168" s="108"/>
      <c r="G168" s="139"/>
      <c r="H168" s="108"/>
      <c r="I168" s="108"/>
      <c r="J168" s="108"/>
      <c r="K168" s="49">
        <f t="shared" si="52"/>
        <v>0</v>
      </c>
      <c r="L168" s="108">
        <v>60000</v>
      </c>
      <c r="M168" s="108"/>
      <c r="N168" s="108">
        <v>40000</v>
      </c>
      <c r="O168" s="108" t="s">
        <v>43</v>
      </c>
      <c r="P168" s="108"/>
      <c r="Q168" s="108"/>
      <c r="R168" s="49">
        <f t="shared" si="53"/>
        <v>100000</v>
      </c>
      <c r="S168" s="108"/>
      <c r="T168" s="108"/>
      <c r="U168" s="108"/>
      <c r="V168" s="108"/>
      <c r="W168" s="108"/>
      <c r="X168" s="108"/>
      <c r="Y168" s="87">
        <f t="shared" si="54"/>
        <v>0</v>
      </c>
      <c r="Z168" s="108"/>
      <c r="AA168" s="108"/>
      <c r="AB168" s="108"/>
      <c r="AC168" s="108"/>
      <c r="AD168" s="108"/>
      <c r="AE168" s="108"/>
      <c r="AF168" s="87">
        <f t="shared" si="55"/>
        <v>0</v>
      </c>
      <c r="AG168" s="108"/>
      <c r="AH168" s="108"/>
      <c r="AI168" s="108"/>
      <c r="AJ168" s="108"/>
      <c r="AK168" s="108"/>
      <c r="AL168" s="108"/>
      <c r="AM168" s="87">
        <f t="shared" si="56"/>
        <v>0</v>
      </c>
      <c r="AN168" s="108"/>
      <c r="AO168" s="108"/>
      <c r="AP168" s="108"/>
      <c r="AQ168" s="108"/>
      <c r="AR168" s="108"/>
      <c r="AS168" s="108"/>
      <c r="AT168" s="87">
        <f t="shared" si="57"/>
        <v>0</v>
      </c>
      <c r="AU168" s="95">
        <f t="shared" si="58"/>
        <v>100000</v>
      </c>
      <c r="AV168" s="96" t="s">
        <v>773</v>
      </c>
      <c r="AW168" s="108">
        <v>2023</v>
      </c>
      <c r="AX168" s="108">
        <v>2023</v>
      </c>
      <c r="AY168" s="51" t="s">
        <v>159</v>
      </c>
    </row>
    <row r="169" spans="1:149" s="6" customFormat="1" ht="131.44999999999999" customHeight="1" x14ac:dyDescent="0.3">
      <c r="A169" s="127" t="s">
        <v>428</v>
      </c>
      <c r="B169" s="48" t="s">
        <v>65</v>
      </c>
      <c r="C169" s="51" t="s">
        <v>98</v>
      </c>
      <c r="D169" s="50"/>
      <c r="E169" s="156">
        <v>197917</v>
      </c>
      <c r="F169" s="50"/>
      <c r="G169" s="50"/>
      <c r="H169" s="50"/>
      <c r="I169" s="50"/>
      <c r="J169" s="50"/>
      <c r="K169" s="49">
        <f t="shared" si="52"/>
        <v>197917</v>
      </c>
      <c r="L169" s="50"/>
      <c r="M169" s="50"/>
      <c r="N169" s="50"/>
      <c r="O169" s="50"/>
      <c r="P169" s="50"/>
      <c r="Q169" s="50"/>
      <c r="R169" s="49">
        <f t="shared" si="53"/>
        <v>0</v>
      </c>
      <c r="S169" s="50"/>
      <c r="T169" s="50"/>
      <c r="U169" s="50"/>
      <c r="V169" s="50"/>
      <c r="W169" s="50"/>
      <c r="X169" s="50"/>
      <c r="Y169" s="87">
        <f t="shared" si="54"/>
        <v>0</v>
      </c>
      <c r="Z169" s="50"/>
      <c r="AA169" s="50"/>
      <c r="AB169" s="50"/>
      <c r="AC169" s="50"/>
      <c r="AD169" s="50"/>
      <c r="AE169" s="50"/>
      <c r="AF169" s="87">
        <f t="shared" si="55"/>
        <v>0</v>
      </c>
      <c r="AG169" s="50"/>
      <c r="AH169" s="50"/>
      <c r="AI169" s="50"/>
      <c r="AJ169" s="50"/>
      <c r="AK169" s="50"/>
      <c r="AL169" s="50"/>
      <c r="AM169" s="87">
        <f t="shared" si="56"/>
        <v>0</v>
      </c>
      <c r="AN169" s="50"/>
      <c r="AO169" s="50"/>
      <c r="AP169" s="50"/>
      <c r="AQ169" s="50"/>
      <c r="AR169" s="50"/>
      <c r="AS169" s="50"/>
      <c r="AT169" s="87">
        <f t="shared" si="57"/>
        <v>0</v>
      </c>
      <c r="AU169" s="95">
        <f t="shared" si="58"/>
        <v>197917</v>
      </c>
      <c r="AV169" s="89" t="s">
        <v>810</v>
      </c>
      <c r="AW169" s="50">
        <v>2022</v>
      </c>
      <c r="AX169" s="50">
        <v>2022</v>
      </c>
      <c r="AY169" s="48" t="s">
        <v>69</v>
      </c>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row>
    <row r="170" spans="1:149" s="6" customFormat="1" ht="144.94999999999999" customHeight="1" x14ac:dyDescent="0.25">
      <c r="A170" s="126" t="s">
        <v>429</v>
      </c>
      <c r="B170" s="48" t="s">
        <v>184</v>
      </c>
      <c r="C170" s="51" t="s">
        <v>98</v>
      </c>
      <c r="D170" s="50"/>
      <c r="E170" s="90"/>
      <c r="F170" s="50"/>
      <c r="G170" s="50"/>
      <c r="H170" s="50"/>
      <c r="I170" s="50"/>
      <c r="J170" s="50"/>
      <c r="K170" s="49">
        <f t="shared" si="52"/>
        <v>0</v>
      </c>
      <c r="L170" s="50">
        <v>10000</v>
      </c>
      <c r="M170" s="50"/>
      <c r="N170" s="50"/>
      <c r="O170" s="50"/>
      <c r="P170" s="50"/>
      <c r="Q170" s="50"/>
      <c r="R170" s="49">
        <f t="shared" si="53"/>
        <v>10000</v>
      </c>
      <c r="S170" s="108">
        <v>10000</v>
      </c>
      <c r="T170" s="108"/>
      <c r="U170" s="108"/>
      <c r="V170" s="108"/>
      <c r="W170" s="108"/>
      <c r="X170" s="108"/>
      <c r="Y170" s="87">
        <f t="shared" si="54"/>
        <v>10000</v>
      </c>
      <c r="Z170" s="108">
        <v>10000</v>
      </c>
      <c r="AA170" s="108"/>
      <c r="AB170" s="108"/>
      <c r="AC170" s="108"/>
      <c r="AD170" s="108"/>
      <c r="AE170" s="108"/>
      <c r="AF170" s="87">
        <f t="shared" si="55"/>
        <v>10000</v>
      </c>
      <c r="AG170" s="108"/>
      <c r="AH170" s="108"/>
      <c r="AI170" s="108"/>
      <c r="AJ170" s="108"/>
      <c r="AK170" s="108"/>
      <c r="AL170" s="108"/>
      <c r="AM170" s="87">
        <f t="shared" si="56"/>
        <v>0</v>
      </c>
      <c r="AN170" s="50"/>
      <c r="AO170" s="50"/>
      <c r="AP170" s="50"/>
      <c r="AQ170" s="50"/>
      <c r="AR170" s="50"/>
      <c r="AS170" s="50"/>
      <c r="AT170" s="87">
        <f t="shared" si="57"/>
        <v>0</v>
      </c>
      <c r="AU170" s="95">
        <f t="shared" si="58"/>
        <v>30000</v>
      </c>
      <c r="AV170" s="89" t="s">
        <v>774</v>
      </c>
      <c r="AW170" s="50">
        <v>2023</v>
      </c>
      <c r="AX170" s="50">
        <v>2024</v>
      </c>
      <c r="AY170" s="48" t="s">
        <v>69</v>
      </c>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row>
    <row r="171" spans="1:149" s="6" customFormat="1" ht="135.6" customHeight="1" x14ac:dyDescent="0.25">
      <c r="A171" s="126" t="s">
        <v>430</v>
      </c>
      <c r="B171" s="48" t="s">
        <v>161</v>
      </c>
      <c r="C171" s="51" t="s">
        <v>98</v>
      </c>
      <c r="D171" s="50"/>
      <c r="E171" s="90"/>
      <c r="F171" s="50"/>
      <c r="G171" s="90"/>
      <c r="H171" s="50"/>
      <c r="I171" s="50"/>
      <c r="J171" s="50"/>
      <c r="K171" s="49">
        <f t="shared" si="52"/>
        <v>0</v>
      </c>
      <c r="L171" s="50">
        <v>35000</v>
      </c>
      <c r="M171" s="50"/>
      <c r="N171" s="50"/>
      <c r="O171" s="50"/>
      <c r="P171" s="50"/>
      <c r="Q171" s="50"/>
      <c r="R171" s="49">
        <f t="shared" si="53"/>
        <v>35000</v>
      </c>
      <c r="S171" s="108"/>
      <c r="T171" s="108"/>
      <c r="U171" s="108"/>
      <c r="V171" s="108"/>
      <c r="W171" s="108"/>
      <c r="X171" s="108"/>
      <c r="Y171" s="87">
        <f t="shared" si="54"/>
        <v>0</v>
      </c>
      <c r="Z171" s="108"/>
      <c r="AA171" s="108"/>
      <c r="AB171" s="108"/>
      <c r="AC171" s="108"/>
      <c r="AD171" s="108"/>
      <c r="AE171" s="108"/>
      <c r="AF171" s="87">
        <f t="shared" si="55"/>
        <v>0</v>
      </c>
      <c r="AG171" s="108"/>
      <c r="AH171" s="108"/>
      <c r="AI171" s="108"/>
      <c r="AJ171" s="108"/>
      <c r="AK171" s="108"/>
      <c r="AL171" s="108"/>
      <c r="AM171" s="87">
        <f t="shared" si="56"/>
        <v>0</v>
      </c>
      <c r="AN171" s="50"/>
      <c r="AO171" s="50"/>
      <c r="AP171" s="50"/>
      <c r="AQ171" s="50"/>
      <c r="AR171" s="50"/>
      <c r="AS171" s="50"/>
      <c r="AT171" s="87">
        <f t="shared" si="57"/>
        <v>0</v>
      </c>
      <c r="AU171" s="95">
        <f t="shared" si="58"/>
        <v>35000</v>
      </c>
      <c r="AV171" s="89" t="s">
        <v>775</v>
      </c>
      <c r="AW171" s="50">
        <v>2022</v>
      </c>
      <c r="AX171" s="50">
        <v>2023</v>
      </c>
      <c r="AY171" s="48" t="s">
        <v>155</v>
      </c>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row>
    <row r="172" spans="1:149" s="6" customFormat="1" ht="120.95" customHeight="1" x14ac:dyDescent="0.25">
      <c r="A172" s="126" t="s">
        <v>431</v>
      </c>
      <c r="B172" s="48" t="s">
        <v>88</v>
      </c>
      <c r="C172" s="51" t="s">
        <v>98</v>
      </c>
      <c r="D172" s="50"/>
      <c r="E172" s="90"/>
      <c r="F172" s="50"/>
      <c r="G172" s="90"/>
      <c r="H172" s="50"/>
      <c r="I172" s="50"/>
      <c r="J172" s="50"/>
      <c r="K172" s="49">
        <f t="shared" si="52"/>
        <v>0</v>
      </c>
      <c r="L172" s="50">
        <v>380000</v>
      </c>
      <c r="M172" s="50"/>
      <c r="N172" s="50"/>
      <c r="O172" s="50"/>
      <c r="P172" s="50"/>
      <c r="Q172" s="50"/>
      <c r="R172" s="49">
        <f t="shared" si="53"/>
        <v>380000</v>
      </c>
      <c r="S172" s="108"/>
      <c r="T172" s="108"/>
      <c r="U172" s="108"/>
      <c r="V172" s="108"/>
      <c r="W172" s="108"/>
      <c r="X172" s="108"/>
      <c r="Y172" s="87">
        <f t="shared" si="54"/>
        <v>0</v>
      </c>
      <c r="Z172" s="108"/>
      <c r="AA172" s="108"/>
      <c r="AB172" s="108"/>
      <c r="AC172" s="108"/>
      <c r="AD172" s="108"/>
      <c r="AE172" s="108"/>
      <c r="AF172" s="87">
        <f t="shared" si="55"/>
        <v>0</v>
      </c>
      <c r="AG172" s="108"/>
      <c r="AH172" s="108"/>
      <c r="AI172" s="108"/>
      <c r="AJ172" s="108"/>
      <c r="AK172" s="108"/>
      <c r="AL172" s="108"/>
      <c r="AM172" s="87">
        <f t="shared" si="56"/>
        <v>0</v>
      </c>
      <c r="AN172" s="50">
        <v>380000</v>
      </c>
      <c r="AO172" s="50"/>
      <c r="AP172" s="50"/>
      <c r="AQ172" s="50"/>
      <c r="AR172" s="50"/>
      <c r="AS172" s="50"/>
      <c r="AT172" s="87">
        <f t="shared" si="57"/>
        <v>380000</v>
      </c>
      <c r="AU172" s="95">
        <f t="shared" si="58"/>
        <v>760000</v>
      </c>
      <c r="AV172" s="89" t="s">
        <v>776</v>
      </c>
      <c r="AW172" s="50">
        <v>2023</v>
      </c>
      <c r="AX172" s="50">
        <v>2023</v>
      </c>
      <c r="AY172" s="48" t="s">
        <v>162</v>
      </c>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row>
    <row r="173" spans="1:149" ht="225.6" customHeight="1" x14ac:dyDescent="0.25">
      <c r="A173" s="235" t="s">
        <v>955</v>
      </c>
      <c r="B173" s="237" t="s">
        <v>956</v>
      </c>
      <c r="C173" s="236" t="s">
        <v>98</v>
      </c>
      <c r="D173" s="238"/>
      <c r="E173" s="239"/>
      <c r="F173" s="238"/>
      <c r="G173" s="239"/>
      <c r="H173" s="238"/>
      <c r="I173" s="238"/>
      <c r="J173" s="238"/>
      <c r="K173" s="291">
        <f t="shared" si="52"/>
        <v>0</v>
      </c>
      <c r="L173" s="238">
        <v>18530</v>
      </c>
      <c r="M173" s="278">
        <v>122774</v>
      </c>
      <c r="N173" s="278"/>
      <c r="O173" s="278"/>
      <c r="P173" s="278"/>
      <c r="Q173" s="278"/>
      <c r="R173" s="308">
        <f t="shared" si="53"/>
        <v>141304</v>
      </c>
      <c r="S173" s="309">
        <v>510108</v>
      </c>
      <c r="T173" s="309">
        <v>1377226</v>
      </c>
      <c r="U173" s="309"/>
      <c r="V173" s="309"/>
      <c r="W173" s="309"/>
      <c r="X173" s="309"/>
      <c r="Y173" s="280">
        <f t="shared" si="54"/>
        <v>1887334</v>
      </c>
      <c r="Z173" s="309"/>
      <c r="AA173" s="292"/>
      <c r="AB173" s="292"/>
      <c r="AC173" s="292"/>
      <c r="AD173" s="292"/>
      <c r="AE173" s="292"/>
      <c r="AF173" s="240">
        <f t="shared" si="55"/>
        <v>0</v>
      </c>
      <c r="AG173" s="292"/>
      <c r="AH173" s="292"/>
      <c r="AI173" s="292"/>
      <c r="AJ173" s="292"/>
      <c r="AK173" s="292"/>
      <c r="AL173" s="292"/>
      <c r="AM173" s="240">
        <f t="shared" si="56"/>
        <v>0</v>
      </c>
      <c r="AN173" s="238"/>
      <c r="AO173" s="238"/>
      <c r="AP173" s="238"/>
      <c r="AQ173" s="238"/>
      <c r="AR173" s="238"/>
      <c r="AS173" s="238"/>
      <c r="AT173" s="240">
        <f t="shared" si="57"/>
        <v>0</v>
      </c>
      <c r="AU173" s="290">
        <f t="shared" si="58"/>
        <v>2028638</v>
      </c>
      <c r="AV173" s="242" t="s">
        <v>957</v>
      </c>
      <c r="AW173" s="238">
        <v>2023</v>
      </c>
      <c r="AX173" s="238">
        <v>2024</v>
      </c>
      <c r="AY173" s="237" t="s">
        <v>69</v>
      </c>
    </row>
    <row r="174" spans="1:149" ht="41.45" customHeight="1" x14ac:dyDescent="0.25">
      <c r="A174" s="346" t="s">
        <v>1006</v>
      </c>
      <c r="B174" s="347"/>
      <c r="C174" s="347"/>
      <c r="D174" s="347"/>
      <c r="E174" s="347"/>
      <c r="F174" s="347"/>
      <c r="G174" s="347"/>
      <c r="H174" s="347"/>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c r="AE174" s="347"/>
      <c r="AF174" s="347"/>
      <c r="AG174" s="347"/>
      <c r="AH174" s="347"/>
      <c r="AI174" s="347"/>
      <c r="AJ174" s="347"/>
      <c r="AK174" s="347"/>
      <c r="AL174" s="347"/>
      <c r="AM174" s="347"/>
      <c r="AN174" s="347"/>
      <c r="AO174" s="347"/>
      <c r="AP174" s="347"/>
      <c r="AQ174" s="347"/>
      <c r="AR174" s="347"/>
      <c r="AS174" s="347"/>
      <c r="AT174" s="347"/>
      <c r="AU174" s="347"/>
      <c r="AV174" s="347"/>
      <c r="AW174" s="347"/>
      <c r="AX174" s="347"/>
      <c r="AY174" s="348"/>
    </row>
    <row r="175" spans="1:149" ht="108.6" customHeight="1" x14ac:dyDescent="0.25">
      <c r="A175" s="235" t="s">
        <v>977</v>
      </c>
      <c r="B175" s="237" t="s">
        <v>949</v>
      </c>
      <c r="C175" s="236" t="s">
        <v>98</v>
      </c>
      <c r="D175" s="238"/>
      <c r="E175" s="239"/>
      <c r="F175" s="238"/>
      <c r="G175" s="239"/>
      <c r="H175" s="238"/>
      <c r="I175" s="238"/>
      <c r="J175" s="238"/>
      <c r="K175" s="291">
        <f t="shared" si="52"/>
        <v>0</v>
      </c>
      <c r="L175" s="238"/>
      <c r="M175" s="238"/>
      <c r="N175" s="238"/>
      <c r="O175" s="238"/>
      <c r="P175" s="238"/>
      <c r="Q175" s="238"/>
      <c r="R175" s="291">
        <f t="shared" si="53"/>
        <v>0</v>
      </c>
      <c r="S175" s="292">
        <v>52500</v>
      </c>
      <c r="T175" s="292"/>
      <c r="U175" s="292"/>
      <c r="V175" s="292"/>
      <c r="W175" s="238">
        <v>297500</v>
      </c>
      <c r="X175" s="292"/>
      <c r="Y175" s="291">
        <f t="shared" si="54"/>
        <v>350000</v>
      </c>
      <c r="Z175" s="292"/>
      <c r="AA175" s="292"/>
      <c r="AB175" s="292"/>
      <c r="AC175" s="292"/>
      <c r="AD175" s="292"/>
      <c r="AE175" s="292"/>
      <c r="AF175" s="240">
        <f t="shared" si="55"/>
        <v>0</v>
      </c>
      <c r="AG175" s="292"/>
      <c r="AH175" s="292"/>
      <c r="AI175" s="292"/>
      <c r="AJ175" s="292"/>
      <c r="AK175" s="292"/>
      <c r="AL175" s="292"/>
      <c r="AM175" s="240">
        <f t="shared" si="56"/>
        <v>0</v>
      </c>
      <c r="AN175" s="238"/>
      <c r="AO175" s="238"/>
      <c r="AP175" s="238"/>
      <c r="AQ175" s="238"/>
      <c r="AR175" s="238"/>
      <c r="AS175" s="238"/>
      <c r="AT175" s="240">
        <f t="shared" si="57"/>
        <v>0</v>
      </c>
      <c r="AU175" s="290">
        <f t="shared" si="58"/>
        <v>350000</v>
      </c>
      <c r="AV175" s="242" t="s">
        <v>959</v>
      </c>
      <c r="AW175" s="238">
        <v>2024</v>
      </c>
      <c r="AX175" s="238">
        <v>2024</v>
      </c>
      <c r="AY175" s="237" t="s">
        <v>69</v>
      </c>
    </row>
    <row r="176" spans="1:149" s="20" customFormat="1" ht="45" customHeight="1" x14ac:dyDescent="0.25">
      <c r="A176" s="346" t="s">
        <v>1006</v>
      </c>
      <c r="B176" s="347"/>
      <c r="C176" s="347"/>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7"/>
      <c r="AF176" s="347"/>
      <c r="AG176" s="347"/>
      <c r="AH176" s="347"/>
      <c r="AI176" s="347"/>
      <c r="AJ176" s="347"/>
      <c r="AK176" s="347"/>
      <c r="AL176" s="347"/>
      <c r="AM176" s="347"/>
      <c r="AN176" s="347"/>
      <c r="AO176" s="347"/>
      <c r="AP176" s="347"/>
      <c r="AQ176" s="347"/>
      <c r="AR176" s="347"/>
      <c r="AS176" s="347"/>
      <c r="AT176" s="347"/>
      <c r="AU176" s="347"/>
      <c r="AV176" s="347"/>
      <c r="AW176" s="347"/>
      <c r="AX176" s="347"/>
      <c r="AY176" s="348"/>
    </row>
    <row r="177" spans="1:51" ht="90" customHeight="1" x14ac:dyDescent="0.25">
      <c r="A177" s="235" t="s">
        <v>950</v>
      </c>
      <c r="B177" s="237" t="s">
        <v>951</v>
      </c>
      <c r="C177" s="236" t="s">
        <v>98</v>
      </c>
      <c r="D177" s="238"/>
      <c r="E177" s="239"/>
      <c r="F177" s="238"/>
      <c r="G177" s="239"/>
      <c r="H177" s="238"/>
      <c r="I177" s="238"/>
      <c r="J177" s="238"/>
      <c r="K177" s="291">
        <f t="shared" si="52"/>
        <v>0</v>
      </c>
      <c r="L177" s="238"/>
      <c r="M177" s="238"/>
      <c r="N177" s="238"/>
      <c r="O177" s="238"/>
      <c r="P177" s="238"/>
      <c r="Q177" s="238"/>
      <c r="R177" s="291">
        <f t="shared" si="53"/>
        <v>0</v>
      </c>
      <c r="S177" s="292">
        <v>52500</v>
      </c>
      <c r="T177" s="292"/>
      <c r="U177" s="292"/>
      <c r="V177" s="292"/>
      <c r="W177" s="238">
        <v>297500</v>
      </c>
      <c r="X177" s="292"/>
      <c r="Y177" s="240">
        <f t="shared" si="54"/>
        <v>350000</v>
      </c>
      <c r="Z177" s="292"/>
      <c r="AA177" s="292"/>
      <c r="AB177" s="292"/>
      <c r="AC177" s="292"/>
      <c r="AD177" s="292"/>
      <c r="AE177" s="292"/>
      <c r="AF177" s="240">
        <f t="shared" si="55"/>
        <v>0</v>
      </c>
      <c r="AG177" s="292"/>
      <c r="AH177" s="292"/>
      <c r="AI177" s="292"/>
      <c r="AJ177" s="292"/>
      <c r="AK177" s="292"/>
      <c r="AL177" s="292"/>
      <c r="AM177" s="240">
        <f t="shared" si="56"/>
        <v>0</v>
      </c>
      <c r="AN177" s="238"/>
      <c r="AO177" s="238"/>
      <c r="AP177" s="238"/>
      <c r="AQ177" s="238"/>
      <c r="AR177" s="238"/>
      <c r="AS177" s="238"/>
      <c r="AT177" s="240">
        <f t="shared" si="57"/>
        <v>0</v>
      </c>
      <c r="AU177" s="290">
        <f t="shared" si="58"/>
        <v>350000</v>
      </c>
      <c r="AV177" s="242" t="s">
        <v>958</v>
      </c>
      <c r="AW177" s="238">
        <v>2024</v>
      </c>
      <c r="AX177" s="238">
        <v>2024</v>
      </c>
      <c r="AY177" s="237" t="s">
        <v>69</v>
      </c>
    </row>
    <row r="178" spans="1:51" ht="33" customHeight="1" x14ac:dyDescent="0.25">
      <c r="A178" s="346" t="s">
        <v>1006</v>
      </c>
      <c r="B178" s="347"/>
      <c r="C178" s="347"/>
      <c r="D178" s="347"/>
      <c r="E178" s="347"/>
      <c r="F178" s="347"/>
      <c r="G178" s="347"/>
      <c r="H178" s="347"/>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c r="AE178" s="347"/>
      <c r="AF178" s="347"/>
      <c r="AG178" s="347"/>
      <c r="AH178" s="347"/>
      <c r="AI178" s="347"/>
      <c r="AJ178" s="347"/>
      <c r="AK178" s="347"/>
      <c r="AL178" s="347"/>
      <c r="AM178" s="347"/>
      <c r="AN178" s="347"/>
      <c r="AO178" s="347"/>
      <c r="AP178" s="347"/>
      <c r="AQ178" s="347"/>
      <c r="AR178" s="347"/>
      <c r="AS178" s="347"/>
      <c r="AT178" s="347"/>
      <c r="AU178" s="347"/>
      <c r="AV178" s="347"/>
      <c r="AW178" s="347"/>
      <c r="AX178" s="347"/>
      <c r="AY178" s="348"/>
    </row>
    <row r="179" spans="1:51" s="325" customFormat="1" ht="119.45" customHeight="1" x14ac:dyDescent="0.25">
      <c r="A179" s="317" t="s">
        <v>1008</v>
      </c>
      <c r="B179" s="318" t="s">
        <v>1009</v>
      </c>
      <c r="C179" s="319" t="s">
        <v>98</v>
      </c>
      <c r="D179" s="320"/>
      <c r="E179" s="321"/>
      <c r="F179" s="321"/>
      <c r="G179" s="320"/>
      <c r="H179" s="320"/>
      <c r="I179" s="320"/>
      <c r="J179" s="320"/>
      <c r="K179" s="240">
        <f t="shared" ref="K179" si="59">E179+F179+G179+I179</f>
        <v>0</v>
      </c>
      <c r="L179" s="321"/>
      <c r="M179" s="321"/>
      <c r="N179" s="320"/>
      <c r="O179" s="320"/>
      <c r="P179" s="320"/>
      <c r="Q179" s="320"/>
      <c r="R179" s="240">
        <f>L179+M179+N179+P179</f>
        <v>0</v>
      </c>
      <c r="S179" s="320"/>
      <c r="T179" s="320"/>
      <c r="U179" s="320"/>
      <c r="V179" s="320"/>
      <c r="W179" s="320"/>
      <c r="X179" s="320"/>
      <c r="Y179" s="240">
        <f t="shared" ref="Y179" si="60">S179+T179+U179+W179</f>
        <v>0</v>
      </c>
      <c r="Z179" s="320"/>
      <c r="AA179" s="320"/>
      <c r="AB179" s="320"/>
      <c r="AC179" s="320"/>
      <c r="AD179" s="320"/>
      <c r="AE179" s="320"/>
      <c r="AF179" s="240">
        <f t="shared" ref="AF179" si="61">Z179+AA179+AB179+AD179</f>
        <v>0</v>
      </c>
      <c r="AG179" s="320">
        <v>20000</v>
      </c>
      <c r="AH179" s="320"/>
      <c r="AI179" s="320"/>
      <c r="AJ179" s="320"/>
      <c r="AK179" s="320"/>
      <c r="AL179" s="320"/>
      <c r="AM179" s="240">
        <f t="shared" ref="AM179" si="62">AG179+AH179+AI179+AK179</f>
        <v>20000</v>
      </c>
      <c r="AN179" s="320"/>
      <c r="AO179" s="320"/>
      <c r="AP179" s="320"/>
      <c r="AQ179" s="320"/>
      <c r="AR179" s="320"/>
      <c r="AS179" s="320"/>
      <c r="AT179" s="240">
        <f t="shared" ref="AT179" si="63">AN179+AO179+AP179+AR179</f>
        <v>0</v>
      </c>
      <c r="AU179" s="322">
        <f>AT179+AM179+AF179+Y179+R179+K179</f>
        <v>20000</v>
      </c>
      <c r="AV179" s="323" t="s">
        <v>1010</v>
      </c>
      <c r="AW179" s="320">
        <v>2026</v>
      </c>
      <c r="AX179" s="320">
        <v>2026</v>
      </c>
      <c r="AY179" s="324" t="s">
        <v>69</v>
      </c>
    </row>
    <row r="180" spans="1:51" s="326" customFormat="1" ht="31.5" customHeight="1" x14ac:dyDescent="0.25">
      <c r="A180" s="357" t="s">
        <v>1014</v>
      </c>
      <c r="B180" s="358"/>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9"/>
    </row>
    <row r="181" spans="1:51" s="325" customFormat="1" ht="119.45" customHeight="1" x14ac:dyDescent="0.25">
      <c r="A181" s="317" t="s">
        <v>1011</v>
      </c>
      <c r="B181" s="318" t="s">
        <v>1012</v>
      </c>
      <c r="C181" s="319" t="s">
        <v>98</v>
      </c>
      <c r="D181" s="320"/>
      <c r="E181" s="321"/>
      <c r="F181" s="321"/>
      <c r="G181" s="320"/>
      <c r="H181" s="320"/>
      <c r="I181" s="320"/>
      <c r="J181" s="320"/>
      <c r="K181" s="240">
        <f t="shared" ref="K181" si="64">E181+F181+G181+I181</f>
        <v>0</v>
      </c>
      <c r="L181" s="321"/>
      <c r="M181" s="321"/>
      <c r="N181" s="320"/>
      <c r="O181" s="320"/>
      <c r="P181" s="320"/>
      <c r="Q181" s="320"/>
      <c r="R181" s="240">
        <f>L181+M181+N181+P181</f>
        <v>0</v>
      </c>
      <c r="S181" s="320"/>
      <c r="T181" s="320"/>
      <c r="U181" s="320"/>
      <c r="V181" s="320"/>
      <c r="W181" s="320"/>
      <c r="X181" s="320"/>
      <c r="Y181" s="240">
        <f t="shared" ref="Y181" si="65">S181+T181+U181+W181</f>
        <v>0</v>
      </c>
      <c r="Z181" s="320"/>
      <c r="AA181" s="320"/>
      <c r="AB181" s="320"/>
      <c r="AC181" s="320"/>
      <c r="AD181" s="320"/>
      <c r="AE181" s="320"/>
      <c r="AF181" s="240">
        <f t="shared" ref="AF181" si="66">Z181+AA181+AB181+AD181</f>
        <v>0</v>
      </c>
      <c r="AG181" s="320">
        <v>20000</v>
      </c>
      <c r="AH181" s="320"/>
      <c r="AI181" s="320"/>
      <c r="AJ181" s="320"/>
      <c r="AK181" s="320"/>
      <c r="AL181" s="320"/>
      <c r="AM181" s="240">
        <f t="shared" ref="AM181" si="67">AG181+AH181+AI181+AK181</f>
        <v>20000</v>
      </c>
      <c r="AN181" s="320"/>
      <c r="AO181" s="320"/>
      <c r="AP181" s="320"/>
      <c r="AQ181" s="320"/>
      <c r="AR181" s="320"/>
      <c r="AS181" s="320"/>
      <c r="AT181" s="240">
        <f t="shared" ref="AT181" si="68">AN181+AO181+AP181+AR181</f>
        <v>0</v>
      </c>
      <c r="AU181" s="322">
        <f>AT181+AM181+AF181+Y181+R181+K181</f>
        <v>20000</v>
      </c>
      <c r="AV181" s="323" t="s">
        <v>1013</v>
      </c>
      <c r="AW181" s="320">
        <v>2026</v>
      </c>
      <c r="AX181" s="320">
        <v>2026</v>
      </c>
      <c r="AY181" s="324" t="s">
        <v>69</v>
      </c>
    </row>
    <row r="182" spans="1:51" s="325" customFormat="1" ht="38.450000000000003" customHeight="1" x14ac:dyDescent="0.25">
      <c r="A182" s="357" t="s">
        <v>1014</v>
      </c>
      <c r="B182" s="358"/>
      <c r="C182" s="358"/>
      <c r="D182" s="358"/>
      <c r="E182" s="358"/>
      <c r="F182" s="358"/>
      <c r="G182" s="358"/>
      <c r="H182" s="358"/>
      <c r="I182" s="358"/>
      <c r="J182" s="358"/>
      <c r="K182" s="358"/>
      <c r="L182" s="358"/>
      <c r="M182" s="358"/>
      <c r="N182" s="358"/>
      <c r="O182" s="358"/>
      <c r="P182" s="358"/>
      <c r="Q182" s="358"/>
      <c r="R182" s="358"/>
      <c r="S182" s="358"/>
      <c r="T182" s="358"/>
      <c r="U182" s="358"/>
      <c r="V182" s="358"/>
      <c r="W182" s="358"/>
      <c r="X182" s="358"/>
      <c r="Y182" s="358"/>
      <c r="Z182" s="358"/>
      <c r="AA182" s="358"/>
      <c r="AB182" s="358"/>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8"/>
      <c r="AY182" s="359"/>
    </row>
    <row r="183" spans="1:51" ht="37.5" customHeight="1" x14ac:dyDescent="0.25">
      <c r="A183" s="356" t="s">
        <v>432</v>
      </c>
      <c r="B183" s="340"/>
      <c r="C183" s="340"/>
      <c r="D183" s="340"/>
      <c r="E183" s="340"/>
      <c r="F183" s="340"/>
      <c r="G183" s="340"/>
      <c r="H183" s="340"/>
      <c r="I183" s="340"/>
      <c r="J183" s="340"/>
      <c r="K183" s="340"/>
      <c r="L183" s="340"/>
      <c r="M183" s="340"/>
      <c r="N183" s="340"/>
      <c r="O183" s="340"/>
      <c r="P183" s="340"/>
      <c r="Q183" s="340"/>
      <c r="R183" s="340"/>
      <c r="S183" s="340"/>
      <c r="T183" s="340"/>
      <c r="U183" s="340"/>
      <c r="V183" s="340"/>
      <c r="W183" s="340"/>
      <c r="X183" s="340"/>
      <c r="Y183" s="340"/>
      <c r="Z183" s="340"/>
      <c r="AA183" s="340"/>
      <c r="AB183" s="340"/>
      <c r="AC183" s="340"/>
      <c r="AD183" s="340"/>
      <c r="AE183" s="340"/>
      <c r="AF183" s="340"/>
      <c r="AG183" s="340"/>
      <c r="AH183" s="340"/>
      <c r="AI183" s="340"/>
      <c r="AJ183" s="340"/>
      <c r="AK183" s="340"/>
      <c r="AL183" s="340"/>
      <c r="AM183" s="340"/>
      <c r="AN183" s="340"/>
      <c r="AO183" s="340"/>
      <c r="AP183" s="340"/>
      <c r="AQ183" s="340"/>
      <c r="AR183" s="340"/>
      <c r="AS183" s="340"/>
      <c r="AT183" s="340"/>
      <c r="AU183" s="340"/>
      <c r="AV183" s="340"/>
      <c r="AW183" s="340"/>
      <c r="AX183" s="340"/>
      <c r="AY183" s="340"/>
    </row>
    <row r="184" spans="1:51" ht="152.44999999999999" customHeight="1" x14ac:dyDescent="0.25">
      <c r="A184" s="126" t="s">
        <v>546</v>
      </c>
      <c r="B184" s="48" t="s">
        <v>259</v>
      </c>
      <c r="C184" s="51" t="s">
        <v>98</v>
      </c>
      <c r="D184" s="50"/>
      <c r="E184" s="50">
        <v>31247</v>
      </c>
      <c r="F184" s="50"/>
      <c r="G184" s="50"/>
      <c r="H184" s="50"/>
      <c r="I184" s="50"/>
      <c r="J184" s="50"/>
      <c r="K184" s="49">
        <f>E184+F184+G184+I184</f>
        <v>31247</v>
      </c>
      <c r="L184" s="50"/>
      <c r="M184" s="50"/>
      <c r="N184" s="50"/>
      <c r="O184" s="50"/>
      <c r="P184" s="50"/>
      <c r="Q184" s="50"/>
      <c r="R184" s="49">
        <f t="shared" si="53"/>
        <v>0</v>
      </c>
      <c r="S184" s="108"/>
      <c r="T184" s="108"/>
      <c r="U184" s="108"/>
      <c r="V184" s="108"/>
      <c r="W184" s="108"/>
      <c r="X184" s="108"/>
      <c r="Y184" s="87">
        <f t="shared" si="54"/>
        <v>0</v>
      </c>
      <c r="Z184" s="108"/>
      <c r="AA184" s="108"/>
      <c r="AB184" s="108"/>
      <c r="AC184" s="108"/>
      <c r="AD184" s="108"/>
      <c r="AE184" s="108"/>
      <c r="AF184" s="87">
        <f t="shared" si="55"/>
        <v>0</v>
      </c>
      <c r="AG184" s="108"/>
      <c r="AH184" s="108"/>
      <c r="AI184" s="108"/>
      <c r="AJ184" s="108"/>
      <c r="AK184" s="108"/>
      <c r="AL184" s="108"/>
      <c r="AM184" s="87">
        <f t="shared" si="56"/>
        <v>0</v>
      </c>
      <c r="AN184" s="50"/>
      <c r="AO184" s="50"/>
      <c r="AP184" s="50"/>
      <c r="AQ184" s="50"/>
      <c r="AR184" s="50"/>
      <c r="AS184" s="50"/>
      <c r="AT184" s="87">
        <f t="shared" si="57"/>
        <v>0</v>
      </c>
      <c r="AU184" s="95">
        <f>AT184+AM184+AF184+Y184+R184+K184</f>
        <v>31247</v>
      </c>
      <c r="AV184" s="89" t="s">
        <v>777</v>
      </c>
      <c r="AW184" s="50">
        <v>2022</v>
      </c>
      <c r="AX184" s="50">
        <v>2022</v>
      </c>
      <c r="AY184" s="48" t="s">
        <v>158</v>
      </c>
    </row>
    <row r="185" spans="1:51" ht="124.5" customHeight="1" x14ac:dyDescent="0.25">
      <c r="A185" s="126" t="s">
        <v>433</v>
      </c>
      <c r="B185" s="48" t="s">
        <v>160</v>
      </c>
      <c r="C185" s="51" t="s">
        <v>98</v>
      </c>
      <c r="D185" s="50"/>
      <c r="E185" s="90"/>
      <c r="F185" s="50"/>
      <c r="G185" s="90"/>
      <c r="H185" s="50"/>
      <c r="I185" s="50"/>
      <c r="J185" s="50"/>
      <c r="K185" s="49">
        <f>E185+F185+G185+I185</f>
        <v>0</v>
      </c>
      <c r="L185" s="50">
        <v>10000</v>
      </c>
      <c r="M185" s="50"/>
      <c r="N185" s="50"/>
      <c r="O185" s="50"/>
      <c r="P185" s="50"/>
      <c r="Q185" s="50"/>
      <c r="R185" s="49">
        <f t="shared" si="53"/>
        <v>10000</v>
      </c>
      <c r="S185" s="108"/>
      <c r="T185" s="108"/>
      <c r="U185" s="108"/>
      <c r="V185" s="108"/>
      <c r="W185" s="108"/>
      <c r="X185" s="108"/>
      <c r="Y185" s="87">
        <f t="shared" si="54"/>
        <v>0</v>
      </c>
      <c r="Z185" s="108"/>
      <c r="AA185" s="108"/>
      <c r="AB185" s="108"/>
      <c r="AC185" s="108"/>
      <c r="AD185" s="108"/>
      <c r="AE185" s="108"/>
      <c r="AF185" s="87">
        <f t="shared" si="55"/>
        <v>0</v>
      </c>
      <c r="AG185" s="108"/>
      <c r="AH185" s="108"/>
      <c r="AI185" s="108"/>
      <c r="AJ185" s="108"/>
      <c r="AK185" s="108"/>
      <c r="AL185" s="108"/>
      <c r="AM185" s="87">
        <f t="shared" si="56"/>
        <v>0</v>
      </c>
      <c r="AN185" s="50"/>
      <c r="AO185" s="50"/>
      <c r="AP185" s="50"/>
      <c r="AQ185" s="50"/>
      <c r="AR185" s="50"/>
      <c r="AS185" s="50"/>
      <c r="AT185" s="87">
        <f t="shared" si="57"/>
        <v>0</v>
      </c>
      <c r="AU185" s="95">
        <f>AT185+AM185+AF185+Y185+R185+K185</f>
        <v>10000</v>
      </c>
      <c r="AV185" s="89" t="s">
        <v>778</v>
      </c>
      <c r="AW185" s="50">
        <v>2023</v>
      </c>
      <c r="AX185" s="50">
        <v>2023</v>
      </c>
      <c r="AY185" s="48" t="s">
        <v>69</v>
      </c>
    </row>
    <row r="186" spans="1:51" ht="111.75" customHeight="1" x14ac:dyDescent="0.25">
      <c r="A186" s="92" t="s">
        <v>547</v>
      </c>
      <c r="B186" s="51" t="s">
        <v>91</v>
      </c>
      <c r="C186" s="51" t="s">
        <v>98</v>
      </c>
      <c r="D186" s="51"/>
      <c r="E186" s="51"/>
      <c r="F186" s="51"/>
      <c r="G186" s="51"/>
      <c r="H186" s="51"/>
      <c r="I186" s="51"/>
      <c r="J186" s="51"/>
      <c r="K186" s="93">
        <f>E186+F186+G186+I186</f>
        <v>0</v>
      </c>
      <c r="L186" s="51">
        <v>83000</v>
      </c>
      <c r="M186" s="51"/>
      <c r="N186" s="51"/>
      <c r="O186" s="51"/>
      <c r="P186" s="51"/>
      <c r="Q186" s="51"/>
      <c r="R186" s="49">
        <f t="shared" si="53"/>
        <v>83000</v>
      </c>
      <c r="S186" s="51"/>
      <c r="T186" s="51"/>
      <c r="U186" s="51"/>
      <c r="V186" s="51"/>
      <c r="W186" s="51"/>
      <c r="X186" s="51"/>
      <c r="Y186" s="87">
        <f t="shared" si="54"/>
        <v>0</v>
      </c>
      <c r="Z186" s="51"/>
      <c r="AA186" s="51"/>
      <c r="AB186" s="51"/>
      <c r="AC186" s="51"/>
      <c r="AD186" s="51"/>
      <c r="AE186" s="51"/>
      <c r="AF186" s="87">
        <f t="shared" si="55"/>
        <v>0</v>
      </c>
      <c r="AG186" s="51"/>
      <c r="AH186" s="51"/>
      <c r="AI186" s="51"/>
      <c r="AJ186" s="51"/>
      <c r="AK186" s="51"/>
      <c r="AL186" s="51"/>
      <c r="AM186" s="87">
        <f t="shared" si="56"/>
        <v>0</v>
      </c>
      <c r="AN186" s="51"/>
      <c r="AO186" s="51"/>
      <c r="AP186" s="51"/>
      <c r="AQ186" s="51"/>
      <c r="AR186" s="51"/>
      <c r="AS186" s="51"/>
      <c r="AT186" s="87">
        <f t="shared" si="57"/>
        <v>0</v>
      </c>
      <c r="AU186" s="95">
        <f>AT186+AM186+AF186+Y186+R186+K186</f>
        <v>83000</v>
      </c>
      <c r="AV186" s="96" t="s">
        <v>779</v>
      </c>
      <c r="AW186" s="51">
        <v>2023</v>
      </c>
      <c r="AX186" s="48">
        <v>2023</v>
      </c>
      <c r="AY186" s="51" t="s">
        <v>89</v>
      </c>
    </row>
    <row r="187" spans="1:51" s="20" customFormat="1" ht="61.5" customHeight="1" x14ac:dyDescent="0.25">
      <c r="A187" s="126" t="s">
        <v>434</v>
      </c>
      <c r="B187" s="136" t="s">
        <v>890</v>
      </c>
      <c r="C187" s="48" t="s">
        <v>98</v>
      </c>
      <c r="D187" s="50"/>
      <c r="E187" s="51"/>
      <c r="F187" s="51"/>
      <c r="G187" s="51"/>
      <c r="H187" s="51"/>
      <c r="I187" s="51"/>
      <c r="J187" s="51"/>
      <c r="K187" s="93">
        <f>E187+F187+G187+I187</f>
        <v>0</v>
      </c>
      <c r="L187" s="50"/>
      <c r="M187" s="50"/>
      <c r="N187" s="50"/>
      <c r="O187" s="50"/>
      <c r="P187" s="50"/>
      <c r="Q187" s="50"/>
      <c r="R187" s="49">
        <f t="shared" si="53"/>
        <v>0</v>
      </c>
      <c r="S187" s="90">
        <v>143000</v>
      </c>
      <c r="T187" s="50"/>
      <c r="U187" s="50"/>
      <c r="V187" s="50"/>
      <c r="W187" s="50"/>
      <c r="X187" s="50"/>
      <c r="Y187" s="87">
        <f t="shared" si="54"/>
        <v>143000</v>
      </c>
      <c r="Z187" s="50"/>
      <c r="AA187" s="50"/>
      <c r="AB187" s="50"/>
      <c r="AC187" s="50"/>
      <c r="AD187" s="50"/>
      <c r="AE187" s="50"/>
      <c r="AF187" s="87">
        <f t="shared" si="55"/>
        <v>0</v>
      </c>
      <c r="AG187" s="50"/>
      <c r="AH187" s="50"/>
      <c r="AI187" s="50"/>
      <c r="AJ187" s="50"/>
      <c r="AK187" s="50"/>
      <c r="AL187" s="50"/>
      <c r="AM187" s="87">
        <f t="shared" si="56"/>
        <v>0</v>
      </c>
      <c r="AN187" s="50"/>
      <c r="AO187" s="50"/>
      <c r="AP187" s="50"/>
      <c r="AQ187" s="50"/>
      <c r="AR187" s="50"/>
      <c r="AS187" s="50"/>
      <c r="AT187" s="87">
        <f t="shared" si="57"/>
        <v>0</v>
      </c>
      <c r="AU187" s="95">
        <f>AT187+AM187+AF187+Y187+R187+K187</f>
        <v>143000</v>
      </c>
      <c r="AV187" s="98" t="s">
        <v>780</v>
      </c>
      <c r="AW187" s="50">
        <v>2024</v>
      </c>
      <c r="AX187" s="50">
        <v>2024</v>
      </c>
      <c r="AY187" s="48" t="s">
        <v>897</v>
      </c>
    </row>
    <row r="188" spans="1:51" ht="70.5" customHeight="1" x14ac:dyDescent="0.25">
      <c r="A188" s="126" t="s">
        <v>435</v>
      </c>
      <c r="B188" s="51" t="s">
        <v>256</v>
      </c>
      <c r="C188" s="48" t="s">
        <v>98</v>
      </c>
      <c r="D188" s="50"/>
      <c r="F188" s="202"/>
      <c r="G188" s="50"/>
      <c r="H188" s="50"/>
      <c r="I188" s="50"/>
      <c r="J188" s="50"/>
      <c r="K188" s="93">
        <f>E188+F188+G188+I188</f>
        <v>0</v>
      </c>
      <c r="L188" s="202">
        <v>65000</v>
      </c>
      <c r="M188" s="50"/>
      <c r="N188" s="50"/>
      <c r="O188" s="50"/>
      <c r="P188" s="50"/>
      <c r="Q188" s="50"/>
      <c r="R188" s="49">
        <f t="shared" si="53"/>
        <v>65000</v>
      </c>
      <c r="S188" s="50"/>
      <c r="T188" s="50"/>
      <c r="U188" s="50"/>
      <c r="V188" s="50"/>
      <c r="W188" s="50"/>
      <c r="X188" s="50"/>
      <c r="Y188" s="87">
        <f t="shared" si="54"/>
        <v>0</v>
      </c>
      <c r="Z188" s="50"/>
      <c r="AA188" s="50"/>
      <c r="AB188" s="50"/>
      <c r="AC188" s="50"/>
      <c r="AD188" s="50"/>
      <c r="AE188" s="50"/>
      <c r="AF188" s="87">
        <f t="shared" si="55"/>
        <v>0</v>
      </c>
      <c r="AG188" s="50"/>
      <c r="AH188" s="50"/>
      <c r="AI188" s="50"/>
      <c r="AJ188" s="50"/>
      <c r="AK188" s="50"/>
      <c r="AL188" s="50"/>
      <c r="AM188" s="87">
        <f t="shared" si="56"/>
        <v>0</v>
      </c>
      <c r="AN188" s="50"/>
      <c r="AO188" s="50"/>
      <c r="AP188" s="50"/>
      <c r="AQ188" s="50"/>
      <c r="AR188" s="50"/>
      <c r="AS188" s="50"/>
      <c r="AT188" s="87">
        <f t="shared" si="57"/>
        <v>0</v>
      </c>
      <c r="AU188" s="95">
        <f>AT188+AM188+AF188+Y188+R188+K188</f>
        <v>65000</v>
      </c>
      <c r="AV188" s="203" t="s">
        <v>811</v>
      </c>
      <c r="AW188" s="50">
        <v>2022</v>
      </c>
      <c r="AX188" s="50">
        <v>2022</v>
      </c>
      <c r="AY188" s="48" t="s">
        <v>897</v>
      </c>
    </row>
    <row r="189" spans="1:51" x14ac:dyDescent="0.25">
      <c r="A189" s="356" t="s">
        <v>616</v>
      </c>
      <c r="B189" s="340"/>
      <c r="C189" s="340"/>
      <c r="D189" s="340"/>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40"/>
      <c r="AE189" s="340"/>
      <c r="AF189" s="340"/>
      <c r="AG189" s="340"/>
      <c r="AH189" s="340"/>
      <c r="AI189" s="340"/>
      <c r="AJ189" s="340"/>
      <c r="AK189" s="340"/>
      <c r="AL189" s="340"/>
      <c r="AM189" s="340"/>
      <c r="AN189" s="340"/>
      <c r="AO189" s="340"/>
      <c r="AP189" s="340"/>
      <c r="AQ189" s="340"/>
      <c r="AR189" s="340"/>
      <c r="AS189" s="340"/>
      <c r="AT189" s="340"/>
      <c r="AU189" s="340"/>
      <c r="AV189" s="340"/>
      <c r="AW189" s="340"/>
      <c r="AX189" s="340"/>
      <c r="AY189" s="340"/>
    </row>
    <row r="190" spans="1:51" ht="91.5" x14ac:dyDescent="0.25">
      <c r="A190" s="126" t="s">
        <v>436</v>
      </c>
      <c r="B190" s="48" t="s">
        <v>255</v>
      </c>
      <c r="C190" s="48" t="s">
        <v>98</v>
      </c>
      <c r="D190" s="50"/>
      <c r="E190" s="90"/>
      <c r="F190" s="50"/>
      <c r="G190" s="50"/>
      <c r="H190" s="50"/>
      <c r="I190" s="50"/>
      <c r="J190" s="50"/>
      <c r="K190" s="87">
        <f>E190+F190+G190+I190</f>
        <v>0</v>
      </c>
      <c r="L190" s="90">
        <v>52000</v>
      </c>
      <c r="M190" s="50"/>
      <c r="N190" s="50"/>
      <c r="O190" s="50"/>
      <c r="P190" s="50"/>
      <c r="Q190" s="50"/>
      <c r="R190" s="49">
        <f t="shared" si="53"/>
        <v>52000</v>
      </c>
      <c r="S190" s="90">
        <v>10000</v>
      </c>
      <c r="T190" s="50"/>
      <c r="U190" s="50"/>
      <c r="V190" s="50"/>
      <c r="W190" s="50"/>
      <c r="X190" s="50"/>
      <c r="Y190" s="87">
        <f>S190+T190+U190+W190</f>
        <v>10000</v>
      </c>
      <c r="Z190" s="50"/>
      <c r="AA190" s="50"/>
      <c r="AB190" s="50"/>
      <c r="AC190" s="50"/>
      <c r="AD190" s="50"/>
      <c r="AE190" s="50"/>
      <c r="AF190" s="87">
        <f>Z190+AA190+AB190+AD190</f>
        <v>0</v>
      </c>
      <c r="AG190" s="50"/>
      <c r="AH190" s="50"/>
      <c r="AI190" s="50"/>
      <c r="AJ190" s="50"/>
      <c r="AK190" s="50"/>
      <c r="AL190" s="50"/>
      <c r="AM190" s="87">
        <f>AG190+AH190+AI190+AK190</f>
        <v>0</v>
      </c>
      <c r="AN190" s="50"/>
      <c r="AO190" s="50"/>
      <c r="AP190" s="50"/>
      <c r="AQ190" s="50"/>
      <c r="AR190" s="50"/>
      <c r="AS190" s="50"/>
      <c r="AT190" s="87">
        <f>AN190+AO190+AP190+AR190</f>
        <v>0</v>
      </c>
      <c r="AU190" s="95">
        <f t="shared" ref="AU190:AU194" si="69">AT190+AM190+AF190+Y190+R190+K190</f>
        <v>62000</v>
      </c>
      <c r="AV190" s="89" t="s">
        <v>813</v>
      </c>
      <c r="AW190" s="50">
        <v>2022</v>
      </c>
      <c r="AX190" s="50">
        <v>2023</v>
      </c>
      <c r="AY190" s="48" t="s">
        <v>155</v>
      </c>
    </row>
    <row r="191" spans="1:51" ht="54" x14ac:dyDescent="0.25">
      <c r="A191" s="126" t="s">
        <v>617</v>
      </c>
      <c r="B191" s="48" t="s">
        <v>56</v>
      </c>
      <c r="C191" s="48" t="s">
        <v>98</v>
      </c>
      <c r="D191" s="50"/>
      <c r="F191" s="50"/>
      <c r="G191" s="50"/>
      <c r="H191" s="50"/>
      <c r="I191" s="50"/>
      <c r="J191" s="50"/>
      <c r="K191" s="87">
        <f t="shared" ref="K191:K194" si="70">E191+F191+G191+I191</f>
        <v>0</v>
      </c>
      <c r="L191" s="90">
        <v>20000</v>
      </c>
      <c r="M191" s="50"/>
      <c r="N191" s="50"/>
      <c r="O191" s="50"/>
      <c r="P191" s="50"/>
      <c r="Q191" s="50"/>
      <c r="R191" s="49">
        <f t="shared" si="53"/>
        <v>20000</v>
      </c>
      <c r="S191" s="50"/>
      <c r="T191" s="50"/>
      <c r="U191" s="50"/>
      <c r="V191" s="50"/>
      <c r="W191" s="50"/>
      <c r="X191" s="50"/>
      <c r="Y191" s="87">
        <f t="shared" ref="Y191:Y194" si="71">S191+T191+U191+W191</f>
        <v>0</v>
      </c>
      <c r="Z191" s="50"/>
      <c r="AA191" s="50"/>
      <c r="AB191" s="50"/>
      <c r="AC191" s="50"/>
      <c r="AD191" s="50"/>
      <c r="AE191" s="50"/>
      <c r="AF191" s="87">
        <f t="shared" ref="AF191:AF194" si="72">Z191+AA191+AB191+AD191</f>
        <v>0</v>
      </c>
      <c r="AG191" s="50"/>
      <c r="AH191" s="50"/>
      <c r="AI191" s="50"/>
      <c r="AJ191" s="50"/>
      <c r="AK191" s="50"/>
      <c r="AL191" s="50"/>
      <c r="AM191" s="87">
        <f t="shared" ref="AM191:AM194" si="73">AG191+AH191+AI191+AK191</f>
        <v>0</v>
      </c>
      <c r="AN191" s="50"/>
      <c r="AO191" s="50"/>
      <c r="AP191" s="50"/>
      <c r="AQ191" s="50"/>
      <c r="AR191" s="50"/>
      <c r="AS191" s="50"/>
      <c r="AT191" s="87">
        <f t="shared" ref="AT191:AT194" si="74">AN191+AO191+AP191+AR191</f>
        <v>0</v>
      </c>
      <c r="AU191" s="95">
        <f t="shared" si="69"/>
        <v>20000</v>
      </c>
      <c r="AV191" s="89" t="s">
        <v>812</v>
      </c>
      <c r="AW191" s="50">
        <v>2022</v>
      </c>
      <c r="AX191" s="50">
        <v>2022</v>
      </c>
      <c r="AY191" s="48" t="s">
        <v>156</v>
      </c>
    </row>
    <row r="192" spans="1:51" ht="110.25" x14ac:dyDescent="0.25">
      <c r="A192" s="126" t="s">
        <v>618</v>
      </c>
      <c r="B192" s="48" t="s">
        <v>57</v>
      </c>
      <c r="C192" s="48" t="s">
        <v>98</v>
      </c>
      <c r="D192" s="50"/>
      <c r="E192" s="50"/>
      <c r="F192" s="50"/>
      <c r="G192" s="50"/>
      <c r="H192" s="50"/>
      <c r="I192" s="50"/>
      <c r="J192" s="50"/>
      <c r="K192" s="87">
        <f t="shared" si="70"/>
        <v>0</v>
      </c>
      <c r="L192" s="50">
        <v>4000000</v>
      </c>
      <c r="M192" s="50"/>
      <c r="N192" s="50"/>
      <c r="O192" s="50"/>
      <c r="P192" s="50"/>
      <c r="Q192" s="50"/>
      <c r="R192" s="49">
        <f t="shared" si="53"/>
        <v>4000000</v>
      </c>
      <c r="S192" s="50">
        <v>4000000</v>
      </c>
      <c r="T192" s="50"/>
      <c r="U192" s="50"/>
      <c r="V192" s="50"/>
      <c r="W192" s="50"/>
      <c r="X192" s="50"/>
      <c r="Y192" s="87">
        <f t="shared" si="71"/>
        <v>4000000</v>
      </c>
      <c r="Z192" s="50"/>
      <c r="AA192" s="50"/>
      <c r="AB192" s="50"/>
      <c r="AC192" s="50"/>
      <c r="AD192" s="50"/>
      <c r="AE192" s="50"/>
      <c r="AF192" s="87">
        <f t="shared" si="72"/>
        <v>0</v>
      </c>
      <c r="AG192" s="50"/>
      <c r="AH192" s="50"/>
      <c r="AI192" s="50"/>
      <c r="AJ192" s="50"/>
      <c r="AK192" s="50"/>
      <c r="AL192" s="50"/>
      <c r="AM192" s="87">
        <f t="shared" si="73"/>
        <v>0</v>
      </c>
      <c r="AN192" s="50"/>
      <c r="AO192" s="50"/>
      <c r="AP192" s="50"/>
      <c r="AQ192" s="50"/>
      <c r="AR192" s="50"/>
      <c r="AS192" s="50"/>
      <c r="AT192" s="87">
        <f t="shared" si="74"/>
        <v>0</v>
      </c>
      <c r="AU192" s="95">
        <f t="shared" si="69"/>
        <v>8000000</v>
      </c>
      <c r="AV192" s="89" t="s">
        <v>781</v>
      </c>
      <c r="AW192" s="50">
        <v>2023</v>
      </c>
      <c r="AX192" s="50">
        <v>2023</v>
      </c>
      <c r="AY192" s="48" t="s">
        <v>69</v>
      </c>
    </row>
    <row r="193" spans="1:51" s="20" customFormat="1" ht="109.5" x14ac:dyDescent="0.25">
      <c r="A193" s="126" t="s">
        <v>619</v>
      </c>
      <c r="B193" s="48" t="s">
        <v>58</v>
      </c>
      <c r="C193" s="48" t="s">
        <v>98</v>
      </c>
      <c r="D193" s="50"/>
      <c r="E193" s="50"/>
      <c r="F193" s="50"/>
      <c r="G193" s="50"/>
      <c r="H193" s="50"/>
      <c r="I193" s="50"/>
      <c r="J193" s="50"/>
      <c r="K193" s="87">
        <f t="shared" si="70"/>
        <v>0</v>
      </c>
      <c r="L193" s="50">
        <v>70000</v>
      </c>
      <c r="M193" s="50"/>
      <c r="N193" s="50"/>
      <c r="O193" s="50"/>
      <c r="P193" s="50"/>
      <c r="Q193" s="50"/>
      <c r="R193" s="49">
        <f t="shared" si="53"/>
        <v>70000</v>
      </c>
      <c r="S193" s="50"/>
      <c r="T193" s="50"/>
      <c r="U193" s="50"/>
      <c r="V193" s="50"/>
      <c r="W193" s="50"/>
      <c r="X193" s="50"/>
      <c r="Y193" s="87">
        <f t="shared" si="71"/>
        <v>0</v>
      </c>
      <c r="Z193" s="50"/>
      <c r="AA193" s="50"/>
      <c r="AB193" s="50"/>
      <c r="AC193" s="50"/>
      <c r="AD193" s="50"/>
      <c r="AE193" s="50"/>
      <c r="AF193" s="87">
        <f t="shared" si="72"/>
        <v>0</v>
      </c>
      <c r="AG193" s="50"/>
      <c r="AH193" s="50"/>
      <c r="AI193" s="50"/>
      <c r="AJ193" s="50"/>
      <c r="AK193" s="50"/>
      <c r="AL193" s="50"/>
      <c r="AM193" s="87">
        <f t="shared" si="73"/>
        <v>0</v>
      </c>
      <c r="AN193" s="50"/>
      <c r="AO193" s="50"/>
      <c r="AP193" s="50"/>
      <c r="AQ193" s="50"/>
      <c r="AR193" s="50"/>
      <c r="AS193" s="50"/>
      <c r="AT193" s="87">
        <f t="shared" si="74"/>
        <v>0</v>
      </c>
      <c r="AU193" s="95">
        <f t="shared" si="69"/>
        <v>70000</v>
      </c>
      <c r="AV193" s="89" t="s">
        <v>893</v>
      </c>
      <c r="AW193" s="50">
        <v>2023</v>
      </c>
      <c r="AX193" s="50">
        <v>2023</v>
      </c>
      <c r="AY193" s="48" t="s">
        <v>69</v>
      </c>
    </row>
    <row r="194" spans="1:51" ht="91.5" x14ac:dyDescent="0.25">
      <c r="A194" s="126" t="s">
        <v>620</v>
      </c>
      <c r="B194" s="48" t="s">
        <v>59</v>
      </c>
      <c r="C194" s="48" t="s">
        <v>98</v>
      </c>
      <c r="D194" s="50"/>
      <c r="E194" s="50"/>
      <c r="F194" s="50"/>
      <c r="G194" s="50"/>
      <c r="H194" s="50"/>
      <c r="I194" s="50"/>
      <c r="J194" s="50"/>
      <c r="K194" s="87">
        <f t="shared" si="70"/>
        <v>0</v>
      </c>
      <c r="L194" s="50">
        <v>130000</v>
      </c>
      <c r="M194" s="50"/>
      <c r="N194" s="50"/>
      <c r="O194" s="50"/>
      <c r="P194" s="50"/>
      <c r="Q194" s="50"/>
      <c r="R194" s="49">
        <f t="shared" si="53"/>
        <v>130000</v>
      </c>
      <c r="S194" s="50"/>
      <c r="T194" s="50"/>
      <c r="U194" s="50"/>
      <c r="V194" s="50"/>
      <c r="W194" s="50"/>
      <c r="X194" s="50"/>
      <c r="Y194" s="87">
        <f t="shared" si="71"/>
        <v>0</v>
      </c>
      <c r="Z194" s="50"/>
      <c r="AA194" s="50"/>
      <c r="AB194" s="50"/>
      <c r="AC194" s="50"/>
      <c r="AD194" s="50"/>
      <c r="AE194" s="50"/>
      <c r="AF194" s="87">
        <f t="shared" si="72"/>
        <v>0</v>
      </c>
      <c r="AG194" s="50"/>
      <c r="AH194" s="50"/>
      <c r="AI194" s="50"/>
      <c r="AJ194" s="50"/>
      <c r="AK194" s="50"/>
      <c r="AL194" s="50"/>
      <c r="AM194" s="87">
        <f t="shared" si="73"/>
        <v>0</v>
      </c>
      <c r="AN194" s="50"/>
      <c r="AO194" s="50"/>
      <c r="AP194" s="50"/>
      <c r="AQ194" s="50"/>
      <c r="AR194" s="50"/>
      <c r="AS194" s="50"/>
      <c r="AT194" s="87">
        <f t="shared" si="74"/>
        <v>0</v>
      </c>
      <c r="AU194" s="95">
        <f t="shared" si="69"/>
        <v>130000</v>
      </c>
      <c r="AV194" s="89" t="s">
        <v>894</v>
      </c>
      <c r="AW194" s="50">
        <v>2023</v>
      </c>
      <c r="AX194" s="50">
        <v>2023</v>
      </c>
      <c r="AY194" s="48" t="s">
        <v>69</v>
      </c>
    </row>
    <row r="195" spans="1:51" x14ac:dyDescent="0.25">
      <c r="A195" s="356" t="s">
        <v>621</v>
      </c>
      <c r="B195" s="340"/>
      <c r="C195" s="340"/>
      <c r="D195" s="340"/>
      <c r="E195" s="340"/>
      <c r="F195" s="340"/>
      <c r="G195" s="340"/>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s="340"/>
      <c r="AU195" s="340"/>
      <c r="AV195" s="340"/>
      <c r="AW195" s="340"/>
      <c r="AX195" s="340"/>
      <c r="AY195" s="340"/>
    </row>
    <row r="196" spans="1:51" ht="222" x14ac:dyDescent="0.25">
      <c r="A196" s="126" t="s">
        <v>437</v>
      </c>
      <c r="B196" s="51" t="s">
        <v>109</v>
      </c>
      <c r="C196" s="48" t="s">
        <v>98</v>
      </c>
      <c r="D196" s="103"/>
      <c r="E196" s="50">
        <v>30000</v>
      </c>
      <c r="F196" s="50"/>
      <c r="G196" s="50"/>
      <c r="H196" s="50"/>
      <c r="I196" s="50"/>
      <c r="J196" s="50"/>
      <c r="K196" s="87">
        <f>E196+F196+G196+I196</f>
        <v>30000</v>
      </c>
      <c r="L196" s="50">
        <v>30000</v>
      </c>
      <c r="M196" s="50"/>
      <c r="N196" s="50"/>
      <c r="O196" s="50"/>
      <c r="P196" s="50"/>
      <c r="Q196" s="50"/>
      <c r="R196" s="49">
        <f t="shared" si="53"/>
        <v>30000</v>
      </c>
      <c r="S196" s="50">
        <v>30000</v>
      </c>
      <c r="T196" s="50"/>
      <c r="U196" s="50"/>
      <c r="V196" s="50"/>
      <c r="W196" s="50"/>
      <c r="X196" s="50"/>
      <c r="Y196" s="87">
        <f>S196+T196+U196+W196</f>
        <v>30000</v>
      </c>
      <c r="Z196" s="50">
        <v>30000</v>
      </c>
      <c r="AA196" s="50"/>
      <c r="AB196" s="50"/>
      <c r="AC196" s="50"/>
      <c r="AD196" s="50"/>
      <c r="AE196" s="50"/>
      <c r="AF196" s="87">
        <f>Z196+AA196+AB196+AD196</f>
        <v>30000</v>
      </c>
      <c r="AG196" s="50">
        <v>30000</v>
      </c>
      <c r="AH196" s="50"/>
      <c r="AI196" s="50"/>
      <c r="AJ196" s="50"/>
      <c r="AK196" s="50"/>
      <c r="AL196" s="50"/>
      <c r="AM196" s="87">
        <f>AG196+AH196+AI196+AK196</f>
        <v>30000</v>
      </c>
      <c r="AN196" s="50">
        <v>30000</v>
      </c>
      <c r="AO196" s="50"/>
      <c r="AP196" s="50"/>
      <c r="AQ196" s="50"/>
      <c r="AR196" s="50"/>
      <c r="AS196" s="50"/>
      <c r="AT196" s="87">
        <f>AN196+AO196+AP196+AR196</f>
        <v>30000</v>
      </c>
      <c r="AU196" s="95">
        <f t="shared" ref="AU196" si="75">AT196+AM196+AF196+Y196+R196+K196</f>
        <v>180000</v>
      </c>
      <c r="AV196" s="89" t="s">
        <v>814</v>
      </c>
      <c r="AW196" s="50">
        <v>2022</v>
      </c>
      <c r="AX196" s="50">
        <v>2027</v>
      </c>
      <c r="AY196" s="48" t="s">
        <v>89</v>
      </c>
    </row>
    <row r="197" spans="1:51" x14ac:dyDescent="0.25">
      <c r="K197" s="3"/>
      <c r="R197" s="3"/>
    </row>
    <row r="198" spans="1:51" x14ac:dyDescent="0.25">
      <c r="K198" s="3"/>
      <c r="R198" s="3"/>
    </row>
    <row r="199" spans="1:51" x14ac:dyDescent="0.25">
      <c r="K199" s="3"/>
      <c r="R199" s="3"/>
    </row>
    <row r="200" spans="1:51" x14ac:dyDescent="0.25">
      <c r="K200" s="3"/>
      <c r="R200" s="3"/>
    </row>
    <row r="201" spans="1:51" ht="18.75" x14ac:dyDescent="0.25">
      <c r="A201" s="161" t="s">
        <v>658</v>
      </c>
      <c r="B201" s="162" t="s">
        <v>659</v>
      </c>
      <c r="C201" s="20"/>
      <c r="D201" s="20"/>
      <c r="E201" s="12"/>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3"/>
      <c r="AV201" s="45"/>
      <c r="AW201" s="20"/>
      <c r="AX201" s="12"/>
      <c r="AY201" s="20"/>
    </row>
    <row r="202" spans="1:51" x14ac:dyDescent="0.25">
      <c r="K202" s="3"/>
      <c r="R202" s="3"/>
    </row>
    <row r="203" spans="1:51" x14ac:dyDescent="0.25">
      <c r="K203" s="3"/>
      <c r="R203" s="3"/>
    </row>
    <row r="204" spans="1:51" x14ac:dyDescent="0.25">
      <c r="K204" s="3"/>
      <c r="R204" s="3"/>
    </row>
    <row r="205" spans="1:51" x14ac:dyDescent="0.25">
      <c r="K205" s="3"/>
      <c r="R205" s="3"/>
    </row>
    <row r="206" spans="1:51" x14ac:dyDescent="0.25">
      <c r="K206" s="3"/>
      <c r="R206" s="3"/>
    </row>
    <row r="207" spans="1:51" x14ac:dyDescent="0.25">
      <c r="K207" s="3"/>
      <c r="R207" s="3"/>
    </row>
    <row r="208" spans="1:51"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sheetData>
  <sortState ref="A24:DR48">
    <sortCondition ref="AY24:AY48"/>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79">
    <mergeCell ref="A85:AY85"/>
    <mergeCell ref="A135:AY135"/>
    <mergeCell ref="A144:AY144"/>
    <mergeCell ref="A141:AY141"/>
    <mergeCell ref="A158:AY158"/>
    <mergeCell ref="A146:AY146"/>
    <mergeCell ref="A152:AY152"/>
    <mergeCell ref="A154:AY154"/>
    <mergeCell ref="A156:AY156"/>
    <mergeCell ref="A143:D143"/>
    <mergeCell ref="A151:AY151"/>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N3:AT3"/>
    <mergeCell ref="S3:Y3"/>
    <mergeCell ref="Z3:AF3"/>
    <mergeCell ref="A6:D6"/>
    <mergeCell ref="A3:A5"/>
    <mergeCell ref="B3:B5"/>
    <mergeCell ref="C3:C5"/>
    <mergeCell ref="D3:D5"/>
    <mergeCell ref="A7:D7"/>
    <mergeCell ref="A117:AY117"/>
    <mergeCell ref="A119:AY119"/>
    <mergeCell ref="A122:AY122"/>
    <mergeCell ref="A124:AY124"/>
    <mergeCell ref="A8:AY8"/>
    <mergeCell ref="A50:AY50"/>
    <mergeCell ref="A16:AY16"/>
    <mergeCell ref="A52:AY52"/>
    <mergeCell ref="A54:AY54"/>
    <mergeCell ref="A58:D58"/>
    <mergeCell ref="A86:D86"/>
    <mergeCell ref="A121:D121"/>
    <mergeCell ref="A87:AY87"/>
    <mergeCell ref="A115:AY115"/>
    <mergeCell ref="A95:AY95"/>
    <mergeCell ref="A195:AY195"/>
    <mergeCell ref="A183:AY183"/>
    <mergeCell ref="A189:AY189"/>
    <mergeCell ref="A161:AY161"/>
    <mergeCell ref="A160:D160"/>
    <mergeCell ref="A178:AY178"/>
    <mergeCell ref="A176:AY176"/>
    <mergeCell ref="A174:AY174"/>
    <mergeCell ref="A164:AY164"/>
    <mergeCell ref="B163:AY163"/>
    <mergeCell ref="A182:AY182"/>
    <mergeCell ref="A180:AY180"/>
    <mergeCell ref="A11:AY11"/>
    <mergeCell ref="A15:AY15"/>
    <mergeCell ref="A128:AY128"/>
    <mergeCell ref="A131:AY131"/>
    <mergeCell ref="A133:AY133"/>
    <mergeCell ref="A130:D130"/>
    <mergeCell ref="A59:AY59"/>
    <mergeCell ref="A56:AY56"/>
    <mergeCell ref="A64:AY64"/>
    <mergeCell ref="A84:AY84"/>
    <mergeCell ref="A126:AY126"/>
    <mergeCell ref="A83:AY83"/>
    <mergeCell ref="A21:AY21"/>
    <mergeCell ref="A48:AY48"/>
    <mergeCell ref="A90:AY90"/>
    <mergeCell ref="A94:AY94"/>
  </mergeCells>
  <phoneticPr fontId="8" type="noConversion"/>
  <conditionalFormatting sqref="E121:AU121">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B58" sqref="B58"/>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79" t="s">
        <v>203</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row>
    <row r="2" spans="1:51" s="12" customFormat="1" ht="56.25" customHeight="1" thickBot="1" x14ac:dyDescent="0.35">
      <c r="A2" s="360" t="s">
        <v>205</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row>
    <row r="3" spans="1:51" ht="18" customHeight="1" thickBot="1" x14ac:dyDescent="0.3">
      <c r="A3" s="406" t="s">
        <v>1</v>
      </c>
      <c r="B3" s="406" t="s">
        <v>0</v>
      </c>
      <c r="C3" s="406" t="s">
        <v>25</v>
      </c>
      <c r="D3" s="406" t="s">
        <v>24</v>
      </c>
      <c r="E3" s="409">
        <v>2022</v>
      </c>
      <c r="F3" s="410"/>
      <c r="G3" s="410"/>
      <c r="H3" s="410"/>
      <c r="I3" s="410"/>
      <c r="J3" s="410"/>
      <c r="K3" s="411"/>
      <c r="L3" s="409">
        <v>2023</v>
      </c>
      <c r="M3" s="410"/>
      <c r="N3" s="410"/>
      <c r="O3" s="410"/>
      <c r="P3" s="410"/>
      <c r="Q3" s="410"/>
      <c r="R3" s="411"/>
      <c r="S3" s="409">
        <v>2024</v>
      </c>
      <c r="T3" s="410"/>
      <c r="U3" s="410"/>
      <c r="V3" s="410"/>
      <c r="W3" s="410"/>
      <c r="X3" s="410"/>
      <c r="Y3" s="411"/>
      <c r="Z3" s="409">
        <v>2025</v>
      </c>
      <c r="AA3" s="410"/>
      <c r="AB3" s="410"/>
      <c r="AC3" s="410"/>
      <c r="AD3" s="410"/>
      <c r="AE3" s="410"/>
      <c r="AF3" s="411"/>
      <c r="AG3" s="409">
        <v>2026</v>
      </c>
      <c r="AH3" s="410"/>
      <c r="AI3" s="410"/>
      <c r="AJ3" s="410"/>
      <c r="AK3" s="410"/>
      <c r="AL3" s="410"/>
      <c r="AM3" s="411"/>
      <c r="AN3" s="409">
        <v>2027</v>
      </c>
      <c r="AO3" s="410"/>
      <c r="AP3" s="410"/>
      <c r="AQ3" s="410"/>
      <c r="AR3" s="410"/>
      <c r="AS3" s="410"/>
      <c r="AT3" s="411"/>
      <c r="AU3" s="406" t="s">
        <v>27</v>
      </c>
      <c r="AV3" s="412" t="s">
        <v>4</v>
      </c>
      <c r="AW3" s="415" t="s">
        <v>21</v>
      </c>
      <c r="AX3" s="415" t="s">
        <v>22</v>
      </c>
      <c r="AY3" s="412" t="s">
        <v>5</v>
      </c>
    </row>
    <row r="4" spans="1:51" ht="27" customHeight="1" thickBot="1" x14ac:dyDescent="0.3">
      <c r="A4" s="422"/>
      <c r="B4" s="407"/>
      <c r="C4" s="407"/>
      <c r="D4" s="407"/>
      <c r="E4" s="372" t="s">
        <v>657</v>
      </c>
      <c r="F4" s="372"/>
      <c r="G4" s="372"/>
      <c r="H4" s="372"/>
      <c r="I4" s="372"/>
      <c r="J4" s="372"/>
      <c r="K4" s="373"/>
      <c r="L4" s="372" t="s">
        <v>657</v>
      </c>
      <c r="M4" s="372"/>
      <c r="N4" s="372"/>
      <c r="O4" s="372"/>
      <c r="P4" s="372"/>
      <c r="Q4" s="372"/>
      <c r="R4" s="373"/>
      <c r="S4" s="372" t="s">
        <v>657</v>
      </c>
      <c r="T4" s="372"/>
      <c r="U4" s="372"/>
      <c r="V4" s="372"/>
      <c r="W4" s="372"/>
      <c r="X4" s="372"/>
      <c r="Y4" s="373"/>
      <c r="Z4" s="372" t="s">
        <v>657</v>
      </c>
      <c r="AA4" s="372"/>
      <c r="AB4" s="372"/>
      <c r="AC4" s="372"/>
      <c r="AD4" s="372"/>
      <c r="AE4" s="372"/>
      <c r="AF4" s="373"/>
      <c r="AG4" s="372" t="s">
        <v>657</v>
      </c>
      <c r="AH4" s="372"/>
      <c r="AI4" s="372"/>
      <c r="AJ4" s="372"/>
      <c r="AK4" s="372"/>
      <c r="AL4" s="372"/>
      <c r="AM4" s="373"/>
      <c r="AN4" s="372" t="s">
        <v>657</v>
      </c>
      <c r="AO4" s="372"/>
      <c r="AP4" s="372"/>
      <c r="AQ4" s="372"/>
      <c r="AR4" s="372"/>
      <c r="AS4" s="372"/>
      <c r="AT4" s="373"/>
      <c r="AU4" s="407"/>
      <c r="AV4" s="413"/>
      <c r="AW4" s="416"/>
      <c r="AX4" s="416"/>
      <c r="AY4" s="413"/>
    </row>
    <row r="5" spans="1:51" ht="102.75" customHeight="1" thickBot="1" x14ac:dyDescent="0.3">
      <c r="A5" s="423"/>
      <c r="B5" s="408"/>
      <c r="C5" s="408"/>
      <c r="D5" s="408"/>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408"/>
      <c r="AV5" s="414"/>
      <c r="AW5" s="417"/>
      <c r="AX5" s="417"/>
      <c r="AY5" s="414"/>
    </row>
    <row r="6" spans="1:51" s="4" customFormat="1" ht="36.75" customHeight="1" thickBot="1" x14ac:dyDescent="0.3">
      <c r="A6" s="404"/>
      <c r="B6" s="405"/>
      <c r="C6" s="405"/>
      <c r="D6" s="405"/>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420" t="s">
        <v>622</v>
      </c>
      <c r="B7" s="421"/>
      <c r="C7" s="421"/>
      <c r="D7" s="421"/>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418" t="s">
        <v>623</v>
      </c>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row>
    <row r="9" spans="1:51" ht="93" customHeight="1" x14ac:dyDescent="0.25">
      <c r="A9" s="158" t="s">
        <v>438</v>
      </c>
      <c r="B9" s="38" t="s">
        <v>60</v>
      </c>
      <c r="C9" s="32" t="s">
        <v>98</v>
      </c>
      <c r="D9" s="204"/>
      <c r="E9" s="205"/>
      <c r="F9" s="206"/>
      <c r="G9" s="207"/>
      <c r="H9" s="40"/>
      <c r="I9" s="208"/>
      <c r="J9" s="40"/>
      <c r="K9" s="47">
        <f>E9+F9+G9+I9</f>
        <v>0</v>
      </c>
      <c r="L9" s="164">
        <v>259550</v>
      </c>
      <c r="M9" s="40"/>
      <c r="N9" s="40">
        <v>49000</v>
      </c>
      <c r="O9" s="40"/>
      <c r="P9" s="209">
        <v>0.85</v>
      </c>
      <c r="Q9" s="40" t="s">
        <v>45</v>
      </c>
      <c r="R9" s="47">
        <f>L9+M9+N9+P9</f>
        <v>308550.84999999998</v>
      </c>
      <c r="S9" s="175"/>
      <c r="T9" s="175"/>
      <c r="U9" s="175"/>
      <c r="V9" s="175"/>
      <c r="W9" s="175"/>
      <c r="X9" s="175"/>
      <c r="Y9" s="47">
        <f>S9+T9+U9+W9</f>
        <v>0</v>
      </c>
      <c r="Z9" s="175"/>
      <c r="AA9" s="175"/>
      <c r="AB9" s="175"/>
      <c r="AC9" s="175"/>
      <c r="AD9" s="175"/>
      <c r="AE9" s="175"/>
      <c r="AF9" s="47">
        <f>Z9+AA9+AB9+AD9</f>
        <v>0</v>
      </c>
      <c r="AG9" s="175"/>
      <c r="AH9" s="175"/>
      <c r="AI9" s="175"/>
      <c r="AJ9" s="175"/>
      <c r="AK9" s="175"/>
      <c r="AL9" s="175"/>
      <c r="AM9" s="47">
        <f>AG9+AH9+AI9+AK9</f>
        <v>0</v>
      </c>
      <c r="AN9" s="164"/>
      <c r="AO9" s="40"/>
      <c r="AP9" s="40"/>
      <c r="AQ9" s="40"/>
      <c r="AR9" s="40"/>
      <c r="AS9" s="40"/>
      <c r="AT9" s="47">
        <f>AN9+AO9+AP9+AR9</f>
        <v>0</v>
      </c>
      <c r="AU9" s="41">
        <f>AT9+AM9+AF9+Y9+R9+K9+D9</f>
        <v>308550.84999999998</v>
      </c>
      <c r="AV9" s="210" t="s">
        <v>815</v>
      </c>
      <c r="AW9" s="36">
        <v>2023</v>
      </c>
      <c r="AX9" s="36">
        <v>2023</v>
      </c>
      <c r="AY9" s="26" t="s">
        <v>69</v>
      </c>
    </row>
    <row r="10" spans="1:51" ht="149.25" customHeight="1" thickBot="1" x14ac:dyDescent="0.3">
      <c r="A10" s="128" t="s">
        <v>635</v>
      </c>
      <c r="B10" s="38" t="s">
        <v>124</v>
      </c>
      <c r="C10" s="32" t="s">
        <v>98</v>
      </c>
      <c r="D10" s="40"/>
      <c r="E10" s="211"/>
      <c r="F10" s="40"/>
      <c r="G10" s="212"/>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5"/>
      <c r="AA10" s="175"/>
      <c r="AB10" s="175"/>
      <c r="AC10" s="175"/>
      <c r="AD10" s="175"/>
      <c r="AE10" s="175"/>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7" t="s">
        <v>782</v>
      </c>
      <c r="AW10" s="36">
        <v>2023</v>
      </c>
      <c r="AX10" s="36">
        <v>2023</v>
      </c>
      <c r="AY10" s="26" t="s">
        <v>69</v>
      </c>
    </row>
    <row r="11" spans="1:51" s="20" customFormat="1" ht="45" hidden="1" customHeight="1" thickBot="1" x14ac:dyDescent="0.3">
      <c r="A11" s="24" t="s">
        <v>636</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418" t="s">
        <v>624</v>
      </c>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row>
    <row r="13" spans="1:51" s="20" customFormat="1" ht="45" hidden="1" customHeight="1" thickBot="1" x14ac:dyDescent="0.3">
      <c r="A13" s="24" t="s">
        <v>439</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418" t="s">
        <v>625</v>
      </c>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row>
    <row r="15" spans="1:51" s="20" customFormat="1" ht="45" hidden="1" customHeight="1" thickBot="1" x14ac:dyDescent="0.3">
      <c r="A15" s="24" t="s">
        <v>440</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418" t="s">
        <v>626</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row>
    <row r="17" spans="1:51" s="20" customFormat="1" ht="45" hidden="1" customHeight="1" thickBot="1" x14ac:dyDescent="0.3">
      <c r="A17" s="24" t="s">
        <v>441</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418" t="s">
        <v>627</v>
      </c>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row>
    <row r="19" spans="1:51" s="20" customFormat="1" ht="45" hidden="1" customHeight="1" thickBot="1" x14ac:dyDescent="0.3">
      <c r="A19" s="24" t="s">
        <v>442</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418" t="s">
        <v>628</v>
      </c>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row>
    <row r="21" spans="1:51" s="20" customFormat="1" ht="45" hidden="1" customHeight="1" thickBot="1" x14ac:dyDescent="0.3">
      <c r="A21" s="24" t="s">
        <v>443</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5" t="s">
        <v>443</v>
      </c>
      <c r="B22" s="236" t="s">
        <v>932</v>
      </c>
      <c r="C22" s="237" t="s">
        <v>98</v>
      </c>
      <c r="D22" s="238"/>
      <c r="E22" s="239"/>
      <c r="F22" s="239"/>
      <c r="G22" s="238"/>
      <c r="H22" s="238"/>
      <c r="I22" s="238"/>
      <c r="J22" s="238"/>
      <c r="K22" s="240">
        <f t="shared" si="61"/>
        <v>0</v>
      </c>
      <c r="L22" s="239"/>
      <c r="M22" s="239"/>
      <c r="N22" s="239">
        <v>6000000</v>
      </c>
      <c r="O22" s="237" t="s">
        <v>936</v>
      </c>
      <c r="P22" s="239">
        <v>4000000</v>
      </c>
      <c r="Q22" s="237" t="s">
        <v>933</v>
      </c>
      <c r="R22" s="240">
        <f>L22+M22+N22+P22</f>
        <v>10000000</v>
      </c>
      <c r="S22" s="238"/>
      <c r="T22" s="238"/>
      <c r="U22" s="239">
        <v>6000000</v>
      </c>
      <c r="V22" s="237" t="s">
        <v>936</v>
      </c>
      <c r="W22" s="239">
        <v>4000000</v>
      </c>
      <c r="X22" s="237" t="s">
        <v>933</v>
      </c>
      <c r="Y22" s="240">
        <f t="shared" si="63"/>
        <v>10000000</v>
      </c>
      <c r="Z22" s="238"/>
      <c r="AA22" s="238"/>
      <c r="AB22" s="238"/>
      <c r="AC22" s="238"/>
      <c r="AD22" s="238"/>
      <c r="AE22" s="238"/>
      <c r="AF22" s="240">
        <f t="shared" si="64"/>
        <v>0</v>
      </c>
      <c r="AG22" s="238"/>
      <c r="AH22" s="238"/>
      <c r="AI22" s="238"/>
      <c r="AJ22" s="238"/>
      <c r="AK22" s="238"/>
      <c r="AL22" s="238"/>
      <c r="AM22" s="240">
        <f t="shared" si="65"/>
        <v>0</v>
      </c>
      <c r="AN22" s="238"/>
      <c r="AO22" s="238"/>
      <c r="AP22" s="238"/>
      <c r="AQ22" s="238"/>
      <c r="AR22" s="238"/>
      <c r="AS22" s="238"/>
      <c r="AT22" s="240">
        <f t="shared" si="66"/>
        <v>0</v>
      </c>
      <c r="AU22" s="241">
        <f>AT22+AM22+AF22+Y22+R22+K22</f>
        <v>20000000</v>
      </c>
      <c r="AV22" s="242" t="s">
        <v>937</v>
      </c>
      <c r="AW22" s="238">
        <v>2023</v>
      </c>
      <c r="AX22" s="238">
        <v>2024</v>
      </c>
      <c r="AY22" s="243" t="s">
        <v>934</v>
      </c>
    </row>
    <row r="23" spans="1:51" ht="41.25" customHeight="1" thickBot="1" x14ac:dyDescent="0.3">
      <c r="A23" s="349" t="s">
        <v>938</v>
      </c>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1"/>
    </row>
    <row r="24" spans="1:51" s="20" customFormat="1" ht="31.5" customHeight="1" x14ac:dyDescent="0.25">
      <c r="A24" s="418" t="s">
        <v>629</v>
      </c>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row>
    <row r="25" spans="1:51" ht="141" customHeight="1" thickBot="1" x14ac:dyDescent="0.3">
      <c r="A25" s="128" t="s">
        <v>630</v>
      </c>
      <c r="B25" s="32" t="s">
        <v>241</v>
      </c>
      <c r="C25" s="38" t="s">
        <v>98</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783</v>
      </c>
      <c r="AW25" s="40">
        <v>2024</v>
      </c>
      <c r="AX25" s="40">
        <v>2024</v>
      </c>
      <c r="AY25" s="25" t="s">
        <v>237</v>
      </c>
    </row>
    <row r="26" spans="1:51" s="20" customFormat="1" ht="31.5" customHeight="1" x14ac:dyDescent="0.25">
      <c r="A26" s="418" t="s">
        <v>631</v>
      </c>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419"/>
      <c r="AY26" s="419"/>
    </row>
    <row r="27" spans="1:51" s="20" customFormat="1" ht="45" hidden="1" customHeight="1" x14ac:dyDescent="0.25">
      <c r="A27" s="24" t="s">
        <v>632</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61" t="s">
        <v>658</v>
      </c>
      <c r="B33" s="162" t="s">
        <v>659</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2:AY2"/>
    <mergeCell ref="AN4:AT4"/>
    <mergeCell ref="AN3:AT3"/>
    <mergeCell ref="AG3:AM3"/>
    <mergeCell ref="A3:A5"/>
    <mergeCell ref="AG4:AM4"/>
    <mergeCell ref="S4:Y4"/>
    <mergeCell ref="AY3:AY5"/>
    <mergeCell ref="A26:AY26"/>
    <mergeCell ref="A8:AY8"/>
    <mergeCell ref="A20:AY20"/>
    <mergeCell ref="A24:AY24"/>
    <mergeCell ref="A7:D7"/>
    <mergeCell ref="A18:AY18"/>
    <mergeCell ref="A12:AY12"/>
    <mergeCell ref="A14:AY14"/>
    <mergeCell ref="A16:AY16"/>
    <mergeCell ref="A23:AY2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A14" sqref="A14:XFD14"/>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79" t="s">
        <v>201</v>
      </c>
      <c r="B2" s="379"/>
      <c r="C2" s="379"/>
      <c r="D2" s="379"/>
      <c r="E2" s="379"/>
      <c r="F2" s="379"/>
      <c r="G2" s="379"/>
      <c r="H2" s="379"/>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row>
    <row r="3" spans="1:51" s="12" customFormat="1" ht="56.25" customHeight="1" thickBot="1" x14ac:dyDescent="0.35">
      <c r="A3" s="360" t="s">
        <v>206</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row>
    <row r="4" spans="1:51" ht="18" customHeight="1" thickBot="1" x14ac:dyDescent="0.3">
      <c r="A4" s="406" t="s">
        <v>1</v>
      </c>
      <c r="B4" s="406" t="s">
        <v>0</v>
      </c>
      <c r="C4" s="406" t="s">
        <v>25</v>
      </c>
      <c r="D4" s="406" t="s">
        <v>24</v>
      </c>
      <c r="E4" s="409">
        <v>2022</v>
      </c>
      <c r="F4" s="432"/>
      <c r="G4" s="432"/>
      <c r="H4" s="432"/>
      <c r="I4" s="432"/>
      <c r="J4" s="432"/>
      <c r="K4" s="433"/>
      <c r="L4" s="409">
        <v>2023</v>
      </c>
      <c r="M4" s="432"/>
      <c r="N4" s="432"/>
      <c r="O4" s="432"/>
      <c r="P4" s="432"/>
      <c r="Q4" s="432"/>
      <c r="R4" s="433"/>
      <c r="S4" s="409">
        <v>2024</v>
      </c>
      <c r="T4" s="432"/>
      <c r="U4" s="432"/>
      <c r="V4" s="432"/>
      <c r="W4" s="432"/>
      <c r="X4" s="432"/>
      <c r="Y4" s="433"/>
      <c r="Z4" s="409">
        <v>2025</v>
      </c>
      <c r="AA4" s="432"/>
      <c r="AB4" s="432"/>
      <c r="AC4" s="432"/>
      <c r="AD4" s="432"/>
      <c r="AE4" s="432"/>
      <c r="AF4" s="433"/>
      <c r="AG4" s="409">
        <v>2026</v>
      </c>
      <c r="AH4" s="432"/>
      <c r="AI4" s="432"/>
      <c r="AJ4" s="432"/>
      <c r="AK4" s="432"/>
      <c r="AL4" s="432"/>
      <c r="AM4" s="433"/>
      <c r="AN4" s="409">
        <v>2027</v>
      </c>
      <c r="AO4" s="432"/>
      <c r="AP4" s="432"/>
      <c r="AQ4" s="432"/>
      <c r="AR4" s="432"/>
      <c r="AS4" s="432"/>
      <c r="AT4" s="433"/>
      <c r="AU4" s="406" t="s">
        <v>27</v>
      </c>
      <c r="AV4" s="406" t="s">
        <v>4</v>
      </c>
      <c r="AW4" s="429" t="s">
        <v>21</v>
      </c>
      <c r="AX4" s="429" t="s">
        <v>22</v>
      </c>
      <c r="AY4" s="406" t="s">
        <v>5</v>
      </c>
    </row>
    <row r="5" spans="1:51" ht="27" customHeight="1" thickBot="1" x14ac:dyDescent="0.3">
      <c r="A5" s="425"/>
      <c r="B5" s="425"/>
      <c r="C5" s="425"/>
      <c r="D5" s="425"/>
      <c r="E5" s="372" t="s">
        <v>657</v>
      </c>
      <c r="F5" s="372"/>
      <c r="G5" s="372"/>
      <c r="H5" s="372"/>
      <c r="I5" s="372"/>
      <c r="J5" s="372"/>
      <c r="K5" s="373"/>
      <c r="L5" s="372" t="s">
        <v>657</v>
      </c>
      <c r="M5" s="372"/>
      <c r="N5" s="372"/>
      <c r="O5" s="372"/>
      <c r="P5" s="372"/>
      <c r="Q5" s="372"/>
      <c r="R5" s="373"/>
      <c r="S5" s="372" t="s">
        <v>657</v>
      </c>
      <c r="T5" s="372"/>
      <c r="U5" s="372"/>
      <c r="V5" s="372"/>
      <c r="W5" s="372"/>
      <c r="X5" s="372"/>
      <c r="Y5" s="373"/>
      <c r="Z5" s="372" t="s">
        <v>657</v>
      </c>
      <c r="AA5" s="372"/>
      <c r="AB5" s="372"/>
      <c r="AC5" s="372"/>
      <c r="AD5" s="372"/>
      <c r="AE5" s="372"/>
      <c r="AF5" s="373"/>
      <c r="AG5" s="372" t="s">
        <v>657</v>
      </c>
      <c r="AH5" s="372"/>
      <c r="AI5" s="372"/>
      <c r="AJ5" s="372"/>
      <c r="AK5" s="372"/>
      <c r="AL5" s="372"/>
      <c r="AM5" s="373"/>
      <c r="AN5" s="372" t="s">
        <v>657</v>
      </c>
      <c r="AO5" s="372"/>
      <c r="AP5" s="372"/>
      <c r="AQ5" s="372"/>
      <c r="AR5" s="372"/>
      <c r="AS5" s="372"/>
      <c r="AT5" s="373"/>
      <c r="AU5" s="425"/>
      <c r="AV5" s="425"/>
      <c r="AW5" s="430"/>
      <c r="AX5" s="430"/>
      <c r="AY5" s="425"/>
    </row>
    <row r="6" spans="1:51" ht="102.75" customHeight="1" thickBot="1" x14ac:dyDescent="0.3">
      <c r="A6" s="426"/>
      <c r="B6" s="426"/>
      <c r="C6" s="426"/>
      <c r="D6" s="426"/>
      <c r="E6" s="17" t="s">
        <v>2</v>
      </c>
      <c r="F6" s="17" t="s">
        <v>3</v>
      </c>
      <c r="G6" s="17" t="s">
        <v>16</v>
      </c>
      <c r="H6" s="17" t="s">
        <v>125</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26"/>
      <c r="AV6" s="426"/>
      <c r="AW6" s="431"/>
      <c r="AX6" s="431"/>
      <c r="AY6" s="426"/>
    </row>
    <row r="7" spans="1:51" s="8" customFormat="1" ht="18.75" customHeight="1" thickBot="1" x14ac:dyDescent="0.3">
      <c r="A7" s="404"/>
      <c r="B7" s="427"/>
      <c r="C7" s="427"/>
      <c r="D7" s="428"/>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420" t="s">
        <v>444</v>
      </c>
      <c r="B8" s="421"/>
      <c r="C8" s="421"/>
      <c r="D8" s="421"/>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418" t="s">
        <v>633</v>
      </c>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row>
    <row r="10" spans="1:51" s="20" customFormat="1" ht="408.75" customHeight="1" thickBot="1" x14ac:dyDescent="0.3">
      <c r="A10" s="24" t="s">
        <v>445</v>
      </c>
      <c r="B10" s="32" t="s">
        <v>519</v>
      </c>
      <c r="C10" s="32" t="s">
        <v>98</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896</v>
      </c>
      <c r="AW10" s="36">
        <v>2022</v>
      </c>
      <c r="AX10" s="36">
        <v>2022</v>
      </c>
      <c r="AY10" s="26" t="s">
        <v>69</v>
      </c>
    </row>
    <row r="11" spans="1:51" s="20" customFormat="1" ht="31.5" customHeight="1" x14ac:dyDescent="0.25">
      <c r="A11" s="418" t="s">
        <v>634</v>
      </c>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row>
    <row r="12" spans="1:51" s="20" customFormat="1" ht="118.5" customHeight="1" x14ac:dyDescent="0.25">
      <c r="A12" s="24" t="s">
        <v>446</v>
      </c>
      <c r="B12" s="32" t="s">
        <v>645</v>
      </c>
      <c r="C12" s="32" t="s">
        <v>98</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784</v>
      </c>
      <c r="AW12" s="32">
        <v>2025</v>
      </c>
      <c r="AX12" s="36">
        <v>2026</v>
      </c>
      <c r="AY12" s="26" t="s">
        <v>646</v>
      </c>
    </row>
    <row r="13" spans="1:51" s="1" customFormat="1" ht="183.75" customHeight="1" x14ac:dyDescent="0.25">
      <c r="A13" s="169" t="s">
        <v>962</v>
      </c>
      <c r="B13" s="237" t="s">
        <v>963</v>
      </c>
      <c r="C13" s="237" t="s">
        <v>98</v>
      </c>
      <c r="D13" s="238"/>
      <c r="E13" s="238"/>
      <c r="F13" s="238"/>
      <c r="G13" s="238"/>
      <c r="H13" s="238"/>
      <c r="I13" s="238"/>
      <c r="J13" s="238"/>
      <c r="K13" s="277">
        <f t="shared" si="8"/>
        <v>0</v>
      </c>
      <c r="L13" s="278"/>
      <c r="M13" s="278"/>
      <c r="N13" s="278"/>
      <c r="O13" s="278"/>
      <c r="P13" s="278"/>
      <c r="Q13" s="278"/>
      <c r="R13" s="279">
        <f>L13+M13+N13+P13</f>
        <v>0</v>
      </c>
      <c r="S13" s="278">
        <v>25000</v>
      </c>
      <c r="T13" s="278"/>
      <c r="U13" s="278"/>
      <c r="V13" s="278"/>
      <c r="W13" s="278"/>
      <c r="X13" s="278"/>
      <c r="Y13" s="279">
        <f>S13+T13+U13+W13</f>
        <v>25000</v>
      </c>
      <c r="Z13" s="278">
        <v>500000</v>
      </c>
      <c r="AA13" s="278"/>
      <c r="AB13" s="278"/>
      <c r="AC13" s="278"/>
      <c r="AD13" s="278"/>
      <c r="AE13" s="278"/>
      <c r="AF13" s="279">
        <f>Z13+AA13+AB13+AD13</f>
        <v>500000</v>
      </c>
      <c r="AG13" s="278">
        <v>500000</v>
      </c>
      <c r="AH13" s="278"/>
      <c r="AI13" s="278"/>
      <c r="AJ13" s="278"/>
      <c r="AK13" s="278"/>
      <c r="AL13" s="278"/>
      <c r="AM13" s="279">
        <f t="shared" si="12"/>
        <v>500000</v>
      </c>
      <c r="AN13" s="278"/>
      <c r="AO13" s="278"/>
      <c r="AP13" s="278"/>
      <c r="AQ13" s="278"/>
      <c r="AR13" s="278"/>
      <c r="AS13" s="278"/>
      <c r="AT13" s="280">
        <f t="shared" si="13"/>
        <v>0</v>
      </c>
      <c r="AU13" s="281">
        <f>AT13+AM13+AF13+Y13+R13+K13</f>
        <v>1025000</v>
      </c>
      <c r="AV13" s="242" t="s">
        <v>964</v>
      </c>
      <c r="AW13" s="238">
        <v>2024</v>
      </c>
      <c r="AX13" s="238">
        <v>2026</v>
      </c>
      <c r="AY13" s="52" t="s">
        <v>69</v>
      </c>
    </row>
    <row r="14" spans="1:51" ht="18.75" x14ac:dyDescent="0.25">
      <c r="A14" s="346" t="s">
        <v>1006</v>
      </c>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8"/>
    </row>
    <row r="20" spans="1:50" s="20" customFormat="1" ht="18.75" x14ac:dyDescent="0.25">
      <c r="A20" s="161" t="s">
        <v>658</v>
      </c>
      <c r="B20" s="162" t="s">
        <v>659</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14:AY14"/>
    <mergeCell ref="AU4:AU6"/>
    <mergeCell ref="AV4:AV6"/>
    <mergeCell ref="AW4:AW6"/>
    <mergeCell ref="AX4:AX6"/>
    <mergeCell ref="D4:D6"/>
    <mergeCell ref="AN4:AT4"/>
    <mergeCell ref="E4:K4"/>
    <mergeCell ref="L4:R4"/>
    <mergeCell ref="S4:Y4"/>
    <mergeCell ref="Z4:AF4"/>
    <mergeCell ref="AG4:AM4"/>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topLeftCell="A3"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79" t="s">
        <v>201</v>
      </c>
      <c r="B2" s="379"/>
      <c r="C2" s="379"/>
      <c r="D2" s="379"/>
      <c r="E2" s="379"/>
      <c r="F2" s="379"/>
      <c r="G2" s="379"/>
      <c r="H2" s="379"/>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row>
    <row r="3" spans="1:51" s="12" customFormat="1" ht="56.25" customHeight="1" thickBot="1" x14ac:dyDescent="0.35">
      <c r="A3" s="360" t="s">
        <v>207</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row>
    <row r="4" spans="1:51" ht="18" customHeight="1" thickBot="1" x14ac:dyDescent="0.3">
      <c r="A4" s="406" t="s">
        <v>1</v>
      </c>
      <c r="B4" s="406" t="s">
        <v>0</v>
      </c>
      <c r="C4" s="406" t="s">
        <v>25</v>
      </c>
      <c r="D4" s="406" t="s">
        <v>24</v>
      </c>
      <c r="E4" s="409">
        <v>2022</v>
      </c>
      <c r="F4" s="432"/>
      <c r="G4" s="432"/>
      <c r="H4" s="432"/>
      <c r="I4" s="432"/>
      <c r="J4" s="432"/>
      <c r="K4" s="433"/>
      <c r="L4" s="409">
        <v>2023</v>
      </c>
      <c r="M4" s="432"/>
      <c r="N4" s="432"/>
      <c r="O4" s="432"/>
      <c r="P4" s="432"/>
      <c r="Q4" s="432"/>
      <c r="R4" s="433"/>
      <c r="S4" s="409">
        <v>2024</v>
      </c>
      <c r="T4" s="432"/>
      <c r="U4" s="432"/>
      <c r="V4" s="432"/>
      <c r="W4" s="432"/>
      <c r="X4" s="432"/>
      <c r="Y4" s="433"/>
      <c r="Z4" s="409">
        <v>2025</v>
      </c>
      <c r="AA4" s="432"/>
      <c r="AB4" s="432"/>
      <c r="AC4" s="432"/>
      <c r="AD4" s="432"/>
      <c r="AE4" s="432"/>
      <c r="AF4" s="433"/>
      <c r="AG4" s="409">
        <v>2026</v>
      </c>
      <c r="AH4" s="432"/>
      <c r="AI4" s="432"/>
      <c r="AJ4" s="432"/>
      <c r="AK4" s="432"/>
      <c r="AL4" s="432"/>
      <c r="AM4" s="433"/>
      <c r="AN4" s="409">
        <v>2027</v>
      </c>
      <c r="AO4" s="432"/>
      <c r="AP4" s="432"/>
      <c r="AQ4" s="432"/>
      <c r="AR4" s="432"/>
      <c r="AS4" s="432"/>
      <c r="AT4" s="433"/>
      <c r="AU4" s="406" t="s">
        <v>27</v>
      </c>
      <c r="AV4" s="406" t="s">
        <v>4</v>
      </c>
      <c r="AW4" s="429" t="s">
        <v>21</v>
      </c>
      <c r="AX4" s="429" t="s">
        <v>22</v>
      </c>
      <c r="AY4" s="406" t="s">
        <v>5</v>
      </c>
    </row>
    <row r="5" spans="1:51" ht="27" customHeight="1" thickBot="1" x14ac:dyDescent="0.3">
      <c r="A5" s="425"/>
      <c r="B5" s="425"/>
      <c r="C5" s="425"/>
      <c r="D5" s="425"/>
      <c r="E5" s="372" t="s">
        <v>657</v>
      </c>
      <c r="F5" s="372"/>
      <c r="G5" s="372"/>
      <c r="H5" s="372"/>
      <c r="I5" s="372"/>
      <c r="J5" s="372"/>
      <c r="K5" s="373"/>
      <c r="L5" s="372" t="s">
        <v>657</v>
      </c>
      <c r="M5" s="372"/>
      <c r="N5" s="372"/>
      <c r="O5" s="372"/>
      <c r="P5" s="372"/>
      <c r="Q5" s="372"/>
      <c r="R5" s="373"/>
      <c r="S5" s="372" t="s">
        <v>657</v>
      </c>
      <c r="T5" s="372"/>
      <c r="U5" s="372"/>
      <c r="V5" s="372"/>
      <c r="W5" s="372"/>
      <c r="X5" s="372"/>
      <c r="Y5" s="373"/>
      <c r="Z5" s="372" t="s">
        <v>657</v>
      </c>
      <c r="AA5" s="372"/>
      <c r="AB5" s="372"/>
      <c r="AC5" s="372"/>
      <c r="AD5" s="372"/>
      <c r="AE5" s="372"/>
      <c r="AF5" s="373"/>
      <c r="AG5" s="372" t="s">
        <v>657</v>
      </c>
      <c r="AH5" s="372"/>
      <c r="AI5" s="372"/>
      <c r="AJ5" s="372"/>
      <c r="AK5" s="372"/>
      <c r="AL5" s="372"/>
      <c r="AM5" s="373"/>
      <c r="AN5" s="372" t="s">
        <v>657</v>
      </c>
      <c r="AO5" s="372"/>
      <c r="AP5" s="372"/>
      <c r="AQ5" s="372"/>
      <c r="AR5" s="372"/>
      <c r="AS5" s="372"/>
      <c r="AT5" s="373"/>
      <c r="AU5" s="425"/>
      <c r="AV5" s="425"/>
      <c r="AW5" s="430"/>
      <c r="AX5" s="430"/>
      <c r="AY5" s="425"/>
    </row>
    <row r="6" spans="1:51" ht="102.75" customHeight="1" thickBot="1" x14ac:dyDescent="0.3">
      <c r="A6" s="426"/>
      <c r="B6" s="426"/>
      <c r="C6" s="426"/>
      <c r="D6" s="426"/>
      <c r="E6" s="17" t="s">
        <v>2</v>
      </c>
      <c r="F6" s="17" t="s">
        <v>3</v>
      </c>
      <c r="G6" s="17" t="s">
        <v>16</v>
      </c>
      <c r="H6" s="17" t="s">
        <v>125</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26"/>
      <c r="AV6" s="426"/>
      <c r="AW6" s="431"/>
      <c r="AX6" s="431"/>
      <c r="AY6" s="426"/>
    </row>
    <row r="7" spans="1:51" s="8" customFormat="1" ht="18.75" customHeight="1" thickBot="1" x14ac:dyDescent="0.3">
      <c r="A7" s="404"/>
      <c r="B7" s="427"/>
      <c r="C7" s="427"/>
      <c r="D7" s="428"/>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420" t="s">
        <v>447</v>
      </c>
      <c r="B8" s="421"/>
      <c r="C8" s="421"/>
      <c r="D8" s="421"/>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418" t="s">
        <v>448</v>
      </c>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row>
    <row r="10" spans="1:51" s="20" customFormat="1" ht="45" hidden="1" customHeight="1" thickBot="1" x14ac:dyDescent="0.3">
      <c r="A10" s="24" t="s">
        <v>449</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418" t="s">
        <v>637</v>
      </c>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row>
    <row r="12" spans="1:51" s="20" customFormat="1" ht="45" hidden="1" customHeight="1" thickBot="1" x14ac:dyDescent="0.3">
      <c r="A12" s="24" t="s">
        <v>450</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34" t="s">
        <v>451</v>
      </c>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6"/>
    </row>
    <row r="14" spans="1:51" ht="247.5" customHeight="1" thickBot="1" x14ac:dyDescent="0.3">
      <c r="A14" s="126" t="s">
        <v>452</v>
      </c>
      <c r="B14" s="48" t="s">
        <v>163</v>
      </c>
      <c r="C14" s="50" t="s">
        <v>122</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7"/>
      <c r="AO14" s="50"/>
      <c r="AP14" s="50"/>
      <c r="AQ14" s="54"/>
      <c r="AR14" s="54"/>
      <c r="AS14" s="136"/>
      <c r="AT14" s="49">
        <f>AN14+AO14+AP14+AR14</f>
        <v>0</v>
      </c>
      <c r="AU14" s="41">
        <f t="shared" ref="AU14" si="14">AT14+AM14+AF14+Y14+R14+K14+D14</f>
        <v>740125</v>
      </c>
      <c r="AV14" s="89" t="s">
        <v>785</v>
      </c>
      <c r="AW14" s="50">
        <v>2022</v>
      </c>
      <c r="AX14" s="50">
        <v>2022</v>
      </c>
      <c r="AY14" s="48" t="s">
        <v>841</v>
      </c>
    </row>
    <row r="15" spans="1:51" s="20" customFormat="1" ht="31.5" customHeight="1" thickBot="1" x14ac:dyDescent="0.3">
      <c r="A15" s="418" t="s">
        <v>453</v>
      </c>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row>
    <row r="16" spans="1:51" s="20" customFormat="1" ht="45" hidden="1" customHeight="1" thickBot="1" x14ac:dyDescent="0.3">
      <c r="A16" s="24" t="s">
        <v>454</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420" t="s">
        <v>455</v>
      </c>
      <c r="B17" s="421"/>
      <c r="C17" s="421"/>
      <c r="D17" s="421"/>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418" t="s">
        <v>456</v>
      </c>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row>
    <row r="19" spans="1:51" s="20" customFormat="1" ht="45" hidden="1" customHeight="1" thickBot="1" x14ac:dyDescent="0.3">
      <c r="A19" s="24" t="s">
        <v>457</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418" t="s">
        <v>458</v>
      </c>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row>
    <row r="21" spans="1:51" s="20" customFormat="1" ht="45" hidden="1" customHeight="1" thickBot="1" x14ac:dyDescent="0.3">
      <c r="A21" s="24" t="s">
        <v>459</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418" t="s">
        <v>460</v>
      </c>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row>
    <row r="23" spans="1:51" s="20" customFormat="1" ht="45" hidden="1" customHeight="1" thickBot="1" x14ac:dyDescent="0.3">
      <c r="A23" s="24" t="s">
        <v>461</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420" t="s">
        <v>462</v>
      </c>
      <c r="B24" s="421"/>
      <c r="C24" s="421"/>
      <c r="D24" s="421"/>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418" t="s">
        <v>638</v>
      </c>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row>
    <row r="26" spans="1:51" s="1" customFormat="1" ht="194.25" customHeight="1" x14ac:dyDescent="0.25">
      <c r="A26" s="158" t="s">
        <v>463</v>
      </c>
      <c r="B26" s="51" t="s">
        <v>494</v>
      </c>
      <c r="C26" s="51" t="s">
        <v>98</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898</v>
      </c>
      <c r="AW26" s="106" t="s">
        <v>29</v>
      </c>
      <c r="AX26" s="106" t="s">
        <v>123</v>
      </c>
      <c r="AY26" s="159" t="s">
        <v>69</v>
      </c>
    </row>
    <row r="27" spans="1:51" s="1" customFormat="1" ht="193.5" customHeight="1" thickBot="1" x14ac:dyDescent="0.3">
      <c r="A27" s="158" t="s">
        <v>495</v>
      </c>
      <c r="B27" s="51" t="s">
        <v>493</v>
      </c>
      <c r="C27" s="51" t="s">
        <v>98</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898</v>
      </c>
      <c r="AW27" s="106" t="s">
        <v>29</v>
      </c>
      <c r="AX27" s="106" t="s">
        <v>123</v>
      </c>
      <c r="AY27" s="159" t="s">
        <v>69</v>
      </c>
    </row>
    <row r="28" spans="1:51" s="20" customFormat="1" ht="31.5" customHeight="1" thickBot="1" x14ac:dyDescent="0.3">
      <c r="A28" s="418" t="s">
        <v>639</v>
      </c>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419"/>
      <c r="AX28" s="419"/>
      <c r="AY28" s="419"/>
    </row>
    <row r="29" spans="1:51" s="20" customFormat="1" ht="45" hidden="1" customHeight="1" thickBot="1" x14ac:dyDescent="0.3">
      <c r="A29" s="24" t="s">
        <v>464</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420" t="s">
        <v>465</v>
      </c>
      <c r="B30" s="421"/>
      <c r="C30" s="421"/>
      <c r="D30" s="421"/>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418" t="s">
        <v>466</v>
      </c>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row>
    <row r="32" spans="1:51" s="20" customFormat="1" ht="45" hidden="1" customHeight="1" thickBot="1" x14ac:dyDescent="0.3">
      <c r="A32" s="24" t="s">
        <v>467</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418" t="s">
        <v>468</v>
      </c>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row>
    <row r="34" spans="1:51" s="20" customFormat="1" ht="45" hidden="1" customHeight="1" thickBot="1" x14ac:dyDescent="0.3">
      <c r="A34" s="24" t="s">
        <v>469</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418" t="s">
        <v>470</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row>
    <row r="36" spans="1:51" s="20" customFormat="1" ht="45" hidden="1" customHeight="1" thickBot="1" x14ac:dyDescent="0.3">
      <c r="A36" s="24" t="s">
        <v>471</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418" t="s">
        <v>640</v>
      </c>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row>
    <row r="38" spans="1:51" s="20" customFormat="1" ht="45" hidden="1" customHeight="1" thickBot="1" x14ac:dyDescent="0.3">
      <c r="A38" s="24" t="s">
        <v>641</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420" t="s">
        <v>472</v>
      </c>
      <c r="B39" s="421"/>
      <c r="C39" s="421"/>
      <c r="D39" s="421"/>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418" t="s">
        <v>473</v>
      </c>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19"/>
      <c r="AY40" s="419"/>
    </row>
    <row r="41" spans="1:51" s="20" customFormat="1" ht="238.5" customHeight="1" x14ac:dyDescent="0.25">
      <c r="A41" s="24" t="s">
        <v>474</v>
      </c>
      <c r="B41" s="32" t="s">
        <v>647</v>
      </c>
      <c r="C41" s="51" t="s">
        <v>98</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816</v>
      </c>
      <c r="AW41" s="32">
        <v>2023</v>
      </c>
      <c r="AX41" s="36">
        <v>2024</v>
      </c>
      <c r="AY41" s="27" t="s">
        <v>644</v>
      </c>
    </row>
    <row r="42" spans="1:51" s="20" customFormat="1" ht="124.5" customHeight="1" thickBot="1" x14ac:dyDescent="0.3">
      <c r="A42" s="24" t="s">
        <v>655</v>
      </c>
      <c r="B42" s="32" t="s">
        <v>656</v>
      </c>
      <c r="C42" s="51" t="s">
        <v>98</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786</v>
      </c>
      <c r="AW42" s="32">
        <v>2023</v>
      </c>
      <c r="AX42" s="36">
        <v>2024</v>
      </c>
      <c r="AY42" s="27" t="s">
        <v>644</v>
      </c>
    </row>
    <row r="43" spans="1:51" s="20" customFormat="1" ht="31.5" customHeight="1" x14ac:dyDescent="0.25">
      <c r="A43" s="418" t="s">
        <v>643</v>
      </c>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row>
    <row r="44" spans="1:51" s="20" customFormat="1" ht="45" hidden="1" customHeight="1" x14ac:dyDescent="0.25">
      <c r="A44" s="24" t="s">
        <v>642</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61" t="s">
        <v>658</v>
      </c>
      <c r="B50" s="162" t="s">
        <v>659</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3:AY3"/>
    <mergeCell ref="A2:AY2"/>
    <mergeCell ref="AG4:AM4"/>
    <mergeCell ref="AN4:AT4"/>
    <mergeCell ref="AU4:AU6"/>
    <mergeCell ref="AN5:AT5"/>
    <mergeCell ref="A4:A6"/>
    <mergeCell ref="B4:B6"/>
    <mergeCell ref="C4:C6"/>
    <mergeCell ref="D4:D6"/>
    <mergeCell ref="E4:K4"/>
    <mergeCell ref="AV4:AV6"/>
    <mergeCell ref="AW4:AW6"/>
    <mergeCell ref="AX4:AX6"/>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F83" sqref="F83"/>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79"/>
      <c r="B2" s="379"/>
      <c r="C2" s="379"/>
      <c r="D2" s="379"/>
      <c r="P2" s="3"/>
      <c r="U2" s="3"/>
      <c r="Z2" s="3"/>
      <c r="AF2" s="3"/>
    </row>
    <row r="3" spans="1:34" x14ac:dyDescent="0.25">
      <c r="A3" s="379"/>
      <c r="B3" s="379"/>
      <c r="C3" s="379"/>
      <c r="D3" s="379"/>
    </row>
    <row r="4" spans="1:34" ht="18.75" thickBot="1" x14ac:dyDescent="0.3">
      <c r="A4" s="16"/>
      <c r="B4" s="16"/>
      <c r="C4" s="16"/>
      <c r="D4" s="16"/>
    </row>
    <row r="5" spans="1:34" x14ac:dyDescent="0.25">
      <c r="A5" s="362" t="s">
        <v>126</v>
      </c>
      <c r="B5" s="362">
        <v>2022</v>
      </c>
      <c r="C5" s="362"/>
      <c r="D5" s="362"/>
      <c r="E5" s="362"/>
      <c r="F5" s="362"/>
      <c r="G5" s="362">
        <v>2023</v>
      </c>
      <c r="H5" s="362"/>
      <c r="I5" s="362"/>
      <c r="J5" s="362"/>
      <c r="K5" s="362"/>
      <c r="L5" s="362">
        <v>2024</v>
      </c>
      <c r="M5" s="362"/>
      <c r="N5" s="362"/>
      <c r="O5" s="362"/>
      <c r="P5" s="362"/>
      <c r="Q5" s="362">
        <v>2025</v>
      </c>
      <c r="R5" s="362"/>
      <c r="S5" s="362"/>
      <c r="T5" s="362"/>
      <c r="U5" s="362"/>
      <c r="V5" s="362">
        <v>2026</v>
      </c>
      <c r="W5" s="362"/>
      <c r="X5" s="362"/>
      <c r="Y5" s="362"/>
      <c r="Z5" s="362"/>
      <c r="AA5" s="362">
        <v>2027</v>
      </c>
      <c r="AB5" s="362"/>
      <c r="AC5" s="362"/>
      <c r="AD5" s="362"/>
      <c r="AE5" s="362"/>
      <c r="AF5" s="366" t="s">
        <v>548</v>
      </c>
    </row>
    <row r="6" spans="1:34" x14ac:dyDescent="0.25">
      <c r="A6" s="363"/>
      <c r="B6" s="363" t="s">
        <v>15</v>
      </c>
      <c r="C6" s="363"/>
      <c r="D6" s="363"/>
      <c r="E6" s="363"/>
      <c r="F6" s="363"/>
      <c r="G6" s="363" t="s">
        <v>15</v>
      </c>
      <c r="H6" s="363"/>
      <c r="I6" s="363"/>
      <c r="J6" s="363"/>
      <c r="K6" s="363"/>
      <c r="L6" s="363" t="s">
        <v>15</v>
      </c>
      <c r="M6" s="363"/>
      <c r="N6" s="363"/>
      <c r="O6" s="363"/>
      <c r="P6" s="363"/>
      <c r="Q6" s="363" t="s">
        <v>15</v>
      </c>
      <c r="R6" s="363"/>
      <c r="S6" s="363"/>
      <c r="T6" s="363"/>
      <c r="U6" s="363"/>
      <c r="V6" s="363" t="s">
        <v>15</v>
      </c>
      <c r="W6" s="363"/>
      <c r="X6" s="363"/>
      <c r="Y6" s="363"/>
      <c r="Z6" s="363"/>
      <c r="AA6" s="363" t="s">
        <v>15</v>
      </c>
      <c r="AB6" s="363"/>
      <c r="AC6" s="363"/>
      <c r="AD6" s="363"/>
      <c r="AE6" s="363"/>
      <c r="AF6" s="367"/>
    </row>
    <row r="7" spans="1:34" ht="108" x14ac:dyDescent="0.25">
      <c r="A7" s="363"/>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67"/>
    </row>
    <row r="8" spans="1:34" x14ac:dyDescent="0.25">
      <c r="A8" s="160"/>
      <c r="B8" s="65">
        <f t="shared" ref="B8:AE8" si="0">SUM(B9:B177)</f>
        <v>12386217.154999999</v>
      </c>
      <c r="C8" s="65">
        <f t="shared" si="0"/>
        <v>32481843.035000004</v>
      </c>
      <c r="D8" s="65">
        <f t="shared" si="0"/>
        <v>7234580.79</v>
      </c>
      <c r="E8" s="65">
        <f t="shared" si="0"/>
        <v>2570324.81</v>
      </c>
      <c r="F8" s="65">
        <f t="shared" si="0"/>
        <v>54672965.790000007</v>
      </c>
      <c r="G8" s="65">
        <f t="shared" si="0"/>
        <v>31635459.816999998</v>
      </c>
      <c r="H8" s="65">
        <f t="shared" si="0"/>
        <v>5976942.8039999995</v>
      </c>
      <c r="I8" s="65">
        <f t="shared" si="0"/>
        <v>12014203.969999999</v>
      </c>
      <c r="J8" s="65">
        <f t="shared" si="0"/>
        <v>7382548.0700000003</v>
      </c>
      <c r="K8" s="65">
        <f t="shared" si="0"/>
        <v>56899154.660999998</v>
      </c>
      <c r="L8" s="65">
        <f t="shared" si="0"/>
        <v>49778301.153109998</v>
      </c>
      <c r="M8" s="65">
        <f t="shared" si="0"/>
        <v>4068688.1934500001</v>
      </c>
      <c r="N8" s="65">
        <f t="shared" si="0"/>
        <v>12297431</v>
      </c>
      <c r="O8" s="65">
        <f t="shared" si="0"/>
        <v>8925719.9998400006</v>
      </c>
      <c r="P8" s="65">
        <f t="shared" si="0"/>
        <v>75070140.346399993</v>
      </c>
      <c r="Q8" s="65">
        <f t="shared" si="0"/>
        <v>15187765.73789</v>
      </c>
      <c r="R8" s="65">
        <f t="shared" si="0"/>
        <v>4918532.5165499998</v>
      </c>
      <c r="S8" s="65">
        <f t="shared" si="0"/>
        <v>500000</v>
      </c>
      <c r="T8" s="65">
        <f t="shared" si="0"/>
        <v>4179999.99816</v>
      </c>
      <c r="U8" s="65">
        <f t="shared" si="0"/>
        <v>7745289.4095999999</v>
      </c>
      <c r="V8" s="65">
        <f t="shared" si="0"/>
        <v>9628060</v>
      </c>
      <c r="W8" s="65">
        <f t="shared" si="0"/>
        <v>0</v>
      </c>
      <c r="X8" s="65">
        <f t="shared" si="0"/>
        <v>0</v>
      </c>
      <c r="Y8" s="65">
        <f t="shared" si="0"/>
        <v>250000</v>
      </c>
      <c r="Z8" s="65">
        <f t="shared" si="0"/>
        <v>9878060</v>
      </c>
      <c r="AA8" s="65">
        <f t="shared" si="0"/>
        <v>3757260</v>
      </c>
      <c r="AB8" s="65">
        <f t="shared" si="0"/>
        <v>0</v>
      </c>
      <c r="AC8" s="65">
        <f t="shared" si="0"/>
        <v>0</v>
      </c>
      <c r="AD8" s="65">
        <f t="shared" si="0"/>
        <v>0</v>
      </c>
      <c r="AE8" s="65">
        <f t="shared" si="0"/>
        <v>5816586</v>
      </c>
      <c r="AF8" s="67">
        <f>SUM(AE8,Z8,U8,P8,K8,F8)</f>
        <v>210082196.20700002</v>
      </c>
      <c r="AH8" s="74"/>
    </row>
    <row r="9" spans="1:34" s="3" customFormat="1" x14ac:dyDescent="0.25">
      <c r="A9" s="68" t="s">
        <v>264</v>
      </c>
      <c r="B9" s="69">
        <f>'1.VTP'!E7</f>
        <v>4628496.9050000003</v>
      </c>
      <c r="C9" s="69">
        <f>'1.VTP'!F7</f>
        <v>6538056.5449999999</v>
      </c>
      <c r="D9" s="69">
        <f>'1.VTP'!G7</f>
        <v>4570239.01</v>
      </c>
      <c r="E9" s="69">
        <f>'1.VTP'!I7</f>
        <v>798536.78</v>
      </c>
      <c r="F9" s="69">
        <f>'1.VTP'!K7</f>
        <v>16535329.239999998</v>
      </c>
      <c r="G9" s="69">
        <f>'1.VTP'!L7</f>
        <v>13633384.587000001</v>
      </c>
      <c r="H9" s="69">
        <f>'1.VTP'!M7</f>
        <v>1952568.804</v>
      </c>
      <c r="I9" s="69">
        <f>'1.VTP'!N7</f>
        <v>3642149.9699999997</v>
      </c>
      <c r="J9" s="69">
        <f>'1.VTP'!P7</f>
        <v>1851927.2999999998</v>
      </c>
      <c r="K9" s="69">
        <f>'1.VTP'!R7</f>
        <v>21080030.660999998</v>
      </c>
      <c r="L9" s="69">
        <f>'1.VTP'!S7</f>
        <v>8717115.68255</v>
      </c>
      <c r="M9" s="69">
        <f>'1.VTP'!T7</f>
        <v>812862.1934499999</v>
      </c>
      <c r="N9" s="69">
        <f>'1.VTP'!U7</f>
        <v>5811828</v>
      </c>
      <c r="O9" s="69">
        <f>'1.VTP'!W7</f>
        <v>400000</v>
      </c>
      <c r="P9" s="69">
        <f>'1.VTP'!Y7</f>
        <v>15741805.876</v>
      </c>
      <c r="Q9" s="69">
        <f>'1.VTP'!Z7</f>
        <v>11622476.32645</v>
      </c>
      <c r="R9" s="69">
        <f>'1.VTP'!AA7</f>
        <v>4918532.5165499998</v>
      </c>
      <c r="S9" s="69">
        <f>'1.VTP'!AB7</f>
        <v>500000</v>
      </c>
      <c r="T9" s="69">
        <f>'1.VTP'!AD7</f>
        <v>0</v>
      </c>
      <c r="U9" s="69"/>
      <c r="V9" s="69">
        <f>'1.VTP'!AG7</f>
        <v>7080000</v>
      </c>
      <c r="W9" s="69">
        <f>'1.VTP'!AH7</f>
        <v>0</v>
      </c>
      <c r="X9" s="69">
        <f>'1.VTP'!AI7</f>
        <v>0</v>
      </c>
      <c r="Y9" s="69">
        <f>'1.VTP'!AK7</f>
        <v>0</v>
      </c>
      <c r="Z9" s="69">
        <f>'1.VTP'!AM7</f>
        <v>7080000</v>
      </c>
      <c r="AA9" s="69">
        <f>'1.VTP'!AN7</f>
        <v>2770000</v>
      </c>
      <c r="AB9" s="69">
        <f>'1.VTP'!AO7</f>
        <v>0</v>
      </c>
      <c r="AC9" s="69">
        <f>'1.VTP'!AP7</f>
        <v>0</v>
      </c>
      <c r="AD9" s="69">
        <f>'1.VTP'!AR7</f>
        <v>0</v>
      </c>
      <c r="AE9" s="69">
        <f>'1.VTP'!AT7</f>
        <v>2770000</v>
      </c>
      <c r="AF9" s="70">
        <f>'1.VTP'!AU7</f>
        <v>79441516.020000011</v>
      </c>
    </row>
    <row r="10" spans="1:34" ht="36" x14ac:dyDescent="0.25">
      <c r="A10" s="68" t="s">
        <v>265</v>
      </c>
      <c r="B10" s="69">
        <f>'2.VTP'!E6</f>
        <v>7236201.2499999991</v>
      </c>
      <c r="C10" s="69">
        <f>'2.VTP'!F6</f>
        <v>25943786.490000002</v>
      </c>
      <c r="D10" s="69">
        <f>'2.VTP'!G6</f>
        <v>2645015.7800000003</v>
      </c>
      <c r="E10" s="69">
        <f>'2.VTP'!I6</f>
        <v>1771788.03</v>
      </c>
      <c r="F10" s="69">
        <f>'2.VTP'!K6</f>
        <v>37596791.550000004</v>
      </c>
      <c r="G10" s="69">
        <f>'2.VTP'!L6</f>
        <v>16822769.229999997</v>
      </c>
      <c r="H10" s="69">
        <f>'2.VTP'!M6</f>
        <v>4024374</v>
      </c>
      <c r="I10" s="69">
        <f>'2.VTP'!N6</f>
        <v>2372054</v>
      </c>
      <c r="J10" s="69">
        <f>'2.VTP'!P6</f>
        <v>1530620.77</v>
      </c>
      <c r="K10" s="69">
        <f>'2.VTP'!R6</f>
        <v>24639818</v>
      </c>
      <c r="L10" s="69">
        <f>'2.VTP'!S6</f>
        <v>40180485.470559999</v>
      </c>
      <c r="M10" s="69">
        <f>'2.VTP'!T6</f>
        <v>3255826</v>
      </c>
      <c r="N10" s="69">
        <f>'2.VTP'!U6</f>
        <v>485603</v>
      </c>
      <c r="O10" s="69">
        <f>'2.VTP'!W6</f>
        <v>4525719.9998400006</v>
      </c>
      <c r="P10" s="69">
        <f>'2.VTP'!Y6</f>
        <v>48447634.470399998</v>
      </c>
      <c r="Q10" s="69">
        <f>'2.VTP'!Z6</f>
        <v>2009589.4114399999</v>
      </c>
      <c r="R10" s="69">
        <f>'2.VTP'!AA6</f>
        <v>0</v>
      </c>
      <c r="S10" s="69">
        <f>'2.VTP'!AB6</f>
        <v>0</v>
      </c>
      <c r="T10" s="69">
        <f>'2.VTP'!AD6</f>
        <v>3929999.99816</v>
      </c>
      <c r="U10" s="69">
        <f>'2.VTP'!AF6</f>
        <v>5939589.4095999999</v>
      </c>
      <c r="V10" s="69">
        <f>'2.VTP'!AG6</f>
        <v>1798060</v>
      </c>
      <c r="W10" s="69">
        <f>'2.VTP'!AH6</f>
        <v>0</v>
      </c>
      <c r="X10" s="69">
        <f>'2.VTP'!AI6</f>
        <v>0</v>
      </c>
      <c r="Y10" s="69">
        <f>'2.VTP'!AL6</f>
        <v>0</v>
      </c>
      <c r="Z10" s="69">
        <f>'2.VTP'!AM6</f>
        <v>1798060</v>
      </c>
      <c r="AA10" s="69">
        <f>'2.VTP'!AN6</f>
        <v>847260</v>
      </c>
      <c r="AB10" s="69">
        <f>'2.VTP'!AO6</f>
        <v>0</v>
      </c>
      <c r="AC10" s="69">
        <f>'2.VTP'!AP6</f>
        <v>0</v>
      </c>
      <c r="AD10" s="69">
        <f>'2.VTP'!AR6</f>
        <v>0</v>
      </c>
      <c r="AE10" s="69">
        <f>'2.VTP'!AT6</f>
        <v>847260</v>
      </c>
      <c r="AF10" s="70">
        <f>'2.VTP'!AU6</f>
        <v>119209153.42999999</v>
      </c>
    </row>
    <row r="11" spans="1:34" ht="31.5" customHeight="1" x14ac:dyDescent="0.25">
      <c r="A11" s="68" t="s">
        <v>266</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267</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268</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5">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opLeftCell="F1" zoomScale="55" zoomScaleNormal="55" workbookViewId="0">
      <selection activeCell="A19" sqref="A19:XFD1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39" t="s">
        <v>202</v>
      </c>
      <c r="B1" s="440"/>
      <c r="C1" s="440"/>
      <c r="D1" s="440"/>
      <c r="E1" s="440"/>
      <c r="F1" s="440"/>
      <c r="G1" s="440"/>
      <c r="H1" s="440"/>
      <c r="I1" s="270"/>
      <c r="J1" s="270"/>
      <c r="K1" s="270"/>
      <c r="L1" s="270"/>
      <c r="M1" s="270"/>
      <c r="N1" s="270"/>
      <c r="O1" s="270"/>
    </row>
    <row r="2" spans="1:15" x14ac:dyDescent="0.25">
      <c r="A2" s="441" t="s">
        <v>80</v>
      </c>
      <c r="B2" s="442"/>
      <c r="C2" s="442"/>
      <c r="D2" s="442"/>
      <c r="E2" s="442"/>
      <c r="F2" s="442"/>
      <c r="G2" s="442"/>
      <c r="H2" s="442"/>
      <c r="I2" s="22"/>
      <c r="J2" s="22"/>
      <c r="K2" s="22"/>
      <c r="L2" s="22"/>
      <c r="M2" s="22"/>
      <c r="N2" s="22"/>
      <c r="O2" s="22"/>
    </row>
    <row r="4" spans="1:15" ht="72" x14ac:dyDescent="0.25">
      <c r="A4" s="269" t="s">
        <v>23</v>
      </c>
      <c r="B4" s="269" t="s">
        <v>81</v>
      </c>
      <c r="C4" s="269" t="s">
        <v>82</v>
      </c>
      <c r="D4" s="269" t="s">
        <v>83</v>
      </c>
      <c r="E4" s="269" t="s">
        <v>84</v>
      </c>
      <c r="F4" s="269" t="s">
        <v>85</v>
      </c>
      <c r="G4" s="269" t="s">
        <v>86</v>
      </c>
      <c r="H4" s="269" t="s">
        <v>87</v>
      </c>
    </row>
    <row r="5" spans="1:15" ht="90" x14ac:dyDescent="0.25">
      <c r="A5" s="310">
        <v>1</v>
      </c>
      <c r="B5" s="311" t="s">
        <v>978</v>
      </c>
      <c r="C5" s="242" t="s">
        <v>979</v>
      </c>
      <c r="D5" s="237" t="s">
        <v>980</v>
      </c>
      <c r="E5" s="237" t="s">
        <v>98</v>
      </c>
      <c r="F5" s="312" t="s">
        <v>981</v>
      </c>
      <c r="G5" s="313" t="s">
        <v>982</v>
      </c>
      <c r="H5" s="238" t="s">
        <v>983</v>
      </c>
    </row>
    <row r="6" spans="1:15" x14ac:dyDescent="0.25">
      <c r="A6" s="386" t="s">
        <v>1006</v>
      </c>
      <c r="B6" s="437"/>
      <c r="C6" s="437"/>
      <c r="D6" s="437"/>
      <c r="E6" s="437"/>
      <c r="F6" s="437"/>
      <c r="G6" s="437"/>
      <c r="H6" s="438"/>
    </row>
    <row r="7" spans="1:15" s="271" customFormat="1" ht="93.75" customHeight="1" x14ac:dyDescent="0.25">
      <c r="A7" s="310">
        <v>2</v>
      </c>
      <c r="B7" s="314" t="s">
        <v>984</v>
      </c>
      <c r="C7" s="242" t="s">
        <v>979</v>
      </c>
      <c r="D7" s="314" t="s">
        <v>980</v>
      </c>
      <c r="E7" s="237" t="s">
        <v>98</v>
      </c>
      <c r="F7" s="315" t="s">
        <v>985</v>
      </c>
      <c r="G7" s="313" t="s">
        <v>986</v>
      </c>
      <c r="H7" s="238" t="s">
        <v>983</v>
      </c>
    </row>
    <row r="8" spans="1:15" x14ac:dyDescent="0.25">
      <c r="A8" s="386" t="s">
        <v>1006</v>
      </c>
      <c r="B8" s="437"/>
      <c r="C8" s="437"/>
      <c r="D8" s="437"/>
      <c r="E8" s="437"/>
      <c r="F8" s="437"/>
      <c r="G8" s="437"/>
      <c r="H8" s="438"/>
    </row>
    <row r="9" spans="1:15" s="44" customFormat="1" ht="90" x14ac:dyDescent="0.25">
      <c r="A9" s="310">
        <v>3</v>
      </c>
      <c r="B9" s="242" t="s">
        <v>987</v>
      </c>
      <c r="C9" s="242" t="s">
        <v>979</v>
      </c>
      <c r="D9" s="242" t="s">
        <v>980</v>
      </c>
      <c r="E9" s="237" t="s">
        <v>98</v>
      </c>
      <c r="F9" s="316" t="s">
        <v>988</v>
      </c>
      <c r="G9" s="313" t="s">
        <v>982</v>
      </c>
      <c r="H9" s="238" t="s">
        <v>983</v>
      </c>
    </row>
    <row r="10" spans="1:15" x14ac:dyDescent="0.25">
      <c r="A10" s="386" t="s">
        <v>1006</v>
      </c>
      <c r="B10" s="437"/>
      <c r="C10" s="437"/>
      <c r="D10" s="437"/>
      <c r="E10" s="437"/>
      <c r="F10" s="437"/>
      <c r="G10" s="437"/>
      <c r="H10" s="438"/>
    </row>
    <row r="11" spans="1:15" s="44" customFormat="1" ht="69.95" customHeight="1" x14ac:dyDescent="0.25">
      <c r="A11" s="310">
        <v>4</v>
      </c>
      <c r="B11" s="242" t="s">
        <v>989</v>
      </c>
      <c r="C11" s="242" t="s">
        <v>990</v>
      </c>
      <c r="D11" s="242" t="s">
        <v>264</v>
      </c>
      <c r="E11" s="237" t="s">
        <v>98</v>
      </c>
      <c r="F11" s="316" t="s">
        <v>991</v>
      </c>
      <c r="G11" s="313" t="s">
        <v>982</v>
      </c>
      <c r="H11" s="238" t="s">
        <v>992</v>
      </c>
    </row>
    <row r="12" spans="1:15" x14ac:dyDescent="0.25">
      <c r="A12" s="386" t="s">
        <v>1006</v>
      </c>
      <c r="B12" s="437"/>
      <c r="C12" s="437"/>
      <c r="D12" s="437"/>
      <c r="E12" s="437"/>
      <c r="F12" s="437"/>
      <c r="G12" s="437"/>
      <c r="H12" s="438"/>
    </row>
    <row r="13" spans="1:15" s="44" customFormat="1" ht="90" x14ac:dyDescent="0.25">
      <c r="A13" s="310">
        <v>5</v>
      </c>
      <c r="B13" s="242" t="s">
        <v>993</v>
      </c>
      <c r="C13" s="242" t="s">
        <v>979</v>
      </c>
      <c r="D13" s="242" t="s">
        <v>980</v>
      </c>
      <c r="E13" s="237" t="s">
        <v>98</v>
      </c>
      <c r="F13" s="316" t="s">
        <v>994</v>
      </c>
      <c r="G13" s="313" t="s">
        <v>982</v>
      </c>
      <c r="H13" s="238" t="s">
        <v>983</v>
      </c>
    </row>
    <row r="14" spans="1:15" x14ac:dyDescent="0.25">
      <c r="A14" s="386" t="s">
        <v>1006</v>
      </c>
      <c r="B14" s="437"/>
      <c r="C14" s="437"/>
      <c r="D14" s="437"/>
      <c r="E14" s="437"/>
      <c r="F14" s="437"/>
      <c r="G14" s="437"/>
      <c r="H14" s="438"/>
    </row>
    <row r="15" spans="1:15" s="44" customFormat="1" ht="72" x14ac:dyDescent="0.25">
      <c r="A15" s="310">
        <v>6</v>
      </c>
      <c r="B15" s="242" t="s">
        <v>995</v>
      </c>
      <c r="C15" s="242" t="s">
        <v>996</v>
      </c>
      <c r="D15" s="242" t="s">
        <v>980</v>
      </c>
      <c r="E15" s="237" t="s">
        <v>98</v>
      </c>
      <c r="F15" s="316" t="s">
        <v>997</v>
      </c>
      <c r="G15" s="313" t="s">
        <v>982</v>
      </c>
      <c r="H15" s="238" t="s">
        <v>983</v>
      </c>
    </row>
    <row r="16" spans="1:15" x14ac:dyDescent="0.25">
      <c r="A16" s="386" t="s">
        <v>1006</v>
      </c>
      <c r="B16" s="437"/>
      <c r="C16" s="437"/>
      <c r="D16" s="437"/>
      <c r="E16" s="437"/>
      <c r="F16" s="437"/>
      <c r="G16" s="437"/>
      <c r="H16" s="438"/>
    </row>
    <row r="17" spans="1:8" s="44" customFormat="1" ht="90" x14ac:dyDescent="0.25">
      <c r="A17" s="310">
        <v>7</v>
      </c>
      <c r="B17" s="242" t="s">
        <v>998</v>
      </c>
      <c r="C17" s="242" t="s">
        <v>979</v>
      </c>
      <c r="D17" s="242" t="s">
        <v>980</v>
      </c>
      <c r="E17" s="237" t="s">
        <v>98</v>
      </c>
      <c r="F17" s="316" t="s">
        <v>999</v>
      </c>
      <c r="G17" s="313" t="s">
        <v>982</v>
      </c>
      <c r="H17" s="238" t="s">
        <v>983</v>
      </c>
    </row>
    <row r="18" spans="1:8" x14ac:dyDescent="0.25">
      <c r="A18" s="386" t="s">
        <v>1006</v>
      </c>
      <c r="B18" s="437"/>
      <c r="C18" s="437"/>
      <c r="D18" s="437"/>
      <c r="E18" s="437"/>
      <c r="F18" s="437"/>
      <c r="G18" s="437"/>
      <c r="H18" s="438"/>
    </row>
    <row r="19" spans="1:8" s="44" customFormat="1" ht="72" x14ac:dyDescent="0.25">
      <c r="A19" s="310">
        <v>8</v>
      </c>
      <c r="B19" s="242" t="s">
        <v>1000</v>
      </c>
      <c r="C19" s="242" t="s">
        <v>996</v>
      </c>
      <c r="D19" s="242" t="s">
        <v>980</v>
      </c>
      <c r="E19" s="237" t="s">
        <v>98</v>
      </c>
      <c r="F19" s="316" t="s">
        <v>1001</v>
      </c>
      <c r="G19" s="313" t="s">
        <v>982</v>
      </c>
      <c r="H19" s="238" t="s">
        <v>983</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1.VTP</vt:lpstr>
      <vt:lpstr>2.VTP</vt:lpstr>
      <vt:lpstr>3.VTP</vt:lpstr>
      <vt:lpstr>4.VTP</vt:lpstr>
      <vt:lpstr>5.VTP</vt:lpstr>
      <vt:lpstr>Kopa_finanses</vt:lpstr>
      <vt:lpstr>Pielikums</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2024-01-25T09:38:09Z</cp:lastPrinted>
  <dcterms:created xsi:type="dcterms:W3CDTF">2018-05-28T06:38:28Z</dcterms:created>
  <dcterms:modified xsi:type="dcterms:W3CDTF">2024-01-25T10:59:57Z</dcterms:modified>
</cp:coreProperties>
</file>