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R9" i="1" l="1"/>
  <c r="AP9" i="1"/>
  <c r="AO9" i="1"/>
  <c r="AN9" i="1"/>
  <c r="AK9" i="1"/>
  <c r="AI9" i="1"/>
  <c r="AH9" i="1"/>
  <c r="AG9" i="1"/>
  <c r="AD9" i="1"/>
  <c r="AB9" i="1"/>
  <c r="AA9" i="1"/>
  <c r="Z9" i="1"/>
  <c r="W9" i="1"/>
  <c r="U9" i="1"/>
  <c r="T9" i="1"/>
  <c r="P9" i="1"/>
  <c r="N9" i="1"/>
  <c r="I9" i="1"/>
  <c r="F9" i="1"/>
  <c r="G9" i="1"/>
  <c r="AT85" i="1"/>
  <c r="AM85" i="1"/>
  <c r="AF85" i="1"/>
  <c r="Y85" i="1"/>
  <c r="R85" i="1"/>
  <c r="K85" i="1"/>
  <c r="AU85" i="1" l="1"/>
  <c r="AT83" i="1"/>
  <c r="AM83" i="1"/>
  <c r="AF83" i="1"/>
  <c r="Y83" i="1"/>
  <c r="R83" i="1"/>
  <c r="K83" i="1"/>
  <c r="AU83" i="1" l="1"/>
  <c r="AT143" i="1"/>
  <c r="AM143" i="1"/>
  <c r="AF143" i="1"/>
  <c r="Y143" i="1"/>
  <c r="R143" i="1"/>
  <c r="K143" i="1"/>
  <c r="AU143" i="1" l="1"/>
  <c r="AT93" i="4"/>
  <c r="AU93" i="4" s="1"/>
  <c r="AM93" i="4"/>
  <c r="AF93" i="4"/>
  <c r="S93" i="4"/>
  <c r="Y93" i="4" s="1"/>
  <c r="R93" i="4"/>
  <c r="K93" i="4"/>
  <c r="AT57" i="1"/>
  <c r="AM57" i="1"/>
  <c r="AF57" i="1"/>
  <c r="Y57" i="1"/>
  <c r="R57" i="1"/>
  <c r="K57" i="1"/>
  <c r="AU57" i="1" l="1"/>
  <c r="AT16" i="4"/>
  <c r="AM16" i="4"/>
  <c r="AF16" i="4"/>
  <c r="Y16" i="4"/>
  <c r="R16" i="4"/>
  <c r="K16" i="4"/>
  <c r="AU16" i="4" l="1"/>
  <c r="AS7" i="4"/>
  <c r="AR7" i="4"/>
  <c r="AQ7" i="4"/>
  <c r="AP7" i="4"/>
  <c r="AO7" i="4"/>
  <c r="AN7" i="4"/>
  <c r="AL7" i="4"/>
  <c r="AK7" i="4"/>
  <c r="AJ7" i="4"/>
  <c r="AI7" i="4"/>
  <c r="AH7" i="4"/>
  <c r="AG7" i="4"/>
  <c r="AE7" i="4"/>
  <c r="AD7" i="4"/>
  <c r="AC7" i="4"/>
  <c r="AB7" i="4"/>
  <c r="AA7" i="4"/>
  <c r="Z7" i="4"/>
  <c r="X7" i="4"/>
  <c r="W7" i="4"/>
  <c r="V7" i="4"/>
  <c r="U7" i="4"/>
  <c r="T7" i="4"/>
  <c r="S7" i="4"/>
  <c r="Q7" i="4"/>
  <c r="P7" i="4"/>
  <c r="O7" i="4"/>
  <c r="N7" i="4"/>
  <c r="M7" i="4"/>
  <c r="I7" i="4"/>
  <c r="G7" i="4"/>
  <c r="F7" i="4"/>
  <c r="AT34" i="1" l="1"/>
  <c r="AM34" i="1"/>
  <c r="AF34" i="1"/>
  <c r="Y34" i="1"/>
  <c r="R34" i="1"/>
  <c r="K34" i="1"/>
  <c r="AU34" i="1" l="1"/>
  <c r="AT164" i="1"/>
  <c r="AM164" i="1"/>
  <c r="AF164" i="1"/>
  <c r="Y164" i="1"/>
  <c r="R164" i="1"/>
  <c r="K164" i="1"/>
  <c r="AU164" i="1" l="1"/>
  <c r="AT124" i="1"/>
  <c r="AM124" i="1"/>
  <c r="AF124" i="1"/>
  <c r="Y124" i="1"/>
  <c r="R124" i="1"/>
  <c r="K124" i="1"/>
  <c r="AU124" i="1" l="1"/>
  <c r="AR163" i="4"/>
  <c r="AP163" i="4"/>
  <c r="AO163" i="4"/>
  <c r="AN163" i="4"/>
  <c r="AK163" i="4"/>
  <c r="AI163" i="4"/>
  <c r="AH163" i="4"/>
  <c r="AG163" i="4"/>
  <c r="AD163" i="4"/>
  <c r="AB163" i="4"/>
  <c r="AA163" i="4"/>
  <c r="Z163" i="4"/>
  <c r="W163" i="4"/>
  <c r="U163" i="4"/>
  <c r="T163" i="4"/>
  <c r="S163" i="4"/>
  <c r="P163" i="4"/>
  <c r="N163" i="4"/>
  <c r="M163" i="4"/>
  <c r="L163" i="4"/>
  <c r="I163" i="4"/>
  <c r="G163" i="4"/>
  <c r="F163" i="4"/>
  <c r="E163" i="4"/>
  <c r="AT184" i="4"/>
  <c r="AM184" i="4"/>
  <c r="AF184" i="4"/>
  <c r="Y184" i="4"/>
  <c r="R184" i="4"/>
  <c r="K184" i="4"/>
  <c r="AU184" i="4" l="1"/>
  <c r="AT182" i="4"/>
  <c r="AM182" i="4"/>
  <c r="AF182" i="4"/>
  <c r="Y182" i="4"/>
  <c r="R182" i="4"/>
  <c r="K182" i="4"/>
  <c r="AU182" i="4" l="1"/>
  <c r="AF22" i="1"/>
  <c r="Y22" i="1"/>
  <c r="R22" i="1"/>
  <c r="AT84" i="4"/>
  <c r="AM84" i="4"/>
  <c r="AF84" i="4"/>
  <c r="Y84" i="4"/>
  <c r="R84" i="4"/>
  <c r="K84" i="4"/>
  <c r="AU84" i="4" l="1"/>
  <c r="F8" i="5"/>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0" i="4"/>
  <c r="T60" i="4"/>
  <c r="U60" i="4"/>
  <c r="V60" i="4"/>
  <c r="W60" i="4"/>
  <c r="X60" i="4"/>
  <c r="Z60" i="4"/>
  <c r="AA60" i="4"/>
  <c r="AB60" i="4"/>
  <c r="AC60" i="4"/>
  <c r="AD60" i="4"/>
  <c r="AE60" i="4"/>
  <c r="AG60" i="4"/>
  <c r="AH60" i="4"/>
  <c r="AI60" i="4"/>
  <c r="AJ60" i="4"/>
  <c r="AK60" i="4"/>
  <c r="AL60" i="4"/>
  <c r="AN60" i="4"/>
  <c r="AO60" i="4"/>
  <c r="AP60" i="4"/>
  <c r="AQ60" i="4"/>
  <c r="AR60" i="4"/>
  <c r="AS60" i="4"/>
  <c r="M60" i="4"/>
  <c r="N60" i="4"/>
  <c r="O60" i="4"/>
  <c r="P60" i="4"/>
  <c r="Q60" i="4"/>
  <c r="F60" i="4"/>
  <c r="G60" i="4"/>
  <c r="H60" i="4"/>
  <c r="I60" i="4"/>
  <c r="J60" i="4"/>
  <c r="AT180" i="4" l="1"/>
  <c r="AM180" i="4"/>
  <c r="AF180" i="4"/>
  <c r="Y180" i="4"/>
  <c r="R180" i="4"/>
  <c r="K180" i="4"/>
  <c r="AT178" i="4"/>
  <c r="AM178" i="4"/>
  <c r="AF178" i="4"/>
  <c r="Y178" i="4"/>
  <c r="R178" i="4"/>
  <c r="K178" i="4"/>
  <c r="AU178" i="4" l="1"/>
  <c r="AU180" i="4"/>
  <c r="AT176" i="4"/>
  <c r="AM176" i="4"/>
  <c r="AF176" i="4"/>
  <c r="Y176" i="4"/>
  <c r="R176" i="4"/>
  <c r="K176" i="4"/>
  <c r="AT81" i="1"/>
  <c r="AM81" i="1"/>
  <c r="AF81" i="1"/>
  <c r="Y81" i="1"/>
  <c r="R81" i="1"/>
  <c r="K81" i="1"/>
  <c r="AU176" i="4" l="1"/>
  <c r="AU81" i="1"/>
  <c r="AT153" i="4"/>
  <c r="AM153" i="4"/>
  <c r="AF153" i="4"/>
  <c r="Y153" i="4"/>
  <c r="R153" i="4"/>
  <c r="K153" i="4"/>
  <c r="AU153" i="4" l="1"/>
  <c r="AT91" i="4"/>
  <c r="AM91" i="4"/>
  <c r="AF91" i="4"/>
  <c r="Y91" i="4"/>
  <c r="R91" i="4"/>
  <c r="K91" i="4"/>
  <c r="AU91" i="4" l="1"/>
  <c r="AT49" i="4"/>
  <c r="AM49" i="4"/>
  <c r="AF49" i="4"/>
  <c r="Y49" i="4"/>
  <c r="R49" i="4"/>
  <c r="K49" i="4"/>
  <c r="AU49" i="4" l="1"/>
  <c r="AT22" i="4"/>
  <c r="AM22" i="4"/>
  <c r="AF22" i="4"/>
  <c r="Y22" i="4"/>
  <c r="R22" i="4"/>
  <c r="K22" i="4"/>
  <c r="AU22" i="4" l="1"/>
  <c r="AT139" i="1" l="1"/>
  <c r="AM139" i="1"/>
  <c r="AF139" i="1"/>
  <c r="Y139" i="1"/>
  <c r="R139" i="1"/>
  <c r="K139" i="1"/>
  <c r="AU139" i="1" l="1"/>
  <c r="AT94" i="1"/>
  <c r="AM94" i="1"/>
  <c r="AF94" i="1"/>
  <c r="Y94" i="1"/>
  <c r="R94" i="1"/>
  <c r="K94" i="1"/>
  <c r="AU94" i="1" l="1"/>
  <c r="AT53" i="1"/>
  <c r="AM53" i="1"/>
  <c r="AF53" i="1"/>
  <c r="Y53" i="1"/>
  <c r="R53" i="1"/>
  <c r="K53" i="1"/>
  <c r="AT45" i="1"/>
  <c r="AM45" i="1"/>
  <c r="AF45" i="1"/>
  <c r="Y45" i="1"/>
  <c r="R45" i="1"/>
  <c r="K45" i="1"/>
  <c r="AU53" i="1" l="1"/>
  <c r="AU45" i="1"/>
  <c r="AT13" i="5" l="1"/>
  <c r="AM13" i="5"/>
  <c r="AF13" i="5"/>
  <c r="Y13" i="5"/>
  <c r="R13" i="5"/>
  <c r="K13" i="5"/>
  <c r="AU13" i="5" l="1"/>
  <c r="AT96" i="4"/>
  <c r="AM96" i="4"/>
  <c r="AF96" i="4"/>
  <c r="Y96" i="4"/>
  <c r="R96" i="4"/>
  <c r="K96" i="4"/>
  <c r="AU96" i="4" l="1"/>
  <c r="AT80" i="1" l="1"/>
  <c r="AM80" i="1"/>
  <c r="AF80" i="1"/>
  <c r="Y80" i="1"/>
  <c r="R80" i="1"/>
  <c r="K80" i="1"/>
  <c r="AU80" i="1" l="1"/>
  <c r="AS146" i="4"/>
  <c r="AR146" i="4"/>
  <c r="AQ146" i="4"/>
  <c r="AP146" i="4"/>
  <c r="AO146" i="4"/>
  <c r="AN146" i="4"/>
  <c r="AL146" i="4"/>
  <c r="AK146" i="4"/>
  <c r="AJ146" i="4"/>
  <c r="AI146" i="4"/>
  <c r="AH146" i="4"/>
  <c r="AG146" i="4"/>
  <c r="AE146" i="4"/>
  <c r="AD146" i="4"/>
  <c r="AC146" i="4"/>
  <c r="AB146" i="4"/>
  <c r="AA146" i="4"/>
  <c r="Z146" i="4"/>
  <c r="X146" i="4"/>
  <c r="W146" i="4"/>
  <c r="V146" i="4"/>
  <c r="U146" i="4"/>
  <c r="T146" i="4"/>
  <c r="S146" i="4"/>
  <c r="Q146" i="4"/>
  <c r="P146" i="4"/>
  <c r="O146" i="4"/>
  <c r="N146" i="4"/>
  <c r="M146" i="4"/>
  <c r="L146" i="4"/>
  <c r="F146" i="4"/>
  <c r="G146" i="4"/>
  <c r="H146" i="4"/>
  <c r="I146" i="4"/>
  <c r="J146" i="4"/>
  <c r="E146" i="4"/>
  <c r="AT60" i="1" l="1"/>
  <c r="AM60" i="1"/>
  <c r="AF60" i="1"/>
  <c r="Y60" i="1"/>
  <c r="R60" i="1"/>
  <c r="K60" i="1"/>
  <c r="AU60" i="1" l="1"/>
  <c r="AT154" i="1"/>
  <c r="AM154" i="1"/>
  <c r="AF154" i="1"/>
  <c r="Y154" i="1"/>
  <c r="R154" i="1"/>
  <c r="K154" i="1"/>
  <c r="AT22" i="6"/>
  <c r="AM22" i="6"/>
  <c r="AF22" i="6"/>
  <c r="Y22" i="6"/>
  <c r="R22" i="6"/>
  <c r="K22" i="6"/>
  <c r="AU154" i="1" l="1"/>
  <c r="AU22" i="6"/>
  <c r="AR7" i="6"/>
  <c r="AP7" i="6"/>
  <c r="AO7" i="6"/>
  <c r="AN7" i="6"/>
  <c r="AK7" i="6"/>
  <c r="AI7" i="6"/>
  <c r="AH7" i="6"/>
  <c r="AG7" i="6"/>
  <c r="AD7" i="6"/>
  <c r="AB7" i="6"/>
  <c r="AA7" i="6"/>
  <c r="Z7" i="6"/>
  <c r="W7" i="6"/>
  <c r="U7" i="6"/>
  <c r="T7" i="6"/>
  <c r="S7" i="6"/>
  <c r="P7" i="6"/>
  <c r="N7" i="6"/>
  <c r="M7" i="6"/>
  <c r="L7" i="6"/>
  <c r="F7" i="6"/>
  <c r="G7" i="6"/>
  <c r="I7" i="6"/>
  <c r="E7" i="6"/>
  <c r="E10" i="5"/>
  <c r="E8" i="5" s="1"/>
  <c r="AT78" i="1" l="1"/>
  <c r="AM78" i="1"/>
  <c r="AF78" i="1"/>
  <c r="S78" i="1"/>
  <c r="Y78" i="1" s="1"/>
  <c r="R78" i="1"/>
  <c r="K78" i="1"/>
  <c r="AU78" i="1" l="1"/>
  <c r="AT76" i="1"/>
  <c r="AM76" i="1"/>
  <c r="AF76" i="1"/>
  <c r="S76" i="1"/>
  <c r="Y76" i="1" s="1"/>
  <c r="R76" i="1"/>
  <c r="K76" i="1"/>
  <c r="AU76" i="1" l="1"/>
  <c r="AT74" i="1"/>
  <c r="AM74" i="1"/>
  <c r="AF74" i="1"/>
  <c r="S74" i="1"/>
  <c r="Y74" i="1" s="1"/>
  <c r="R74" i="1"/>
  <c r="K74" i="1"/>
  <c r="AU74" i="1" l="1"/>
  <c r="AT14" i="4"/>
  <c r="AM14" i="4"/>
  <c r="AF14" i="4"/>
  <c r="Y14" i="4"/>
  <c r="R14" i="4"/>
  <c r="K14" i="4"/>
  <c r="AU14" i="4" l="1"/>
  <c r="AT10" i="4"/>
  <c r="AM10" i="4"/>
  <c r="AF10" i="4"/>
  <c r="Y10" i="4"/>
  <c r="R10" i="4"/>
  <c r="K10" i="4"/>
  <c r="AU10" i="4" l="1"/>
  <c r="AR133" i="4"/>
  <c r="AN133" i="4"/>
  <c r="AO133" i="4"/>
  <c r="AP133" i="4"/>
  <c r="AK133" i="4"/>
  <c r="AG133" i="4"/>
  <c r="AH133" i="4"/>
  <c r="AI133" i="4"/>
  <c r="AD133" i="4"/>
  <c r="AA133" i="4"/>
  <c r="AB133" i="4"/>
  <c r="Z133" i="4"/>
  <c r="W133" i="4"/>
  <c r="S133" i="4"/>
  <c r="T133" i="4"/>
  <c r="U133" i="4"/>
  <c r="P133" i="4"/>
  <c r="L133" i="4"/>
  <c r="M133" i="4"/>
  <c r="N133" i="4"/>
  <c r="F133" i="4"/>
  <c r="G133" i="4"/>
  <c r="AT163" i="1"/>
  <c r="AM163" i="1"/>
  <c r="AF163" i="1"/>
  <c r="Y163" i="1"/>
  <c r="R163" i="1"/>
  <c r="K163" i="1"/>
  <c r="AT162" i="1"/>
  <c r="AM162" i="1"/>
  <c r="AF162" i="1"/>
  <c r="Y162" i="1"/>
  <c r="R162" i="1"/>
  <c r="K162" i="1"/>
  <c r="AT161" i="1"/>
  <c r="AM161" i="1"/>
  <c r="AF161" i="1"/>
  <c r="Y161" i="1"/>
  <c r="R161" i="1"/>
  <c r="K161" i="1"/>
  <c r="AT123" i="1"/>
  <c r="AM123" i="1"/>
  <c r="AF123" i="1"/>
  <c r="Y123" i="1"/>
  <c r="R123" i="1"/>
  <c r="K123"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AT67" i="1"/>
  <c r="AM67" i="1"/>
  <c r="AF67" i="1"/>
  <c r="Y67" i="1"/>
  <c r="R67" i="1"/>
  <c r="K67" i="1"/>
  <c r="E88" i="4"/>
  <c r="F88" i="4"/>
  <c r="G88" i="4"/>
  <c r="I88" i="4"/>
  <c r="L88" i="4"/>
  <c r="M88" i="4"/>
  <c r="N88" i="4"/>
  <c r="P88" i="4"/>
  <c r="Q88" i="4"/>
  <c r="S88" i="4"/>
  <c r="T88" i="4"/>
  <c r="U88" i="4"/>
  <c r="W88" i="4"/>
  <c r="Z88" i="4"/>
  <c r="AA88" i="4"/>
  <c r="AB88" i="4"/>
  <c r="AD88" i="4"/>
  <c r="AG88" i="4"/>
  <c r="AH88" i="4"/>
  <c r="AI88" i="4"/>
  <c r="AK88" i="4"/>
  <c r="AN88" i="4"/>
  <c r="AO88" i="4"/>
  <c r="AP88" i="4"/>
  <c r="AR88"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199" i="4"/>
  <c r="AT197" i="4"/>
  <c r="AT196" i="4"/>
  <c r="AT195" i="4"/>
  <c r="AT194" i="4"/>
  <c r="AT193" i="4"/>
  <c r="AT191" i="4"/>
  <c r="AT190" i="4"/>
  <c r="AT189" i="4"/>
  <c r="AT188" i="4"/>
  <c r="AT187" i="4"/>
  <c r="AT175" i="4"/>
  <c r="AT174" i="4"/>
  <c r="AT173" i="4"/>
  <c r="AT172" i="4"/>
  <c r="AT171" i="4"/>
  <c r="AT170" i="4"/>
  <c r="AT169" i="4"/>
  <c r="AT168" i="4"/>
  <c r="AT165" i="4"/>
  <c r="AT162" i="4"/>
  <c r="AT160" i="4"/>
  <c r="AT158" i="4"/>
  <c r="AT156" i="4"/>
  <c r="AT152" i="4"/>
  <c r="AT151" i="4"/>
  <c r="AT150" i="4"/>
  <c r="AT148" i="4"/>
  <c r="AT143" i="4"/>
  <c r="AT142" i="4"/>
  <c r="AT141" i="4"/>
  <c r="AT140" i="4"/>
  <c r="AT139" i="4"/>
  <c r="AT137" i="4"/>
  <c r="AT135" i="4"/>
  <c r="AT132" i="4"/>
  <c r="AT130" i="4"/>
  <c r="AT128" i="4"/>
  <c r="AT126" i="4"/>
  <c r="AT123" i="4"/>
  <c r="AT121" i="4"/>
  <c r="AT119" i="4"/>
  <c r="AT117" i="4"/>
  <c r="AT116" i="4"/>
  <c r="AT115" i="4"/>
  <c r="AT114" i="4"/>
  <c r="AT113" i="4"/>
  <c r="AT112" i="4"/>
  <c r="AT111" i="4"/>
  <c r="AT110" i="4"/>
  <c r="AT109" i="4"/>
  <c r="AT108" i="4"/>
  <c r="AT107" i="4"/>
  <c r="AT106" i="4"/>
  <c r="AT105" i="4"/>
  <c r="AT104" i="4"/>
  <c r="AT103" i="4"/>
  <c r="AT102" i="4"/>
  <c r="AT101" i="4"/>
  <c r="AT100" i="4"/>
  <c r="AT99" i="4"/>
  <c r="AT95" i="4"/>
  <c r="AT90" i="4"/>
  <c r="AT83" i="4"/>
  <c r="AT82" i="4"/>
  <c r="AT81" i="4"/>
  <c r="AT80" i="4"/>
  <c r="AT79" i="4"/>
  <c r="AT78" i="4"/>
  <c r="AT77" i="4"/>
  <c r="AT76" i="4"/>
  <c r="AT75" i="4"/>
  <c r="AT74" i="4"/>
  <c r="AT73" i="4"/>
  <c r="AT72" i="4"/>
  <c r="AT71" i="4"/>
  <c r="AT70" i="4"/>
  <c r="AT69" i="4"/>
  <c r="AT68" i="4"/>
  <c r="AT67" i="4"/>
  <c r="AT59" i="4"/>
  <c r="AT57" i="4"/>
  <c r="AT55" i="4"/>
  <c r="AT53" i="4"/>
  <c r="AT51"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1" i="4"/>
  <c r="AT20" i="4"/>
  <c r="AT19" i="4"/>
  <c r="AT13" i="4"/>
  <c r="AT12" i="4"/>
  <c r="AT9" i="4"/>
  <c r="AM199" i="4"/>
  <c r="AM197" i="4"/>
  <c r="AM196" i="4"/>
  <c r="AM195" i="4"/>
  <c r="AM194" i="4"/>
  <c r="AM193" i="4"/>
  <c r="AM191" i="4"/>
  <c r="AM190" i="4"/>
  <c r="AM189" i="4"/>
  <c r="AM188" i="4"/>
  <c r="AM187" i="4"/>
  <c r="AM175" i="4"/>
  <c r="AM174" i="4"/>
  <c r="AM173" i="4"/>
  <c r="AM172" i="4"/>
  <c r="AM171" i="4"/>
  <c r="AM170" i="4"/>
  <c r="AM169" i="4"/>
  <c r="AM168" i="4"/>
  <c r="AM165" i="4"/>
  <c r="AM162" i="4"/>
  <c r="AM160" i="4"/>
  <c r="AM158" i="4"/>
  <c r="AM156" i="4"/>
  <c r="AM152" i="4"/>
  <c r="AM151" i="4"/>
  <c r="AM150" i="4"/>
  <c r="AM148" i="4"/>
  <c r="AM143" i="4"/>
  <c r="AM142" i="4"/>
  <c r="AM141" i="4"/>
  <c r="AM140" i="4"/>
  <c r="AM139" i="4"/>
  <c r="AM137" i="4"/>
  <c r="AM135" i="4"/>
  <c r="AM132" i="4"/>
  <c r="AM130" i="4"/>
  <c r="AM128" i="4"/>
  <c r="AM126" i="4"/>
  <c r="AM123" i="4"/>
  <c r="AM121" i="4"/>
  <c r="AM119" i="4"/>
  <c r="AM117" i="4"/>
  <c r="AM116" i="4"/>
  <c r="AM115" i="4"/>
  <c r="AM114" i="4"/>
  <c r="AM113" i="4"/>
  <c r="AM112" i="4"/>
  <c r="AM111" i="4"/>
  <c r="AM110" i="4"/>
  <c r="AM109" i="4"/>
  <c r="AM108" i="4"/>
  <c r="AM107" i="4"/>
  <c r="AM106" i="4"/>
  <c r="AM105" i="4"/>
  <c r="AM104" i="4"/>
  <c r="AM103" i="4"/>
  <c r="AM102" i="4"/>
  <c r="AM101" i="4"/>
  <c r="AM100" i="4"/>
  <c r="AM99" i="4"/>
  <c r="AM95" i="4"/>
  <c r="AM90" i="4"/>
  <c r="AM83" i="4"/>
  <c r="AM82" i="4"/>
  <c r="AM81" i="4"/>
  <c r="AM80" i="4"/>
  <c r="AM79" i="4"/>
  <c r="AM78" i="4"/>
  <c r="AM77" i="4"/>
  <c r="AM76" i="4"/>
  <c r="AM75" i="4"/>
  <c r="AM74" i="4"/>
  <c r="AM73" i="4"/>
  <c r="AM72" i="4"/>
  <c r="AM71" i="4"/>
  <c r="AM70" i="4"/>
  <c r="AM69" i="4"/>
  <c r="AM68" i="4"/>
  <c r="AM67" i="4"/>
  <c r="AM59" i="4"/>
  <c r="AM57" i="4"/>
  <c r="AM55" i="4"/>
  <c r="AM53" i="4"/>
  <c r="AM51" i="4"/>
  <c r="AM48" i="4"/>
  <c r="AM47" i="4"/>
  <c r="AM46" i="4"/>
  <c r="AM45" i="4"/>
  <c r="AM44" i="4"/>
  <c r="AM43" i="4"/>
  <c r="AM42" i="4"/>
  <c r="AM41" i="4"/>
  <c r="AM40" i="4"/>
  <c r="AM39" i="4"/>
  <c r="AM38" i="4"/>
  <c r="AM37" i="4"/>
  <c r="AM36" i="4"/>
  <c r="AM35" i="4"/>
  <c r="AM34" i="4"/>
  <c r="AM33" i="4"/>
  <c r="AM32" i="4"/>
  <c r="AM31" i="4"/>
  <c r="AM30" i="4"/>
  <c r="AM29" i="4"/>
  <c r="AM28" i="4"/>
  <c r="AM27" i="4"/>
  <c r="AM26" i="4"/>
  <c r="AM25" i="4"/>
  <c r="AM24" i="4"/>
  <c r="AM21" i="4"/>
  <c r="AM20" i="4"/>
  <c r="AM19" i="4"/>
  <c r="AM13" i="4"/>
  <c r="AM12" i="4"/>
  <c r="AM9" i="4"/>
  <c r="AM7" i="4" s="1"/>
  <c r="AF199" i="4"/>
  <c r="AF197" i="4"/>
  <c r="AF196" i="4"/>
  <c r="AF195" i="4"/>
  <c r="AF194" i="4"/>
  <c r="AF193" i="4"/>
  <c r="AF191" i="4"/>
  <c r="AF190" i="4"/>
  <c r="AF189" i="4"/>
  <c r="AF188" i="4"/>
  <c r="AF187" i="4"/>
  <c r="AF175" i="4"/>
  <c r="AF174" i="4"/>
  <c r="AF173" i="4"/>
  <c r="AF172" i="4"/>
  <c r="AF171" i="4"/>
  <c r="AF170" i="4"/>
  <c r="AF169" i="4"/>
  <c r="AF168" i="4"/>
  <c r="AF165" i="4"/>
  <c r="AF162" i="4"/>
  <c r="AF160" i="4"/>
  <c r="AF158" i="4"/>
  <c r="AF156" i="4"/>
  <c r="AF152" i="4"/>
  <c r="AF151" i="4"/>
  <c r="AF150" i="4"/>
  <c r="AF148" i="4"/>
  <c r="AF143" i="4"/>
  <c r="AF142" i="4"/>
  <c r="AF141" i="4"/>
  <c r="AF140" i="4"/>
  <c r="AF139" i="4"/>
  <c r="AF137" i="4"/>
  <c r="AF135" i="4"/>
  <c r="AF132" i="4"/>
  <c r="AF130" i="4"/>
  <c r="AF128" i="4"/>
  <c r="AF126" i="4"/>
  <c r="AF123" i="4"/>
  <c r="AF121" i="4"/>
  <c r="AF119" i="4"/>
  <c r="AF117" i="4"/>
  <c r="AF116" i="4"/>
  <c r="AF115" i="4"/>
  <c r="AF114" i="4"/>
  <c r="AF113" i="4"/>
  <c r="AF112" i="4"/>
  <c r="AF111" i="4"/>
  <c r="AF110" i="4"/>
  <c r="AF109" i="4"/>
  <c r="AF108" i="4"/>
  <c r="AF107" i="4"/>
  <c r="AF106" i="4"/>
  <c r="AF105" i="4"/>
  <c r="AF104" i="4"/>
  <c r="AF103" i="4"/>
  <c r="AF102" i="4"/>
  <c r="AF101" i="4"/>
  <c r="AF100" i="4"/>
  <c r="AF99" i="4"/>
  <c r="AF95" i="4"/>
  <c r="AF90" i="4"/>
  <c r="AF83" i="4"/>
  <c r="AF82" i="4"/>
  <c r="AF81" i="4"/>
  <c r="AF80" i="4"/>
  <c r="AF79" i="4"/>
  <c r="AF78" i="4"/>
  <c r="AF77" i="4"/>
  <c r="AF76" i="4"/>
  <c r="AF75" i="4"/>
  <c r="AF74" i="4"/>
  <c r="AF73" i="4"/>
  <c r="AF72" i="4"/>
  <c r="AF71" i="4"/>
  <c r="AF70" i="4"/>
  <c r="AF69" i="4"/>
  <c r="AF68" i="4"/>
  <c r="AF67" i="4"/>
  <c r="AF59" i="4"/>
  <c r="AF57" i="4"/>
  <c r="AF55" i="4"/>
  <c r="AF53" i="4"/>
  <c r="AF51" i="4"/>
  <c r="AF48" i="4"/>
  <c r="AF47" i="4"/>
  <c r="AF46" i="4"/>
  <c r="AF45" i="4"/>
  <c r="AF44" i="4"/>
  <c r="AF43" i="4"/>
  <c r="AF42" i="4"/>
  <c r="AF41" i="4"/>
  <c r="AF40" i="4"/>
  <c r="AF39" i="4"/>
  <c r="AF38" i="4"/>
  <c r="AF37" i="4"/>
  <c r="AF36" i="4"/>
  <c r="AF35" i="4"/>
  <c r="AF34" i="4"/>
  <c r="AF33" i="4"/>
  <c r="AF32" i="4"/>
  <c r="AF31" i="4"/>
  <c r="AF30" i="4"/>
  <c r="AF29" i="4"/>
  <c r="AF28" i="4"/>
  <c r="AF27" i="4"/>
  <c r="AF26" i="4"/>
  <c r="AF25" i="4"/>
  <c r="AF24" i="4"/>
  <c r="AF21" i="4"/>
  <c r="AF20" i="4"/>
  <c r="AF19" i="4"/>
  <c r="AF13" i="4"/>
  <c r="AF12" i="4"/>
  <c r="AF9" i="4"/>
  <c r="Y194" i="4"/>
  <c r="Y195" i="4"/>
  <c r="Y196" i="4"/>
  <c r="Y197" i="4"/>
  <c r="Y188" i="4"/>
  <c r="Y189" i="4"/>
  <c r="Y190" i="4"/>
  <c r="Y191" i="4"/>
  <c r="Y187" i="4"/>
  <c r="Y168" i="4"/>
  <c r="Y169" i="4"/>
  <c r="Y170" i="4"/>
  <c r="Y171" i="4"/>
  <c r="Y172" i="4"/>
  <c r="Y173" i="4"/>
  <c r="Y174" i="4"/>
  <c r="Y175" i="4"/>
  <c r="Y165" i="4"/>
  <c r="Y151" i="4"/>
  <c r="Y152" i="4"/>
  <c r="Y150" i="4"/>
  <c r="Y140" i="4"/>
  <c r="Y141" i="4"/>
  <c r="Y142" i="4"/>
  <c r="Y143" i="4"/>
  <c r="Y139" i="4"/>
  <c r="Y100" i="4"/>
  <c r="Y101" i="4"/>
  <c r="Y102" i="4"/>
  <c r="Y103" i="4"/>
  <c r="Y104" i="4"/>
  <c r="Y105" i="4"/>
  <c r="Y106" i="4"/>
  <c r="Y107" i="4"/>
  <c r="Y108" i="4"/>
  <c r="Y109" i="4"/>
  <c r="Y110" i="4"/>
  <c r="Y111" i="4"/>
  <c r="Y112" i="4"/>
  <c r="Y113" i="4"/>
  <c r="Y114" i="4"/>
  <c r="Y115" i="4"/>
  <c r="Y116" i="4"/>
  <c r="Y117" i="4"/>
  <c r="Y99" i="4"/>
  <c r="Y95" i="4"/>
  <c r="Y90" i="4"/>
  <c r="Y68" i="4"/>
  <c r="Y69" i="4"/>
  <c r="Y70" i="4"/>
  <c r="Y71" i="4"/>
  <c r="Y72" i="4"/>
  <c r="Y73" i="4"/>
  <c r="Y74" i="4"/>
  <c r="Y75" i="4"/>
  <c r="Y76" i="4"/>
  <c r="Y77" i="4"/>
  <c r="Y78" i="4"/>
  <c r="Y79" i="4"/>
  <c r="Y80" i="4"/>
  <c r="Y81" i="4"/>
  <c r="Y82" i="4"/>
  <c r="Y83" i="4"/>
  <c r="Y67" i="4"/>
  <c r="Y51" i="4"/>
  <c r="Y20" i="4"/>
  <c r="Y21" i="4"/>
  <c r="Y24" i="4"/>
  <c r="Y25" i="4"/>
  <c r="Y26" i="4"/>
  <c r="Y27" i="4"/>
  <c r="Y28" i="4"/>
  <c r="Y29" i="4"/>
  <c r="Y30" i="4"/>
  <c r="Y31" i="4"/>
  <c r="Y32" i="4"/>
  <c r="Y33" i="4"/>
  <c r="Y34" i="4"/>
  <c r="Y35" i="4"/>
  <c r="Y36" i="4"/>
  <c r="Y37" i="4"/>
  <c r="Y38" i="4"/>
  <c r="Y39" i="4"/>
  <c r="Y40" i="4"/>
  <c r="Y41" i="4"/>
  <c r="Y42" i="4"/>
  <c r="Y43" i="4"/>
  <c r="Y44" i="4"/>
  <c r="Y45" i="4"/>
  <c r="Y46" i="4"/>
  <c r="Y47" i="4"/>
  <c r="Y48" i="4"/>
  <c r="Y19" i="4"/>
  <c r="Y12" i="4"/>
  <c r="Y13" i="4"/>
  <c r="R199" i="4"/>
  <c r="R194" i="4"/>
  <c r="R195" i="4"/>
  <c r="R196" i="4"/>
  <c r="R197" i="4"/>
  <c r="R193" i="4"/>
  <c r="R188" i="4"/>
  <c r="R189" i="4"/>
  <c r="R190" i="4"/>
  <c r="R191" i="4"/>
  <c r="R187" i="4"/>
  <c r="R168" i="4"/>
  <c r="R169" i="4"/>
  <c r="R170" i="4"/>
  <c r="R171" i="4"/>
  <c r="R172" i="4"/>
  <c r="R173" i="4"/>
  <c r="R174" i="4"/>
  <c r="R175" i="4"/>
  <c r="R151" i="4"/>
  <c r="R152" i="4"/>
  <c r="R140" i="4"/>
  <c r="R141" i="4"/>
  <c r="R142" i="4"/>
  <c r="R143" i="4"/>
  <c r="R100" i="4"/>
  <c r="R101" i="4"/>
  <c r="R102" i="4"/>
  <c r="R103" i="4"/>
  <c r="R104" i="4"/>
  <c r="R105" i="4"/>
  <c r="R106" i="4"/>
  <c r="R107" i="4"/>
  <c r="R108" i="4"/>
  <c r="R109" i="4"/>
  <c r="R110" i="4"/>
  <c r="R111" i="4"/>
  <c r="R112" i="4"/>
  <c r="R113" i="4"/>
  <c r="R114" i="4"/>
  <c r="R115" i="4"/>
  <c r="R116" i="4"/>
  <c r="R117" i="4"/>
  <c r="R99" i="4"/>
  <c r="R95" i="4"/>
  <c r="R90" i="4"/>
  <c r="R68" i="4"/>
  <c r="R69" i="4"/>
  <c r="R70" i="4"/>
  <c r="R71" i="4"/>
  <c r="R72" i="4"/>
  <c r="R73" i="4"/>
  <c r="R74" i="4"/>
  <c r="R75" i="4"/>
  <c r="R76" i="4"/>
  <c r="R77" i="4"/>
  <c r="R79" i="4"/>
  <c r="R80" i="4"/>
  <c r="R81" i="4"/>
  <c r="R82" i="4"/>
  <c r="R83" i="4"/>
  <c r="K194" i="4"/>
  <c r="K195" i="4"/>
  <c r="K196" i="4"/>
  <c r="K197" i="4"/>
  <c r="K191" i="4"/>
  <c r="K188" i="4"/>
  <c r="K189" i="4"/>
  <c r="K190" i="4"/>
  <c r="K168" i="4"/>
  <c r="K169" i="4"/>
  <c r="K170" i="4"/>
  <c r="K171" i="4"/>
  <c r="K172" i="4"/>
  <c r="K173" i="4"/>
  <c r="K174" i="4"/>
  <c r="K175" i="4"/>
  <c r="K151" i="4"/>
  <c r="K152" i="4"/>
  <c r="K141" i="4"/>
  <c r="K142" i="4"/>
  <c r="K143" i="4"/>
  <c r="K100" i="4"/>
  <c r="K101" i="4"/>
  <c r="K102" i="4"/>
  <c r="K103" i="4"/>
  <c r="K104" i="4"/>
  <c r="K105" i="4"/>
  <c r="K106" i="4"/>
  <c r="K107" i="4"/>
  <c r="K108" i="4"/>
  <c r="K109" i="4"/>
  <c r="K110" i="4"/>
  <c r="K111" i="4"/>
  <c r="K112" i="4"/>
  <c r="K113" i="4"/>
  <c r="K114" i="4"/>
  <c r="K115" i="4"/>
  <c r="K116" i="4"/>
  <c r="K117" i="4"/>
  <c r="K99" i="4"/>
  <c r="K95" i="4"/>
  <c r="K68" i="4"/>
  <c r="K69" i="4"/>
  <c r="K70" i="4"/>
  <c r="K71" i="4"/>
  <c r="K72" i="4"/>
  <c r="K73" i="4"/>
  <c r="K74" i="4"/>
  <c r="K75" i="4"/>
  <c r="K76" i="4"/>
  <c r="K78" i="4"/>
  <c r="K79" i="4"/>
  <c r="K80" i="4"/>
  <c r="K81" i="4"/>
  <c r="K82" i="4"/>
  <c r="K83" i="4"/>
  <c r="K20" i="4"/>
  <c r="K21" i="4"/>
  <c r="K24" i="4"/>
  <c r="K25" i="4"/>
  <c r="K26" i="4"/>
  <c r="K27" i="4"/>
  <c r="K28" i="4"/>
  <c r="K29" i="4"/>
  <c r="K30" i="4"/>
  <c r="K31" i="4"/>
  <c r="K32" i="4"/>
  <c r="K33" i="4"/>
  <c r="K34" i="4"/>
  <c r="K35" i="4"/>
  <c r="K36" i="4"/>
  <c r="K37" i="4"/>
  <c r="K39" i="4"/>
  <c r="K40" i="4"/>
  <c r="K41" i="4"/>
  <c r="K42" i="4"/>
  <c r="K43" i="4"/>
  <c r="K44" i="4"/>
  <c r="K45" i="4"/>
  <c r="K46" i="4"/>
  <c r="K47" i="4"/>
  <c r="K48" i="4"/>
  <c r="K19" i="4"/>
  <c r="K12" i="4"/>
  <c r="K13" i="4"/>
  <c r="AT130" i="1"/>
  <c r="AT131" i="1"/>
  <c r="AT132" i="1"/>
  <c r="AT133" i="1"/>
  <c r="AT134" i="1"/>
  <c r="AT135" i="1"/>
  <c r="AT136" i="1"/>
  <c r="AT137" i="1"/>
  <c r="AT138" i="1"/>
  <c r="AT141" i="1"/>
  <c r="AT142" i="1"/>
  <c r="AT93"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M130" i="1"/>
  <c r="AM131" i="1"/>
  <c r="AM132" i="1"/>
  <c r="AM133" i="1"/>
  <c r="AM134" i="1"/>
  <c r="AM135" i="1"/>
  <c r="AM136" i="1"/>
  <c r="AM137" i="1"/>
  <c r="AM138" i="1"/>
  <c r="AM141" i="1"/>
  <c r="AM127" i="1"/>
  <c r="AM93"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 i="1"/>
  <c r="AM13" i="1"/>
  <c r="AM14" i="1"/>
  <c r="AM15" i="1"/>
  <c r="AM16" i="1"/>
  <c r="AM17" i="1"/>
  <c r="AM18" i="1"/>
  <c r="AM19" i="1"/>
  <c r="AM20" i="1"/>
  <c r="AM21" i="1"/>
  <c r="AM24" i="1"/>
  <c r="AM25" i="1"/>
  <c r="AM26" i="1"/>
  <c r="AM27" i="1"/>
  <c r="AM28" i="1"/>
  <c r="AM29" i="1"/>
  <c r="AM30" i="1"/>
  <c r="AM31" i="1"/>
  <c r="AM32" i="1"/>
  <c r="AM33" i="1"/>
  <c r="AM36" i="1"/>
  <c r="AM37" i="1"/>
  <c r="AM38" i="1"/>
  <c r="AM39" i="1"/>
  <c r="AM40" i="1"/>
  <c r="AM41" i="1"/>
  <c r="AM42" i="1"/>
  <c r="AM43" i="1"/>
  <c r="AM44" i="1"/>
  <c r="AM47" i="1"/>
  <c r="AM48" i="1"/>
  <c r="AM49" i="1"/>
  <c r="AM50" i="1"/>
  <c r="AM51" i="1"/>
  <c r="AM52" i="1"/>
  <c r="AM55" i="1"/>
  <c r="AM56" i="1"/>
  <c r="AM59" i="1"/>
  <c r="AM62" i="1"/>
  <c r="AM63" i="1"/>
  <c r="AM64" i="1"/>
  <c r="AM65" i="1"/>
  <c r="AM66" i="1"/>
  <c r="AF130" i="1"/>
  <c r="AF131" i="1"/>
  <c r="AF132" i="1"/>
  <c r="AF133" i="1"/>
  <c r="AF134" i="1"/>
  <c r="AF135" i="1"/>
  <c r="AF136" i="1"/>
  <c r="AF137" i="1"/>
  <c r="AF138" i="1"/>
  <c r="AF141" i="1"/>
  <c r="AF142" i="1"/>
  <c r="AF127" i="1"/>
  <c r="AF93"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 i="1"/>
  <c r="AF13" i="1"/>
  <c r="AF14" i="1"/>
  <c r="AF15" i="1"/>
  <c r="AF16" i="1"/>
  <c r="AF17" i="1"/>
  <c r="AF18" i="1"/>
  <c r="AF19" i="1"/>
  <c r="AF20" i="1"/>
  <c r="AF21" i="1"/>
  <c r="AF24" i="1"/>
  <c r="AF25" i="1"/>
  <c r="AF26" i="1"/>
  <c r="AF27" i="1"/>
  <c r="AF28" i="1"/>
  <c r="AF29" i="1"/>
  <c r="AF30" i="1"/>
  <c r="AF31" i="1"/>
  <c r="AF32" i="1"/>
  <c r="AF33" i="1"/>
  <c r="AF36" i="1"/>
  <c r="AF37" i="1"/>
  <c r="AF38" i="1"/>
  <c r="AF39" i="1"/>
  <c r="AF40" i="1"/>
  <c r="AF41" i="1"/>
  <c r="AF42" i="1"/>
  <c r="AF43" i="1"/>
  <c r="AF44" i="1"/>
  <c r="AF47" i="1"/>
  <c r="AF48" i="1"/>
  <c r="AF49" i="1"/>
  <c r="AF50" i="1"/>
  <c r="AF51" i="1"/>
  <c r="AF52" i="1"/>
  <c r="AF55" i="1"/>
  <c r="AF56" i="1"/>
  <c r="AF59" i="1"/>
  <c r="AF62" i="1"/>
  <c r="AF63" i="1"/>
  <c r="AF64" i="1"/>
  <c r="AF65" i="1"/>
  <c r="AF66" i="1"/>
  <c r="Y153" i="1"/>
  <c r="Y130" i="1"/>
  <c r="Y131" i="1"/>
  <c r="Y132" i="1"/>
  <c r="Y133" i="1"/>
  <c r="Y134" i="1"/>
  <c r="Y135" i="1"/>
  <c r="Y136" i="1"/>
  <c r="Y137" i="1"/>
  <c r="Y138" i="1"/>
  <c r="Y141" i="1"/>
  <c r="Y142"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 i="1"/>
  <c r="Y13" i="1"/>
  <c r="Y14" i="1"/>
  <c r="Y15" i="1"/>
  <c r="Y16" i="1"/>
  <c r="Y17" i="1"/>
  <c r="Y18" i="1"/>
  <c r="Y19" i="1"/>
  <c r="Y20" i="1"/>
  <c r="Y21" i="1"/>
  <c r="Y24" i="1"/>
  <c r="Y25" i="1"/>
  <c r="Y26" i="1"/>
  <c r="Y27" i="1"/>
  <c r="Y28" i="1"/>
  <c r="Y29" i="1"/>
  <c r="Y30" i="1"/>
  <c r="Y31" i="1"/>
  <c r="Y32" i="1"/>
  <c r="Y33" i="1"/>
  <c r="Y36" i="1"/>
  <c r="Y37" i="1"/>
  <c r="Y38" i="1"/>
  <c r="Y39" i="1"/>
  <c r="Y40" i="1"/>
  <c r="Y41" i="1"/>
  <c r="Y42" i="1"/>
  <c r="Y43" i="1"/>
  <c r="Y44" i="1"/>
  <c r="Y47" i="1"/>
  <c r="Y48" i="1"/>
  <c r="Y49" i="1"/>
  <c r="Y50" i="1"/>
  <c r="Y51" i="1"/>
  <c r="Y52" i="1"/>
  <c r="Y55" i="1"/>
  <c r="Y56" i="1"/>
  <c r="Y59" i="1"/>
  <c r="Y62" i="1"/>
  <c r="Y63" i="1"/>
  <c r="Y64" i="1"/>
  <c r="Y65" i="1"/>
  <c r="Y66" i="1"/>
  <c r="R130" i="1"/>
  <c r="R131" i="1"/>
  <c r="R132" i="1"/>
  <c r="R133" i="1"/>
  <c r="R134" i="1"/>
  <c r="R135" i="1"/>
  <c r="R136" i="1"/>
  <c r="R137" i="1"/>
  <c r="R138" i="1"/>
  <c r="R141" i="1"/>
  <c r="R122" i="1"/>
  <c r="R121" i="1"/>
  <c r="R120" i="1"/>
  <c r="R119" i="1"/>
  <c r="R118" i="1"/>
  <c r="R117" i="1"/>
  <c r="R116" i="1"/>
  <c r="R115" i="1"/>
  <c r="R113" i="1"/>
  <c r="R112" i="1"/>
  <c r="R111" i="1"/>
  <c r="R110" i="1"/>
  <c r="R109" i="1"/>
  <c r="R108" i="1"/>
  <c r="R107" i="1"/>
  <c r="R106" i="1"/>
  <c r="R105" i="1"/>
  <c r="R104" i="1"/>
  <c r="R103" i="1"/>
  <c r="R102" i="1"/>
  <c r="R101" i="1"/>
  <c r="R100" i="1"/>
  <c r="R99" i="1"/>
  <c r="R98" i="1"/>
  <c r="R97" i="1"/>
  <c r="R96" i="1"/>
  <c r="R59" i="1"/>
  <c r="R62" i="1"/>
  <c r="R63" i="1"/>
  <c r="R64" i="1"/>
  <c r="R65" i="1"/>
  <c r="R66" i="1"/>
  <c r="R43" i="1"/>
  <c r="R44" i="1"/>
  <c r="R50" i="1"/>
  <c r="R51" i="1"/>
  <c r="R52" i="1"/>
  <c r="R28" i="1"/>
  <c r="R29" i="1"/>
  <c r="R30" i="1"/>
  <c r="R31" i="1"/>
  <c r="R32" i="1"/>
  <c r="R33" i="1"/>
  <c r="R12" i="1"/>
  <c r="R13" i="1"/>
  <c r="R14" i="1"/>
  <c r="R15" i="1"/>
  <c r="R16" i="1"/>
  <c r="R17" i="1"/>
  <c r="R18" i="1"/>
  <c r="R20" i="1"/>
  <c r="R21" i="1"/>
  <c r="R24" i="1"/>
  <c r="R25" i="1"/>
  <c r="R26" i="1"/>
  <c r="R27" i="1"/>
  <c r="K137" i="1"/>
  <c r="K138" i="1"/>
  <c r="K141" i="1"/>
  <c r="K142" i="1"/>
  <c r="K130" i="1"/>
  <c r="K131" i="1"/>
  <c r="K132" i="1"/>
  <c r="K133" i="1"/>
  <c r="K135" i="1"/>
  <c r="K136" i="1"/>
  <c r="K93"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55" i="1"/>
  <c r="K56" i="1"/>
  <c r="K59" i="1"/>
  <c r="K62" i="1"/>
  <c r="K63" i="1"/>
  <c r="K64" i="1"/>
  <c r="K65" i="1"/>
  <c r="K66" i="1"/>
  <c r="K43" i="1"/>
  <c r="K44" i="1"/>
  <c r="K47" i="1"/>
  <c r="K48" i="1"/>
  <c r="K49" i="1"/>
  <c r="K50" i="1"/>
  <c r="K51" i="1"/>
  <c r="K52" i="1"/>
  <c r="K32" i="1"/>
  <c r="K33" i="1"/>
  <c r="K36" i="1"/>
  <c r="K37" i="1"/>
  <c r="K38" i="1"/>
  <c r="K39" i="1"/>
  <c r="K40" i="1"/>
  <c r="K41" i="1"/>
  <c r="K42" i="1"/>
  <c r="K27" i="1"/>
  <c r="K28" i="1"/>
  <c r="K29" i="1"/>
  <c r="K30" i="1"/>
  <c r="K31" i="1"/>
  <c r="K26" i="1"/>
  <c r="K12" i="1"/>
  <c r="K13" i="1"/>
  <c r="K14" i="1"/>
  <c r="K15" i="1"/>
  <c r="K16" i="1"/>
  <c r="K17" i="1"/>
  <c r="K18" i="1"/>
  <c r="K19" i="1"/>
  <c r="K20" i="1"/>
  <c r="K21" i="1"/>
  <c r="K24" i="1"/>
  <c r="K25" i="1"/>
  <c r="K41" i="10"/>
  <c r="AT7" i="4" l="1"/>
  <c r="AF7" i="4"/>
  <c r="AF163" i="4"/>
  <c r="AM163" i="4"/>
  <c r="AT163" i="4"/>
  <c r="AM60" i="4"/>
  <c r="AT60" i="4"/>
  <c r="Y60" i="4"/>
  <c r="AF60" i="4"/>
  <c r="Y8" i="5"/>
  <c r="Y7" i="5" s="1"/>
  <c r="AM8" i="5"/>
  <c r="AM7" i="5" s="1"/>
  <c r="AF146" i="4"/>
  <c r="AT146" i="4"/>
  <c r="AM146" i="4"/>
  <c r="R7" i="6"/>
  <c r="R6" i="6" s="1"/>
  <c r="AF7" i="6"/>
  <c r="AF6" i="6" s="1"/>
  <c r="AT7" i="6"/>
  <c r="AT6" i="6" s="1"/>
  <c r="Y7" i="6"/>
  <c r="Y6" i="6" s="1"/>
  <c r="AM7" i="6"/>
  <c r="AM6" i="6" s="1"/>
  <c r="AT7" i="5"/>
  <c r="AF8" i="10"/>
  <c r="AF17" i="10"/>
  <c r="AM24" i="10"/>
  <c r="AT30" i="10"/>
  <c r="Y24" i="10"/>
  <c r="R8" i="10"/>
  <c r="R30" i="10"/>
  <c r="Y17" i="10"/>
  <c r="AM8" i="10"/>
  <c r="AM30" i="10"/>
  <c r="AT8" i="10"/>
  <c r="R7" i="5"/>
  <c r="AM124" i="4"/>
  <c r="AM133" i="4"/>
  <c r="AF88" i="4"/>
  <c r="AF124" i="4"/>
  <c r="AF133" i="4"/>
  <c r="AM88" i="4"/>
  <c r="AT88" i="4"/>
  <c r="AT124" i="4"/>
  <c r="AT133" i="4"/>
  <c r="Y8" i="10"/>
  <c r="AU162" i="1"/>
  <c r="AU163" i="1"/>
  <c r="R24" i="10"/>
  <c r="AF30" i="10"/>
  <c r="AM17" i="10"/>
  <c r="AU161" i="1"/>
  <c r="AF7" i="5"/>
  <c r="R17" i="10"/>
  <c r="Y30" i="10"/>
  <c r="AF24" i="10"/>
  <c r="AU123" i="1"/>
  <c r="AU72" i="1"/>
  <c r="AU70" i="1"/>
  <c r="AU68" i="1"/>
  <c r="AU67" i="1"/>
  <c r="AU69" i="1"/>
  <c r="AU71" i="1"/>
  <c r="AU73" i="1"/>
  <c r="AU131" i="1"/>
  <c r="AU119" i="1"/>
  <c r="AU111" i="1"/>
  <c r="AU99" i="1"/>
  <c r="AU135" i="1"/>
  <c r="AU118" i="1"/>
  <c r="AU110" i="1"/>
  <c r="AU106" i="1"/>
  <c r="AU102" i="1"/>
  <c r="AU98" i="1"/>
  <c r="AU138" i="1"/>
  <c r="AU130" i="1"/>
  <c r="AU115" i="1"/>
  <c r="AU107" i="1"/>
  <c r="AU121" i="1"/>
  <c r="AU117" i="1"/>
  <c r="AU113" i="1"/>
  <c r="AU109" i="1"/>
  <c r="AU105" i="1"/>
  <c r="AU101" i="1"/>
  <c r="AU97" i="1"/>
  <c r="AU137" i="1"/>
  <c r="AU133" i="1"/>
  <c r="AU103" i="1"/>
  <c r="AU12" i="1"/>
  <c r="AU120" i="1"/>
  <c r="AU116" i="1"/>
  <c r="AU112" i="1"/>
  <c r="AU108" i="1"/>
  <c r="AU104" i="1"/>
  <c r="AU100" i="1"/>
  <c r="AU96" i="1"/>
  <c r="AU141" i="1"/>
  <c r="AU136" i="1"/>
  <c r="AU132" i="1"/>
  <c r="AU41" i="10"/>
  <c r="AT50" i="1"/>
  <c r="AU50" i="1" s="1"/>
  <c r="AT52" i="1"/>
  <c r="AU52" i="1" s="1"/>
  <c r="AT51" i="1"/>
  <c r="AU51" i="1" s="1"/>
  <c r="R7" i="10" l="1"/>
  <c r="AF7" i="10"/>
  <c r="AM7" i="10"/>
  <c r="Y7" i="10"/>
  <c r="AT7" i="10"/>
  <c r="AF6" i="4"/>
  <c r="AT6" i="4"/>
  <c r="AM6" i="4"/>
  <c r="E133" i="4"/>
  <c r="AS124" i="4"/>
  <c r="AR124" i="4"/>
  <c r="AN124" i="4"/>
  <c r="AO124" i="4"/>
  <c r="AP124" i="4"/>
  <c r="AK124" i="4"/>
  <c r="AG124" i="4"/>
  <c r="AH124" i="4"/>
  <c r="AI124" i="4"/>
  <c r="AD124" i="4"/>
  <c r="Z124" i="4"/>
  <c r="AA124" i="4"/>
  <c r="AB124" i="4"/>
  <c r="W124" i="4"/>
  <c r="S124" i="4"/>
  <c r="T124" i="4"/>
  <c r="U124" i="4"/>
  <c r="P124" i="4"/>
  <c r="L124" i="4"/>
  <c r="M124" i="4"/>
  <c r="N124" i="4"/>
  <c r="I124" i="4"/>
  <c r="F124" i="4"/>
  <c r="G124" i="4"/>
  <c r="E124" i="4"/>
  <c r="K44" i="10"/>
  <c r="K38" i="10"/>
  <c r="K10" i="6"/>
  <c r="K17" i="6"/>
  <c r="K15" i="6"/>
  <c r="K13" i="6"/>
  <c r="Y162" i="4"/>
  <c r="R162" i="4"/>
  <c r="K162" i="4"/>
  <c r="Y59" i="4"/>
  <c r="R59" i="4"/>
  <c r="K59" i="4"/>
  <c r="AU9" i="6" l="1"/>
  <c r="AU10" i="6"/>
  <c r="AU38" i="10"/>
  <c r="AU44" i="10"/>
  <c r="AU17" i="6"/>
  <c r="AU15" i="6"/>
  <c r="AU13" i="6"/>
  <c r="AU162" i="4"/>
  <c r="AU59" i="4"/>
  <c r="AT90" i="1" l="1"/>
  <c r="AM90" i="1"/>
  <c r="AF90" i="1"/>
  <c r="Y90" i="1"/>
  <c r="R90" i="1"/>
  <c r="K90" i="1"/>
  <c r="AT88" i="1"/>
  <c r="AM88" i="1"/>
  <c r="AF88" i="1"/>
  <c r="Y88" i="1"/>
  <c r="R88" i="1"/>
  <c r="K88" i="1"/>
  <c r="AU88" i="1" l="1"/>
  <c r="AU90" i="1"/>
  <c r="K199" i="4"/>
  <c r="AU170" i="4" l="1"/>
  <c r="AU171" i="4"/>
  <c r="K92" i="1" l="1"/>
  <c r="R42" i="1" l="1"/>
  <c r="K25" i="6" l="1"/>
  <c r="E77" i="4" l="1"/>
  <c r="E60" i="4" s="1"/>
  <c r="K77" i="4" l="1"/>
  <c r="AU83" i="4"/>
  <c r="R37" i="4" l="1"/>
  <c r="L114" i="1" l="1"/>
  <c r="R114" i="1" s="1"/>
  <c r="AU114" i="1" s="1"/>
  <c r="R67" i="4" l="1"/>
  <c r="K67" i="4"/>
  <c r="K60" i="4" s="1"/>
  <c r="K129" i="1"/>
  <c r="AT20" i="1"/>
  <c r="AU20" i="1" s="1"/>
  <c r="R20" i="4" l="1"/>
  <c r="AU20" i="4" l="1"/>
  <c r="E134" i="1" l="1"/>
  <c r="E9" i="1" s="1"/>
  <c r="K134" i="1" l="1"/>
  <c r="AU134" i="1" s="1"/>
  <c r="E38" i="4"/>
  <c r="E7" i="4" s="1"/>
  <c r="K38" i="4" l="1"/>
  <c r="K27" i="10"/>
  <c r="K122" i="1"/>
  <c r="AT59" i="1"/>
  <c r="AU59" i="1" s="1"/>
  <c r="AU27" i="10" l="1"/>
  <c r="Y193" i="4"/>
  <c r="I140" i="4"/>
  <c r="K140" i="4" s="1"/>
  <c r="Y199" i="4"/>
  <c r="Y57" i="4"/>
  <c r="R57" i="4"/>
  <c r="K57" i="4"/>
  <c r="Y55" i="4"/>
  <c r="R55" i="4"/>
  <c r="K55" i="4"/>
  <c r="Y53" i="4"/>
  <c r="R53" i="4"/>
  <c r="K53" i="4"/>
  <c r="AU21" i="4"/>
  <c r="Y160" i="4"/>
  <c r="R160" i="4"/>
  <c r="K160" i="4"/>
  <c r="Y158" i="4"/>
  <c r="R158" i="4"/>
  <c r="K158" i="4"/>
  <c r="Y156" i="4"/>
  <c r="R156" i="4"/>
  <c r="K156" i="4"/>
  <c r="Y148" i="4"/>
  <c r="Y146" i="4" s="1"/>
  <c r="R148" i="4"/>
  <c r="K148" i="4"/>
  <c r="Y137" i="4"/>
  <c r="R137" i="4"/>
  <c r="K137" i="4"/>
  <c r="Y135" i="4"/>
  <c r="R135" i="4"/>
  <c r="K135" i="4"/>
  <c r="Y132" i="4"/>
  <c r="R132" i="4"/>
  <c r="K132" i="4"/>
  <c r="Y130" i="4"/>
  <c r="R130" i="4"/>
  <c r="K130" i="4"/>
  <c r="Y128" i="4"/>
  <c r="R128" i="4"/>
  <c r="K128" i="4"/>
  <c r="Y126" i="4"/>
  <c r="R126" i="4"/>
  <c r="K126" i="4"/>
  <c r="Y123" i="4"/>
  <c r="R123" i="4"/>
  <c r="K123" i="4"/>
  <c r="Y121" i="4"/>
  <c r="R121" i="4"/>
  <c r="K121" i="4"/>
  <c r="Y119" i="4"/>
  <c r="R119" i="4"/>
  <c r="K119" i="4"/>
  <c r="K146" i="1"/>
  <c r="AT146" i="1"/>
  <c r="AM146" i="1"/>
  <c r="AF146" i="1"/>
  <c r="Y146" i="1"/>
  <c r="R146" i="1"/>
  <c r="AT92" i="1"/>
  <c r="AM92" i="1"/>
  <c r="AF92" i="1"/>
  <c r="AT55" i="1"/>
  <c r="AT56" i="1"/>
  <c r="AT47" i="1"/>
  <c r="AT48" i="1"/>
  <c r="AT49" i="1"/>
  <c r="R36" i="1"/>
  <c r="AT36" i="1"/>
  <c r="R37" i="1"/>
  <c r="AT37" i="1"/>
  <c r="R38" i="1"/>
  <c r="AT38" i="1"/>
  <c r="R39" i="1"/>
  <c r="AT39" i="1"/>
  <c r="R40" i="1"/>
  <c r="AT40" i="1"/>
  <c r="R41" i="1"/>
  <c r="AT41" i="1"/>
  <c r="AT42" i="1"/>
  <c r="AU42" i="1" s="1"/>
  <c r="AT43" i="1"/>
  <c r="AU43" i="1" s="1"/>
  <c r="AT44" i="1"/>
  <c r="AU44" i="1" s="1"/>
  <c r="AT28" i="1"/>
  <c r="AU28" i="1" s="1"/>
  <c r="AT15" i="1"/>
  <c r="AU15" i="1" s="1"/>
  <c r="AT14" i="1"/>
  <c r="AU14" i="1" s="1"/>
  <c r="R13" i="4"/>
  <c r="R129" i="1"/>
  <c r="S129" i="1"/>
  <c r="L93" i="1"/>
  <c r="R93" i="1" s="1"/>
  <c r="S93" i="1"/>
  <c r="S9" i="1" s="1"/>
  <c r="M47" i="1"/>
  <c r="M48" i="1"/>
  <c r="L48" i="1" s="1"/>
  <c r="R48" i="1" s="1"/>
  <c r="M49" i="1"/>
  <c r="L49" i="1" s="1"/>
  <c r="R49" i="1" s="1"/>
  <c r="M9" i="1" l="1"/>
  <c r="Y163" i="4"/>
  <c r="R124" i="4"/>
  <c r="Y88" i="4"/>
  <c r="R88" i="4"/>
  <c r="Y133" i="4"/>
  <c r="L47" i="1"/>
  <c r="R47" i="1" s="1"/>
  <c r="AU47" i="1" s="1"/>
  <c r="Y93" i="1"/>
  <c r="AU93" i="1" s="1"/>
  <c r="K124" i="4"/>
  <c r="AU41" i="1"/>
  <c r="AU39" i="1"/>
  <c r="AU37" i="1"/>
  <c r="AU49" i="1"/>
  <c r="AU48" i="1"/>
  <c r="AU40" i="1"/>
  <c r="AU38" i="1"/>
  <c r="AU36" i="1"/>
  <c r="Y124" i="4"/>
  <c r="AU123" i="4"/>
  <c r="AU128" i="4"/>
  <c r="AU156" i="4"/>
  <c r="AU57" i="4"/>
  <c r="AU137" i="4"/>
  <c r="AU158" i="4"/>
  <c r="AU121" i="4"/>
  <c r="AU55" i="4"/>
  <c r="AU130" i="4"/>
  <c r="AU160" i="4"/>
  <c r="AU119" i="4"/>
  <c r="AU126" i="4"/>
  <c r="AU53" i="4"/>
  <c r="AU135" i="4"/>
  <c r="AU132" i="4"/>
  <c r="AU148" i="4"/>
  <c r="AU173" i="4"/>
  <c r="AU146" i="1"/>
  <c r="AU124" i="4" l="1"/>
  <c r="K19" i="6"/>
  <c r="L19" i="1"/>
  <c r="R19"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6" i="1"/>
  <c r="R56" i="1" s="1"/>
  <c r="AU56"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0" i="4" l="1"/>
  <c r="K14" i="10"/>
  <c r="K8" i="10" s="1"/>
  <c r="K187" i="4"/>
  <c r="K165" i="4"/>
  <c r="R165" i="4"/>
  <c r="R163" i="4" s="1"/>
  <c r="K26" i="10"/>
  <c r="K24" i="10" s="1"/>
  <c r="P12" i="7"/>
  <c r="U12" i="7"/>
  <c r="K193" i="4"/>
  <c r="AT66" i="1"/>
  <c r="AU66" i="1" s="1"/>
  <c r="AT65" i="1"/>
  <c r="AU65" i="1" s="1"/>
  <c r="AT64" i="1"/>
  <c r="AU64" i="1" s="1"/>
  <c r="AT63" i="1"/>
  <c r="AU63" i="1" s="1"/>
  <c r="AT62" i="1"/>
  <c r="AU62" i="1" s="1"/>
  <c r="L55" i="1"/>
  <c r="L9" i="1" s="1"/>
  <c r="AT33" i="1"/>
  <c r="AU33" i="1" s="1"/>
  <c r="AT32" i="1"/>
  <c r="AU32" i="1" s="1"/>
  <c r="AT31" i="1"/>
  <c r="AU31" i="1" s="1"/>
  <c r="AT30" i="1"/>
  <c r="AU30" i="1" s="1"/>
  <c r="AT16" i="1"/>
  <c r="AU16" i="1" s="1"/>
  <c r="AT29" i="1"/>
  <c r="AU29" i="1" s="1"/>
  <c r="AT27" i="1"/>
  <c r="AU27" i="1" s="1"/>
  <c r="AT26" i="1"/>
  <c r="AU26" i="1" s="1"/>
  <c r="AT25" i="1"/>
  <c r="AU25" i="1" s="1"/>
  <c r="AT24" i="1"/>
  <c r="AU24" i="1" s="1"/>
  <c r="AT21" i="1"/>
  <c r="AU21" i="1" s="1"/>
  <c r="AT19" i="1"/>
  <c r="AU19" i="1" s="1"/>
  <c r="AT18" i="1"/>
  <c r="AU18" i="1" s="1"/>
  <c r="AT17" i="1"/>
  <c r="AU17" i="1" s="1"/>
  <c r="R142" i="1"/>
  <c r="AM142" i="1"/>
  <c r="K163" i="4" l="1"/>
  <c r="R55" i="1"/>
  <c r="AU55" i="1" s="1"/>
  <c r="AU142" i="1"/>
  <c r="AU152" i="4"/>
  <c r="AU194" i="4"/>
  <c r="AU168" i="4"/>
  <c r="AU174" i="4"/>
  <c r="AU188" i="4"/>
  <c r="AU14" i="10"/>
  <c r="AU8" i="10" s="1"/>
  <c r="AU151" i="4"/>
  <c r="AU169" i="4"/>
  <c r="AU175" i="4"/>
  <c r="AU172" i="4"/>
  <c r="AU196" i="4"/>
  <c r="AU197" i="4"/>
  <c r="AU187" i="4"/>
  <c r="AU193" i="4"/>
  <c r="AU195" i="4"/>
  <c r="AU26" i="10"/>
  <c r="AU24" i="10" s="1"/>
  <c r="AU165"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38" i="4"/>
  <c r="R139" i="4" l="1"/>
  <c r="R133" i="4" s="1"/>
  <c r="I139" i="4"/>
  <c r="I133" i="4" s="1"/>
  <c r="AU199" i="4"/>
  <c r="L78" i="4"/>
  <c r="L60" i="4" s="1"/>
  <c r="R150" i="4"/>
  <c r="R146" i="4" s="1"/>
  <c r="K150" i="4"/>
  <c r="K146" i="4" s="1"/>
  <c r="R19" i="4"/>
  <c r="R12" i="4"/>
  <c r="R25" i="4"/>
  <c r="R24" i="4"/>
  <c r="R33" i="4"/>
  <c r="K90" i="4"/>
  <c r="K88" i="4" s="1"/>
  <c r="Y9" i="4"/>
  <c r="Y7" i="4" s="1"/>
  <c r="R9" i="4"/>
  <c r="K9" i="4"/>
  <c r="K7" i="4" s="1"/>
  <c r="R47" i="4"/>
  <c r="R38" i="4"/>
  <c r="R44" i="4"/>
  <c r="R43" i="4"/>
  <c r="R51" i="4"/>
  <c r="K51" i="4"/>
  <c r="R48" i="4"/>
  <c r="R45" i="4"/>
  <c r="R46" i="4"/>
  <c r="R41" i="4"/>
  <c r="R40" i="4"/>
  <c r="R39" i="4"/>
  <c r="R42" i="4"/>
  <c r="R36" i="4"/>
  <c r="R32" i="4"/>
  <c r="R31" i="4"/>
  <c r="R30" i="4"/>
  <c r="R29" i="4"/>
  <c r="R28" i="4"/>
  <c r="R27" i="4"/>
  <c r="R35" i="4"/>
  <c r="L34" i="4"/>
  <c r="L7" i="4" s="1"/>
  <c r="R26" i="4"/>
  <c r="AT160" i="1"/>
  <c r="AM160" i="1"/>
  <c r="AF160" i="1"/>
  <c r="Y160" i="1"/>
  <c r="R160" i="1"/>
  <c r="K160" i="1"/>
  <c r="AT159" i="1"/>
  <c r="AM159" i="1"/>
  <c r="AF159" i="1"/>
  <c r="Y159" i="1"/>
  <c r="R159" i="1"/>
  <c r="K159" i="1"/>
  <c r="AT129" i="1"/>
  <c r="AM129" i="1"/>
  <c r="AF129" i="1"/>
  <c r="Y129" i="1"/>
  <c r="AT127" i="1"/>
  <c r="Y127" i="1"/>
  <c r="R127" i="1"/>
  <c r="K127" i="1"/>
  <c r="Y122" i="1"/>
  <c r="AU122" i="1" s="1"/>
  <c r="Y92" i="1"/>
  <c r="R92" i="1"/>
  <c r="AT13" i="1"/>
  <c r="AU13" i="1" s="1"/>
  <c r="AT11" i="1"/>
  <c r="AM11" i="1"/>
  <c r="AF11" i="1"/>
  <c r="Y11" i="1"/>
  <c r="Y9" i="1" s="1"/>
  <c r="R11" i="1"/>
  <c r="K11" i="1"/>
  <c r="K9" i="1" s="1"/>
  <c r="AT153" i="1"/>
  <c r="AM153" i="1"/>
  <c r="AF153" i="1"/>
  <c r="R153" i="1"/>
  <c r="K153" i="1"/>
  <c r="AT152" i="1"/>
  <c r="AM152" i="1"/>
  <c r="AF152" i="1"/>
  <c r="Y152" i="1"/>
  <c r="R152" i="1"/>
  <c r="K152" i="1"/>
  <c r="AT150" i="1"/>
  <c r="AM150" i="1"/>
  <c r="AF150" i="1"/>
  <c r="Y150" i="1"/>
  <c r="R150" i="1"/>
  <c r="K150" i="1"/>
  <c r="AT158" i="1"/>
  <c r="AM158" i="1"/>
  <c r="AF158" i="1"/>
  <c r="Y158" i="1"/>
  <c r="R158" i="1"/>
  <c r="K158" i="1"/>
  <c r="AT149" i="1"/>
  <c r="AM149" i="1"/>
  <c r="AF149" i="1"/>
  <c r="Y149" i="1"/>
  <c r="R149" i="1"/>
  <c r="K149" i="1"/>
  <c r="AM9" i="1" l="1"/>
  <c r="R9" i="1"/>
  <c r="AF9" i="1"/>
  <c r="AT9" i="1"/>
  <c r="R78" i="4"/>
  <c r="R60" i="4" s="1"/>
  <c r="AU13" i="4"/>
  <c r="AU12" i="4"/>
  <c r="AU129" i="1"/>
  <c r="AU70" i="4"/>
  <c r="AU37" i="4"/>
  <c r="AU81" i="4"/>
  <c r="AU48" i="4"/>
  <c r="AU158" i="1"/>
  <c r="AU35" i="4"/>
  <c r="AU28" i="4"/>
  <c r="AU32" i="4"/>
  <c r="AU40" i="4"/>
  <c r="AU44" i="4"/>
  <c r="AU99" i="4"/>
  <c r="AU101" i="4"/>
  <c r="AU68" i="4"/>
  <c r="AU190" i="4"/>
  <c r="AU71" i="4"/>
  <c r="AU75" i="4"/>
  <c r="AU39" i="4"/>
  <c r="AU45" i="4"/>
  <c r="AU38" i="4"/>
  <c r="AU9" i="4"/>
  <c r="AU67" i="4"/>
  <c r="AU74" i="4"/>
  <c r="AU189" i="4"/>
  <c r="AU111" i="4"/>
  <c r="AU115" i="4"/>
  <c r="AU103" i="4"/>
  <c r="AU107" i="4"/>
  <c r="AU140" i="4"/>
  <c r="AU142" i="4"/>
  <c r="AU109" i="4"/>
  <c r="AU114" i="4"/>
  <c r="AU102" i="4"/>
  <c r="AU106" i="4"/>
  <c r="AU25" i="4"/>
  <c r="AU141" i="4"/>
  <c r="AU26" i="4"/>
  <c r="AU30" i="4"/>
  <c r="AU42" i="4"/>
  <c r="AU46" i="4"/>
  <c r="AU43" i="4"/>
  <c r="AU47" i="4"/>
  <c r="AU82" i="4"/>
  <c r="AU73" i="4"/>
  <c r="AU77" i="4"/>
  <c r="AU113" i="4"/>
  <c r="AU117" i="4"/>
  <c r="AU105" i="4"/>
  <c r="AU33" i="4"/>
  <c r="AU95" i="4"/>
  <c r="AU31" i="4"/>
  <c r="AU79" i="4"/>
  <c r="AU29" i="4"/>
  <c r="AU36" i="4"/>
  <c r="AU41" i="4"/>
  <c r="AU51" i="4"/>
  <c r="AU100" i="4"/>
  <c r="AU108" i="4"/>
  <c r="AU150" i="4"/>
  <c r="AU146" i="4" s="1"/>
  <c r="AU191" i="4"/>
  <c r="AU72" i="4"/>
  <c r="AU76" i="4"/>
  <c r="AU27" i="4"/>
  <c r="AU112" i="4"/>
  <c r="AU116" i="4"/>
  <c r="AU104" i="4"/>
  <c r="AU90" i="4"/>
  <c r="AU24" i="4"/>
  <c r="AU19" i="4"/>
  <c r="AU143" i="4"/>
  <c r="AU152" i="1"/>
  <c r="AU11" i="1"/>
  <c r="AU92" i="1"/>
  <c r="AU159" i="1"/>
  <c r="AU149" i="1"/>
  <c r="AU150" i="1"/>
  <c r="AU153" i="1"/>
  <c r="AU127" i="1"/>
  <c r="AU160" i="1"/>
  <c r="K139" i="4"/>
  <c r="K133" i="4" s="1"/>
  <c r="I6" i="4"/>
  <c r="E10" i="7" s="1"/>
  <c r="R34" i="4"/>
  <c r="R7" i="4" s="1"/>
  <c r="AK8" i="1"/>
  <c r="Y9" i="7" s="1"/>
  <c r="Y8" i="7" s="1"/>
  <c r="U8" i="1"/>
  <c r="N9" i="7" s="1"/>
  <c r="N8" i="7" s="1"/>
  <c r="AU9" i="1" l="1"/>
  <c r="AU8" i="1"/>
  <c r="AF9" i="7" s="1"/>
  <c r="AU7" i="4"/>
  <c r="AU163" i="4"/>
  <c r="R6" i="4"/>
  <c r="K10" i="7" s="1"/>
  <c r="AU88" i="4"/>
  <c r="L6" i="4"/>
  <c r="G10" i="7" s="1"/>
  <c r="AU78" i="4"/>
  <c r="AU34" i="4"/>
  <c r="AU139" i="4"/>
  <c r="AU133" i="4" s="1"/>
  <c r="AU69" i="4"/>
  <c r="AE10" i="7"/>
  <c r="Y6" i="4"/>
  <c r="P10" i="7" s="1"/>
  <c r="E6" i="4"/>
  <c r="B10" i="7" s="1"/>
  <c r="Z10" i="7"/>
  <c r="U10" i="7"/>
  <c r="U8" i="7" s="1"/>
  <c r="AR8" i="1"/>
  <c r="AD9" i="7" s="1"/>
  <c r="AD8" i="7" s="1"/>
  <c r="Z8" i="1"/>
  <c r="Q9" i="7" s="1"/>
  <c r="Q8" i="7" s="1"/>
  <c r="N8" i="1"/>
  <c r="I9" i="7" s="1"/>
  <c r="I8" i="7" s="1"/>
  <c r="AN8" i="1"/>
  <c r="AA9" i="7" s="1"/>
  <c r="AA8" i="7" s="1"/>
  <c r="S8" i="1"/>
  <c r="L9" i="7" s="1"/>
  <c r="L8" i="7" s="1"/>
  <c r="AO8" i="1"/>
  <c r="AB9" i="7" s="1"/>
  <c r="AB8" i="7" s="1"/>
  <c r="AP8" i="1"/>
  <c r="AC9" i="7" s="1"/>
  <c r="AC8" i="7" s="1"/>
  <c r="P8" i="1"/>
  <c r="J9" i="7" s="1"/>
  <c r="J8" i="7" s="1"/>
  <c r="AM8" i="1"/>
  <c r="Z9" i="7" s="1"/>
  <c r="AT8" i="1"/>
  <c r="AE9" i="7" s="1"/>
  <c r="AH8" i="1"/>
  <c r="W9" i="7" s="1"/>
  <c r="W8" i="7" s="1"/>
  <c r="AF8" i="1"/>
  <c r="AG8" i="1"/>
  <c r="V9" i="7" s="1"/>
  <c r="V8" i="7" s="1"/>
  <c r="G8" i="1"/>
  <c r="D9" i="7" s="1"/>
  <c r="D8" i="7" s="1"/>
  <c r="L8" i="1"/>
  <c r="G9" i="7" s="1"/>
  <c r="Y8" i="1"/>
  <c r="P9" i="7" s="1"/>
  <c r="K8" i="1"/>
  <c r="F9" i="7" s="1"/>
  <c r="W8" i="1"/>
  <c r="O9" i="7" s="1"/>
  <c r="O8" i="7" s="1"/>
  <c r="F8" i="1"/>
  <c r="C9" i="7" s="1"/>
  <c r="C8" i="7" s="1"/>
  <c r="AB8" i="1"/>
  <c r="S9" i="7" s="1"/>
  <c r="S8" i="7" s="1"/>
  <c r="R8" i="1"/>
  <c r="K9" i="7" s="1"/>
  <c r="AI8" i="1"/>
  <c r="X9" i="7" s="1"/>
  <c r="X8" i="7" s="1"/>
  <c r="I8" i="1"/>
  <c r="E9" i="7" s="1"/>
  <c r="E8" i="7" s="1"/>
  <c r="M8" i="1"/>
  <c r="H9" i="7" s="1"/>
  <c r="H8" i="7" s="1"/>
  <c r="AD8" i="1"/>
  <c r="T9" i="7" s="1"/>
  <c r="T8" i="7" s="1"/>
  <c r="AA8" i="1"/>
  <c r="R9" i="7" s="1"/>
  <c r="R8" i="7" s="1"/>
  <c r="T8" i="1"/>
  <c r="M9" i="7" s="1"/>
  <c r="M8" i="7" s="1"/>
  <c r="E8" i="1"/>
  <c r="B9" i="7" s="1"/>
  <c r="AU60" i="4" l="1"/>
  <c r="G8" i="7"/>
  <c r="K6" i="4"/>
  <c r="F10" i="7" s="1"/>
  <c r="F8" i="7" s="1"/>
  <c r="Z8" i="7"/>
  <c r="AE8" i="7"/>
  <c r="P8" i="7"/>
  <c r="K8" i="7"/>
  <c r="B8" i="7"/>
  <c r="AU6" i="4" l="1"/>
  <c r="AF10" i="7" s="1"/>
  <c r="AF8" i="7"/>
</calcChain>
</file>

<file path=xl/sharedStrings.xml><?xml version="1.0" encoding="utf-8"?>
<sst xmlns="http://schemas.openxmlformats.org/spreadsheetml/2006/main" count="1886" uniqueCount="1039">
  <si>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</si>
  <si>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</si>
  <si>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</si>
  <si>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</si>
  <si>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</si>
  <si>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</si>
  <si>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</si>
  <si>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</si>
  <si>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</si>
  <si>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</si>
  <si>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</si>
  <si>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</si>
  <si>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</si>
  <si>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</si>
  <si>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</si>
  <si>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</si>
  <si>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</si>
  <si>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</si>
  <si>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</si>
  <si>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</si>
  <si>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</si>
  <si>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</si>
  <si>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</si>
  <si>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</si>
  <si>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</si>
  <si>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</si>
  <si>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</si>
  <si>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</si>
  <si>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</si>
  <si>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</si>
  <si>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</si>
  <si>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</si>
  <si>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</si>
  <si>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</si>
  <si>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</si>
  <si>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</si>
  <si>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</si>
  <si>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</si>
  <si>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</si>
  <si>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</si>
  <si>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</si>
  <si>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</si>
  <si>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</si>
  <si>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</si>
  <si>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</si>
  <si>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</si>
  <si>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</si>
  <si>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</si>
  <si>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</si>
  <si>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</si>
  <si>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</si>
  <si>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</si>
  <si>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</si>
  <si>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</si>
  <si>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</si>
  <si>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</si>
  <si>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</si>
  <si>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</si>
  <si>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</si>
  <si>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</si>
  <si>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</si>
  <si>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</si>
  <si>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</si>
  <si>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</si>
  <si>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</si>
  <si>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</si>
  <si>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</si>
  <si>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</si>
  <si>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</si>
  <si>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</si>
  <si>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</si>
  <si>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</si>
  <si>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</si>
  <si>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</si>
  <si>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</si>
  <si>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</si>
  <si>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</si>
  <si>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</si>
  <si>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</si>
  <si>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</si>
  <si>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</si>
  <si>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</si>
  <si>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</si>
  <si>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</si>
  <si>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</si>
  <si>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</si>
  <si>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</si>
  <si>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</si>
  <si>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</si>
  <si>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</si>
  <si>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</si>
  <si>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</si>
  <si>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</si>
  <si>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</si>
  <si>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</si>
  <si>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</si>
  <si>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</si>
  <si>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</si>
  <si>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</si>
  <si>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</si>
  <si>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</si>
  <si>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</si>
  <si>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</si>
  <si>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</si>
  <si>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</si>
  <si>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</si>
  <si>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</si>
  <si>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</si>
  <si>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</si>
  <si>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</si>
  <si>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</si>
  <si>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</si>
  <si>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</si>
  <si>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</si>
  <si>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</si>
  <si>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</si>
  <si>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</si>
  <si>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</si>
  <si>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</si>
  <si>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</si>
  <si>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</si>
  <si>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</si>
  <si>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</si>
  <si>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</si>
  <si>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</si>
  <si>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</si>
  <si>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</si>
  <si>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</si>
  <si>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</si>
  <si>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</si>
  <si>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</si>
  <si>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</si>
  <si>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</si>
  <si>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</si>
  <si>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</si>
  <si>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</si>
  <si>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</si>
  <si>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</si>
  <si>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</si>
  <si>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</si>
  <si>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</si>
  <si>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</si>
  <si>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</si>
  <si>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</si>
  <si>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</si>
  <si>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</si>
  <si>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</si>
  <si>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</si>
  <si>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</si>
  <si>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</si>
  <si>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</si>
  <si>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</si>
  <si>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</si>
  <si>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</si>
  <si>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</si>
  <si>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</si>
  <si>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</si>
  <si>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</si>
  <si>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</si>
  <si>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</si>
  <si>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</si>
  <si>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</si>
  <si>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</si>
  <si>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</si>
  <si>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</si>
  <si>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</si>
  <si>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</si>
  <si>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</si>
  <si>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</si>
  <si>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</si>
  <si>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</si>
  <si>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</si>
  <si>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</si>
  <si>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</si>
  <si>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</si>
  <si>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</si>
  <si>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</si>
  <si>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</si>
  <si>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</si>
  <si>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</si>
  <si>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</si>
  <si>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</si>
  <si>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</si>
  <si>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</si>
  <si>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</si>
  <si>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</si>
  <si>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</si>
  <si>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</si>
  <si>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</si>
  <si>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</si>
  <si>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</si>
  <si>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</si>
  <si>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</si>
  <si>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</si>
  <si>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</si>
  <si>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</si>
  <si>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</si>
  <si>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</si>
  <si>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</si>
  <si>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</si>
  <si>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</si>
  <si>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</si>
  <si>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</si>
  <si>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</si>
  <si>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</si>
  <si>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</si>
  <si>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</si>
  <si>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</si>
  <si>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</si>
  <si>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</si>
  <si>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</si>
  <si>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</si>
  <si>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</si>
  <si>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</si>
  <si>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</si>
  <si>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</si>
  <si>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</si>
  <si>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</si>
  <si>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</si>
  <si>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</si>
  <si>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</si>
  <si>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</si>
  <si>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</si>
  <si>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</si>
  <si>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</si>
  <si>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</si>
  <si>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</si>
  <si>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</si>
  <si>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</si>
  <si>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</si>
  <si>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</si>
  <si>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</si>
  <si>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</si>
  <si>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</si>
  <si>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</si>
  <si>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</si>
  <si>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</si>
  <si>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</si>
  <si>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</si>
  <si>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</si>
  <si>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</si>
  <si>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</si>
  <si>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</si>
  <si>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</si>
  <si>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</si>
  <si>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</si>
  <si>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</si>
  <si>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</si>
  <si>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</si>
  <si>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</si>
  <si>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</si>
  <si>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</si>
  <si>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</si>
  <si>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</si>
  <si>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</si>
  <si>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</si>
  <si>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</si>
  <si>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</si>
  <si>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</si>
  <si>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</si>
  <si>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</si>
  <si>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</si>
  <si>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</si>
  <si>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</si>
  <si>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</si>
  <si>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</si>
  <si>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</si>
  <si>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</si>
  <si>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</si>
  <si>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</si>
  <si>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</si>
  <si>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</si>
  <si>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</si>
  <si>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</si>
  <si>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</si>
  <si>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</si>
  <si>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</si>
  <si>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</si>
  <si>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</si>
  <si>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</si>
  <si>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</si>
  <si>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</si>
  <si>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</si>
  <si>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</si>
  <si>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</si>
  <si>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</si>
  <si>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</si>
  <si>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</si>
  <si>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</si>
  <si>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</si>
  <si>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</si>
  <si>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</si>
  <si>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</si>
  <si>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</si>
  <si>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</si>
  <si>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</si>
  <si>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</si>
  <si>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</si>
  <si>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</si>
  <si>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</si>
  <si>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</si>
  <si>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</si>
  <si>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</si>
  <si>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</si>
  <si>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</si>
  <si>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</si>
  <si>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</si>
  <si>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</si>
  <si>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</si>
  <si>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</si>
  <si>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</si>
  <si>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</si>
  <si>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</si>
  <si>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</si>
  <si>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</si>
  <si>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</si>
  <si>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</si>
  <si>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</si>
  <si>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</si>
  <si>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</si>
  <si>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</si>
  <si>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</si>
  <si>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</si>
  <si>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</si>
  <si>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</si>
  <si>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</si>
  <si>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</si>
  <si>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</si>
  <si>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</si>
  <si>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</si>
  <si>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</si>
  <si>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</si>
  <si>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</si>
  <si>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</si>
  <si>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</si>
  <si>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</si>
  <si>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</si>
  <si>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</si>
  <si>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</si>
  <si>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</si>
  <si>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</si>
  <si>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</si>
  <si>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</si>
  <si>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</si>
  <si>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</si>
  <si>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</si>
  <si>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</si>
  <si>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</si>
  <si>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</si>
  <si>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</si>
  <si>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</si>
  <si>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</si>
  <si>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</si>
  <si>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</si>
  <si>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</si>
  <si>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</si>
  <si>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</si>
  <si>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</si>
  <si>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</si>
  <si>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</si>
  <si>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</si>
  <si>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</si>
  <si>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</si>
  <si>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</si>
  <si>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</si>
  <si>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</si>
  <si>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</si>
  <si>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</si>
  <si>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</si>
  <si>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</si>
  <si>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</si>
  <si>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</si>
  <si>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</si>
  <si>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</si>
  <si>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</si>
  <si>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</si>
  <si>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</si>
  <si>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</si>
  <si>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</si>
  <si>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</si>
  <si>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</si>
  <si>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</si>
  <si>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</si>
  <si>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</si>
  <si>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</si>
  <si>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</si>
  <si>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</si>
  <si>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</si>
  <si>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</si>
  <si>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</si>
  <si>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</si>
  <si>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</si>
  <si>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</si>
  <si>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</si>
  <si>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</si>
  <si>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</si>
  <si>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</si>
  <si>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</si>
  <si>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</si>
  <si>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</si>
  <si>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</si>
  <si>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</si>
  <si>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</si>
  <si>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</si>
  <si>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</si>
  <si>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</si>
  <si>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</si>
  <si>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</si>
  <si>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</si>
  <si>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</si>
  <si>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</si>
  <si>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</si>
  <si>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</si>
  <si>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</si>
  <si>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</si>
  <si>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</si>
  <si>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</si>
  <si>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</si>
  <si>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</si>
  <si>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</si>
  <si>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</si>
  <si>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</si>
  <si>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</si>
  <si>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</si>
  <si>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</si>
  <si>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</si>
  <si>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</si>
  <si>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</si>
  <si>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</si>
  <si>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</si>
  <si>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</si>
  <si>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</si>
  <si>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</si>
  <si>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</si>
  <si>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</si>
  <si>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</si>
  <si>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</si>
  <si>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</si>
  <si>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</si>
  <si>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</si>
  <si>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</si>
  <si>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</si>
  <si>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</si>
  <si>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</si>
  <si>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</si>
  <si>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</si>
  <si>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</si>
  <si>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</si>
  <si>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</si>
  <si>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</si>
  <si>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</si>
  <si>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</si>
  <si>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</si>
  <si>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</si>
  <si>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</si>
  <si>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</si>
  <si>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</si>
  <si>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</si>
  <si>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</si>
  <si>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</si>
  <si>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</si>
  <si>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</si>
  <si>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</si>
  <si>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</si>
  <si>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</si>
  <si>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</si>
  <si>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</si>
  <si>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</si>
  <si>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</si>
  <si>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</si>
  <si>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</si>
  <si>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</si>
  <si>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</si>
  <si>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</si>
  <si>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</si>
  <si>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</si>
  <si>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</si>
  <si>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</si>
  <si>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</si>
  <si>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</si>
  <si>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</si>
  <si>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</si>
  <si>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</si>
  <si>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</si>
  <si>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</si>
  <si>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</si>
  <si>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</si>
  <si>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</si>
  <si>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</si>
  <si>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</si>
  <si>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</si>
  <si>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</si>
  <si>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</si>
  <si>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</si>
  <si>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</si>
  <si>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</si>
  <si>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</si>
  <si>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</si>
  <si>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</si>
  <si>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</si>
  <si>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</si>
  <si>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</si>
  <si>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</si>
  <si>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</si>
  <si>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</si>
  <si>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</si>
  <si>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</si>
  <si>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</si>
  <si>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</si>
  <si>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</si>
  <si>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</si>
  <si>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</si>
  <si>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</si>
  <si>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</si>
  <si>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</si>
  <si>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</si>
  <si>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</si>
  <si>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</si>
  <si>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</si>
  <si>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</si>
  <si>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</si>
  <si>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</si>
  <si>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</si>
  <si>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</si>
  <si>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</si>
  <si>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</si>
  <si>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</si>
  <si>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</si>
  <si>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</si>
  <si>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</si>
  <si>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</si>
  <si>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</si>
  <si>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</si>
  <si>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</si>
  <si>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</si>
  <si>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</si>
  <si>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</si>
  <si>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</si>
  <si>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</si>
  <si>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</si>
  <si>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</si>
  <si>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</si>
  <si>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</si>
  <si>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</si>
  <si>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</si>
  <si>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</si>
  <si>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</si>
  <si>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</si>
  <si>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</si>
  <si>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</si>
  <si>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</si>
  <si>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</si>
  <si>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</si>
  <si>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</si>
  <si>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</si>
  <si>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</si>
  <si>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</si>
  <si>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</si>
  <si>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</si>
  <si>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</si>
  <si>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</si>
  <si>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</si>
  <si>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</si>
  <si>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</si>
  <si>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</si>
  <si>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</si>
  <si>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</si>
  <si>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</si>
  <si>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</si>
  <si>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</si>
  <si>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</si>
  <si>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</si>
  <si>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</si>
  <si>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</si>
  <si>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</si>
  <si>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</si>
  <si>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</si>
  <si>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</si>
  <si>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</si>
  <si>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</si>
  <si>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</si>
  <si>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</si>
  <si>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</si>
  <si>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</si>
  <si>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</si>
  <si>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</si>
  <si>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</si>
  <si>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</si>
  <si>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</si>
  <si>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</si>
  <si>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</si>
  <si>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</si>
  <si>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</si>
  <si>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</si>
  <si>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</si>
  <si>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</si>
  <si>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</si>
  <si>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</si>
  <si>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</si>
  <si>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</si>
  <si>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</si>
  <si>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</si>
  <si>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</si>
  <si>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</si>
  <si>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</si>
  <si>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</si>
  <si>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</si>
  <si>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</si>
  <si>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</si>
  <si>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</si>
  <si>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</si>
  <si>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</si>
  <si>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</si>
  <si>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</si>
  <si>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</si>
  <si>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</si>
  <si>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</si>
  <si>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</si>
  <si>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</si>
  <si>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</si>
  <si>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</si>
  <si>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</si>
  <si>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</si>
  <si>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</si>
  <si>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</si>
  <si>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</si>
  <si>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</si>
  <si>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</si>
  <si>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</si>
  <si>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</si>
  <si>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</si>
  <si>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</si>
  <si>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</si>
  <si>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</si>
  <si>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</si>
  <si>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</si>
  <si>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</si>
  <si>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</si>
  <si>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</si>
  <si>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</si>
  <si>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</si>
  <si>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</si>
  <si>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</si>
  <si>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</si>
  <si>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</si>
  <si>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</si>
  <si>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</si>
  <si>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</si>
  <si>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</si>
  <si>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</si>
  <si>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</si>
  <si>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</si>
  <si>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</si>
  <si>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</si>
  <si>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</si>
  <si>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</si>
  <si>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</si>
  <si>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</si>
  <si>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</si>
  <si>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</si>
  <si>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</si>
  <si>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</si>
  <si>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</si>
  <si>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</si>
  <si>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</si>
  <si>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</si>
  <si>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</si>
  <si>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</si>
  <si>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</si>
  <si>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</si>
  <si>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</si>
  <si>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</si>
  <si>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</si>
  <si>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</si>
  <si>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</si>
  <si>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</si>
  <si>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</si>
  <si>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</si>
  <si>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</si>
  <si>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</si>
  <si>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</si>
  <si>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</si>
  <si>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</si>
  <si>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</si>
  <si>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</si>
  <si>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</si>
  <si>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</si>
  <si>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</si>
  <si>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</si>
  <si>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</si>
  <si>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</si>
  <si>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</si>
  <si>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</si>
  <si>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</si>
  <si>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</si>
  <si>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</si>
  <si>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</si>
  <si>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</si>
  <si>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</si>
  <si>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</si>
  <si>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</si>
  <si>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</si>
  <si>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</si>
  <si>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</si>
  <si>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</si>
  <si>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</si>
  <si>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</si>
  <si>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</si>
  <si>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</si>
  <si>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</si>
  <si>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</si>
  <si>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</si>
  <si>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</si>
  <si>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</si>
  <si>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</si>
  <si>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</si>
  <si>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</si>
  <si>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</si>
  <si>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</si>
  <si>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</si>
  <si>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</si>
  <si>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</si>
  <si>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</si>
  <si>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</si>
  <si>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</si>
  <si>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</si>
  <si>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</si>
  <si>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</si>
  <si>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</si>
  <si>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</si>
  <si>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</si>
  <si>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</si>
  <si>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</si>
  <si>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</si>
  <si>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</si>
  <si>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</si>
  <si>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</si>
  <si>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</si>
  <si>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</si>
  <si>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</si>
  <si>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</si>
  <si>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</si>
  <si>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</si>
  <si>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</si>
  <si>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</si>
  <si>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</si>
  <si>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</si>
  <si>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</si>
  <si>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</si>
  <si>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</si>
  <si>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</si>
  <si>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</si>
  <si>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</si>
  <si>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</si>
  <si>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</si>
  <si>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</si>
  <si>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</si>
  <si>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</si>
  <si>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</si>
  <si>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</si>
  <si>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</si>
  <si>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</si>
  <si>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</si>
  <si>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</si>
  <si>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</si>
  <si>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</si>
  <si>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</si>
  <si>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</si>
  <si>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</si>
  <si>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</si>
  <si>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</si>
  <si>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</si>
  <si>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</si>
  <si>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</si>
  <si>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</si>
  <si>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</si>
  <si>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</si>
  <si>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</si>
  <si>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</si>
  <si>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</si>
  <si>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</si>
  <si>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</si>
  <si>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</si>
  <si>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</si>
  <si>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</si>
  <si>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</si>
  <si>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</si>
  <si>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</si>
  <si>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</si>
  <si>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</si>
  <si>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</si>
  <si>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</si>
  <si>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</si>
  <si>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</si>
  <si>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</si>
  <si>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</si>
  <si>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</si>
  <si>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</si>
  <si>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</si>
  <si>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</si>
  <si>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</si>
  <si>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</si>
  <si>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</si>
  <si>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</si>
  <si>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</si>
  <si>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</si>
  <si>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</si>
  <si>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</si>
  <si>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</si>
  <si>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</si>
  <si>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</si>
  <si>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</si>
  <si>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</si>
  <si>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</si>
  <si>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</si>
  <si>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</si>
  <si>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</si>
  <si>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</si>
  <si>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</si>
  <si>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</si>
  <si>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</si>
  <si>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</si>
  <si>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</si>
  <si>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</si>
  <si>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</si>
  <si>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</si>
  <si>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</si>
  <si>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</si>
  <si>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</si>
  <si>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</si>
  <si>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</si>
  <si>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</si>
  <si>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</si>
  <si>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</si>
  <si>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</si>
  <si>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</si>
  <si>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</si>
  <si>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</si>
  <si>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</si>
  <si>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</si>
  <si>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</si>
  <si>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</si>
  <si>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</si>
  <si>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</si>
  <si>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</si>
  <si>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</si>
  <si>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</si>
  <si>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</si>
  <si>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</si>
  <si>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</si>
  <si>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</si>
  <si>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</si>
  <si>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</si>
  <si>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</si>
  <si>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</si>
  <si>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</si>
  <si>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</si>
  <si>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</si>
  <si>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</si>
  <si>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</si>
  <si>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</si>
  <si>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</si>
  <si>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</si>
  <si>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</si>
  <si>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</si>
  <si>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</si>
  <si>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</si>
  <si>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</si>
  <si>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</si>
  <si>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</si>
  <si>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</si>
  <si>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</si>
  <si>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</si>
  <si>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</si>
  <si>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</si>
  <si>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</si>
  <si>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</si>
  <si>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</si>
  <si>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</si>
  <si>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</si>
  <si>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</si>
  <si>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</si>
  <si>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</si>
  <si>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</si>
  <si>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</si>
  <si>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</si>
  <si>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</si>
  <si>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</si>
  <si>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</si>
  <si>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</si>
  <si>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</si>
  <si>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</si>
  <si>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</si>
  <si>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</si>
  <si>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</si>
  <si>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</si>
  <si>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</si>
  <si>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</si>
  <si>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</si>
  <si>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</si>
  <si>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</si>
  <si>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</si>
  <si>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</si>
  <si>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</si>
  <si>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</si>
  <si>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</si>
  <si>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</si>
  <si>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</si>
  <si>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</si>
  <si>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</si>
  <si>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</si>
  <si>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</si>
  <si>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</si>
  <si>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</si>
  <si>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</si>
  <si>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</si>
  <si>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</si>
  <si>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</si>
  <si>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</si>
  <si>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</si>
  <si>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</si>
  <si>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</si>
  <si>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</si>
  <si>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</si>
  <si>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</si>
  <si>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</si>
  <si>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</si>
  <si>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</si>
  <si>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</si>
  <si>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</si>
  <si>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</si>
  <si>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</si>
  <si>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</si>
  <si>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</si>
  <si>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</si>
  <si>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</si>
  <si>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</si>
  <si>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</si>
  <si>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</si>
  <si>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</si>
  <si>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</si>
  <si>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</si>
  <si>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</si>
  <si>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</si>
  <si>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</si>
  <si>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</si>
  <si>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</si>
  <si>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</si>
  <si>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</si>
  <si>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</si>
  <si>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</si>
  <si>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</si>
  <si>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</si>
  <si>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</si>
  <si>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</si>
  <si>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</si>
  <si>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</si>
  <si>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</si>
  <si>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</si>
  <si>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</si>
  <si>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</si>
  <si>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</si>
  <si>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</si>
  <si>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</si>
  <si>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</si>
  <si>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</si>
  <si>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</si>
  <si>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</si>
  <si>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</si>
  <si>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</si>
  <si>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</si>
  <si>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</si>
  <si>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</si>
  <si>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</si>
  <si>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</si>
  <si>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</si>
  <si>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</si>
  <si>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</si>
  <si>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</si>
  <si>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</si>
  <si>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</si>
  <si>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</si>
  <si>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</si>
  <si>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</si>
  <si>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</si>
  <si>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</si>
  <si>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</si>
  <si>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</si>
  <si>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</si>
  <si>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</si>
  <si>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</si>
  <si>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</si>
  <si>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</si>
  <si>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</si>
  <si>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</si>
  <si>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</si>
  <si>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</si>
  <si>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</si>
  <si>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</si>
  <si>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</si>
  <si>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</si>
  <si>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</si>
  <si>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r>
      <t xml:space="preserve">Projekta īstenošanas rezultātā  Mālkalnes prospektā 43,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</si>
  <si>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</si>
  <si>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</si>
  <si>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</si>
  <si>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</si>
  <si>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</si>
  <si>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</si>
  <si>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</si>
  <si>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</si>
  <si>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</si>
  <si>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</si>
  <si>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</si>
  <si>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</si>
  <si>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</si>
  <si>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</si>
  <si>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</si>
  <si>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</si>
  <si>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</si>
  <si>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</si>
  <si>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</si>
  <si>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</si>
  <si>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</si>
  <si>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</si>
  <si>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</si>
  <si>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</si>
  <si>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</si>
  <si>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granulu apkures katla uz elektrības apkures ka</t>
    </r>
    <r>
      <rPr>
        <sz val="14"/>
        <color theme="1"/>
        <rFont val="Arial"/>
        <family val="2"/>
        <charset val="186"/>
      </rPr>
      <t xml:space="preserve">tlu, momentos, kad biržā esošā elektrības cena samazinās zem granulu apkures katla pašizmaksu sliekšņa.
Projekta ietvaros ar minētajām iekārtām tiks aprīkotas 10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</si>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</sst>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4"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51">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3" fontId="28"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0" fontId="9" fillId="0" borderId="0" xfId="0" applyFont="1" applyAlignment="1">
      <alignment horizontal="center" vertical="center" wrapText="1"/>
    </xf>
    <xf numFmtId="0" fontId="5" fillId="0" borderId="0" xfId="0" applyFont="1" applyFill="1" applyAlignment="1">
      <alignment horizontal="right" vertical="center" wrapText="1"/>
    </xf>
    <xf numFmtId="0" fontId="0" fillId="0" borderId="0" xfId="0" applyFill="1" applyAlignment="1">
      <alignment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4" fontId="4" fillId="0" borderId="32" xfId="0" applyNumberFormat="1" applyFont="1" applyFill="1" applyBorder="1" applyAlignment="1">
      <alignment horizontal="center" vertical="center" wrapText="1"/>
    </xf>
    <xf numFmtId="164" fontId="5"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xf numFmtId="167" fontId="5" fillId="0" borderId="32"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0" xfId="0" applyFont="1" applyFill="1"/>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0" fontId="0" fillId="0" borderId="0" xfId="0" applyFill="1"/>
    <xf numFmtId="49" fontId="9" fillId="0" borderId="32" xfId="0" applyNumberFormat="1" applyFont="1" applyFill="1" applyBorder="1" applyAlignment="1">
      <alignment horizontal="center" vertical="center"/>
    </xf>
    <xf numFmtId="1" fontId="4" fillId="0" borderId="32" xfId="0" applyNumberFormat="1" applyFont="1" applyFill="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3" fontId="9" fillId="0" borderId="32" xfId="2" applyNumberFormat="1" applyFont="1" applyFill="1" applyBorder="1" applyAlignment="1">
      <alignment horizontal="center" vertical="center"/>
    </xf>
    <xf numFmtId="0" fontId="4" fillId="0" borderId="32" xfId="0" applyFont="1" applyFill="1" applyBorder="1" applyAlignment="1">
      <alignment horizontal="left" vertical="center" wrapText="1"/>
    </xf>
    <xf numFmtId="168" fontId="4" fillId="0" borderId="32" xfId="0" applyNumberFormat="1" applyFont="1" applyFill="1" applyBorder="1" applyAlignment="1">
      <alignment horizontal="center" vertical="center" wrapText="1"/>
    </xf>
    <xf numFmtId="49" fontId="7" fillId="0" borderId="32" xfId="0" applyNumberFormat="1" applyFont="1" applyFill="1" applyBorder="1" applyAlignment="1">
      <alignment horizontal="center" vertical="center"/>
    </xf>
    <xf numFmtId="167" fontId="5" fillId="0" borderId="32" xfId="0" applyNumberFormat="1" applyFont="1" applyFill="1" applyBorder="1" applyAlignment="1">
      <alignment horizontal="center" vertical="center" wrapText="1"/>
    </xf>
    <xf numFmtId="0" fontId="5" fillId="0" borderId="32" xfId="0" applyFont="1" applyFill="1" applyBorder="1" applyAlignment="1">
      <alignment horizontal="center" vertical="center"/>
    </xf>
    <xf numFmtId="3" fontId="5" fillId="0" borderId="32" xfId="0" applyNumberFormat="1" applyFont="1" applyFill="1" applyBorder="1" applyAlignment="1">
      <alignment horizontal="center" vertical="center"/>
    </xf>
    <xf numFmtId="3" fontId="7" fillId="0" borderId="32" xfId="2" applyNumberFormat="1" applyFont="1" applyFill="1" applyBorder="1" applyAlignment="1">
      <alignment horizontal="center" vertical="center"/>
    </xf>
    <xf numFmtId="168" fontId="5" fillId="0" borderId="32" xfId="0" applyNumberFormat="1" applyFont="1" applyFill="1" applyBorder="1" applyAlignment="1">
      <alignment horizontal="center" vertical="center" wrapText="1"/>
    </xf>
    <xf numFmtId="0" fontId="5" fillId="0" borderId="0" xfId="0" applyFont="1" applyFill="1" applyAlignment="1">
      <alignment horizontal="center" vertical="center"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99FF99"/>
      <color rgb="FF00FF00"/>
      <color rgb="FFFF0066"/>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5"/>
  <sheetViews>
    <sheetView tabSelected="1" topLeftCell="X1" zoomScale="40" zoomScaleNormal="40" zoomScalePageLayoutView="80" workbookViewId="0">
      <pane ySplit="7" topLeftCell="A14" activePane="bottomLeft" state="frozen"/>
      <selection activeCell="A5" sqref="A5"/>
      <selection pane="bottomLeft" activeCell="AQ13" sqref="AQ13"/>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08"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2.5" customHeight="1" x14ac:dyDescent="0.25">
      <c r="Y1" s="315"/>
      <c r="AF1" s="315"/>
      <c r="AM1" s="315"/>
      <c r="AT1" s="315"/>
      <c r="AW1" s="316" t="s">
        <v>1036</v>
      </c>
      <c r="AX1" s="317"/>
      <c r="AY1" s="317"/>
    </row>
    <row r="2" spans="1:51" ht="408.75" customHeight="1" x14ac:dyDescent="0.25">
      <c r="AW2" s="317"/>
      <c r="AX2" s="317"/>
      <c r="AY2" s="317"/>
    </row>
    <row r="3" spans="1:51" s="12" customFormat="1" ht="56.25" customHeight="1" x14ac:dyDescent="0.25">
      <c r="A3" s="331" t="s">
        <v>197</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row>
    <row r="4" spans="1:51" s="12" customFormat="1" ht="56.25" customHeight="1" thickBot="1" x14ac:dyDescent="0.35">
      <c r="A4" s="332" t="s">
        <v>202</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row>
    <row r="5" spans="1:51" ht="40.5" customHeight="1" x14ac:dyDescent="0.25">
      <c r="A5" s="341" t="s">
        <v>1</v>
      </c>
      <c r="B5" s="324" t="s">
        <v>0</v>
      </c>
      <c r="C5" s="324" t="s">
        <v>25</v>
      </c>
      <c r="D5" s="324" t="s">
        <v>24</v>
      </c>
      <c r="E5" s="327">
        <v>2022</v>
      </c>
      <c r="F5" s="328"/>
      <c r="G5" s="328"/>
      <c r="H5" s="328"/>
      <c r="I5" s="328"/>
      <c r="J5" s="328"/>
      <c r="K5" s="328"/>
      <c r="L5" s="327">
        <v>2023</v>
      </c>
      <c r="M5" s="328"/>
      <c r="N5" s="328"/>
      <c r="O5" s="328"/>
      <c r="P5" s="328"/>
      <c r="Q5" s="328"/>
      <c r="R5" s="328"/>
      <c r="S5" s="327">
        <v>2024</v>
      </c>
      <c r="T5" s="328"/>
      <c r="U5" s="328"/>
      <c r="V5" s="328"/>
      <c r="W5" s="328"/>
      <c r="X5" s="328"/>
      <c r="Y5" s="328"/>
      <c r="Z5" s="327">
        <v>2025</v>
      </c>
      <c r="AA5" s="328"/>
      <c r="AB5" s="328"/>
      <c r="AC5" s="328"/>
      <c r="AD5" s="328"/>
      <c r="AE5" s="328"/>
      <c r="AF5" s="328"/>
      <c r="AG5" s="327">
        <v>2026</v>
      </c>
      <c r="AH5" s="328"/>
      <c r="AI5" s="328"/>
      <c r="AJ5" s="328"/>
      <c r="AK5" s="328"/>
      <c r="AL5" s="328"/>
      <c r="AM5" s="328"/>
      <c r="AN5" s="327">
        <v>2027</v>
      </c>
      <c r="AO5" s="328"/>
      <c r="AP5" s="328"/>
      <c r="AQ5" s="328"/>
      <c r="AR5" s="328"/>
      <c r="AS5" s="328"/>
      <c r="AT5" s="328"/>
      <c r="AU5" s="324" t="s">
        <v>27</v>
      </c>
      <c r="AV5" s="334" t="s">
        <v>4</v>
      </c>
      <c r="AW5" s="329" t="s">
        <v>21</v>
      </c>
      <c r="AX5" s="329" t="s">
        <v>22</v>
      </c>
      <c r="AY5" s="336" t="s">
        <v>5</v>
      </c>
    </row>
    <row r="6" spans="1:51" ht="29.25" customHeight="1" x14ac:dyDescent="0.25">
      <c r="A6" s="342"/>
      <c r="B6" s="325"/>
      <c r="C6" s="325"/>
      <c r="D6" s="326"/>
      <c r="E6" s="320" t="s">
        <v>655</v>
      </c>
      <c r="F6" s="320"/>
      <c r="G6" s="320"/>
      <c r="H6" s="320"/>
      <c r="I6" s="320"/>
      <c r="J6" s="320"/>
      <c r="K6" s="321"/>
      <c r="L6" s="320" t="s">
        <v>655</v>
      </c>
      <c r="M6" s="320"/>
      <c r="N6" s="320"/>
      <c r="O6" s="320"/>
      <c r="P6" s="320"/>
      <c r="Q6" s="320"/>
      <c r="R6" s="321"/>
      <c r="S6" s="320" t="s">
        <v>655</v>
      </c>
      <c r="T6" s="320"/>
      <c r="U6" s="320"/>
      <c r="V6" s="320"/>
      <c r="W6" s="320"/>
      <c r="X6" s="320"/>
      <c r="Y6" s="321"/>
      <c r="Z6" s="320" t="s">
        <v>655</v>
      </c>
      <c r="AA6" s="320"/>
      <c r="AB6" s="320"/>
      <c r="AC6" s="320"/>
      <c r="AD6" s="320"/>
      <c r="AE6" s="320"/>
      <c r="AF6" s="321"/>
      <c r="AG6" s="320" t="s">
        <v>655</v>
      </c>
      <c r="AH6" s="320"/>
      <c r="AI6" s="320"/>
      <c r="AJ6" s="320"/>
      <c r="AK6" s="320"/>
      <c r="AL6" s="320"/>
      <c r="AM6" s="321"/>
      <c r="AN6" s="320" t="s">
        <v>655</v>
      </c>
      <c r="AO6" s="320"/>
      <c r="AP6" s="320"/>
      <c r="AQ6" s="320"/>
      <c r="AR6" s="320"/>
      <c r="AS6" s="320"/>
      <c r="AT6" s="321"/>
      <c r="AU6" s="326"/>
      <c r="AV6" s="335"/>
      <c r="AW6" s="330"/>
      <c r="AX6" s="330"/>
      <c r="AY6" s="337"/>
    </row>
    <row r="7" spans="1:51" ht="138.75" customHeight="1" x14ac:dyDescent="0.25">
      <c r="A7" s="342"/>
      <c r="B7" s="325"/>
      <c r="C7" s="325"/>
      <c r="D7" s="326"/>
      <c r="E7" s="57" t="s">
        <v>2</v>
      </c>
      <c r="F7" s="57" t="s">
        <v>3</v>
      </c>
      <c r="G7" s="57" t="s">
        <v>16</v>
      </c>
      <c r="H7" s="57" t="s">
        <v>17</v>
      </c>
      <c r="I7" s="57" t="s">
        <v>18</v>
      </c>
      <c r="J7" s="57" t="s">
        <v>19</v>
      </c>
      <c r="K7" s="56" t="s">
        <v>20</v>
      </c>
      <c r="L7" s="57" t="s">
        <v>2</v>
      </c>
      <c r="M7" s="57" t="s">
        <v>3</v>
      </c>
      <c r="N7" s="57" t="s">
        <v>16</v>
      </c>
      <c r="O7" s="57" t="s">
        <v>17</v>
      </c>
      <c r="P7" s="57" t="s">
        <v>18</v>
      </c>
      <c r="Q7" s="57" t="s">
        <v>19</v>
      </c>
      <c r="R7" s="57" t="s">
        <v>26</v>
      </c>
      <c r="S7" s="57" t="s">
        <v>2</v>
      </c>
      <c r="T7" s="57" t="s">
        <v>3</v>
      </c>
      <c r="U7" s="57" t="s">
        <v>16</v>
      </c>
      <c r="V7" s="57" t="s">
        <v>17</v>
      </c>
      <c r="W7" s="57" t="s">
        <v>18</v>
      </c>
      <c r="X7" s="57" t="s">
        <v>19</v>
      </c>
      <c r="Y7" s="57" t="s">
        <v>26</v>
      </c>
      <c r="Z7" s="57" t="s">
        <v>2</v>
      </c>
      <c r="AA7" s="57" t="s">
        <v>3</v>
      </c>
      <c r="AB7" s="57" t="s">
        <v>16</v>
      </c>
      <c r="AC7" s="57" t="s">
        <v>17</v>
      </c>
      <c r="AD7" s="57" t="s">
        <v>18</v>
      </c>
      <c r="AE7" s="57" t="s">
        <v>19</v>
      </c>
      <c r="AF7" s="57" t="s">
        <v>26</v>
      </c>
      <c r="AG7" s="57" t="s">
        <v>2</v>
      </c>
      <c r="AH7" s="57" t="s">
        <v>3</v>
      </c>
      <c r="AI7" s="57" t="s">
        <v>16</v>
      </c>
      <c r="AJ7" s="57" t="s">
        <v>17</v>
      </c>
      <c r="AK7" s="57" t="s">
        <v>18</v>
      </c>
      <c r="AL7" s="57" t="s">
        <v>19</v>
      </c>
      <c r="AM7" s="57" t="s">
        <v>26</v>
      </c>
      <c r="AN7" s="57" t="s">
        <v>2</v>
      </c>
      <c r="AO7" s="57" t="s">
        <v>3</v>
      </c>
      <c r="AP7" s="57" t="s">
        <v>16</v>
      </c>
      <c r="AQ7" s="57" t="s">
        <v>17</v>
      </c>
      <c r="AR7" s="57" t="s">
        <v>18</v>
      </c>
      <c r="AS7" s="57" t="s">
        <v>19</v>
      </c>
      <c r="AT7" s="57" t="s">
        <v>26</v>
      </c>
      <c r="AU7" s="326"/>
      <c r="AV7" s="335"/>
      <c r="AW7" s="330"/>
      <c r="AX7" s="330"/>
      <c r="AY7" s="337"/>
    </row>
    <row r="8" spans="1:51" s="1" customFormat="1" ht="18.75" customHeight="1" x14ac:dyDescent="0.25">
      <c r="A8" s="322"/>
      <c r="B8" s="323"/>
      <c r="C8" s="323"/>
      <c r="D8" s="323"/>
      <c r="E8" s="58">
        <f t="shared" ref="E8:K8" si="0">E9</f>
        <v>4692996.9050000003</v>
      </c>
      <c r="F8" s="65">
        <f t="shared" si="0"/>
        <v>6890656.5449999999</v>
      </c>
      <c r="G8" s="65">
        <f t="shared" si="0"/>
        <v>4570239.01</v>
      </c>
      <c r="H8" s="65"/>
      <c r="I8" s="65">
        <f t="shared" si="0"/>
        <v>824536.78</v>
      </c>
      <c r="J8" s="65"/>
      <c r="K8" s="65">
        <f t="shared" si="0"/>
        <v>16978429.239999998</v>
      </c>
      <c r="L8" s="65">
        <f>L9</f>
        <v>14881424.307000002</v>
      </c>
      <c r="M8" s="65">
        <f t="shared" ref="M8" si="1">M9</f>
        <v>1952568.804</v>
      </c>
      <c r="N8" s="65">
        <f t="shared" ref="N8" si="2">N9</f>
        <v>3787481.9699999997</v>
      </c>
      <c r="O8" s="65"/>
      <c r="P8" s="65">
        <f t="shared" ref="P8" si="3">P9</f>
        <v>1891927.2999999998</v>
      </c>
      <c r="Q8" s="65"/>
      <c r="R8" s="65">
        <f t="shared" ref="R8" si="4">R9</f>
        <v>22513402.380999997</v>
      </c>
      <c r="S8" s="65">
        <f t="shared" ref="S8" si="5">S9</f>
        <v>10152231.042275</v>
      </c>
      <c r="T8" s="65">
        <f t="shared" ref="T8" si="6">T9</f>
        <v>804045.26234550215</v>
      </c>
      <c r="U8" s="65">
        <f t="shared" ref="U8" si="7">U9</f>
        <v>12251701.575349513</v>
      </c>
      <c r="V8" s="65"/>
      <c r="W8" s="65">
        <f t="shared" ref="W8" si="8">W9</f>
        <v>1254509.405</v>
      </c>
      <c r="X8" s="65"/>
      <c r="Y8" s="65">
        <f t="shared" ref="Y8" si="9">Y9</f>
        <v>24462487.284970012</v>
      </c>
      <c r="Z8" s="65">
        <f>Z9</f>
        <v>11241217.619558334</v>
      </c>
      <c r="AA8" s="65">
        <f t="shared" ref="AA8" si="10">AA9</f>
        <v>2261861.3815793954</v>
      </c>
      <c r="AB8" s="65">
        <f t="shared" ref="AB8" si="11">AB9</f>
        <v>1795874.6379471284</v>
      </c>
      <c r="AC8" s="65"/>
      <c r="AD8" s="65">
        <f t="shared" ref="AD8" si="12">AD9</f>
        <v>0</v>
      </c>
      <c r="AE8" s="65"/>
      <c r="AF8" s="65">
        <f t="shared" ref="AF8" si="13">AF9</f>
        <v>15298953.639084855</v>
      </c>
      <c r="AG8" s="65">
        <f t="shared" ref="AG8" si="14">AG9</f>
        <v>7433533.333333333</v>
      </c>
      <c r="AH8" s="65">
        <f t="shared" ref="AH8" si="15">AH9</f>
        <v>0</v>
      </c>
      <c r="AI8" s="65">
        <f t="shared" ref="AI8" si="16">AI9</f>
        <v>76688.888888888891</v>
      </c>
      <c r="AJ8" s="65"/>
      <c r="AK8" s="65">
        <f t="shared" ref="AK8" si="17">AK9</f>
        <v>0</v>
      </c>
      <c r="AL8" s="65"/>
      <c r="AM8" s="65">
        <f t="shared" ref="AM8" si="18">AM9</f>
        <v>7510222.222222222</v>
      </c>
      <c r="AN8" s="65">
        <f t="shared" ref="AN8" si="19">AN9</f>
        <v>4211175.333333334</v>
      </c>
      <c r="AO8" s="65">
        <f t="shared" ref="AO8" si="20">AO9</f>
        <v>0</v>
      </c>
      <c r="AP8" s="65">
        <f t="shared" ref="AP8" si="21">AP9</f>
        <v>304688.88888888888</v>
      </c>
      <c r="AQ8" s="65"/>
      <c r="AR8" s="65">
        <f t="shared" ref="AR8" si="22">AR9</f>
        <v>0</v>
      </c>
      <c r="AS8" s="65"/>
      <c r="AT8" s="65">
        <f t="shared" ref="AT8:AU8" si="23">AT9</f>
        <v>4595864.222222222</v>
      </c>
      <c r="AU8" s="65">
        <f t="shared" si="23"/>
        <v>91359358.989499316</v>
      </c>
      <c r="AV8" s="59"/>
      <c r="AW8" s="59"/>
      <c r="AX8" s="58"/>
      <c r="AY8" s="60"/>
    </row>
    <row r="9" spans="1:51" s="23" customFormat="1" ht="57" customHeight="1" x14ac:dyDescent="0.25">
      <c r="A9" s="318" t="s">
        <v>276</v>
      </c>
      <c r="B9" s="319"/>
      <c r="C9" s="319"/>
      <c r="D9" s="319"/>
      <c r="E9" s="132">
        <f>SUM(E11:E73,E92:E123,E127:E127,E129:E142,E149:E150,E146,E152:E154,E158:E163,E88,E74,E76,E78,E81, E90, E124,E147,E143:E164,E83,E85)</f>
        <v>4692996.9050000003</v>
      </c>
      <c r="F9" s="132">
        <f>SUM(F11:F73,F92:F123,F127:F127,F129:F142,F149:F150,F146,F152:F154,F158:F163,F88,F74,F76,F78,F81, F90, F124,F147,F143:F164,F83,F85)</f>
        <v>6890656.5449999999</v>
      </c>
      <c r="G9" s="132">
        <f>SUM(G11:G73,G92:G123,G127:G127,G129:G142,G149:G150,G146,G152:G154,G158:G163,G88,G74,G76,G78,G81, G90, G124,G147,G143:G164,G83,G85)</f>
        <v>4570239.01</v>
      </c>
      <c r="H9" s="132"/>
      <c r="I9" s="132">
        <f>SUM(I11:I73,I92:I123,I127:I127,I129:I142,I149:I150,I146,I152:I154,I158:I163,I88,I74,I76,I78,I81, I90, I124,I147,I143:I164,I83,I85)</f>
        <v>824536.78</v>
      </c>
      <c r="J9" s="132"/>
      <c r="K9" s="132">
        <f>SUM(K11:K73,K92:K123,K127:K127,K129:K142,K149:K150,K146,K152:K154,K158:K163,K88,K74,K76,K78,K81, K90, K124,K147,K143:K164,K83,K85)</f>
        <v>16978429.239999998</v>
      </c>
      <c r="L9" s="132">
        <f>SUM(L11:L73,L92:L123,L127:L127,L129:L142,L149:L150,L146,L152:L154,L158:L163,L88,L74,L76,L78,L81, L90, L124,L147,L143:L164,L83,L85)</f>
        <v>14881424.307000002</v>
      </c>
      <c r="M9" s="132">
        <f>SUM(M11:M73,M92:M123,M127:M127,M129:M142,M149:M150,M146,M152:M154,M158:M163,M88,M74,M76,M78,M81, M90, M124,M147,M143:M164,M83,M85)</f>
        <v>1952568.804</v>
      </c>
      <c r="N9" s="132">
        <f>SUM(N11:N73,N92:N123,N127:N127,N129:N142,N149:N150,N146,N152:N154,N158:N163,N88,N74,N76,N78,N81, N90, N124,N147,N143:N164,N83,N85)</f>
        <v>3787481.9699999997</v>
      </c>
      <c r="O9" s="132"/>
      <c r="P9" s="132">
        <f>SUM(P11:P73,P92:P123,P127:P127,P129:P142,P149:P150,P146,P152:P154,P158:P163,P88,P74,P76,P78,P81, P90, P124,P147,P143:P164,P83,P85)</f>
        <v>1891927.2999999998</v>
      </c>
      <c r="Q9" s="132"/>
      <c r="R9" s="132">
        <f>SUM(R11:R73,R92:R123,R127:R127,R129:R142,R149:R150,R146,R152:R154,R158:R163,R88,R74,R76,R78,R81, R90, R124,R147,R143:R164,R83,R85)</f>
        <v>22513402.380999997</v>
      </c>
      <c r="S9" s="132">
        <f>SUM(S11:S73,S92:S123,S127:S127,S129:S142,S149:S150,S146,S152:S154,S158:S163,S88,S74,S76,S78,S81, S90, S124,S147,S143:S164,S83,S85)</f>
        <v>10152231.042275</v>
      </c>
      <c r="T9" s="132">
        <f>SUM(T11:T73,T92:T123,T127:T127,T129:T142,T149:T150,T146,T152:T154,T158:T163,T88,T74,T76,T78,T81, T90, T124,T147,T143:T164,T83,T85)</f>
        <v>804045.26234550215</v>
      </c>
      <c r="U9" s="132">
        <f>SUM(U11:U73,U92:U123,U127:U127,U129:U142,U149:U150,U146,U152:U154,U158:U163,U88,U74,U76,U78,U81, U90, U124,U147,U143:U164,U83,U85)</f>
        <v>12251701.575349513</v>
      </c>
      <c r="V9" s="132"/>
      <c r="W9" s="132">
        <f>SUM(W11:W73,W92:W123,W127:W127,W129:W142,W149:W150,W146,W152:W154,W158:W163,W88,W74,W76,W78,W81, W90, W124,W147,W143:W164,W83,W85)</f>
        <v>1254509.405</v>
      </c>
      <c r="X9" s="132"/>
      <c r="Y9" s="132">
        <f>SUM(Y11:Y73,Y92:Y123,Y127:Y127,Y129:Y142,Y149:Y150,Y146,Y152:Y154,Y158:Y163,Y88,Y74,Y76,Y78,Y81, Y90, Y124,Y147,Y143:Y164,Y83,Y85)</f>
        <v>24462487.284970012</v>
      </c>
      <c r="Z9" s="132">
        <f>SUM(Z11:Z73,Z92:Z123,Z127:Z127,Z129:Z142,Z149:Z150,Z146,Z152:Z154,Z158:Z163,Z88,Z74,Z76,Z78,Z81, Z90, Z124,Z147,Z143:Z164,Z83,Z85)</f>
        <v>11241217.619558334</v>
      </c>
      <c r="AA9" s="132">
        <f>SUM(AA11:AA73,AA92:AA123,AA127:AA127,AA129:AA142,AA149:AA150,AA146,AA152:AA154,AA158:AA163,AA88,AA74,AA76,AA78,AA81, AA90, AA124,AA147,AA143:AA164,AA83,AA85)</f>
        <v>2261861.3815793954</v>
      </c>
      <c r="AB9" s="132">
        <f>SUM(AB11:AB73,AB92:AB123,AB127:AB127,AB129:AB142,AB149:AB150,AB146,AB152:AB154,AB158:AB163,AB88,AB74,AB76,AB78,AB81, AB90, AB124,AB147,AB143:AB164,AB83,AB85)</f>
        <v>1795874.6379471284</v>
      </c>
      <c r="AC9" s="132"/>
      <c r="AD9" s="132">
        <f>SUM(AD11:AD73,AD92:AD123,AD127:AD127,AD129:AD142,AD149:AD150,AD146,AD152:AD154,AD158:AD163,AD88,AD74,AD76,AD78,AD81, AD90, AD124,AD147,AD143:AD164,AD83,AD85)</f>
        <v>0</v>
      </c>
      <c r="AE9" s="132"/>
      <c r="AF9" s="132">
        <f>SUM(AF11:AF73,AF92:AF123,AF127:AF127,AF129:AF142,AF149:AF150,AF146,AF152:AF154,AF158:AF163,AF88,AF74,AF76,AF78,AF81, AF90, AF124,AF147,AF143:AF164,AF83,AF85)</f>
        <v>15298953.639084855</v>
      </c>
      <c r="AG9" s="132">
        <f>SUM(AG11:AG73,AG92:AG123,AG127:AG127,AG129:AG142,AG149:AG150,AG146,AG152:AG154,AG158:AG163,AG88,AG74,AG76,AG78,AG81, AG90, AG124,AG147,AG143:AG164,AG83,AG85)</f>
        <v>7433533.333333333</v>
      </c>
      <c r="AH9" s="132">
        <f>SUM(AH11:AH73,AH92:AH123,AH127:AH127,AH129:AH142,AH149:AH150,AH146,AH152:AH154,AH158:AH163,AH88,AH74,AH76,AH78,AH81, AH90, AH124,AH147,AH143:AH164,AH83,AH85)</f>
        <v>0</v>
      </c>
      <c r="AI9" s="132">
        <f>SUM(AI11:AI73,AI92:AI123,AI127:AI127,AI129:AI142,AI149:AI150,AI146,AI152:AI154,AI158:AI163,AI88,AI74,AI76,AI78,AI81, AI90, AI124,AI147,AI143:AI164,AI83,AI85)</f>
        <v>76688.888888888891</v>
      </c>
      <c r="AJ9" s="132"/>
      <c r="AK9" s="132">
        <f>SUM(AK11:AK73,AK92:AK123,AK127:AK127,AK129:AK142,AK149:AK150,AK146,AK152:AK154,AK158:AK163,AK88,AK74,AK76,AK78,AK81, AK90, AK124,AK147,AK143:AK164,AK83,AK85)</f>
        <v>0</v>
      </c>
      <c r="AL9" s="132"/>
      <c r="AM9" s="132">
        <f>SUM(AM11:AM73,AM92:AM123,AM127:AM127,AM129:AM142,AM149:AM150,AM146,AM152:AM154,AM158:AM163,AM88,AM74,AM76,AM78,AM81, AM90, AM124,AM147,AM143:AM164,AM83,AM85)</f>
        <v>7510222.222222222</v>
      </c>
      <c r="AN9" s="132">
        <f>SUM(AN11:AN73,AN92:AN123,AN127:AN127,AN129:AN142,AN149:AN150,AN146,AN152:AN154,AN158:AN163,AN88,AN74,AN76,AN78,AN81, AN90, AN124,AN147,AN143:AN164,AN83,AN85)</f>
        <v>4211175.333333334</v>
      </c>
      <c r="AO9" s="132">
        <f>SUM(AO11:AO73,AO92:AO123,AO127:AO127,AO129:AO142,AO149:AO150,AO146,AO152:AO154,AO158:AO163,AO88,AO74,AO76,AO78,AO81, AO90, AO124,AO147,AO143:AO164,AO83,AO85)</f>
        <v>0</v>
      </c>
      <c r="AP9" s="132">
        <f>SUM(AP11:AP73,AP92:AP123,AP127:AP127,AP129:AP142,AP149:AP150,AP146,AP152:AP154,AP158:AP163,AP88,AP74,AP76,AP78,AP81, AP90, AP124,AP147,AP143:AP164,AP83,AP85)</f>
        <v>304688.88888888888</v>
      </c>
      <c r="AQ9" s="132"/>
      <c r="AR9" s="132">
        <f>SUM(AR11:AR73,AR92:AR123,AR127:AR127,AR129:AR142,AR149:AR150,AR146,AR152:AR154,AR158:AR163,AR88,AR74,AR76,AR78,AR81, AR90, AR124,AR147,AR143:AR164,AR83,AR85)</f>
        <v>0</v>
      </c>
      <c r="AS9" s="132"/>
      <c r="AT9" s="132">
        <f>SUM(AT11:AT73,AT92:AT123,AT127:AT127,AT129:AT142,AT149:AT150,AT146,AT152:AT154,AT158:AT163,AT88,AT74,AT76,AT78,AT81, AT90, AT124,AT147,AT143:AT164,AT83,AT85)</f>
        <v>4595864.222222222</v>
      </c>
      <c r="AU9" s="132">
        <f>SUM(AU11:AU73,AU92:AU123,AU127:AU127,AU129:AU142,AU149:AU150,AU146,AU152:AU154,AU158:AU163,AU88,AU74,AU76,AU78,AU81, AU90, AU124,AU147,AU143:AU164,AU83,AU85)</f>
        <v>91359358.989499316</v>
      </c>
      <c r="AV9" s="62"/>
      <c r="AW9" s="62"/>
      <c r="AX9" s="62"/>
      <c r="AY9" s="63"/>
    </row>
    <row r="10" spans="1:51" ht="31.5" customHeight="1" x14ac:dyDescent="0.25">
      <c r="A10" s="348" t="s">
        <v>547</v>
      </c>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50"/>
    </row>
    <row r="11" spans="1:51" ht="78.75" customHeight="1" x14ac:dyDescent="0.25">
      <c r="A11" s="140" t="s">
        <v>271</v>
      </c>
      <c r="B11" s="32" t="s">
        <v>839</v>
      </c>
      <c r="C11" s="32" t="s">
        <v>97</v>
      </c>
      <c r="D11" s="37" t="s">
        <v>198</v>
      </c>
      <c r="E11" s="38">
        <v>50000</v>
      </c>
      <c r="F11" s="32"/>
      <c r="G11" s="32"/>
      <c r="H11" s="32"/>
      <c r="I11" s="32"/>
      <c r="J11" s="32"/>
      <c r="K11" s="33">
        <f t="shared" ref="K11:K53" si="24">E11+F11+G11+I11</f>
        <v>50000</v>
      </c>
      <c r="L11" s="32"/>
      <c r="M11" s="32"/>
      <c r="N11" s="32"/>
      <c r="O11" s="32"/>
      <c r="P11" s="32">
        <v>1000000</v>
      </c>
      <c r="Q11" s="32"/>
      <c r="R11" s="33">
        <f t="shared" ref="R11:R33" si="25">L11+M11+N11+P11</f>
        <v>1000000</v>
      </c>
      <c r="S11" s="32"/>
      <c r="T11" s="32"/>
      <c r="U11" s="32"/>
      <c r="V11" s="32"/>
      <c r="W11" s="32"/>
      <c r="X11" s="32"/>
      <c r="Y11" s="33">
        <f t="shared" ref="Y11:Y78" si="26">S11+T11+U11+W11</f>
        <v>0</v>
      </c>
      <c r="Z11" s="32"/>
      <c r="AA11" s="32"/>
      <c r="AB11" s="32"/>
      <c r="AC11" s="32"/>
      <c r="AD11" s="32"/>
      <c r="AE11" s="32"/>
      <c r="AF11" s="33">
        <f t="shared" ref="AF11:AF78" si="27">Z11+AA11+AB11+AD11</f>
        <v>0</v>
      </c>
      <c r="AG11" s="32"/>
      <c r="AH11" s="32"/>
      <c r="AI11" s="32"/>
      <c r="AJ11" s="32"/>
      <c r="AK11" s="32"/>
      <c r="AL11" s="32"/>
      <c r="AM11" s="33">
        <f t="shared" ref="AM11:AM78" si="28">AG11+AH11+AI11+AK11</f>
        <v>0</v>
      </c>
      <c r="AN11" s="32"/>
      <c r="AO11" s="32"/>
      <c r="AP11" s="32"/>
      <c r="AQ11" s="32"/>
      <c r="AR11" s="32"/>
      <c r="AS11" s="32"/>
      <c r="AT11" s="33">
        <f t="shared" ref="AT11:AT15" si="29">AN11+AO11+AP11+AR11</f>
        <v>0</v>
      </c>
      <c r="AU11" s="35">
        <f>AT11+AM11+AF11+Y11+R11+K11</f>
        <v>1050000</v>
      </c>
      <c r="AV11" s="43" t="s">
        <v>659</v>
      </c>
      <c r="AW11" s="32">
        <v>2022</v>
      </c>
      <c r="AX11" s="36">
        <v>2023</v>
      </c>
      <c r="AY11" s="53" t="s">
        <v>88</v>
      </c>
    </row>
    <row r="12" spans="1:51" ht="90" customHeight="1" x14ac:dyDescent="0.25">
      <c r="A12" s="140" t="s">
        <v>272</v>
      </c>
      <c r="B12" s="32" t="s">
        <v>840</v>
      </c>
      <c r="C12" s="32" t="s">
        <v>121</v>
      </c>
      <c r="D12" s="37"/>
      <c r="E12" s="38"/>
      <c r="F12" s="32"/>
      <c r="G12" s="32"/>
      <c r="H12" s="32"/>
      <c r="I12" s="32"/>
      <c r="J12" s="32"/>
      <c r="K12" s="33">
        <f t="shared" si="24"/>
        <v>0</v>
      </c>
      <c r="L12" s="32"/>
      <c r="M12" s="32"/>
      <c r="N12" s="32"/>
      <c r="O12" s="32"/>
      <c r="P12" s="32"/>
      <c r="Q12" s="32"/>
      <c r="R12" s="33">
        <f t="shared" si="25"/>
        <v>0</v>
      </c>
      <c r="S12" s="32"/>
      <c r="T12" s="32"/>
      <c r="V12" s="32"/>
      <c r="W12" s="32"/>
      <c r="X12" s="32"/>
      <c r="Y12" s="33">
        <f t="shared" si="26"/>
        <v>0</v>
      </c>
      <c r="Z12" s="32"/>
      <c r="AA12" s="32"/>
      <c r="AB12" s="32"/>
      <c r="AC12" s="32"/>
      <c r="AD12" s="32"/>
      <c r="AE12" s="32"/>
      <c r="AF12" s="33">
        <f t="shared" si="27"/>
        <v>0</v>
      </c>
      <c r="AG12" s="32">
        <v>1000000</v>
      </c>
      <c r="AH12" s="32"/>
      <c r="AI12" s="32"/>
      <c r="AJ12" s="32"/>
      <c r="AK12" s="32"/>
      <c r="AL12" s="32"/>
      <c r="AM12" s="33">
        <f t="shared" si="28"/>
        <v>1000000</v>
      </c>
      <c r="AN12" s="32"/>
      <c r="AO12" s="32"/>
      <c r="AP12" s="32"/>
      <c r="AQ12" s="32"/>
      <c r="AR12" s="32"/>
      <c r="AS12" s="32"/>
      <c r="AT12" s="33"/>
      <c r="AU12" s="35">
        <f t="shared" ref="AU12:AU88" si="30">AT12+AM12+AF12+Y12+R12+K12</f>
        <v>1000000</v>
      </c>
      <c r="AV12" s="43" t="s">
        <v>857</v>
      </c>
      <c r="AW12" s="32">
        <v>2027</v>
      </c>
      <c r="AX12" s="134" t="s">
        <v>122</v>
      </c>
      <c r="AY12" s="53" t="s">
        <v>88</v>
      </c>
    </row>
    <row r="13" spans="1:51" ht="148.5" customHeight="1" x14ac:dyDescent="0.25">
      <c r="A13" s="140" t="s">
        <v>273</v>
      </c>
      <c r="B13" s="32" t="s">
        <v>841</v>
      </c>
      <c r="C13" s="32" t="s">
        <v>97</v>
      </c>
      <c r="D13" s="37"/>
      <c r="E13" s="133"/>
      <c r="F13" s="34"/>
      <c r="G13" s="34"/>
      <c r="H13" s="34"/>
      <c r="I13" s="34"/>
      <c r="J13" s="34"/>
      <c r="K13" s="33">
        <f t="shared" si="24"/>
        <v>0</v>
      </c>
      <c r="L13" s="34"/>
      <c r="M13" s="34"/>
      <c r="N13" s="34"/>
      <c r="O13" s="34"/>
      <c r="P13" s="34"/>
      <c r="Q13" s="34"/>
      <c r="R13" s="33">
        <f t="shared" si="25"/>
        <v>0</v>
      </c>
      <c r="S13" s="32"/>
      <c r="T13" s="32"/>
      <c r="U13" s="32"/>
      <c r="V13" s="32"/>
      <c r="W13" s="32"/>
      <c r="X13" s="32"/>
      <c r="Y13" s="33">
        <f t="shared" si="26"/>
        <v>0</v>
      </c>
      <c r="Z13" s="32">
        <v>1000000</v>
      </c>
      <c r="AA13" s="32"/>
      <c r="AB13" s="32"/>
      <c r="AC13" s="32"/>
      <c r="AD13" s="32"/>
      <c r="AE13" s="32"/>
      <c r="AF13" s="33">
        <f t="shared" si="27"/>
        <v>1000000</v>
      </c>
      <c r="AG13" s="32"/>
      <c r="AH13" s="32"/>
      <c r="AI13" s="32"/>
      <c r="AJ13" s="32"/>
      <c r="AK13" s="32"/>
      <c r="AL13" s="32"/>
      <c r="AM13" s="33">
        <f t="shared" si="28"/>
        <v>0</v>
      </c>
      <c r="AN13" s="32"/>
      <c r="AO13" s="32"/>
      <c r="AP13" s="32"/>
      <c r="AQ13" s="32"/>
      <c r="AR13" s="32"/>
      <c r="AS13" s="32"/>
      <c r="AT13" s="33">
        <f t="shared" si="29"/>
        <v>0</v>
      </c>
      <c r="AU13" s="35">
        <f t="shared" si="30"/>
        <v>1000000</v>
      </c>
      <c r="AV13" s="43" t="s">
        <v>658</v>
      </c>
      <c r="AW13" s="32">
        <v>2022</v>
      </c>
      <c r="AX13" s="36">
        <v>2023</v>
      </c>
      <c r="AY13" s="53" t="s">
        <v>88</v>
      </c>
    </row>
    <row r="14" spans="1:51" ht="100.5" customHeight="1" x14ac:dyDescent="0.25">
      <c r="A14" s="140" t="s">
        <v>274</v>
      </c>
      <c r="B14" s="32" t="s">
        <v>842</v>
      </c>
      <c r="C14" s="32" t="s">
        <v>97</v>
      </c>
      <c r="D14" s="37"/>
      <c r="E14" s="133"/>
      <c r="F14" s="34"/>
      <c r="G14" s="34"/>
      <c r="H14" s="34"/>
      <c r="I14" s="34"/>
      <c r="J14" s="34"/>
      <c r="K14" s="33">
        <f t="shared" si="24"/>
        <v>0</v>
      </c>
      <c r="L14" s="34"/>
      <c r="M14" s="34"/>
      <c r="N14" s="34"/>
      <c r="O14" s="34"/>
      <c r="P14" s="34"/>
      <c r="Q14" s="34"/>
      <c r="R14" s="33">
        <f t="shared" si="25"/>
        <v>0</v>
      </c>
      <c r="S14" s="40"/>
      <c r="T14" s="40"/>
      <c r="U14" s="32"/>
      <c r="V14" s="40"/>
      <c r="W14" s="40"/>
      <c r="X14" s="40"/>
      <c r="Y14" s="33">
        <f t="shared" si="26"/>
        <v>0</v>
      </c>
      <c r="Z14" s="40"/>
      <c r="AA14" s="40"/>
      <c r="AB14" s="40"/>
      <c r="AC14" s="40"/>
      <c r="AD14" s="40"/>
      <c r="AE14" s="40"/>
      <c r="AF14" s="33">
        <f t="shared" si="27"/>
        <v>0</v>
      </c>
      <c r="AG14" s="40"/>
      <c r="AH14" s="40"/>
      <c r="AI14" s="32"/>
      <c r="AJ14" s="40"/>
      <c r="AK14" s="40"/>
      <c r="AL14" s="40"/>
      <c r="AM14" s="33">
        <f t="shared" si="28"/>
        <v>0</v>
      </c>
      <c r="AN14" s="40">
        <v>1000000</v>
      </c>
      <c r="AO14" s="40"/>
      <c r="AP14" s="40"/>
      <c r="AQ14" s="40"/>
      <c r="AR14" s="40"/>
      <c r="AS14" s="40"/>
      <c r="AT14" s="39">
        <f t="shared" si="29"/>
        <v>1000000</v>
      </c>
      <c r="AU14" s="35">
        <f t="shared" si="30"/>
        <v>1000000</v>
      </c>
      <c r="AV14" s="43" t="s">
        <v>858</v>
      </c>
      <c r="AW14" s="32">
        <v>2025</v>
      </c>
      <c r="AX14" s="36">
        <v>2026</v>
      </c>
      <c r="AY14" s="53" t="s">
        <v>88</v>
      </c>
    </row>
    <row r="15" spans="1:51" ht="106.5" customHeight="1" x14ac:dyDescent="0.25">
      <c r="A15" s="140" t="s">
        <v>275</v>
      </c>
      <c r="B15" s="32" t="s">
        <v>843</v>
      </c>
      <c r="C15" s="32" t="s">
        <v>97</v>
      </c>
      <c r="D15" s="37"/>
      <c r="E15" s="133"/>
      <c r="F15" s="34"/>
      <c r="G15" s="34"/>
      <c r="H15" s="34"/>
      <c r="I15" s="34"/>
      <c r="J15" s="34"/>
      <c r="K15" s="33">
        <f t="shared" si="24"/>
        <v>0</v>
      </c>
      <c r="L15" s="34"/>
      <c r="M15" s="34"/>
      <c r="N15" s="34"/>
      <c r="O15" s="34"/>
      <c r="P15" s="34"/>
      <c r="Q15" s="34"/>
      <c r="R15" s="33">
        <f t="shared" si="25"/>
        <v>0</v>
      </c>
      <c r="S15" s="40"/>
      <c r="T15" s="40"/>
      <c r="U15" s="32"/>
      <c r="V15" s="40"/>
      <c r="W15" s="40"/>
      <c r="X15" s="40"/>
      <c r="Y15" s="33">
        <f t="shared" si="26"/>
        <v>0</v>
      </c>
      <c r="Z15" s="40">
        <v>1000000</v>
      </c>
      <c r="AA15" s="40"/>
      <c r="AB15" s="40"/>
      <c r="AC15" s="40"/>
      <c r="AD15" s="40"/>
      <c r="AE15" s="40"/>
      <c r="AF15" s="33">
        <f t="shared" si="27"/>
        <v>1000000</v>
      </c>
      <c r="AG15" s="40"/>
      <c r="AH15" s="40"/>
      <c r="AI15" s="40"/>
      <c r="AJ15" s="40"/>
      <c r="AK15" s="40"/>
      <c r="AL15" s="40"/>
      <c r="AM15" s="33">
        <f t="shared" si="28"/>
        <v>0</v>
      </c>
      <c r="AN15" s="40"/>
      <c r="AO15" s="40"/>
      <c r="AP15" s="40"/>
      <c r="AQ15" s="40"/>
      <c r="AR15" s="40"/>
      <c r="AS15" s="40"/>
      <c r="AT15" s="39">
        <f t="shared" si="29"/>
        <v>0</v>
      </c>
      <c r="AU15" s="35">
        <f t="shared" si="30"/>
        <v>1000000</v>
      </c>
      <c r="AV15" s="43" t="s">
        <v>859</v>
      </c>
      <c r="AW15" s="32">
        <v>2025</v>
      </c>
      <c r="AX15" s="36">
        <v>2026</v>
      </c>
      <c r="AY15" s="53" t="s">
        <v>88</v>
      </c>
    </row>
    <row r="16" spans="1:51" s="1" customFormat="1" ht="107.25" customHeight="1" x14ac:dyDescent="0.25">
      <c r="A16" s="140" t="s">
        <v>277</v>
      </c>
      <c r="B16" s="38" t="s">
        <v>247</v>
      </c>
      <c r="C16" s="38" t="s">
        <v>97</v>
      </c>
      <c r="D16" s="40"/>
      <c r="F16" s="40"/>
      <c r="G16" s="40"/>
      <c r="H16" s="40"/>
      <c r="I16" s="40"/>
      <c r="J16" s="40"/>
      <c r="K16" s="33">
        <f t="shared" si="24"/>
        <v>0</v>
      </c>
      <c r="L16" s="40">
        <v>360000</v>
      </c>
      <c r="M16" s="40"/>
      <c r="N16" s="40"/>
      <c r="O16" s="40"/>
      <c r="P16" s="40"/>
      <c r="Q16" s="40"/>
      <c r="R16" s="33">
        <f t="shared" si="25"/>
        <v>360000</v>
      </c>
      <c r="S16" s="40"/>
      <c r="T16" s="40"/>
      <c r="U16" s="40"/>
      <c r="V16" s="40"/>
      <c r="W16" s="40"/>
      <c r="X16" s="40"/>
      <c r="Y16" s="33">
        <f t="shared" si="26"/>
        <v>0</v>
      </c>
      <c r="Z16" s="40"/>
      <c r="AA16" s="40"/>
      <c r="AB16" s="40"/>
      <c r="AC16" s="40"/>
      <c r="AD16" s="40"/>
      <c r="AE16" s="40"/>
      <c r="AF16" s="33">
        <f t="shared" si="27"/>
        <v>0</v>
      </c>
      <c r="AG16" s="40"/>
      <c r="AH16" s="40"/>
      <c r="AI16" s="40"/>
      <c r="AJ16" s="40"/>
      <c r="AK16" s="40"/>
      <c r="AL16" s="40"/>
      <c r="AM16" s="33">
        <f t="shared" si="28"/>
        <v>0</v>
      </c>
      <c r="AN16" s="40"/>
      <c r="AO16" s="40"/>
      <c r="AP16" s="40"/>
      <c r="AQ16" s="40"/>
      <c r="AR16" s="40"/>
      <c r="AS16" s="40"/>
      <c r="AT16" s="39">
        <f t="shared" ref="AT16:AT27" si="31">AN16+AO16+AP16+AR16</f>
        <v>0</v>
      </c>
      <c r="AU16" s="35">
        <f t="shared" si="30"/>
        <v>360000</v>
      </c>
      <c r="AV16" s="42" t="s">
        <v>660</v>
      </c>
      <c r="AW16" s="40">
        <v>2024</v>
      </c>
      <c r="AX16" s="40">
        <v>2024</v>
      </c>
      <c r="AY16" s="52" t="s">
        <v>88</v>
      </c>
    </row>
    <row r="17" spans="1:51" s="1" customFormat="1" ht="78" customHeight="1" x14ac:dyDescent="0.25">
      <c r="A17" s="140" t="s">
        <v>278</v>
      </c>
      <c r="B17" s="32" t="s">
        <v>78</v>
      </c>
      <c r="C17" s="38" t="s">
        <v>97</v>
      </c>
      <c r="D17" s="40"/>
      <c r="E17" s="161">
        <v>352924</v>
      </c>
      <c r="F17" s="40"/>
      <c r="G17" s="40"/>
      <c r="H17" s="40"/>
      <c r="I17" s="40"/>
      <c r="J17" s="40"/>
      <c r="K17" s="33">
        <f t="shared" si="24"/>
        <v>352924</v>
      </c>
      <c r="L17" s="40"/>
      <c r="M17" s="40"/>
      <c r="N17" s="40"/>
      <c r="O17" s="40"/>
      <c r="P17" s="40"/>
      <c r="Q17" s="40"/>
      <c r="R17" s="33">
        <f t="shared" si="25"/>
        <v>0</v>
      </c>
      <c r="S17" s="40"/>
      <c r="T17" s="40"/>
      <c r="U17" s="40"/>
      <c r="V17" s="40"/>
      <c r="W17" s="40"/>
      <c r="X17" s="40"/>
      <c r="Y17" s="33">
        <f t="shared" si="26"/>
        <v>0</v>
      </c>
      <c r="Z17" s="40"/>
      <c r="AA17" s="40"/>
      <c r="AB17" s="40"/>
      <c r="AC17" s="40"/>
      <c r="AD17" s="40"/>
      <c r="AE17" s="40"/>
      <c r="AF17" s="33">
        <f t="shared" si="27"/>
        <v>0</v>
      </c>
      <c r="AG17" s="40"/>
      <c r="AH17" s="40"/>
      <c r="AI17" s="40"/>
      <c r="AJ17" s="40"/>
      <c r="AK17" s="40"/>
      <c r="AL17" s="40"/>
      <c r="AM17" s="33">
        <f t="shared" si="28"/>
        <v>0</v>
      </c>
      <c r="AN17" s="40"/>
      <c r="AO17" s="40"/>
      <c r="AP17" s="40"/>
      <c r="AQ17" s="40"/>
      <c r="AR17" s="40"/>
      <c r="AS17" s="40"/>
      <c r="AT17" s="39">
        <f t="shared" si="31"/>
        <v>0</v>
      </c>
      <c r="AU17" s="35">
        <f t="shared" si="30"/>
        <v>352924</v>
      </c>
      <c r="AV17" s="42" t="s">
        <v>860</v>
      </c>
      <c r="AW17" s="40">
        <v>2022</v>
      </c>
      <c r="AX17" s="40">
        <v>2022</v>
      </c>
      <c r="AY17" s="52" t="s">
        <v>88</v>
      </c>
    </row>
    <row r="18" spans="1:51" s="1" customFormat="1" ht="185.25" customHeight="1" x14ac:dyDescent="0.25">
      <c r="A18" s="140" t="s">
        <v>279</v>
      </c>
      <c r="B18" s="38" t="s">
        <v>245</v>
      </c>
      <c r="C18" s="38" t="s">
        <v>97</v>
      </c>
      <c r="D18" s="40"/>
      <c r="E18" s="162"/>
      <c r="F18" s="40"/>
      <c r="G18" s="40"/>
      <c r="H18" s="40"/>
      <c r="I18" s="40"/>
      <c r="J18" s="40"/>
      <c r="K18" s="33">
        <f t="shared" si="24"/>
        <v>0</v>
      </c>
      <c r="L18" s="162">
        <v>100000</v>
      </c>
      <c r="M18" s="40"/>
      <c r="N18" s="40"/>
      <c r="O18" s="40"/>
      <c r="P18" s="40"/>
      <c r="Q18" s="40"/>
      <c r="R18" s="33">
        <f t="shared" si="25"/>
        <v>100000</v>
      </c>
      <c r="S18" s="40"/>
      <c r="T18" s="40"/>
      <c r="U18" s="40"/>
      <c r="V18" s="40"/>
      <c r="W18" s="40"/>
      <c r="X18" s="40"/>
      <c r="Y18" s="33">
        <f t="shared" si="26"/>
        <v>0</v>
      </c>
      <c r="Z18" s="40">
        <v>100000</v>
      </c>
      <c r="AA18" s="40"/>
      <c r="AB18" s="40"/>
      <c r="AC18" s="40"/>
      <c r="AD18" s="40"/>
      <c r="AE18" s="40"/>
      <c r="AF18" s="33">
        <f t="shared" si="27"/>
        <v>100000</v>
      </c>
      <c r="AG18" s="40">
        <v>100000</v>
      </c>
      <c r="AH18" s="40"/>
      <c r="AI18" s="40"/>
      <c r="AJ18" s="40"/>
      <c r="AK18" s="40"/>
      <c r="AL18" s="40"/>
      <c r="AM18" s="33">
        <f t="shared" si="28"/>
        <v>100000</v>
      </c>
      <c r="AN18" s="40">
        <v>100000</v>
      </c>
      <c r="AO18" s="40"/>
      <c r="AP18" s="40"/>
      <c r="AQ18" s="40"/>
      <c r="AR18" s="40"/>
      <c r="AS18" s="40"/>
      <c r="AT18" s="39">
        <f t="shared" si="31"/>
        <v>100000</v>
      </c>
      <c r="AU18" s="35">
        <f t="shared" si="30"/>
        <v>400000</v>
      </c>
      <c r="AV18" s="42" t="s">
        <v>861</v>
      </c>
      <c r="AW18" s="40">
        <v>2023</v>
      </c>
      <c r="AX18" s="40">
        <v>2027</v>
      </c>
      <c r="AY18" s="52" t="s">
        <v>127</v>
      </c>
    </row>
    <row r="19" spans="1:51" s="1" customFormat="1" ht="114" customHeight="1" x14ac:dyDescent="0.25">
      <c r="A19" s="163" t="s">
        <v>280</v>
      </c>
      <c r="B19" s="32" t="s">
        <v>844</v>
      </c>
      <c r="C19" s="38" t="s">
        <v>97</v>
      </c>
      <c r="D19" s="40"/>
      <c r="E19" s="162"/>
      <c r="F19" s="40"/>
      <c r="G19" s="40"/>
      <c r="H19" s="40"/>
      <c r="I19" s="40"/>
      <c r="J19" s="40"/>
      <c r="K19" s="33">
        <f t="shared" si="24"/>
        <v>0</v>
      </c>
      <c r="L19" s="162">
        <f>12000+100000</f>
        <v>112000</v>
      </c>
      <c r="M19" s="40"/>
      <c r="N19" s="40"/>
      <c r="O19" s="40"/>
      <c r="P19" s="40"/>
      <c r="Q19" s="40"/>
      <c r="R19" s="33">
        <f t="shared" si="25"/>
        <v>112000</v>
      </c>
      <c r="S19" s="162">
        <v>100000</v>
      </c>
      <c r="T19" s="40"/>
      <c r="U19" s="40"/>
      <c r="V19" s="40"/>
      <c r="W19" s="40"/>
      <c r="X19" s="40"/>
      <c r="Y19" s="33">
        <f t="shared" si="26"/>
        <v>100000</v>
      </c>
      <c r="Z19" s="40"/>
      <c r="AA19" s="40"/>
      <c r="AB19" s="40"/>
      <c r="AC19" s="40"/>
      <c r="AD19" s="40"/>
      <c r="AE19" s="40"/>
      <c r="AF19" s="33">
        <f t="shared" si="27"/>
        <v>0</v>
      </c>
      <c r="AG19" s="40"/>
      <c r="AH19" s="40"/>
      <c r="AI19" s="40"/>
      <c r="AJ19" s="40"/>
      <c r="AK19" s="40"/>
      <c r="AL19" s="40"/>
      <c r="AM19" s="33">
        <f t="shared" si="28"/>
        <v>0</v>
      </c>
      <c r="AN19" s="40"/>
      <c r="AO19" s="40"/>
      <c r="AP19" s="40"/>
      <c r="AQ19" s="40"/>
      <c r="AR19" s="40"/>
      <c r="AS19" s="40"/>
      <c r="AT19" s="39">
        <f t="shared" si="31"/>
        <v>0</v>
      </c>
      <c r="AU19" s="35">
        <f t="shared" si="30"/>
        <v>212000</v>
      </c>
      <c r="AV19" s="42" t="s">
        <v>862</v>
      </c>
      <c r="AW19" s="40">
        <v>2023</v>
      </c>
      <c r="AX19" s="40">
        <v>2024</v>
      </c>
      <c r="AY19" s="52" t="s">
        <v>127</v>
      </c>
    </row>
    <row r="20" spans="1:51" s="1" customFormat="1" ht="69.75" customHeight="1" x14ac:dyDescent="0.25">
      <c r="A20" s="164" t="s">
        <v>503</v>
      </c>
      <c r="B20" s="48" t="s">
        <v>504</v>
      </c>
      <c r="C20" s="48" t="s">
        <v>97</v>
      </c>
      <c r="D20" s="50"/>
      <c r="E20" s="50">
        <v>60536.49</v>
      </c>
      <c r="F20" s="50">
        <v>343042.72</v>
      </c>
      <c r="G20" s="50"/>
      <c r="H20" s="50"/>
      <c r="I20" s="50"/>
      <c r="J20" s="50"/>
      <c r="K20" s="33">
        <f t="shared" si="24"/>
        <v>403579.20999999996</v>
      </c>
      <c r="L20" s="50">
        <v>13175.89</v>
      </c>
      <c r="M20" s="50">
        <v>60536.95</v>
      </c>
      <c r="N20" s="50"/>
      <c r="O20" s="50"/>
      <c r="P20" s="50"/>
      <c r="Q20" s="50"/>
      <c r="R20" s="33">
        <f t="shared" si="25"/>
        <v>73712.84</v>
      </c>
      <c r="S20" s="50"/>
      <c r="T20" s="50"/>
      <c r="U20" s="50"/>
      <c r="V20" s="50"/>
      <c r="W20" s="50"/>
      <c r="X20" s="50"/>
      <c r="Y20" s="33">
        <f t="shared" si="26"/>
        <v>0</v>
      </c>
      <c r="Z20" s="50"/>
      <c r="AA20" s="50"/>
      <c r="AB20" s="50"/>
      <c r="AC20" s="50"/>
      <c r="AD20" s="50"/>
      <c r="AE20" s="50"/>
      <c r="AF20" s="33">
        <f t="shared" si="27"/>
        <v>0</v>
      </c>
      <c r="AG20" s="50"/>
      <c r="AH20" s="50"/>
      <c r="AI20" s="50"/>
      <c r="AJ20" s="50"/>
      <c r="AK20" s="50"/>
      <c r="AL20" s="50"/>
      <c r="AM20" s="33">
        <f t="shared" si="28"/>
        <v>0</v>
      </c>
      <c r="AN20" s="50"/>
      <c r="AO20" s="50"/>
      <c r="AP20" s="50"/>
      <c r="AQ20" s="50"/>
      <c r="AR20" s="50"/>
      <c r="AS20" s="50"/>
      <c r="AT20" s="87">
        <f t="shared" si="31"/>
        <v>0</v>
      </c>
      <c r="AU20" s="35">
        <f t="shared" si="30"/>
        <v>477292.04999999993</v>
      </c>
      <c r="AV20" s="89" t="s">
        <v>785</v>
      </c>
      <c r="AW20" s="50">
        <v>2022</v>
      </c>
      <c r="AX20" s="50">
        <v>2022</v>
      </c>
      <c r="AY20" s="52" t="s">
        <v>127</v>
      </c>
    </row>
    <row r="21" spans="1:51" s="1" customFormat="1" ht="66" customHeight="1" x14ac:dyDescent="0.25">
      <c r="A21" s="164" t="s">
        <v>281</v>
      </c>
      <c r="B21" s="38" t="s">
        <v>48</v>
      </c>
      <c r="C21" s="38" t="s">
        <v>97</v>
      </c>
      <c r="D21" s="40"/>
      <c r="E21" s="40">
        <v>629029</v>
      </c>
      <c r="F21" s="40"/>
      <c r="G21" s="40"/>
      <c r="H21" s="40"/>
      <c r="I21" s="40"/>
      <c r="J21" s="40"/>
      <c r="K21" s="33">
        <f t="shared" si="24"/>
        <v>629029</v>
      </c>
      <c r="L21" s="40"/>
      <c r="M21" s="40"/>
      <c r="N21" s="40"/>
      <c r="O21" s="40"/>
      <c r="P21" s="40"/>
      <c r="Q21" s="40"/>
      <c r="R21" s="33">
        <f t="shared" si="25"/>
        <v>0</v>
      </c>
      <c r="S21" s="40"/>
      <c r="T21" s="40"/>
      <c r="U21" s="40"/>
      <c r="V21" s="40"/>
      <c r="W21" s="40"/>
      <c r="X21" s="40"/>
      <c r="Y21" s="33">
        <f t="shared" si="26"/>
        <v>0</v>
      </c>
      <c r="Z21" s="40"/>
      <c r="AA21" s="40"/>
      <c r="AB21" s="40"/>
      <c r="AC21" s="40"/>
      <c r="AD21" s="40"/>
      <c r="AE21" s="40"/>
      <c r="AF21" s="33">
        <f t="shared" si="27"/>
        <v>0</v>
      </c>
      <c r="AG21" s="40"/>
      <c r="AH21" s="40"/>
      <c r="AI21" s="40"/>
      <c r="AJ21" s="40"/>
      <c r="AK21" s="40"/>
      <c r="AL21" s="40"/>
      <c r="AM21" s="33">
        <f t="shared" si="28"/>
        <v>0</v>
      </c>
      <c r="AN21" s="40"/>
      <c r="AO21" s="40"/>
      <c r="AP21" s="40"/>
      <c r="AQ21" s="40"/>
      <c r="AR21" s="40"/>
      <c r="AS21" s="40"/>
      <c r="AT21" s="39">
        <f t="shared" si="31"/>
        <v>0</v>
      </c>
      <c r="AU21" s="35">
        <f t="shared" si="30"/>
        <v>629029</v>
      </c>
      <c r="AV21" s="42" t="s">
        <v>786</v>
      </c>
      <c r="AW21" s="40">
        <v>2022</v>
      </c>
      <c r="AX21" s="40">
        <v>2022</v>
      </c>
      <c r="AY21" s="52" t="s">
        <v>127</v>
      </c>
    </row>
    <row r="22" spans="1:51" s="11" customFormat="1" ht="92.45" customHeight="1" x14ac:dyDescent="0.25">
      <c r="A22" s="164" t="s">
        <v>282</v>
      </c>
      <c r="B22" s="235" t="s">
        <v>49</v>
      </c>
      <c r="C22" s="235" t="s">
        <v>97</v>
      </c>
      <c r="D22" s="236"/>
      <c r="E22" s="236">
        <v>12000</v>
      </c>
      <c r="F22" s="236"/>
      <c r="G22" s="236"/>
      <c r="H22" s="236"/>
      <c r="I22" s="236"/>
      <c r="J22" s="236"/>
      <c r="K22" s="275">
        <v>12000</v>
      </c>
      <c r="L22" s="236"/>
      <c r="M22" s="236"/>
      <c r="N22" s="236"/>
      <c r="O22" s="236"/>
      <c r="P22" s="236"/>
      <c r="Q22" s="236"/>
      <c r="R22" s="238">
        <f t="shared" si="25"/>
        <v>0</v>
      </c>
      <c r="S22" s="11">
        <v>0</v>
      </c>
      <c r="T22" s="236"/>
      <c r="U22" s="236"/>
      <c r="V22" s="236"/>
      <c r="W22" s="236"/>
      <c r="X22" s="236"/>
      <c r="Y22" s="238">
        <f t="shared" si="26"/>
        <v>0</v>
      </c>
      <c r="Z22" s="236">
        <v>263000</v>
      </c>
      <c r="AA22" s="236"/>
      <c r="AB22" s="236"/>
      <c r="AC22" s="236"/>
      <c r="AD22" s="236"/>
      <c r="AE22" s="236"/>
      <c r="AF22" s="238">
        <f t="shared" si="27"/>
        <v>263000</v>
      </c>
      <c r="AG22" s="236"/>
      <c r="AH22" s="236"/>
      <c r="AI22" s="236"/>
      <c r="AJ22" s="236"/>
      <c r="AK22" s="236"/>
      <c r="AL22" s="236"/>
      <c r="AM22" s="275">
        <v>0</v>
      </c>
      <c r="AN22" s="236"/>
      <c r="AO22" s="236"/>
      <c r="AP22" s="236"/>
      <c r="AQ22" s="236"/>
      <c r="AR22" s="236"/>
      <c r="AS22" s="236"/>
      <c r="AT22" s="238">
        <v>0</v>
      </c>
      <c r="AU22" s="288">
        <v>275000</v>
      </c>
      <c r="AV22" s="235" t="s">
        <v>787</v>
      </c>
      <c r="AW22" s="236">
        <v>2022</v>
      </c>
      <c r="AX22" s="236">
        <v>2025</v>
      </c>
      <c r="AY22" s="52" t="s">
        <v>127</v>
      </c>
    </row>
    <row r="23" spans="1:51" s="11" customFormat="1" ht="30.6" customHeight="1" x14ac:dyDescent="0.25">
      <c r="A23" s="338" t="s">
        <v>1009</v>
      </c>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40"/>
    </row>
    <row r="24" spans="1:51" s="1" customFormat="1" ht="42" customHeight="1" x14ac:dyDescent="0.25">
      <c r="A24" s="164" t="s">
        <v>283</v>
      </c>
      <c r="B24" s="165" t="s">
        <v>50</v>
      </c>
      <c r="C24" s="38" t="s">
        <v>97</v>
      </c>
      <c r="D24" s="40"/>
      <c r="E24" s="40"/>
      <c r="F24" s="40"/>
      <c r="G24" s="40"/>
      <c r="H24" s="40"/>
      <c r="I24" s="40"/>
      <c r="J24" s="40"/>
      <c r="K24" s="33">
        <f t="shared" si="24"/>
        <v>0</v>
      </c>
      <c r="L24" s="40"/>
      <c r="M24" s="40"/>
      <c r="N24" s="40"/>
      <c r="O24" s="40"/>
      <c r="P24" s="40"/>
      <c r="Q24" s="40"/>
      <c r="R24" s="33">
        <f t="shared" si="25"/>
        <v>0</v>
      </c>
      <c r="S24" s="162">
        <v>50000</v>
      </c>
      <c r="T24" s="40"/>
      <c r="U24" s="40"/>
      <c r="V24" s="40"/>
      <c r="W24" s="40"/>
      <c r="X24" s="40"/>
      <c r="Y24" s="33">
        <f t="shared" si="26"/>
        <v>50000</v>
      </c>
      <c r="Z24" s="40"/>
      <c r="AA24" s="40"/>
      <c r="AB24" s="40"/>
      <c r="AC24" s="40"/>
      <c r="AD24" s="40"/>
      <c r="AE24" s="40"/>
      <c r="AF24" s="33">
        <f t="shared" si="27"/>
        <v>0</v>
      </c>
      <c r="AG24" s="40"/>
      <c r="AH24" s="40"/>
      <c r="AI24" s="40"/>
      <c r="AJ24" s="40"/>
      <c r="AK24" s="40"/>
      <c r="AL24" s="40"/>
      <c r="AM24" s="33">
        <f t="shared" si="28"/>
        <v>0</v>
      </c>
      <c r="AN24" s="40"/>
      <c r="AO24" s="40"/>
      <c r="AP24" s="40"/>
      <c r="AQ24" s="40"/>
      <c r="AR24" s="40"/>
      <c r="AS24" s="40"/>
      <c r="AT24" s="39">
        <f t="shared" si="31"/>
        <v>0</v>
      </c>
      <c r="AU24" s="35">
        <f t="shared" si="30"/>
        <v>50000</v>
      </c>
      <c r="AV24" s="42" t="s">
        <v>788</v>
      </c>
      <c r="AW24" s="40">
        <v>2024</v>
      </c>
      <c r="AX24" s="40">
        <v>2024</v>
      </c>
      <c r="AY24" s="52" t="s">
        <v>127</v>
      </c>
    </row>
    <row r="25" spans="1:51" s="1" customFormat="1" ht="57" customHeight="1" x14ac:dyDescent="0.25">
      <c r="A25" s="166" t="s">
        <v>284</v>
      </c>
      <c r="B25" s="165" t="s">
        <v>51</v>
      </c>
      <c r="C25" s="38" t="s">
        <v>97</v>
      </c>
      <c r="D25" s="40"/>
      <c r="E25" s="40"/>
      <c r="F25" s="40"/>
      <c r="G25" s="40"/>
      <c r="H25" s="40"/>
      <c r="I25" s="40"/>
      <c r="J25" s="40"/>
      <c r="K25" s="33">
        <f t="shared" si="24"/>
        <v>0</v>
      </c>
      <c r="L25" s="162">
        <v>50000</v>
      </c>
      <c r="M25" s="40"/>
      <c r="N25" s="40"/>
      <c r="O25" s="40"/>
      <c r="P25" s="40"/>
      <c r="Q25" s="40"/>
      <c r="R25" s="33">
        <f t="shared" si="25"/>
        <v>50000</v>
      </c>
      <c r="S25" s="40"/>
      <c r="T25" s="40"/>
      <c r="U25" s="40"/>
      <c r="V25" s="40"/>
      <c r="W25" s="40"/>
      <c r="X25" s="40"/>
      <c r="Y25" s="33">
        <f t="shared" si="26"/>
        <v>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789</v>
      </c>
      <c r="AW25" s="40">
        <v>2023</v>
      </c>
      <c r="AX25" s="40">
        <v>2023</v>
      </c>
      <c r="AY25" s="52" t="s">
        <v>127</v>
      </c>
    </row>
    <row r="26" spans="1:51" s="1" customFormat="1" ht="99" customHeight="1" x14ac:dyDescent="0.25">
      <c r="A26" s="166" t="s">
        <v>285</v>
      </c>
      <c r="B26" s="38" t="s">
        <v>52</v>
      </c>
      <c r="C26" s="38" t="s">
        <v>97</v>
      </c>
      <c r="D26" s="40"/>
      <c r="F26" s="40"/>
      <c r="G26" s="40"/>
      <c r="H26" s="40"/>
      <c r="I26" s="40"/>
      <c r="J26" s="40"/>
      <c r="K26" s="33">
        <f t="shared" si="24"/>
        <v>0</v>
      </c>
      <c r="L26" s="162">
        <v>50000</v>
      </c>
      <c r="M26" s="40"/>
      <c r="N26" s="40"/>
      <c r="O26" s="40"/>
      <c r="P26" s="40"/>
      <c r="Q26" s="40"/>
      <c r="R26" s="33">
        <f t="shared" si="25"/>
        <v>50000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50000</v>
      </c>
      <c r="AV26" s="42" t="s">
        <v>790</v>
      </c>
      <c r="AW26" s="40">
        <v>2022</v>
      </c>
      <c r="AX26" s="40">
        <v>2022</v>
      </c>
      <c r="AY26" s="52" t="s">
        <v>127</v>
      </c>
    </row>
    <row r="27" spans="1:51" s="1" customFormat="1" ht="44.25" customHeight="1" x14ac:dyDescent="0.25">
      <c r="A27" s="167" t="s">
        <v>286</v>
      </c>
      <c r="B27" s="38" t="s">
        <v>53</v>
      </c>
      <c r="C27" s="38" t="s">
        <v>97</v>
      </c>
      <c r="D27" s="40"/>
      <c r="E27" s="162"/>
      <c r="F27" s="162"/>
      <c r="G27" s="40"/>
      <c r="H27" s="40"/>
      <c r="I27" s="40"/>
      <c r="J27" s="40"/>
      <c r="K27" s="33">
        <f t="shared" si="24"/>
        <v>0</v>
      </c>
      <c r="L27" s="162">
        <v>350000</v>
      </c>
      <c r="M27" s="162">
        <v>250000</v>
      </c>
      <c r="N27" s="40"/>
      <c r="O27" s="40"/>
      <c r="P27" s="40"/>
      <c r="Q27" s="40"/>
      <c r="R27" s="33">
        <f t="shared" si="25"/>
        <v>600000</v>
      </c>
      <c r="S27" s="40"/>
      <c r="T27" s="40"/>
      <c r="U27" s="40"/>
      <c r="V27" s="40"/>
      <c r="W27" s="40"/>
      <c r="X27" s="40"/>
      <c r="Y27" s="33">
        <f t="shared" si="26"/>
        <v>0</v>
      </c>
      <c r="Z27" s="40"/>
      <c r="AA27" s="40"/>
      <c r="AB27" s="40"/>
      <c r="AC27" s="40"/>
      <c r="AD27" s="40"/>
      <c r="AE27" s="40"/>
      <c r="AF27" s="33">
        <f t="shared" si="27"/>
        <v>0</v>
      </c>
      <c r="AG27" s="40"/>
      <c r="AH27" s="40"/>
      <c r="AI27" s="40"/>
      <c r="AJ27" s="40"/>
      <c r="AK27" s="40"/>
      <c r="AL27" s="40"/>
      <c r="AM27" s="33">
        <f t="shared" si="28"/>
        <v>0</v>
      </c>
      <c r="AN27" s="40"/>
      <c r="AO27" s="40"/>
      <c r="AP27" s="40"/>
      <c r="AQ27" s="40"/>
      <c r="AR27" s="40"/>
      <c r="AS27" s="40"/>
      <c r="AT27" s="39">
        <f t="shared" si="31"/>
        <v>0</v>
      </c>
      <c r="AU27" s="35">
        <f t="shared" si="30"/>
        <v>600000</v>
      </c>
      <c r="AV27" s="42" t="s">
        <v>791</v>
      </c>
      <c r="AW27" s="40">
        <v>2023</v>
      </c>
      <c r="AX27" s="40">
        <v>2023</v>
      </c>
      <c r="AY27" s="52" t="s">
        <v>127</v>
      </c>
    </row>
    <row r="28" spans="1:51" s="1" customFormat="1" ht="217.5" customHeight="1" x14ac:dyDescent="0.25">
      <c r="A28" s="167" t="s">
        <v>287</v>
      </c>
      <c r="B28" s="38" t="s">
        <v>109</v>
      </c>
      <c r="C28" s="38" t="s">
        <v>97</v>
      </c>
      <c r="D28" s="40"/>
      <c r="E28" s="162"/>
      <c r="F28" s="162"/>
      <c r="G28" s="40"/>
      <c r="H28" s="40"/>
      <c r="I28" s="40"/>
      <c r="J28" s="40"/>
      <c r="K28" s="33">
        <f t="shared" si="24"/>
        <v>0</v>
      </c>
      <c r="L28" s="162"/>
      <c r="M28" s="162"/>
      <c r="N28" s="40"/>
      <c r="O28" s="40"/>
      <c r="P28" s="40"/>
      <c r="Q28" s="40"/>
      <c r="R28" s="33">
        <f t="shared" si="25"/>
        <v>0</v>
      </c>
      <c r="S28" s="40">
        <v>55000</v>
      </c>
      <c r="T28" s="40"/>
      <c r="U28" s="40"/>
      <c r="V28" s="40"/>
      <c r="W28" s="40"/>
      <c r="X28" s="40"/>
      <c r="Y28" s="33">
        <f t="shared" si="26"/>
        <v>55000</v>
      </c>
      <c r="Z28" s="40">
        <v>55000</v>
      </c>
      <c r="AA28" s="40"/>
      <c r="AB28" s="40"/>
      <c r="AC28" s="40"/>
      <c r="AD28" s="40"/>
      <c r="AE28" s="40"/>
      <c r="AF28" s="33">
        <f t="shared" si="27"/>
        <v>55000</v>
      </c>
      <c r="AG28" s="40"/>
      <c r="AH28" s="40"/>
      <c r="AI28" s="40"/>
      <c r="AJ28" s="40"/>
      <c r="AK28" s="40"/>
      <c r="AL28" s="40"/>
      <c r="AM28" s="33">
        <f t="shared" si="28"/>
        <v>0</v>
      </c>
      <c r="AN28" s="40"/>
      <c r="AO28" s="40"/>
      <c r="AP28" s="40"/>
      <c r="AQ28" s="40"/>
      <c r="AR28" s="40"/>
      <c r="AS28" s="40"/>
      <c r="AT28" s="39">
        <f t="shared" ref="AT28" si="32">AN28+AO28+AP28+AR28</f>
        <v>0</v>
      </c>
      <c r="AU28" s="35">
        <f t="shared" si="30"/>
        <v>110000</v>
      </c>
      <c r="AV28" s="42" t="s">
        <v>863</v>
      </c>
      <c r="AW28" s="40">
        <v>2024</v>
      </c>
      <c r="AX28" s="40">
        <v>2025</v>
      </c>
      <c r="AY28" s="52" t="s">
        <v>246</v>
      </c>
    </row>
    <row r="29" spans="1:51" s="1" customFormat="1" ht="168.75" customHeight="1" x14ac:dyDescent="0.25">
      <c r="A29" s="167" t="s">
        <v>288</v>
      </c>
      <c r="B29" s="38" t="s">
        <v>120</v>
      </c>
      <c r="C29" s="38" t="s">
        <v>97</v>
      </c>
      <c r="D29" s="40"/>
      <c r="E29" s="162"/>
      <c r="F29" s="162"/>
      <c r="G29" s="40"/>
      <c r="H29" s="40"/>
      <c r="I29" s="40"/>
      <c r="J29" s="40"/>
      <c r="K29" s="33">
        <f t="shared" si="24"/>
        <v>0</v>
      </c>
      <c r="L29" s="40"/>
      <c r="M29" s="40"/>
      <c r="N29" s="40"/>
      <c r="O29" s="40"/>
      <c r="P29" s="40"/>
      <c r="Q29" s="40"/>
      <c r="R29" s="33">
        <f t="shared" si="25"/>
        <v>0</v>
      </c>
      <c r="S29" s="40">
        <v>26500</v>
      </c>
      <c r="T29" s="40"/>
      <c r="U29" s="40"/>
      <c r="V29" s="40"/>
      <c r="W29" s="40"/>
      <c r="X29" s="40"/>
      <c r="Y29" s="33">
        <f t="shared" si="26"/>
        <v>26500</v>
      </c>
      <c r="Z29" s="40">
        <v>26500</v>
      </c>
      <c r="AA29" s="40"/>
      <c r="AB29" s="40"/>
      <c r="AC29" s="40"/>
      <c r="AD29" s="40"/>
      <c r="AE29" s="40"/>
      <c r="AF29" s="33">
        <f t="shared" si="27"/>
        <v>26500</v>
      </c>
      <c r="AG29" s="40"/>
      <c r="AH29" s="40"/>
      <c r="AI29" s="40"/>
      <c r="AJ29" s="40"/>
      <c r="AK29" s="40"/>
      <c r="AL29" s="40"/>
      <c r="AM29" s="33">
        <f t="shared" si="28"/>
        <v>0</v>
      </c>
      <c r="AN29" s="40"/>
      <c r="AO29" s="40"/>
      <c r="AP29" s="40"/>
      <c r="AQ29" s="40"/>
      <c r="AR29" s="40"/>
      <c r="AS29" s="40"/>
      <c r="AT29" s="39">
        <f t="shared" ref="AT29:AT34" si="33">AN29+AO29+AP29+AR29</f>
        <v>0</v>
      </c>
      <c r="AU29" s="35">
        <f t="shared" si="30"/>
        <v>53000</v>
      </c>
      <c r="AV29" s="42" t="s">
        <v>864</v>
      </c>
      <c r="AW29" s="40">
        <v>2024</v>
      </c>
      <c r="AX29" s="40">
        <v>2025</v>
      </c>
      <c r="AY29" s="52" t="s">
        <v>156</v>
      </c>
    </row>
    <row r="30" spans="1:51" s="1" customFormat="1" ht="165.75" customHeight="1" x14ac:dyDescent="0.25">
      <c r="A30" s="167" t="s">
        <v>289</v>
      </c>
      <c r="B30" s="38" t="s">
        <v>54</v>
      </c>
      <c r="C30" s="38" t="s">
        <v>97</v>
      </c>
      <c r="D30" s="40"/>
      <c r="E30" s="162"/>
      <c r="F30" s="162"/>
      <c r="G30" s="40"/>
      <c r="H30" s="40"/>
      <c r="I30" s="40"/>
      <c r="J30" s="40"/>
      <c r="K30" s="33">
        <f t="shared" si="24"/>
        <v>0</v>
      </c>
      <c r="L30" s="40">
        <v>75000</v>
      </c>
      <c r="M30" s="40"/>
      <c r="N30" s="40"/>
      <c r="O30" s="40"/>
      <c r="P30" s="40"/>
      <c r="Q30" s="40"/>
      <c r="R30" s="33">
        <f t="shared" si="25"/>
        <v>75000</v>
      </c>
      <c r="S30" s="40"/>
      <c r="T30" s="40"/>
      <c r="U30" s="40"/>
      <c r="V30" s="40"/>
      <c r="W30" s="40"/>
      <c r="X30" s="40"/>
      <c r="Y30" s="33">
        <f t="shared" si="26"/>
        <v>0</v>
      </c>
      <c r="Z30" s="40"/>
      <c r="AA30" s="40"/>
      <c r="AB30" s="40"/>
      <c r="AC30" s="40"/>
      <c r="AD30" s="40"/>
      <c r="AE30" s="40"/>
      <c r="AF30" s="33">
        <f t="shared" si="27"/>
        <v>0</v>
      </c>
      <c r="AG30" s="40"/>
      <c r="AH30" s="40"/>
      <c r="AI30" s="40"/>
      <c r="AJ30" s="40"/>
      <c r="AK30" s="40"/>
      <c r="AL30" s="40"/>
      <c r="AM30" s="33">
        <f t="shared" si="28"/>
        <v>0</v>
      </c>
      <c r="AN30" s="40"/>
      <c r="AO30" s="40"/>
      <c r="AP30" s="40"/>
      <c r="AQ30" s="40"/>
      <c r="AR30" s="40"/>
      <c r="AS30" s="40"/>
      <c r="AT30" s="39">
        <f t="shared" si="33"/>
        <v>0</v>
      </c>
      <c r="AU30" s="35">
        <f t="shared" si="30"/>
        <v>75000</v>
      </c>
      <c r="AV30" s="42" t="s">
        <v>865</v>
      </c>
      <c r="AW30" s="40">
        <v>2024</v>
      </c>
      <c r="AX30" s="40">
        <v>2024</v>
      </c>
      <c r="AY30" s="52" t="s">
        <v>88</v>
      </c>
    </row>
    <row r="31" spans="1:51" s="1" customFormat="1" ht="116.25" customHeight="1" x14ac:dyDescent="0.25">
      <c r="A31" s="167" t="s">
        <v>290</v>
      </c>
      <c r="B31" s="38" t="s">
        <v>110</v>
      </c>
      <c r="C31" s="38" t="s">
        <v>97</v>
      </c>
      <c r="D31" s="40"/>
      <c r="E31" s="40">
        <v>671254</v>
      </c>
      <c r="F31" s="40"/>
      <c r="G31" s="40"/>
      <c r="H31" s="40"/>
      <c r="I31" s="40"/>
      <c r="J31" s="40"/>
      <c r="K31" s="33">
        <f t="shared" si="24"/>
        <v>671254</v>
      </c>
      <c r="L31" s="40"/>
      <c r="M31" s="40"/>
      <c r="N31" s="40"/>
      <c r="O31" s="40"/>
      <c r="P31" s="40"/>
      <c r="Q31" s="40"/>
      <c r="R31" s="33">
        <f t="shared" si="25"/>
        <v>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671254</v>
      </c>
      <c r="AV31" s="42" t="s">
        <v>908</v>
      </c>
      <c r="AW31" s="40">
        <v>2022</v>
      </c>
      <c r="AX31" s="40">
        <v>2022</v>
      </c>
      <c r="AY31" s="52" t="s">
        <v>88</v>
      </c>
    </row>
    <row r="32" spans="1:51" s="1" customFormat="1" ht="89.25" customHeight="1" x14ac:dyDescent="0.25">
      <c r="A32" s="167" t="s">
        <v>291</v>
      </c>
      <c r="B32" s="38" t="s">
        <v>187</v>
      </c>
      <c r="C32" s="38" t="s">
        <v>97</v>
      </c>
      <c r="D32" s="40"/>
      <c r="E32" s="168">
        <v>86300</v>
      </c>
      <c r="F32" s="169">
        <v>420807</v>
      </c>
      <c r="G32" s="40"/>
      <c r="H32" s="40"/>
      <c r="I32" s="162"/>
      <c r="J32" s="40"/>
      <c r="K32" s="33">
        <f t="shared" si="24"/>
        <v>507107</v>
      </c>
      <c r="L32" s="40"/>
      <c r="M32" s="40"/>
      <c r="N32" s="40"/>
      <c r="O32" s="40"/>
      <c r="P32" s="40"/>
      <c r="Q32" s="40"/>
      <c r="R32" s="33">
        <f t="shared" si="25"/>
        <v>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507107</v>
      </c>
      <c r="AV32" s="42" t="s">
        <v>866</v>
      </c>
      <c r="AW32" s="40">
        <v>2022</v>
      </c>
      <c r="AX32" s="40">
        <v>2022</v>
      </c>
      <c r="AY32" s="52" t="s">
        <v>88</v>
      </c>
    </row>
    <row r="33" spans="1:51" s="1" customFormat="1" ht="165.75" customHeight="1" x14ac:dyDescent="0.25">
      <c r="A33" s="167" t="s">
        <v>292</v>
      </c>
      <c r="B33" s="38" t="s">
        <v>55</v>
      </c>
      <c r="C33" s="38" t="s">
        <v>97</v>
      </c>
      <c r="D33" s="40"/>
      <c r="E33" s="170">
        <v>21659</v>
      </c>
      <c r="F33" s="171">
        <v>0</v>
      </c>
      <c r="G33" s="40"/>
      <c r="H33" s="40"/>
      <c r="I33" s="162"/>
      <c r="J33" s="40"/>
      <c r="K33" s="33">
        <f t="shared" si="24"/>
        <v>21659</v>
      </c>
      <c r="L33" s="40">
        <v>93000</v>
      </c>
      <c r="M33" s="40">
        <v>527000</v>
      </c>
      <c r="N33" s="40"/>
      <c r="O33" s="40"/>
      <c r="P33" s="40"/>
      <c r="Q33" s="40"/>
      <c r="R33" s="33">
        <f t="shared" si="25"/>
        <v>620000</v>
      </c>
      <c r="S33" s="40"/>
      <c r="T33" s="40"/>
      <c r="U33" s="40"/>
      <c r="V33" s="40"/>
      <c r="W33" s="40"/>
      <c r="X33" s="40"/>
      <c r="Y33" s="33">
        <f t="shared" si="26"/>
        <v>0</v>
      </c>
      <c r="Z33" s="40"/>
      <c r="AA33" s="40"/>
      <c r="AB33" s="40"/>
      <c r="AC33" s="40"/>
      <c r="AD33" s="40"/>
      <c r="AE33" s="40"/>
      <c r="AF33" s="33">
        <f t="shared" si="27"/>
        <v>0</v>
      </c>
      <c r="AG33" s="40"/>
      <c r="AH33" s="40"/>
      <c r="AI33" s="40"/>
      <c r="AJ33" s="40"/>
      <c r="AK33" s="40"/>
      <c r="AL33" s="40"/>
      <c r="AM33" s="33">
        <f t="shared" si="28"/>
        <v>0</v>
      </c>
      <c r="AN33" s="40"/>
      <c r="AO33" s="40"/>
      <c r="AP33" s="40"/>
      <c r="AQ33" s="40"/>
      <c r="AR33" s="40"/>
      <c r="AS33" s="40"/>
      <c r="AT33" s="39">
        <f t="shared" si="33"/>
        <v>0</v>
      </c>
      <c r="AU33" s="35">
        <f t="shared" si="30"/>
        <v>641659</v>
      </c>
      <c r="AV33" s="42" t="s">
        <v>907</v>
      </c>
      <c r="AW33" s="40">
        <v>2022</v>
      </c>
      <c r="AX33" s="40">
        <v>2023</v>
      </c>
      <c r="AY33" s="52" t="s">
        <v>88</v>
      </c>
    </row>
    <row r="34" spans="1:51" s="1" customFormat="1" ht="111.6" customHeight="1" x14ac:dyDescent="0.25">
      <c r="A34" s="167" t="s">
        <v>293</v>
      </c>
      <c r="B34" s="235" t="s">
        <v>962</v>
      </c>
      <c r="C34" s="235" t="s">
        <v>97</v>
      </c>
      <c r="D34" s="236"/>
      <c r="E34" s="236"/>
      <c r="F34" s="236"/>
      <c r="G34" s="236"/>
      <c r="H34" s="236"/>
      <c r="I34" s="236"/>
      <c r="J34" s="236"/>
      <c r="K34" s="275">
        <f t="shared" si="24"/>
        <v>0</v>
      </c>
      <c r="L34" s="276"/>
      <c r="M34" s="276"/>
      <c r="N34" s="276"/>
      <c r="O34" s="276"/>
      <c r="P34" s="276"/>
      <c r="Q34" s="276"/>
      <c r="R34" s="277">
        <f>L34+M34+N34+P34</f>
        <v>0</v>
      </c>
      <c r="S34" s="276"/>
      <c r="T34" s="276"/>
      <c r="U34" s="276"/>
      <c r="V34" s="276"/>
      <c r="W34" s="276"/>
      <c r="X34" s="276"/>
      <c r="Y34" s="277">
        <f>S34+T34+U34+W34</f>
        <v>0</v>
      </c>
      <c r="Z34" s="276"/>
      <c r="AA34" s="276"/>
      <c r="AB34" s="276"/>
      <c r="AC34" s="276"/>
      <c r="AD34" s="276"/>
      <c r="AE34" s="276"/>
      <c r="AF34" s="277">
        <f>Z34+AA34+AB34+AD34</f>
        <v>0</v>
      </c>
      <c r="AG34" s="276"/>
      <c r="AH34" s="276"/>
      <c r="AI34" s="276"/>
      <c r="AJ34" s="276"/>
      <c r="AK34" s="276"/>
      <c r="AL34" s="276"/>
      <c r="AM34" s="277">
        <f t="shared" si="28"/>
        <v>0</v>
      </c>
      <c r="AN34" s="276">
        <v>795642</v>
      </c>
      <c r="AO34" s="276"/>
      <c r="AP34" s="276"/>
      <c r="AQ34" s="276"/>
      <c r="AR34" s="276"/>
      <c r="AS34" s="276"/>
      <c r="AT34" s="278">
        <f t="shared" si="33"/>
        <v>795642</v>
      </c>
      <c r="AU34" s="279">
        <f>AT34+AM34+AF34+Y34+R34+K34</f>
        <v>795642</v>
      </c>
      <c r="AV34" s="240" t="s">
        <v>1017</v>
      </c>
      <c r="AW34" s="236">
        <v>2027</v>
      </c>
      <c r="AX34" s="236">
        <v>2027</v>
      </c>
      <c r="AY34" s="52" t="s">
        <v>68</v>
      </c>
    </row>
    <row r="35" spans="1:51" s="1" customFormat="1" ht="27" customHeight="1" x14ac:dyDescent="0.25">
      <c r="A35" s="343" t="s">
        <v>1013</v>
      </c>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7"/>
    </row>
    <row r="36" spans="1:51" s="1" customFormat="1" ht="87.75" customHeight="1" x14ac:dyDescent="0.25">
      <c r="A36" s="167" t="s">
        <v>294</v>
      </c>
      <c r="B36" s="40" t="s">
        <v>114</v>
      </c>
      <c r="C36" s="38" t="s">
        <v>97</v>
      </c>
      <c r="D36" s="40"/>
      <c r="F36" s="40"/>
      <c r="G36" s="40"/>
      <c r="H36" s="40"/>
      <c r="I36" s="40"/>
      <c r="J36" s="40"/>
      <c r="K36" s="33">
        <f t="shared" si="24"/>
        <v>0</v>
      </c>
      <c r="L36" s="40"/>
      <c r="M36" s="40"/>
      <c r="N36" s="40"/>
      <c r="O36" s="40"/>
      <c r="P36" s="40"/>
      <c r="Q36" s="40"/>
      <c r="R36" s="39">
        <f t="shared" ref="R36:R73" si="34">L36+M36+N36+P36</f>
        <v>0</v>
      </c>
      <c r="S36" s="40">
        <v>290000</v>
      </c>
      <c r="T36" s="40"/>
      <c r="U36" s="40"/>
      <c r="V36" s="40"/>
      <c r="W36" s="40"/>
      <c r="X36" s="40"/>
      <c r="Y36" s="33">
        <f t="shared" si="26"/>
        <v>290000</v>
      </c>
      <c r="Z36" s="40"/>
      <c r="AA36" s="40"/>
      <c r="AB36" s="40"/>
      <c r="AC36" s="40"/>
      <c r="AD36" s="40"/>
      <c r="AE36" s="40"/>
      <c r="AF36" s="33">
        <f t="shared" si="27"/>
        <v>0</v>
      </c>
      <c r="AG36" s="40"/>
      <c r="AH36" s="40"/>
      <c r="AI36" s="40"/>
      <c r="AJ36" s="40"/>
      <c r="AK36" s="40"/>
      <c r="AL36" s="40"/>
      <c r="AM36" s="33">
        <f t="shared" si="28"/>
        <v>0</v>
      </c>
      <c r="AN36" s="40"/>
      <c r="AO36" s="40"/>
      <c r="AP36" s="40"/>
      <c r="AQ36" s="40"/>
      <c r="AR36" s="40"/>
      <c r="AS36" s="40"/>
      <c r="AT36" s="39">
        <f t="shared" ref="AT36:AT45" si="35">AN36+AO36+AP36+AR36</f>
        <v>0</v>
      </c>
      <c r="AU36" s="35">
        <f t="shared" si="30"/>
        <v>290000</v>
      </c>
      <c r="AV36" s="42" t="s">
        <v>867</v>
      </c>
      <c r="AW36" s="40">
        <v>2024</v>
      </c>
      <c r="AX36" s="40">
        <v>2024</v>
      </c>
      <c r="AY36" s="52" t="s">
        <v>68</v>
      </c>
    </row>
    <row r="37" spans="1:51" s="1" customFormat="1" ht="63" customHeight="1" x14ac:dyDescent="0.25">
      <c r="A37" s="167" t="s">
        <v>295</v>
      </c>
      <c r="B37" s="40" t="s">
        <v>490</v>
      </c>
      <c r="C37" s="38" t="s">
        <v>97</v>
      </c>
      <c r="D37" s="40"/>
      <c r="E37" s="40">
        <v>0</v>
      </c>
      <c r="F37" s="40"/>
      <c r="G37" s="40"/>
      <c r="H37" s="40"/>
      <c r="I37" s="40"/>
      <c r="J37" s="40"/>
      <c r="K37" s="33">
        <f t="shared" si="24"/>
        <v>0</v>
      </c>
      <c r="L37" s="40"/>
      <c r="M37" s="40"/>
      <c r="N37" s="40"/>
      <c r="O37" s="40"/>
      <c r="P37" s="40"/>
      <c r="Q37" s="40"/>
      <c r="R37" s="39">
        <f t="shared" si="34"/>
        <v>0</v>
      </c>
      <c r="S37" s="40">
        <v>200000</v>
      </c>
      <c r="T37" s="40"/>
      <c r="U37" s="40"/>
      <c r="V37" s="40"/>
      <c r="W37" s="40"/>
      <c r="X37" s="40"/>
      <c r="Y37" s="33">
        <f t="shared" si="26"/>
        <v>200000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si="35"/>
        <v>0</v>
      </c>
      <c r="AU37" s="35">
        <f t="shared" si="30"/>
        <v>200000</v>
      </c>
      <c r="AV37" s="42" t="s">
        <v>867</v>
      </c>
      <c r="AW37" s="40">
        <v>2024</v>
      </c>
      <c r="AX37" s="40">
        <v>2024</v>
      </c>
      <c r="AY37" s="52" t="s">
        <v>68</v>
      </c>
    </row>
    <row r="38" spans="1:51" s="1" customFormat="1" ht="66.75" customHeight="1" x14ac:dyDescent="0.25">
      <c r="A38" s="167" t="s">
        <v>296</v>
      </c>
      <c r="B38" s="40" t="s">
        <v>115</v>
      </c>
      <c r="C38" s="38" t="s">
        <v>97</v>
      </c>
      <c r="D38" s="40"/>
      <c r="E38" s="40"/>
      <c r="F38" s="40"/>
      <c r="G38" s="40"/>
      <c r="H38" s="40"/>
      <c r="I38" s="40"/>
      <c r="J38" s="40"/>
      <c r="K38" s="33">
        <f t="shared" si="24"/>
        <v>0</v>
      </c>
      <c r="L38" s="40"/>
      <c r="M38" s="40"/>
      <c r="N38" s="40"/>
      <c r="O38" s="40"/>
      <c r="P38" s="40"/>
      <c r="Q38" s="40"/>
      <c r="R38" s="39">
        <f t="shared" si="34"/>
        <v>0</v>
      </c>
      <c r="S38" s="40">
        <v>100000</v>
      </c>
      <c r="T38" s="40"/>
      <c r="U38" s="40"/>
      <c r="V38" s="40"/>
      <c r="W38" s="40"/>
      <c r="X38" s="40"/>
      <c r="Y38" s="33">
        <f t="shared" si="26"/>
        <v>100000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100000</v>
      </c>
      <c r="AV38" s="42" t="s">
        <v>867</v>
      </c>
      <c r="AW38" s="40">
        <v>2024</v>
      </c>
      <c r="AX38" s="40">
        <v>2024</v>
      </c>
      <c r="AY38" s="52" t="s">
        <v>68</v>
      </c>
    </row>
    <row r="39" spans="1:51" s="1" customFormat="1" ht="53.25" customHeight="1" x14ac:dyDescent="0.25">
      <c r="A39" s="167" t="s">
        <v>297</v>
      </c>
      <c r="B39" s="40" t="s">
        <v>116</v>
      </c>
      <c r="C39" s="38" t="s">
        <v>97</v>
      </c>
      <c r="D39" s="40"/>
      <c r="E39" s="40"/>
      <c r="F39" s="40"/>
      <c r="G39" s="40"/>
      <c r="H39" s="40"/>
      <c r="I39" s="40"/>
      <c r="J39" s="40"/>
      <c r="K39" s="33">
        <f t="shared" si="24"/>
        <v>0</v>
      </c>
      <c r="L39" s="40"/>
      <c r="M39" s="40"/>
      <c r="N39" s="40"/>
      <c r="O39" s="40"/>
      <c r="P39" s="40"/>
      <c r="Q39" s="40"/>
      <c r="R39" s="39">
        <f t="shared" si="34"/>
        <v>0</v>
      </c>
      <c r="S39" s="40">
        <v>165000</v>
      </c>
      <c r="T39" s="40"/>
      <c r="U39" s="40"/>
      <c r="V39" s="40"/>
      <c r="W39" s="40"/>
      <c r="X39" s="40"/>
      <c r="Y39" s="33">
        <f t="shared" si="26"/>
        <v>165000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165000</v>
      </c>
      <c r="AV39" s="42" t="s">
        <v>867</v>
      </c>
      <c r="AW39" s="40">
        <v>2024</v>
      </c>
      <c r="AX39" s="40">
        <v>2024</v>
      </c>
      <c r="AY39" s="52" t="s">
        <v>68</v>
      </c>
    </row>
    <row r="40" spans="1:51" s="1" customFormat="1" ht="45.75" customHeight="1" x14ac:dyDescent="0.25">
      <c r="A40" s="167" t="s">
        <v>298</v>
      </c>
      <c r="B40" s="32" t="s">
        <v>117</v>
      </c>
      <c r="C40" s="38" t="s">
        <v>97</v>
      </c>
      <c r="D40" s="40"/>
      <c r="F40" s="40"/>
      <c r="G40" s="40"/>
      <c r="H40" s="40"/>
      <c r="I40" s="40"/>
      <c r="J40" s="40"/>
      <c r="K40" s="33">
        <f t="shared" si="24"/>
        <v>0</v>
      </c>
      <c r="L40" s="40"/>
      <c r="M40" s="40"/>
      <c r="N40" s="40"/>
      <c r="O40" s="40"/>
      <c r="P40" s="40"/>
      <c r="Q40" s="40"/>
      <c r="R40" s="39">
        <f t="shared" si="34"/>
        <v>0</v>
      </c>
      <c r="S40" s="40">
        <v>150000</v>
      </c>
      <c r="T40" s="40"/>
      <c r="U40" s="40"/>
      <c r="V40" s="40"/>
      <c r="W40" s="40"/>
      <c r="X40" s="40"/>
      <c r="Y40" s="33">
        <f t="shared" si="26"/>
        <v>150000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150000</v>
      </c>
      <c r="AV40" s="42" t="s">
        <v>867</v>
      </c>
      <c r="AW40" s="40">
        <v>2024</v>
      </c>
      <c r="AX40" s="40">
        <v>2024</v>
      </c>
      <c r="AY40" s="52" t="s">
        <v>68</v>
      </c>
    </row>
    <row r="41" spans="1:51" s="1" customFormat="1" ht="66.75" customHeight="1" x14ac:dyDescent="0.25">
      <c r="A41" s="167" t="s">
        <v>299</v>
      </c>
      <c r="B41" s="38" t="s">
        <v>845</v>
      </c>
      <c r="C41" s="38" t="s">
        <v>97</v>
      </c>
      <c r="D41" s="40"/>
      <c r="E41" s="40"/>
      <c r="F41" s="40"/>
      <c r="G41" s="40"/>
      <c r="H41" s="40"/>
      <c r="I41" s="40"/>
      <c r="J41" s="40"/>
      <c r="K41" s="33">
        <f t="shared" si="24"/>
        <v>0</v>
      </c>
      <c r="L41" s="40"/>
      <c r="M41" s="40"/>
      <c r="N41" s="40"/>
      <c r="O41" s="40"/>
      <c r="P41" s="40"/>
      <c r="Q41" s="40"/>
      <c r="R41" s="39">
        <f t="shared" si="34"/>
        <v>0</v>
      </c>
      <c r="S41" s="40">
        <v>19000</v>
      </c>
      <c r="T41" s="40"/>
      <c r="U41" s="40"/>
      <c r="V41" s="40"/>
      <c r="W41" s="40"/>
      <c r="X41" s="40"/>
      <c r="Y41" s="33">
        <f t="shared" si="26"/>
        <v>19000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19000</v>
      </c>
      <c r="AV41" s="42" t="s">
        <v>867</v>
      </c>
      <c r="AW41" s="40">
        <v>2024</v>
      </c>
      <c r="AX41" s="40">
        <v>2024</v>
      </c>
      <c r="AY41" s="52" t="s">
        <v>68</v>
      </c>
    </row>
    <row r="42" spans="1:51" s="1" customFormat="1" ht="41.25" customHeight="1" x14ac:dyDescent="0.25">
      <c r="A42" s="167" t="s">
        <v>300</v>
      </c>
      <c r="B42" s="38" t="s">
        <v>152</v>
      </c>
      <c r="C42" s="38" t="s">
        <v>97</v>
      </c>
      <c r="D42" s="40"/>
      <c r="E42" s="162">
        <v>12000</v>
      </c>
      <c r="F42" s="40"/>
      <c r="G42" s="40"/>
      <c r="H42" s="40"/>
      <c r="I42" s="40"/>
      <c r="J42" s="40"/>
      <c r="K42" s="33">
        <f t="shared" si="24"/>
        <v>12000</v>
      </c>
      <c r="L42" s="40">
        <v>172676.65</v>
      </c>
      <c r="M42" s="40">
        <v>30472.35</v>
      </c>
      <c r="N42" s="40"/>
      <c r="O42" s="40"/>
      <c r="P42" s="40"/>
      <c r="Q42" s="40"/>
      <c r="R42" s="39">
        <f t="shared" si="34"/>
        <v>203149</v>
      </c>
      <c r="S42" s="40"/>
      <c r="T42" s="40"/>
      <c r="U42" s="40"/>
      <c r="V42" s="40"/>
      <c r="W42" s="40"/>
      <c r="X42" s="40"/>
      <c r="Y42" s="33">
        <f t="shared" si="26"/>
        <v>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215149</v>
      </c>
      <c r="AV42" s="42" t="s">
        <v>868</v>
      </c>
      <c r="AW42" s="40">
        <v>2023</v>
      </c>
      <c r="AX42" s="40">
        <v>2023</v>
      </c>
      <c r="AY42" s="52" t="s">
        <v>68</v>
      </c>
    </row>
    <row r="43" spans="1:51" s="1" customFormat="1" ht="56.25" customHeight="1" x14ac:dyDescent="0.25">
      <c r="A43" s="167" t="s">
        <v>301</v>
      </c>
      <c r="B43" s="40" t="s">
        <v>248</v>
      </c>
      <c r="C43" s="38" t="s">
        <v>97</v>
      </c>
      <c r="D43" s="40"/>
      <c r="E43" s="40"/>
      <c r="F43" s="40"/>
      <c r="G43" s="40"/>
      <c r="H43" s="40"/>
      <c r="I43" s="40"/>
      <c r="J43" s="40"/>
      <c r="K43" s="33">
        <f t="shared" si="24"/>
        <v>0</v>
      </c>
      <c r="L43" s="40">
        <v>136126.65</v>
      </c>
      <c r="M43" s="40">
        <v>24022.35</v>
      </c>
      <c r="N43" s="40"/>
      <c r="O43" s="40"/>
      <c r="P43" s="40"/>
      <c r="Q43" s="40"/>
      <c r="R43" s="39">
        <f t="shared" si="34"/>
        <v>160149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160149</v>
      </c>
      <c r="AV43" s="42" t="s">
        <v>867</v>
      </c>
      <c r="AW43" s="40">
        <v>2023</v>
      </c>
      <c r="AX43" s="40">
        <v>2023</v>
      </c>
      <c r="AY43" s="52" t="s">
        <v>68</v>
      </c>
    </row>
    <row r="44" spans="1:51" s="1" customFormat="1" ht="151.5" customHeight="1" x14ac:dyDescent="0.25">
      <c r="A44" s="167" t="s">
        <v>302</v>
      </c>
      <c r="B44" s="32" t="s">
        <v>249</v>
      </c>
      <c r="C44" s="38" t="s">
        <v>97</v>
      </c>
      <c r="D44" s="40"/>
      <c r="E44" s="40"/>
      <c r="F44" s="40"/>
      <c r="G44" s="40"/>
      <c r="H44" s="40"/>
      <c r="I44" s="40"/>
      <c r="J44" s="40"/>
      <c r="K44" s="33">
        <f t="shared" si="24"/>
        <v>0</v>
      </c>
      <c r="L44" s="40">
        <v>178626.65</v>
      </c>
      <c r="M44" s="40">
        <v>31522.35</v>
      </c>
      <c r="N44" s="40"/>
      <c r="O44" s="40"/>
      <c r="P44" s="40"/>
      <c r="Q44" s="40"/>
      <c r="R44" s="39">
        <f t="shared" si="34"/>
        <v>210149</v>
      </c>
      <c r="S44" s="40"/>
      <c r="T44" s="40"/>
      <c r="U44" s="40"/>
      <c r="V44" s="40"/>
      <c r="W44" s="40"/>
      <c r="X44" s="40"/>
      <c r="Y44" s="33">
        <f t="shared" si="26"/>
        <v>0</v>
      </c>
      <c r="Z44" s="40"/>
      <c r="AA44" s="40"/>
      <c r="AB44" s="40"/>
      <c r="AC44" s="40"/>
      <c r="AD44" s="40"/>
      <c r="AE44" s="40"/>
      <c r="AF44" s="33">
        <f t="shared" si="27"/>
        <v>0</v>
      </c>
      <c r="AG44" s="40"/>
      <c r="AH44" s="40"/>
      <c r="AI44" s="40"/>
      <c r="AJ44" s="40"/>
      <c r="AK44" s="40"/>
      <c r="AL44" s="40"/>
      <c r="AM44" s="33">
        <f t="shared" si="28"/>
        <v>0</v>
      </c>
      <c r="AN44" s="40"/>
      <c r="AO44" s="40"/>
      <c r="AP44" s="40"/>
      <c r="AQ44" s="40"/>
      <c r="AR44" s="40"/>
      <c r="AS44" s="40"/>
      <c r="AT44" s="39">
        <f t="shared" si="35"/>
        <v>0</v>
      </c>
      <c r="AU44" s="35">
        <f t="shared" si="30"/>
        <v>210149</v>
      </c>
      <c r="AV44" s="42" t="s">
        <v>869</v>
      </c>
      <c r="AW44" s="40">
        <v>2023</v>
      </c>
      <c r="AX44" s="40">
        <v>2023</v>
      </c>
      <c r="AY44" s="52" t="s">
        <v>68</v>
      </c>
    </row>
    <row r="45" spans="1:51" s="1" customFormat="1" ht="204.6" customHeight="1" x14ac:dyDescent="0.25">
      <c r="A45" s="167" t="s">
        <v>303</v>
      </c>
      <c r="B45" s="234" t="s">
        <v>963</v>
      </c>
      <c r="C45" s="235" t="s">
        <v>97</v>
      </c>
      <c r="D45" s="236"/>
      <c r="E45" s="280"/>
      <c r="F45" s="281">
        <v>0</v>
      </c>
      <c r="G45" s="282"/>
      <c r="H45" s="282"/>
      <c r="I45" s="282"/>
      <c r="J45" s="282"/>
      <c r="K45" s="283">
        <f t="shared" si="24"/>
        <v>0</v>
      </c>
      <c r="L45" s="281"/>
      <c r="M45" s="281"/>
      <c r="N45" s="282"/>
      <c r="O45" s="282"/>
      <c r="P45" s="282"/>
      <c r="Q45" s="282"/>
      <c r="R45" s="284">
        <f t="shared" si="34"/>
        <v>0</v>
      </c>
      <c r="S45" s="281">
        <v>2046.86625</v>
      </c>
      <c r="T45" s="281">
        <v>11598.908750000001</v>
      </c>
      <c r="U45" s="282"/>
      <c r="V45" s="282"/>
      <c r="W45" s="282"/>
      <c r="X45" s="282"/>
      <c r="Y45" s="284">
        <f t="shared" si="26"/>
        <v>13645.775000000001</v>
      </c>
      <c r="Z45" s="282">
        <v>38890.458749999998</v>
      </c>
      <c r="AA45" s="282">
        <v>220379.26624999999</v>
      </c>
      <c r="AB45" s="282"/>
      <c r="AC45" s="282"/>
      <c r="AD45" s="282"/>
      <c r="AE45" s="282"/>
      <c r="AF45" s="283">
        <f t="shared" si="27"/>
        <v>259269.72499999998</v>
      </c>
      <c r="AG45" s="282"/>
      <c r="AH45" s="282"/>
      <c r="AI45" s="282"/>
      <c r="AJ45" s="282"/>
      <c r="AK45" s="282"/>
      <c r="AL45" s="282"/>
      <c r="AM45" s="283">
        <f t="shared" si="28"/>
        <v>0</v>
      </c>
      <c r="AN45" s="282"/>
      <c r="AO45" s="282"/>
      <c r="AP45" s="282"/>
      <c r="AQ45" s="282"/>
      <c r="AR45" s="282"/>
      <c r="AS45" s="282"/>
      <c r="AT45" s="284">
        <f t="shared" si="35"/>
        <v>0</v>
      </c>
      <c r="AU45" s="285">
        <f t="shared" si="30"/>
        <v>272915.5</v>
      </c>
      <c r="AV45" s="286" t="s">
        <v>964</v>
      </c>
      <c r="AW45" s="236">
        <v>2024</v>
      </c>
      <c r="AX45" s="236">
        <v>2025</v>
      </c>
      <c r="AY45" s="52" t="s">
        <v>68</v>
      </c>
    </row>
    <row r="46" spans="1:51" s="1" customFormat="1" ht="32.450000000000003" customHeight="1" x14ac:dyDescent="0.25">
      <c r="A46" s="343" t="s">
        <v>1001</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5"/>
    </row>
    <row r="47" spans="1:51" s="1" customFormat="1" ht="115.5" customHeight="1" x14ac:dyDescent="0.25">
      <c r="A47" s="167" t="s">
        <v>518</v>
      </c>
      <c r="B47" s="32" t="s">
        <v>250</v>
      </c>
      <c r="C47" s="38" t="s">
        <v>97</v>
      </c>
      <c r="D47" s="173"/>
      <c r="E47" s="40">
        <v>16169</v>
      </c>
      <c r="F47" s="173">
        <v>91625</v>
      </c>
      <c r="G47" s="174"/>
      <c r="H47" s="174"/>
      <c r="I47" s="174"/>
      <c r="J47" s="174"/>
      <c r="K47" s="33">
        <f t="shared" si="24"/>
        <v>107794</v>
      </c>
      <c r="L47" s="40">
        <f>79691-M47</f>
        <v>11953.650000000009</v>
      </c>
      <c r="M47" s="40">
        <f>0.85*79691</f>
        <v>67737.349999999991</v>
      </c>
      <c r="N47" s="40"/>
      <c r="O47" s="40"/>
      <c r="P47" s="40"/>
      <c r="Q47" s="40"/>
      <c r="R47" s="39">
        <f t="shared" si="34"/>
        <v>79691</v>
      </c>
      <c r="S47" s="40"/>
      <c r="T47" s="40"/>
      <c r="U47" s="40"/>
      <c r="V47" s="40"/>
      <c r="W47" s="40"/>
      <c r="X47" s="40"/>
      <c r="Y47" s="33">
        <f t="shared" si="26"/>
        <v>0</v>
      </c>
      <c r="Z47" s="40"/>
      <c r="AA47" s="40"/>
      <c r="AB47" s="40"/>
      <c r="AC47" s="40"/>
      <c r="AD47" s="40"/>
      <c r="AE47" s="40"/>
      <c r="AF47" s="33">
        <f t="shared" si="27"/>
        <v>0</v>
      </c>
      <c r="AG47" s="40"/>
      <c r="AH47" s="40"/>
      <c r="AI47" s="40"/>
      <c r="AJ47" s="40"/>
      <c r="AK47" s="40"/>
      <c r="AL47" s="40"/>
      <c r="AM47" s="33">
        <f t="shared" si="28"/>
        <v>0</v>
      </c>
      <c r="AN47" s="40"/>
      <c r="AO47" s="40"/>
      <c r="AP47" s="40"/>
      <c r="AQ47" s="40"/>
      <c r="AR47" s="40"/>
      <c r="AS47" s="40"/>
      <c r="AT47" s="39">
        <f t="shared" ref="AT47:AT53" si="36">AN47+AO47+AP47+AR47</f>
        <v>0</v>
      </c>
      <c r="AU47" s="35">
        <f t="shared" si="30"/>
        <v>187485</v>
      </c>
      <c r="AV47" s="42" t="s">
        <v>904</v>
      </c>
      <c r="AW47" s="40">
        <v>2022</v>
      </c>
      <c r="AX47" s="40">
        <v>2022</v>
      </c>
      <c r="AY47" s="52" t="s">
        <v>68</v>
      </c>
    </row>
    <row r="48" spans="1:51" s="1" customFormat="1" ht="86.25" customHeight="1" x14ac:dyDescent="0.25">
      <c r="A48" s="167" t="s">
        <v>304</v>
      </c>
      <c r="B48" s="32" t="s">
        <v>251</v>
      </c>
      <c r="C48" s="38" t="s">
        <v>97</v>
      </c>
      <c r="D48" s="175"/>
      <c r="E48" s="40">
        <v>17572</v>
      </c>
      <c r="F48" s="173">
        <v>99318</v>
      </c>
      <c r="G48" s="174"/>
      <c r="H48" s="174"/>
      <c r="I48" s="174"/>
      <c r="J48" s="174"/>
      <c r="K48" s="33">
        <f t="shared" si="24"/>
        <v>116890</v>
      </c>
      <c r="L48" s="40">
        <f>78653-M48</f>
        <v>11797.949999999997</v>
      </c>
      <c r="M48" s="40">
        <f>0.85*78653</f>
        <v>66855.05</v>
      </c>
      <c r="N48" s="40"/>
      <c r="O48" s="40"/>
      <c r="P48" s="40"/>
      <c r="Q48" s="40"/>
      <c r="R48" s="39">
        <f t="shared" si="34"/>
        <v>78653</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si="36"/>
        <v>0</v>
      </c>
      <c r="AU48" s="35">
        <f t="shared" si="30"/>
        <v>195543</v>
      </c>
      <c r="AV48" s="42" t="s">
        <v>905</v>
      </c>
      <c r="AW48" s="40">
        <v>2022</v>
      </c>
      <c r="AX48" s="40">
        <v>2022</v>
      </c>
      <c r="AY48" s="52" t="s">
        <v>68</v>
      </c>
    </row>
    <row r="49" spans="1:51" s="1" customFormat="1" ht="107.25" customHeight="1" x14ac:dyDescent="0.25">
      <c r="A49" s="167" t="s">
        <v>305</v>
      </c>
      <c r="B49" s="32" t="s">
        <v>846</v>
      </c>
      <c r="C49" s="38" t="s">
        <v>97</v>
      </c>
      <c r="D49" s="173"/>
      <c r="E49" s="40">
        <v>20595</v>
      </c>
      <c r="F49" s="173">
        <v>116703</v>
      </c>
      <c r="G49" s="174"/>
      <c r="H49" s="174"/>
      <c r="I49" s="174"/>
      <c r="J49" s="174"/>
      <c r="K49" s="33">
        <f t="shared" si="24"/>
        <v>137298</v>
      </c>
      <c r="L49" s="40">
        <f>102728-M49</f>
        <v>15409.199999999997</v>
      </c>
      <c r="M49" s="40">
        <f>0.85*102728</f>
        <v>87318.8</v>
      </c>
      <c r="N49" s="40"/>
      <c r="O49" s="40"/>
      <c r="P49" s="40"/>
      <c r="Q49" s="40"/>
      <c r="R49" s="39">
        <f t="shared" si="34"/>
        <v>102728</v>
      </c>
      <c r="S49" s="40"/>
      <c r="T49" s="40"/>
      <c r="U49" s="40"/>
      <c r="V49" s="40"/>
      <c r="W49" s="40"/>
      <c r="X49" s="40"/>
      <c r="Y49" s="33">
        <f t="shared" si="26"/>
        <v>0</v>
      </c>
      <c r="Z49" s="40"/>
      <c r="AA49" s="40"/>
      <c r="AB49" s="40"/>
      <c r="AC49" s="40"/>
      <c r="AD49" s="40"/>
      <c r="AE49" s="40"/>
      <c r="AF49" s="33">
        <f t="shared" si="27"/>
        <v>0</v>
      </c>
      <c r="AG49" s="40"/>
      <c r="AH49" s="40"/>
      <c r="AI49" s="40"/>
      <c r="AJ49" s="40"/>
      <c r="AK49" s="40"/>
      <c r="AL49" s="40"/>
      <c r="AM49" s="33">
        <f t="shared" si="28"/>
        <v>0</v>
      </c>
      <c r="AN49" s="40"/>
      <c r="AO49" s="40"/>
      <c r="AP49" s="40"/>
      <c r="AQ49" s="40"/>
      <c r="AR49" s="40"/>
      <c r="AS49" s="40"/>
      <c r="AT49" s="39">
        <f t="shared" si="36"/>
        <v>0</v>
      </c>
      <c r="AU49" s="35">
        <f t="shared" si="30"/>
        <v>240026</v>
      </c>
      <c r="AV49" s="42" t="s">
        <v>792</v>
      </c>
      <c r="AW49" s="40">
        <v>2022</v>
      </c>
      <c r="AX49" s="40">
        <v>2022</v>
      </c>
      <c r="AY49" s="52" t="s">
        <v>68</v>
      </c>
    </row>
    <row r="50" spans="1:51" s="1" customFormat="1" ht="105" customHeight="1" x14ac:dyDescent="0.25">
      <c r="A50" s="167" t="s">
        <v>306</v>
      </c>
      <c r="B50" s="51" t="s">
        <v>118</v>
      </c>
      <c r="C50" s="48" t="s">
        <v>97</v>
      </c>
      <c r="D50" s="108"/>
      <c r="E50" s="50"/>
      <c r="F50" s="108"/>
      <c r="G50" s="176"/>
      <c r="H50" s="176"/>
      <c r="I50" s="176"/>
      <c r="J50" s="176"/>
      <c r="K50" s="33">
        <f t="shared" si="24"/>
        <v>0</v>
      </c>
      <c r="L50" s="50">
        <v>105000</v>
      </c>
      <c r="M50" s="50"/>
      <c r="N50" s="50"/>
      <c r="O50" s="50"/>
      <c r="P50" s="50"/>
      <c r="Q50" s="50"/>
      <c r="R50" s="39">
        <f t="shared" si="34"/>
        <v>105000</v>
      </c>
      <c r="S50" s="50"/>
      <c r="T50" s="50"/>
      <c r="U50" s="50"/>
      <c r="V50" s="50"/>
      <c r="W50" s="50"/>
      <c r="X50" s="50"/>
      <c r="Y50" s="33">
        <f t="shared" si="26"/>
        <v>0</v>
      </c>
      <c r="Z50" s="50"/>
      <c r="AA50" s="50"/>
      <c r="AB50" s="50"/>
      <c r="AC50" s="50"/>
      <c r="AD50" s="50"/>
      <c r="AE50" s="50"/>
      <c r="AF50" s="33">
        <f t="shared" si="27"/>
        <v>0</v>
      </c>
      <c r="AG50" s="50"/>
      <c r="AH50" s="50"/>
      <c r="AI50" s="50"/>
      <c r="AJ50" s="50"/>
      <c r="AK50" s="50"/>
      <c r="AL50" s="50"/>
      <c r="AM50" s="33">
        <f t="shared" si="28"/>
        <v>0</v>
      </c>
      <c r="AN50" s="50"/>
      <c r="AO50" s="50"/>
      <c r="AP50" s="50"/>
      <c r="AQ50" s="50"/>
      <c r="AR50" s="50"/>
      <c r="AS50" s="50"/>
      <c r="AT50" s="87">
        <f t="shared" si="36"/>
        <v>0</v>
      </c>
      <c r="AU50" s="35">
        <f t="shared" si="30"/>
        <v>105000</v>
      </c>
      <c r="AV50" s="89" t="s">
        <v>793</v>
      </c>
      <c r="AW50" s="50">
        <v>2023</v>
      </c>
      <c r="AX50" s="50">
        <v>2023</v>
      </c>
      <c r="AY50" s="52" t="s">
        <v>68</v>
      </c>
    </row>
    <row r="51" spans="1:51" s="1" customFormat="1" ht="298.5" customHeight="1" x14ac:dyDescent="0.25">
      <c r="A51" s="167" t="s">
        <v>307</v>
      </c>
      <c r="B51" s="51" t="s">
        <v>119</v>
      </c>
      <c r="C51" s="48" t="s">
        <v>97</v>
      </c>
      <c r="D51" s="50"/>
      <c r="E51" s="50"/>
      <c r="F51" s="50"/>
      <c r="G51" s="50"/>
      <c r="H51" s="50"/>
      <c r="I51" s="50"/>
      <c r="J51" s="50"/>
      <c r="K51" s="33">
        <f t="shared" si="24"/>
        <v>0</v>
      </c>
      <c r="L51" s="50">
        <v>339000</v>
      </c>
      <c r="M51" s="50"/>
      <c r="N51" s="50"/>
      <c r="O51" s="50"/>
      <c r="P51" s="50"/>
      <c r="Q51" s="50"/>
      <c r="R51" s="39">
        <f t="shared" si="34"/>
        <v>339000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339000</v>
      </c>
      <c r="AV51" s="89" t="s">
        <v>661</v>
      </c>
      <c r="AW51" s="50">
        <v>2023</v>
      </c>
      <c r="AX51" s="50">
        <v>2023</v>
      </c>
      <c r="AY51" s="52" t="s">
        <v>68</v>
      </c>
    </row>
    <row r="52" spans="1:51" s="1" customFormat="1" ht="150.75" customHeight="1" x14ac:dyDescent="0.25">
      <c r="A52" s="167" t="s">
        <v>308</v>
      </c>
      <c r="B52" s="51" t="s">
        <v>252</v>
      </c>
      <c r="C52" s="48" t="s">
        <v>97</v>
      </c>
      <c r="D52" s="50"/>
      <c r="E52" s="50"/>
      <c r="F52" s="50"/>
      <c r="G52" s="50"/>
      <c r="H52" s="50"/>
      <c r="I52" s="50"/>
      <c r="J52" s="50"/>
      <c r="K52" s="33">
        <f t="shared" si="24"/>
        <v>0</v>
      </c>
      <c r="L52" s="87">
        <v>1500000</v>
      </c>
      <c r="M52" s="50"/>
      <c r="N52" s="50"/>
      <c r="O52" s="50"/>
      <c r="P52" s="50"/>
      <c r="Q52" s="50"/>
      <c r="R52" s="39">
        <f t="shared" si="34"/>
        <v>1500000</v>
      </c>
      <c r="S52" s="50"/>
      <c r="T52" s="50"/>
      <c r="U52" s="50"/>
      <c r="V52" s="50"/>
      <c r="W52" s="50"/>
      <c r="X52" s="50"/>
      <c r="Y52" s="33">
        <f t="shared" si="26"/>
        <v>0</v>
      </c>
      <c r="Z52" s="50"/>
      <c r="AA52" s="50"/>
      <c r="AB52" s="50"/>
      <c r="AC52" s="50"/>
      <c r="AD52" s="50"/>
      <c r="AE52" s="50"/>
      <c r="AF52" s="33">
        <f t="shared" si="27"/>
        <v>0</v>
      </c>
      <c r="AG52" s="50"/>
      <c r="AH52" s="50"/>
      <c r="AI52" s="50"/>
      <c r="AJ52" s="50"/>
      <c r="AK52" s="50"/>
      <c r="AL52" s="50"/>
      <c r="AM52" s="33">
        <f t="shared" si="28"/>
        <v>0</v>
      </c>
      <c r="AN52" s="50"/>
      <c r="AO52" s="50"/>
      <c r="AP52" s="50"/>
      <c r="AQ52" s="50"/>
      <c r="AR52" s="50"/>
      <c r="AS52" s="50"/>
      <c r="AT52" s="87">
        <f t="shared" si="36"/>
        <v>0</v>
      </c>
      <c r="AU52" s="35">
        <f t="shared" si="30"/>
        <v>1500000</v>
      </c>
      <c r="AV52" s="89" t="s">
        <v>794</v>
      </c>
      <c r="AW52" s="50">
        <v>2023</v>
      </c>
      <c r="AX52" s="50">
        <v>2023</v>
      </c>
      <c r="AY52" s="52" t="s">
        <v>68</v>
      </c>
    </row>
    <row r="53" spans="1:51" s="1" customFormat="1" ht="212.45" customHeight="1" x14ac:dyDescent="0.25">
      <c r="A53" s="167" t="s">
        <v>309</v>
      </c>
      <c r="B53" s="287" t="s">
        <v>965</v>
      </c>
      <c r="C53" s="235" t="s">
        <v>97</v>
      </c>
      <c r="D53" s="236"/>
      <c r="E53" s="280"/>
      <c r="F53" s="281"/>
      <c r="G53" s="236"/>
      <c r="H53" s="236"/>
      <c r="I53" s="236"/>
      <c r="J53" s="236"/>
      <c r="K53" s="275">
        <f t="shared" si="24"/>
        <v>0</v>
      </c>
      <c r="L53" s="237"/>
      <c r="M53" s="237"/>
      <c r="N53" s="237"/>
      <c r="O53" s="237"/>
      <c r="P53" s="237"/>
      <c r="Q53" s="237"/>
      <c r="R53" s="238">
        <f t="shared" si="34"/>
        <v>0</v>
      </c>
      <c r="S53" s="237">
        <v>16962.833025</v>
      </c>
      <c r="T53" s="237">
        <v>96122.720474999995</v>
      </c>
      <c r="U53" s="237"/>
      <c r="V53" s="237"/>
      <c r="W53" s="237"/>
      <c r="X53" s="237"/>
      <c r="Y53" s="238">
        <f t="shared" si="26"/>
        <v>113085.55349999999</v>
      </c>
      <c r="Z53" s="237">
        <v>322293.827475</v>
      </c>
      <c r="AA53" s="237">
        <v>1826331.689025</v>
      </c>
      <c r="AB53" s="237"/>
      <c r="AC53" s="237"/>
      <c r="AD53" s="237"/>
      <c r="AE53" s="237"/>
      <c r="AF53" s="275">
        <f t="shared" si="27"/>
        <v>2148625.5164999999</v>
      </c>
      <c r="AG53" s="237"/>
      <c r="AH53" s="237"/>
      <c r="AI53" s="237"/>
      <c r="AJ53" s="237"/>
      <c r="AK53" s="237"/>
      <c r="AL53" s="237"/>
      <c r="AM53" s="275">
        <f t="shared" si="28"/>
        <v>0</v>
      </c>
      <c r="AN53" s="237"/>
      <c r="AO53" s="237"/>
      <c r="AP53" s="237"/>
      <c r="AQ53" s="237"/>
      <c r="AR53" s="237"/>
      <c r="AS53" s="237"/>
      <c r="AT53" s="238">
        <f t="shared" si="36"/>
        <v>0</v>
      </c>
      <c r="AU53" s="288">
        <f>AT53+AM53+AF53+Y53+R53+K53</f>
        <v>2261711.0699999998</v>
      </c>
      <c r="AV53" s="286" t="s">
        <v>966</v>
      </c>
      <c r="AW53" s="236">
        <v>2024</v>
      </c>
      <c r="AX53" s="236">
        <v>2025</v>
      </c>
      <c r="AY53" s="52" t="s">
        <v>68</v>
      </c>
    </row>
    <row r="54" spans="1:51" s="1" customFormat="1" ht="39.6" customHeight="1" x14ac:dyDescent="0.25">
      <c r="A54" s="343" t="s">
        <v>1001</v>
      </c>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5"/>
    </row>
    <row r="55" spans="1:51" s="1" customFormat="1" ht="121.5" customHeight="1" x14ac:dyDescent="0.25">
      <c r="A55" s="167" t="s">
        <v>310</v>
      </c>
      <c r="B55" s="32" t="s">
        <v>514</v>
      </c>
      <c r="C55" s="38" t="s">
        <v>97</v>
      </c>
      <c r="D55" s="40"/>
      <c r="E55" s="40"/>
      <c r="F55" s="173"/>
      <c r="G55" s="174"/>
      <c r="H55" s="174"/>
      <c r="I55" s="174"/>
      <c r="J55" s="174"/>
      <c r="K55" s="139">
        <f t="shared" ref="K55" si="37">E55+F55+G55+I55</f>
        <v>0</v>
      </c>
      <c r="L55" s="162">
        <f>63500+35000+35000</f>
        <v>133500</v>
      </c>
      <c r="M55" s="40"/>
      <c r="N55" s="40"/>
      <c r="O55" s="40"/>
      <c r="P55" s="40"/>
      <c r="Q55" s="40"/>
      <c r="R55" s="39">
        <f t="shared" si="34"/>
        <v>133500</v>
      </c>
      <c r="S55" s="40"/>
      <c r="T55" s="40"/>
      <c r="U55" s="40"/>
      <c r="V55" s="40"/>
      <c r="W55" s="40"/>
      <c r="X55" s="40"/>
      <c r="Y55" s="33">
        <f t="shared" si="26"/>
        <v>0</v>
      </c>
      <c r="Z55" s="40"/>
      <c r="AA55" s="40"/>
      <c r="AB55" s="40"/>
      <c r="AC55" s="40"/>
      <c r="AD55" s="40"/>
      <c r="AE55" s="40"/>
      <c r="AF55" s="33">
        <f t="shared" si="27"/>
        <v>0</v>
      </c>
      <c r="AG55" s="40"/>
      <c r="AH55" s="40"/>
      <c r="AI55" s="40"/>
      <c r="AJ55" s="40"/>
      <c r="AK55" s="40"/>
      <c r="AL55" s="40"/>
      <c r="AM55" s="33">
        <f t="shared" si="28"/>
        <v>0</v>
      </c>
      <c r="AN55" s="40"/>
      <c r="AO55" s="40"/>
      <c r="AP55" s="40"/>
      <c r="AQ55" s="40"/>
      <c r="AR55" s="40"/>
      <c r="AS55" s="40"/>
      <c r="AT55" s="39">
        <f t="shared" ref="AT55:AT60" si="38">AN55+AO55+AP55+AR55</f>
        <v>0</v>
      </c>
      <c r="AU55" s="35">
        <f t="shared" si="30"/>
        <v>133500</v>
      </c>
      <c r="AV55" s="42" t="s">
        <v>784</v>
      </c>
      <c r="AW55" s="40">
        <v>2023</v>
      </c>
      <c r="AX55" s="40">
        <v>2023</v>
      </c>
      <c r="AY55" s="52" t="s">
        <v>505</v>
      </c>
    </row>
    <row r="56" spans="1:51" s="231" customFormat="1" ht="381" customHeight="1" x14ac:dyDescent="0.25">
      <c r="A56" s="167" t="s">
        <v>311</v>
      </c>
      <c r="B56" s="32" t="s">
        <v>268</v>
      </c>
      <c r="C56" s="38" t="s">
        <v>97</v>
      </c>
      <c r="D56" s="40"/>
      <c r="E56" s="40"/>
      <c r="F56" s="173"/>
      <c r="G56" s="174"/>
      <c r="H56" s="174"/>
      <c r="I56" s="174"/>
      <c r="J56" s="174"/>
      <c r="K56" s="139">
        <f t="shared" ref="K56:K57" si="39">E56+F56+G56+I56</f>
        <v>0</v>
      </c>
      <c r="L56" s="40">
        <f>83119+24111+24111</f>
        <v>131341</v>
      </c>
      <c r="M56" s="40"/>
      <c r="N56" s="40"/>
      <c r="O56" s="40"/>
      <c r="P56" s="40"/>
      <c r="Q56" s="40"/>
      <c r="R56" s="39">
        <f t="shared" si="34"/>
        <v>131341</v>
      </c>
      <c r="S56" s="40">
        <v>83119</v>
      </c>
      <c r="T56" s="40"/>
      <c r="U56" s="40"/>
      <c r="V56" s="40"/>
      <c r="W56" s="40"/>
      <c r="X56" s="40"/>
      <c r="Y56" s="33">
        <f t="shared" si="26"/>
        <v>83119</v>
      </c>
      <c r="Z56" s="40"/>
      <c r="AA56" s="40"/>
      <c r="AB56" s="40"/>
      <c r="AC56" s="40"/>
      <c r="AD56" s="40"/>
      <c r="AE56" s="40"/>
      <c r="AF56" s="33">
        <f t="shared" si="27"/>
        <v>0</v>
      </c>
      <c r="AG56" s="40"/>
      <c r="AH56" s="40"/>
      <c r="AI56" s="40"/>
      <c r="AJ56" s="40"/>
      <c r="AK56" s="40"/>
      <c r="AL56" s="40"/>
      <c r="AM56" s="33">
        <f t="shared" si="28"/>
        <v>0</v>
      </c>
      <c r="AN56" s="40"/>
      <c r="AO56" s="40"/>
      <c r="AP56" s="40"/>
      <c r="AQ56" s="40"/>
      <c r="AR56" s="40"/>
      <c r="AS56" s="40"/>
      <c r="AT56" s="39">
        <f t="shared" si="38"/>
        <v>0</v>
      </c>
      <c r="AU56" s="35">
        <f t="shared" si="30"/>
        <v>214460</v>
      </c>
      <c r="AV56" s="42" t="s">
        <v>795</v>
      </c>
      <c r="AW56" s="40">
        <v>2023</v>
      </c>
      <c r="AX56" s="40">
        <v>2024</v>
      </c>
      <c r="AY56" s="25" t="s">
        <v>267</v>
      </c>
    </row>
    <row r="57" spans="1:51" s="429" customFormat="1" ht="409.6" customHeight="1" x14ac:dyDescent="0.25">
      <c r="A57" s="419" t="s">
        <v>312</v>
      </c>
      <c r="B57" s="420" t="s">
        <v>1022</v>
      </c>
      <c r="C57" s="421" t="s">
        <v>97</v>
      </c>
      <c r="D57" s="422"/>
      <c r="E57" s="423"/>
      <c r="F57" s="424"/>
      <c r="G57" s="422"/>
      <c r="H57" s="422"/>
      <c r="I57" s="422"/>
      <c r="J57" s="422"/>
      <c r="K57" s="289">
        <f t="shared" si="39"/>
        <v>0</v>
      </c>
      <c r="L57" s="425"/>
      <c r="M57" s="425"/>
      <c r="N57" s="425"/>
      <c r="O57" s="425"/>
      <c r="P57" s="425"/>
      <c r="Q57" s="425"/>
      <c r="R57" s="278">
        <f t="shared" si="34"/>
        <v>0</v>
      </c>
      <c r="S57" s="425"/>
      <c r="T57" s="425">
        <v>142331.57212050227</v>
      </c>
      <c r="U57" s="425">
        <v>806545.57534951286</v>
      </c>
      <c r="V57" s="425" t="s">
        <v>46</v>
      </c>
      <c r="W57" s="425"/>
      <c r="X57" s="425"/>
      <c r="Y57" s="278">
        <f t="shared" si="26"/>
        <v>948877.1474700151</v>
      </c>
      <c r="Z57" s="425"/>
      <c r="AA57" s="425">
        <v>215150.42630439519</v>
      </c>
      <c r="AB57" s="425">
        <v>1219185.7490582394</v>
      </c>
      <c r="AC57" s="425" t="s">
        <v>46</v>
      </c>
      <c r="AD57" s="425"/>
      <c r="AE57" s="425"/>
      <c r="AF57" s="277">
        <f t="shared" si="27"/>
        <v>1434336.1753626345</v>
      </c>
      <c r="AG57" s="425"/>
      <c r="AH57" s="425"/>
      <c r="AI57" s="425"/>
      <c r="AJ57" s="425"/>
      <c r="AK57" s="425"/>
      <c r="AL57" s="425"/>
      <c r="AM57" s="277">
        <f t="shared" si="28"/>
        <v>0</v>
      </c>
      <c r="AN57" s="425"/>
      <c r="AO57" s="425"/>
      <c r="AP57" s="425"/>
      <c r="AQ57" s="425"/>
      <c r="AR57" s="425"/>
      <c r="AS57" s="425"/>
      <c r="AT57" s="278">
        <f t="shared" si="38"/>
        <v>0</v>
      </c>
      <c r="AU57" s="426">
        <f>AT57+AM57+AF57+Y57+R57+K57</f>
        <v>2383213.3228326496</v>
      </c>
      <c r="AV57" s="427" t="s">
        <v>1023</v>
      </c>
      <c r="AW57" s="422">
        <v>2024</v>
      </c>
      <c r="AX57" s="422">
        <v>2025</v>
      </c>
      <c r="AY57" s="428" t="s">
        <v>68</v>
      </c>
    </row>
    <row r="58" spans="1:51" s="429" customFormat="1" ht="48" customHeight="1" x14ac:dyDescent="0.25">
      <c r="A58" s="430" t="s">
        <v>1037</v>
      </c>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2"/>
    </row>
    <row r="59" spans="1:51" s="1" customFormat="1" ht="170.1" customHeight="1" x14ac:dyDescent="0.25">
      <c r="A59" s="167" t="s">
        <v>313</v>
      </c>
      <c r="B59" s="38" t="s">
        <v>66</v>
      </c>
      <c r="C59" s="38" t="s">
        <v>97</v>
      </c>
      <c r="D59" s="40"/>
      <c r="E59" s="40"/>
      <c r="F59" s="40"/>
      <c r="G59" s="40"/>
      <c r="H59" s="40"/>
      <c r="I59" s="40"/>
      <c r="J59" s="40"/>
      <c r="K59" s="47">
        <f t="shared" ref="K59:K78" si="40">E59+F59+G59+I59</f>
        <v>0</v>
      </c>
      <c r="L59" s="40"/>
      <c r="M59" s="40"/>
      <c r="N59" s="40"/>
      <c r="O59" s="40"/>
      <c r="P59" s="40"/>
      <c r="Q59" s="40"/>
      <c r="R59" s="39">
        <f t="shared" si="34"/>
        <v>0</v>
      </c>
      <c r="S59" s="40"/>
      <c r="T59" s="40"/>
      <c r="V59" s="40"/>
      <c r="W59" s="40"/>
      <c r="X59" s="40"/>
      <c r="Y59" s="33">
        <f t="shared" si="26"/>
        <v>0</v>
      </c>
      <c r="Z59" s="40">
        <v>1000000</v>
      </c>
      <c r="AA59" s="40"/>
      <c r="AB59" s="40"/>
      <c r="AC59" s="40"/>
      <c r="AD59" s="40"/>
      <c r="AE59" s="40"/>
      <c r="AF59" s="33">
        <f t="shared" si="27"/>
        <v>1000000</v>
      </c>
      <c r="AG59" s="40"/>
      <c r="AH59" s="40"/>
      <c r="AI59" s="40"/>
      <c r="AJ59" s="40"/>
      <c r="AK59" s="40"/>
      <c r="AL59" s="40"/>
      <c r="AM59" s="33">
        <f t="shared" si="28"/>
        <v>0</v>
      </c>
      <c r="AN59" s="40"/>
      <c r="AO59" s="40"/>
      <c r="AP59" s="40"/>
      <c r="AQ59" s="40"/>
      <c r="AR59" s="40"/>
      <c r="AS59" s="40"/>
      <c r="AT59" s="39">
        <f t="shared" si="38"/>
        <v>0</v>
      </c>
      <c r="AU59" s="35">
        <f t="shared" si="30"/>
        <v>1000000</v>
      </c>
      <c r="AV59" s="42" t="s">
        <v>662</v>
      </c>
      <c r="AW59" s="40">
        <v>2025</v>
      </c>
      <c r="AX59" s="40">
        <v>2025</v>
      </c>
      <c r="AY59" s="52" t="s">
        <v>68</v>
      </c>
    </row>
    <row r="60" spans="1:51" s="1" customFormat="1" ht="167.45" customHeight="1" x14ac:dyDescent="0.25">
      <c r="A60" s="243" t="s">
        <v>314</v>
      </c>
      <c r="B60" s="244" t="s">
        <v>189</v>
      </c>
      <c r="C60" s="220" t="s">
        <v>97</v>
      </c>
      <c r="D60" s="221"/>
      <c r="E60" s="245">
        <v>0</v>
      </c>
      <c r="F60" s="246"/>
      <c r="G60" s="247"/>
      <c r="H60" s="247"/>
      <c r="I60" s="247"/>
      <c r="J60" s="247"/>
      <c r="K60" s="248">
        <f t="shared" si="40"/>
        <v>0</v>
      </c>
      <c r="L60" s="246">
        <v>39251.502</v>
      </c>
      <c r="M60" s="246">
        <v>222425.16899999999</v>
      </c>
      <c r="N60" s="247"/>
      <c r="O60" s="247"/>
      <c r="P60" s="247"/>
      <c r="Q60" s="247"/>
      <c r="R60" s="249">
        <f>L60+M60+N60+P60</f>
        <v>261676.671</v>
      </c>
      <c r="S60" s="247">
        <v>91586.837999999989</v>
      </c>
      <c r="T60" s="247">
        <v>518992.06099999993</v>
      </c>
      <c r="U60" s="247"/>
      <c r="V60" s="247"/>
      <c r="W60" s="247"/>
      <c r="X60" s="247"/>
      <c r="Y60" s="250">
        <f t="shared" si="26"/>
        <v>610578.89899999998</v>
      </c>
      <c r="Z60" s="247"/>
      <c r="AA60" s="247"/>
      <c r="AB60" s="247"/>
      <c r="AC60" s="247"/>
      <c r="AD60" s="247"/>
      <c r="AE60" s="247"/>
      <c r="AF60" s="250">
        <f>Z60+AA60+AB60+AD60</f>
        <v>0</v>
      </c>
      <c r="AG60" s="247"/>
      <c r="AH60" s="247"/>
      <c r="AI60" s="247"/>
      <c r="AJ60" s="247"/>
      <c r="AK60" s="247"/>
      <c r="AL60" s="247"/>
      <c r="AM60" s="250">
        <f t="shared" si="28"/>
        <v>0</v>
      </c>
      <c r="AN60" s="247"/>
      <c r="AO60" s="247"/>
      <c r="AP60" s="247"/>
      <c r="AQ60" s="247"/>
      <c r="AR60" s="247"/>
      <c r="AS60" s="247"/>
      <c r="AT60" s="249">
        <f t="shared" si="38"/>
        <v>0</v>
      </c>
      <c r="AU60" s="251">
        <f>AT60+AM60+AF60+Y60+R60+K60</f>
        <v>872255.57</v>
      </c>
      <c r="AV60" s="252" t="s">
        <v>941</v>
      </c>
      <c r="AW60" s="221">
        <v>2023</v>
      </c>
      <c r="AX60" s="221">
        <v>2024</v>
      </c>
      <c r="AY60" s="253" t="s">
        <v>68</v>
      </c>
    </row>
    <row r="61" spans="1:51" s="1" customFormat="1" ht="46.5" customHeight="1" x14ac:dyDescent="0.25">
      <c r="A61" s="338" t="s">
        <v>942</v>
      </c>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c r="AU61" s="339"/>
      <c r="AV61" s="339"/>
      <c r="AW61" s="339"/>
      <c r="AX61" s="339"/>
      <c r="AY61" s="340"/>
    </row>
    <row r="62" spans="1:51" s="1" customFormat="1" ht="73.5" customHeight="1" x14ac:dyDescent="0.25">
      <c r="A62" s="167" t="s">
        <v>315</v>
      </c>
      <c r="B62" s="177" t="s">
        <v>193</v>
      </c>
      <c r="C62" s="38" t="s">
        <v>97</v>
      </c>
      <c r="D62" s="40"/>
      <c r="E62" s="178">
        <v>159244.18499999997</v>
      </c>
      <c r="F62" s="171">
        <v>902383.71499999985</v>
      </c>
      <c r="G62" s="40"/>
      <c r="H62" s="40"/>
      <c r="I62" s="178"/>
      <c r="J62" s="40"/>
      <c r="K62" s="47">
        <f>E62+F62+G62+I62</f>
        <v>1061627.8999999999</v>
      </c>
      <c r="L62" s="40">
        <v>28101.915000000001</v>
      </c>
      <c r="M62" s="40">
        <v>159244.185</v>
      </c>
      <c r="N62" s="40"/>
      <c r="O62" s="40"/>
      <c r="P62" s="40"/>
      <c r="Q62" s="40"/>
      <c r="R62" s="39">
        <f t="shared" si="34"/>
        <v>187346.1</v>
      </c>
      <c r="S62" s="178"/>
      <c r="T62" s="171"/>
      <c r="U62" s="40"/>
      <c r="V62" s="40"/>
      <c r="W62" s="40"/>
      <c r="X62" s="40"/>
      <c r="Y62" s="33">
        <f t="shared" si="26"/>
        <v>0</v>
      </c>
      <c r="Z62" s="40"/>
      <c r="AA62" s="40"/>
      <c r="AB62" s="40"/>
      <c r="AC62" s="40"/>
      <c r="AD62" s="40"/>
      <c r="AE62" s="40"/>
      <c r="AF62" s="33">
        <f t="shared" si="27"/>
        <v>0</v>
      </c>
      <c r="AG62" s="40"/>
      <c r="AH62" s="40"/>
      <c r="AI62" s="40"/>
      <c r="AJ62" s="40"/>
      <c r="AK62" s="40"/>
      <c r="AL62" s="40"/>
      <c r="AM62" s="33">
        <f t="shared" si="28"/>
        <v>0</v>
      </c>
      <c r="AN62" s="40"/>
      <c r="AO62" s="40"/>
      <c r="AP62" s="40"/>
      <c r="AQ62" s="40"/>
      <c r="AR62" s="40"/>
      <c r="AS62" s="40"/>
      <c r="AT62" s="39">
        <f t="shared" ref="AT62:AT78" si="41">AN62+AO62+AP62+AR62</f>
        <v>0</v>
      </c>
      <c r="AU62" s="35">
        <f t="shared" si="30"/>
        <v>1248974</v>
      </c>
      <c r="AV62" s="172" t="s">
        <v>909</v>
      </c>
      <c r="AW62" s="40">
        <v>2022</v>
      </c>
      <c r="AX62" s="40">
        <v>2023</v>
      </c>
      <c r="AY62" s="52" t="s">
        <v>68</v>
      </c>
    </row>
    <row r="63" spans="1:51" s="7" customFormat="1" ht="86.25" customHeight="1" x14ac:dyDescent="0.25">
      <c r="A63" s="167" t="s">
        <v>316</v>
      </c>
      <c r="B63" s="177" t="s">
        <v>194</v>
      </c>
      <c r="C63" s="38" t="s">
        <v>97</v>
      </c>
      <c r="D63" s="40"/>
      <c r="E63" s="178">
        <v>137409.44999999998</v>
      </c>
      <c r="F63" s="171">
        <v>778653.54999999993</v>
      </c>
      <c r="G63" s="40"/>
      <c r="H63" s="40"/>
      <c r="I63" s="178"/>
      <c r="J63" s="40"/>
      <c r="K63" s="47">
        <f>E63+F63+G63+I63</f>
        <v>916062.99999999988</v>
      </c>
      <c r="L63" s="40"/>
      <c r="M63" s="40"/>
      <c r="N63" s="40"/>
      <c r="O63" s="40"/>
      <c r="P63" s="40"/>
      <c r="Q63" s="40"/>
      <c r="R63" s="39">
        <f t="shared" si="34"/>
        <v>0</v>
      </c>
      <c r="S63" s="40"/>
      <c r="T63" s="40"/>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si="41"/>
        <v>0</v>
      </c>
      <c r="AU63" s="35">
        <f t="shared" si="30"/>
        <v>916062.99999999988</v>
      </c>
      <c r="AV63" s="172" t="s">
        <v>797</v>
      </c>
      <c r="AW63" s="40">
        <v>2022</v>
      </c>
      <c r="AX63" s="40">
        <v>2022</v>
      </c>
      <c r="AY63" s="52" t="s">
        <v>68</v>
      </c>
    </row>
    <row r="64" spans="1:51" s="7" customFormat="1" ht="86.25" customHeight="1" x14ac:dyDescent="0.25">
      <c r="A64" s="167" t="s">
        <v>317</v>
      </c>
      <c r="B64" s="177" t="s">
        <v>195</v>
      </c>
      <c r="C64" s="38" t="s">
        <v>97</v>
      </c>
      <c r="D64" s="40"/>
      <c r="E64" s="178">
        <v>148388.85</v>
      </c>
      <c r="F64" s="171">
        <v>840870.15</v>
      </c>
      <c r="G64" s="40"/>
      <c r="H64" s="40"/>
      <c r="I64" s="178"/>
      <c r="J64" s="40"/>
      <c r="K64" s="47">
        <f>E64+F64+G64+I64</f>
        <v>989259</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989259</v>
      </c>
      <c r="AV64" s="172" t="s">
        <v>798</v>
      </c>
      <c r="AW64" s="40">
        <v>2022</v>
      </c>
      <c r="AX64" s="40">
        <v>2022</v>
      </c>
      <c r="AY64" s="52" t="s">
        <v>68</v>
      </c>
    </row>
    <row r="65" spans="1:51" s="7" customFormat="1" ht="86.25" customHeight="1" x14ac:dyDescent="0.25">
      <c r="A65" s="19" t="s">
        <v>519</v>
      </c>
      <c r="B65" s="179" t="s">
        <v>196</v>
      </c>
      <c r="C65" s="38" t="s">
        <v>97</v>
      </c>
      <c r="D65" s="40"/>
      <c r="E65" s="178">
        <v>61229.7</v>
      </c>
      <c r="F65" s="171">
        <v>346968.3</v>
      </c>
      <c r="G65" s="40"/>
      <c r="H65" s="40"/>
      <c r="I65" s="178"/>
      <c r="J65" s="40"/>
      <c r="K65" s="47">
        <f>E65+F65+G65+I65</f>
        <v>408198</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408198</v>
      </c>
      <c r="AV65" s="172" t="s">
        <v>796</v>
      </c>
      <c r="AW65" s="40">
        <v>2022</v>
      </c>
      <c r="AX65" s="40">
        <v>2022</v>
      </c>
      <c r="AY65" s="52" t="s">
        <v>68</v>
      </c>
    </row>
    <row r="66" spans="1:51" s="7" customFormat="1" ht="86.25" customHeight="1" x14ac:dyDescent="0.25">
      <c r="A66" s="167" t="s">
        <v>318</v>
      </c>
      <c r="B66" s="42" t="s">
        <v>848</v>
      </c>
      <c r="C66" s="38" t="s">
        <v>97</v>
      </c>
      <c r="D66" s="40"/>
      <c r="E66" s="133">
        <v>19965</v>
      </c>
      <c r="F66" s="38">
        <v>113135</v>
      </c>
      <c r="G66" s="40"/>
      <c r="H66" s="40"/>
      <c r="I66" s="40"/>
      <c r="J66" s="40"/>
      <c r="K66" s="47">
        <f t="shared" si="40"/>
        <v>133100</v>
      </c>
      <c r="L66" s="40"/>
      <c r="M66" s="40"/>
      <c r="N66" s="40"/>
      <c r="O66" s="40"/>
      <c r="P66" s="40"/>
      <c r="Q66" s="40"/>
      <c r="R66" s="39">
        <f t="shared" si="34"/>
        <v>0</v>
      </c>
      <c r="S66" s="40"/>
      <c r="T66" s="40"/>
      <c r="U66" s="40"/>
      <c r="V66" s="40"/>
      <c r="W66" s="40"/>
      <c r="X66" s="40"/>
      <c r="Y66" s="33">
        <f t="shared" si="26"/>
        <v>0</v>
      </c>
      <c r="Z66" s="40"/>
      <c r="AA66" s="40"/>
      <c r="AB66" s="40"/>
      <c r="AC66" s="40"/>
      <c r="AD66" s="40"/>
      <c r="AE66" s="40"/>
      <c r="AF66" s="33">
        <f t="shared" si="27"/>
        <v>0</v>
      </c>
      <c r="AG66" s="40"/>
      <c r="AH66" s="40"/>
      <c r="AI66" s="40"/>
      <c r="AJ66" s="40"/>
      <c r="AK66" s="40"/>
      <c r="AL66" s="40"/>
      <c r="AM66" s="33">
        <f t="shared" si="28"/>
        <v>0</v>
      </c>
      <c r="AN66" s="40"/>
      <c r="AO66" s="40"/>
      <c r="AP66" s="40"/>
      <c r="AQ66" s="40"/>
      <c r="AR66" s="40"/>
      <c r="AS66" s="40"/>
      <c r="AT66" s="39">
        <f t="shared" si="41"/>
        <v>0</v>
      </c>
      <c r="AU66" s="35">
        <f t="shared" si="30"/>
        <v>133100</v>
      </c>
      <c r="AV66" s="42" t="s">
        <v>799</v>
      </c>
      <c r="AW66" s="40">
        <v>2022</v>
      </c>
      <c r="AX66" s="40">
        <v>2022</v>
      </c>
      <c r="AY66" s="52" t="s">
        <v>68</v>
      </c>
    </row>
    <row r="67" spans="1:51" s="7" customFormat="1" ht="86.25" customHeight="1" x14ac:dyDescent="0.25">
      <c r="A67" s="55" t="s">
        <v>814</v>
      </c>
      <c r="B67" s="96" t="s">
        <v>847</v>
      </c>
      <c r="C67" s="48" t="s">
        <v>97</v>
      </c>
      <c r="D67" s="48"/>
      <c r="E67" s="180"/>
      <c r="F67" s="48"/>
      <c r="G67" s="48"/>
      <c r="H67" s="48"/>
      <c r="I67" s="48"/>
      <c r="J67" s="48"/>
      <c r="K67" s="93">
        <f t="shared" si="40"/>
        <v>0</v>
      </c>
      <c r="L67" s="48"/>
      <c r="M67" s="48"/>
      <c r="N67" s="48"/>
      <c r="O67" s="48"/>
      <c r="P67" s="48"/>
      <c r="Q67" s="48"/>
      <c r="R67" s="181">
        <f t="shared" si="34"/>
        <v>0</v>
      </c>
      <c r="S67" s="48">
        <v>13000</v>
      </c>
      <c r="T67" s="48"/>
      <c r="U67" s="48"/>
      <c r="V67" s="48"/>
      <c r="W67" s="48"/>
      <c r="X67" s="48"/>
      <c r="Y67" s="93">
        <f t="shared" si="26"/>
        <v>13000</v>
      </c>
      <c r="Z67" s="48">
        <v>1500000</v>
      </c>
      <c r="AA67" s="48"/>
      <c r="AB67" s="48"/>
      <c r="AC67" s="48"/>
      <c r="AD67" s="48"/>
      <c r="AE67" s="48"/>
      <c r="AF67" s="93">
        <f t="shared" si="27"/>
        <v>1500000</v>
      </c>
      <c r="AG67" s="48"/>
      <c r="AH67" s="48"/>
      <c r="AI67" s="48"/>
      <c r="AJ67" s="48"/>
      <c r="AK67" s="48"/>
      <c r="AL67" s="48"/>
      <c r="AM67" s="93">
        <f t="shared" si="28"/>
        <v>0</v>
      </c>
      <c r="AN67" s="48"/>
      <c r="AO67" s="48"/>
      <c r="AP67" s="48"/>
      <c r="AQ67" s="48"/>
      <c r="AR67" s="48"/>
      <c r="AS67" s="48"/>
      <c r="AT67" s="181">
        <f t="shared" si="41"/>
        <v>0</v>
      </c>
      <c r="AU67" s="95">
        <f t="shared" si="30"/>
        <v>1513000</v>
      </c>
      <c r="AV67" s="89" t="s">
        <v>910</v>
      </c>
      <c r="AW67" s="48">
        <v>2024</v>
      </c>
      <c r="AX67" s="48">
        <v>2025</v>
      </c>
      <c r="AY67" s="52" t="s">
        <v>68</v>
      </c>
    </row>
    <row r="68" spans="1:51" s="7" customFormat="1" ht="86.25" customHeight="1" x14ac:dyDescent="0.25">
      <c r="A68" s="55" t="s">
        <v>820</v>
      </c>
      <c r="B68" s="96" t="s">
        <v>815</v>
      </c>
      <c r="C68" s="48" t="s">
        <v>97</v>
      </c>
      <c r="D68" s="48"/>
      <c r="E68" s="180"/>
      <c r="F68" s="48"/>
      <c r="G68" s="48"/>
      <c r="H68" s="48"/>
      <c r="I68" s="48"/>
      <c r="J68" s="48"/>
      <c r="K68" s="93">
        <f t="shared" si="40"/>
        <v>0</v>
      </c>
      <c r="L68" s="48">
        <v>10000</v>
      </c>
      <c r="M68" s="48"/>
      <c r="N68" s="48"/>
      <c r="O68" s="48"/>
      <c r="P68" s="48"/>
      <c r="Q68" s="48"/>
      <c r="R68" s="181">
        <f t="shared" si="34"/>
        <v>10000</v>
      </c>
      <c r="S68" s="48">
        <v>390000</v>
      </c>
      <c r="T68" s="48"/>
      <c r="U68" s="48"/>
      <c r="V68" s="48"/>
      <c r="W68" s="48"/>
      <c r="X68" s="48"/>
      <c r="Y68" s="93">
        <f t="shared" si="26"/>
        <v>390000</v>
      </c>
      <c r="Z68" s="48"/>
      <c r="AA68" s="48"/>
      <c r="AB68" s="48"/>
      <c r="AC68" s="48"/>
      <c r="AD68" s="48"/>
      <c r="AE68" s="48"/>
      <c r="AF68" s="93">
        <f t="shared" si="27"/>
        <v>0</v>
      </c>
      <c r="AG68" s="48"/>
      <c r="AH68" s="48"/>
      <c r="AI68" s="48"/>
      <c r="AJ68" s="48"/>
      <c r="AK68" s="48"/>
      <c r="AL68" s="48"/>
      <c r="AM68" s="93">
        <f t="shared" si="28"/>
        <v>0</v>
      </c>
      <c r="AN68" s="48"/>
      <c r="AO68" s="48"/>
      <c r="AP68" s="48"/>
      <c r="AQ68" s="48"/>
      <c r="AR68" s="48"/>
      <c r="AS68" s="48"/>
      <c r="AT68" s="181">
        <f t="shared" si="41"/>
        <v>0</v>
      </c>
      <c r="AU68" s="95">
        <f t="shared" si="30"/>
        <v>400000</v>
      </c>
      <c r="AV68" s="89" t="s">
        <v>870</v>
      </c>
      <c r="AW68" s="48">
        <v>2023</v>
      </c>
      <c r="AX68" s="48">
        <v>2024</v>
      </c>
      <c r="AY68" s="52" t="s">
        <v>68</v>
      </c>
    </row>
    <row r="69" spans="1:51" s="7" customFormat="1" ht="86.25" customHeight="1" x14ac:dyDescent="0.25">
      <c r="A69" s="55" t="s">
        <v>821</v>
      </c>
      <c r="B69" s="96" t="s">
        <v>849</v>
      </c>
      <c r="C69" s="48" t="s">
        <v>97</v>
      </c>
      <c r="D69" s="48"/>
      <c r="E69" s="180"/>
      <c r="F69" s="48"/>
      <c r="G69" s="48"/>
      <c r="H69" s="48"/>
      <c r="I69" s="48"/>
      <c r="J69" s="48"/>
      <c r="K69" s="93">
        <f t="shared" si="40"/>
        <v>0</v>
      </c>
      <c r="L69" s="48">
        <v>715000</v>
      </c>
      <c r="M69" s="48"/>
      <c r="N69" s="48"/>
      <c r="O69" s="48"/>
      <c r="P69" s="48"/>
      <c r="Q69" s="48"/>
      <c r="R69" s="181">
        <f t="shared" si="34"/>
        <v>715000</v>
      </c>
      <c r="S69" s="48"/>
      <c r="T69" s="48"/>
      <c r="U69" s="48"/>
      <c r="V69" s="48"/>
      <c r="W69" s="48"/>
      <c r="X69" s="48"/>
      <c r="Y69" s="93">
        <f t="shared" si="26"/>
        <v>0</v>
      </c>
      <c r="Z69" s="48"/>
      <c r="AA69" s="48"/>
      <c r="AB69" s="48"/>
      <c r="AC69" s="48"/>
      <c r="AD69" s="48"/>
      <c r="AE69" s="48"/>
      <c r="AF69" s="93">
        <f t="shared" si="27"/>
        <v>0</v>
      </c>
      <c r="AG69" s="48"/>
      <c r="AH69" s="48"/>
      <c r="AI69" s="48"/>
      <c r="AJ69" s="48"/>
      <c r="AK69" s="48"/>
      <c r="AL69" s="48"/>
      <c r="AM69" s="93">
        <f t="shared" si="28"/>
        <v>0</v>
      </c>
      <c r="AN69" s="48"/>
      <c r="AO69" s="48"/>
      <c r="AP69" s="48"/>
      <c r="AQ69" s="48"/>
      <c r="AR69" s="48"/>
      <c r="AS69" s="48"/>
      <c r="AT69" s="181">
        <f t="shared" si="41"/>
        <v>0</v>
      </c>
      <c r="AU69" s="95">
        <f t="shared" si="30"/>
        <v>715000</v>
      </c>
      <c r="AV69" s="89" t="s">
        <v>911</v>
      </c>
      <c r="AW69" s="48">
        <v>2023</v>
      </c>
      <c r="AX69" s="48">
        <v>2023</v>
      </c>
      <c r="AY69" s="52" t="s">
        <v>68</v>
      </c>
    </row>
    <row r="70" spans="1:51" s="1" customFormat="1" ht="87.75" customHeight="1" x14ac:dyDescent="0.25">
      <c r="A70" s="55" t="s">
        <v>822</v>
      </c>
      <c r="B70" s="96" t="s">
        <v>816</v>
      </c>
      <c r="C70" s="48" t="s">
        <v>97</v>
      </c>
      <c r="D70" s="48"/>
      <c r="E70" s="180"/>
      <c r="F70" s="48"/>
      <c r="G70" s="48"/>
      <c r="H70" s="48"/>
      <c r="I70" s="48"/>
      <c r="J70" s="48"/>
      <c r="K70" s="93">
        <f t="shared" si="40"/>
        <v>0</v>
      </c>
      <c r="L70" s="48"/>
      <c r="M70" s="48"/>
      <c r="N70" s="48"/>
      <c r="O70" s="48"/>
      <c r="P70" s="48"/>
      <c r="Q70" s="48"/>
      <c r="R70" s="181">
        <f t="shared" si="34"/>
        <v>0</v>
      </c>
      <c r="S70" s="48"/>
      <c r="T70" s="48"/>
      <c r="U70" s="48"/>
      <c r="V70" s="48"/>
      <c r="W70" s="48"/>
      <c r="X70" s="48"/>
      <c r="Y70" s="93">
        <f t="shared" si="26"/>
        <v>0</v>
      </c>
      <c r="Z70" s="48"/>
      <c r="AA70" s="48"/>
      <c r="AB70" s="48"/>
      <c r="AC70" s="48"/>
      <c r="AD70" s="48"/>
      <c r="AE70" s="48"/>
      <c r="AF70" s="93">
        <f t="shared" si="27"/>
        <v>0</v>
      </c>
      <c r="AG70" s="48">
        <v>380000</v>
      </c>
      <c r="AH70" s="48"/>
      <c r="AI70" s="48"/>
      <c r="AJ70" s="48"/>
      <c r="AK70" s="48"/>
      <c r="AL70" s="48"/>
      <c r="AM70" s="93">
        <f t="shared" si="28"/>
        <v>380000</v>
      </c>
      <c r="AN70" s="48"/>
      <c r="AO70" s="48"/>
      <c r="AP70" s="48"/>
      <c r="AQ70" s="48"/>
      <c r="AR70" s="48"/>
      <c r="AS70" s="48"/>
      <c r="AT70" s="181">
        <f t="shared" si="41"/>
        <v>0</v>
      </c>
      <c r="AU70" s="95">
        <f t="shared" si="30"/>
        <v>380000</v>
      </c>
      <c r="AV70" s="89" t="s">
        <v>871</v>
      </c>
      <c r="AW70" s="48">
        <v>2026</v>
      </c>
      <c r="AX70" s="48">
        <v>2026</v>
      </c>
      <c r="AY70" s="52" t="s">
        <v>68</v>
      </c>
    </row>
    <row r="71" spans="1:51" s="1" customFormat="1" ht="63" customHeight="1" x14ac:dyDescent="0.25">
      <c r="A71" s="55" t="s">
        <v>822</v>
      </c>
      <c r="B71" s="96" t="s">
        <v>817</v>
      </c>
      <c r="C71" s="48" t="s">
        <v>97</v>
      </c>
      <c r="D71" s="48"/>
      <c r="E71" s="180"/>
      <c r="F71" s="48"/>
      <c r="G71" s="48"/>
      <c r="H71" s="48"/>
      <c r="I71" s="48"/>
      <c r="J71" s="48"/>
      <c r="K71" s="93">
        <f t="shared" si="40"/>
        <v>0</v>
      </c>
      <c r="L71" s="48"/>
      <c r="M71" s="48"/>
      <c r="N71" s="48"/>
      <c r="O71" s="48"/>
      <c r="P71" s="48"/>
      <c r="Q71" s="48"/>
      <c r="R71" s="181">
        <f t="shared" si="34"/>
        <v>0</v>
      </c>
      <c r="S71" s="48"/>
      <c r="T71" s="48"/>
      <c r="U71" s="48"/>
      <c r="V71" s="48"/>
      <c r="W71" s="48"/>
      <c r="X71" s="48"/>
      <c r="Y71" s="93">
        <f t="shared" si="26"/>
        <v>0</v>
      </c>
      <c r="Z71" s="48"/>
      <c r="AA71" s="48"/>
      <c r="AB71" s="48"/>
      <c r="AC71" s="48"/>
      <c r="AD71" s="48"/>
      <c r="AE71" s="48"/>
      <c r="AF71" s="93">
        <f t="shared" si="27"/>
        <v>0</v>
      </c>
      <c r="AG71" s="48"/>
      <c r="AH71" s="48"/>
      <c r="AI71" s="48"/>
      <c r="AJ71" s="48"/>
      <c r="AK71" s="48"/>
      <c r="AL71" s="48"/>
      <c r="AM71" s="93">
        <f t="shared" si="28"/>
        <v>0</v>
      </c>
      <c r="AN71" s="48">
        <v>380000</v>
      </c>
      <c r="AO71" s="48"/>
      <c r="AP71" s="48"/>
      <c r="AQ71" s="48"/>
      <c r="AR71" s="48"/>
      <c r="AS71" s="48"/>
      <c r="AT71" s="181">
        <f t="shared" si="41"/>
        <v>380000</v>
      </c>
      <c r="AU71" s="95">
        <f t="shared" si="30"/>
        <v>380000</v>
      </c>
      <c r="AV71" s="89" t="s">
        <v>872</v>
      </c>
      <c r="AW71" s="48">
        <v>2027</v>
      </c>
      <c r="AX71" s="48">
        <v>2027</v>
      </c>
      <c r="AY71" s="52" t="s">
        <v>68</v>
      </c>
    </row>
    <row r="72" spans="1:51" s="1" customFormat="1" ht="97.5" customHeight="1" x14ac:dyDescent="0.25">
      <c r="A72" s="55" t="s">
        <v>823</v>
      </c>
      <c r="B72" s="96" t="s">
        <v>818</v>
      </c>
      <c r="C72" s="48" t="s">
        <v>97</v>
      </c>
      <c r="D72" s="48"/>
      <c r="E72" s="180"/>
      <c r="F72" s="48"/>
      <c r="G72" s="48"/>
      <c r="H72" s="48"/>
      <c r="I72" s="48"/>
      <c r="J72" s="48"/>
      <c r="K72" s="93">
        <f t="shared" si="40"/>
        <v>0</v>
      </c>
      <c r="L72" s="48"/>
      <c r="M72" s="48"/>
      <c r="N72" s="48"/>
      <c r="O72" s="48"/>
      <c r="P72" s="48"/>
      <c r="Q72" s="48"/>
      <c r="R72" s="181">
        <f t="shared" si="34"/>
        <v>0</v>
      </c>
      <c r="S72" s="48"/>
      <c r="T72" s="48"/>
      <c r="U72" s="48"/>
      <c r="V72" s="48"/>
      <c r="W72" s="48"/>
      <c r="X72" s="48"/>
      <c r="Y72" s="93">
        <f t="shared" si="26"/>
        <v>0</v>
      </c>
      <c r="Z72" s="48"/>
      <c r="AA72" s="48"/>
      <c r="AB72" s="48"/>
      <c r="AC72" s="48"/>
      <c r="AD72" s="48"/>
      <c r="AE72" s="48"/>
      <c r="AF72" s="93">
        <f t="shared" si="27"/>
        <v>0</v>
      </c>
      <c r="AG72" s="48">
        <v>10000</v>
      </c>
      <c r="AH72" s="48"/>
      <c r="AI72" s="48"/>
      <c r="AJ72" s="48"/>
      <c r="AK72" s="48"/>
      <c r="AL72" s="48"/>
      <c r="AM72" s="93">
        <f t="shared" si="28"/>
        <v>10000</v>
      </c>
      <c r="AN72" s="48">
        <v>370000</v>
      </c>
      <c r="AO72" s="48"/>
      <c r="AP72" s="48"/>
      <c r="AQ72" s="48"/>
      <c r="AR72" s="48"/>
      <c r="AS72" s="48"/>
      <c r="AT72" s="181">
        <f t="shared" si="41"/>
        <v>370000</v>
      </c>
      <c r="AU72" s="95">
        <f t="shared" si="30"/>
        <v>380000</v>
      </c>
      <c r="AV72" s="89" t="s">
        <v>873</v>
      </c>
      <c r="AW72" s="48">
        <v>2026</v>
      </c>
      <c r="AX72" s="48">
        <v>2027</v>
      </c>
      <c r="AY72" s="52" t="s">
        <v>68</v>
      </c>
    </row>
    <row r="73" spans="1:51" s="1" customFormat="1" ht="53.1" customHeight="1" x14ac:dyDescent="0.25">
      <c r="A73" s="55" t="s">
        <v>824</v>
      </c>
      <c r="B73" s="96" t="s">
        <v>819</v>
      </c>
      <c r="C73" s="48" t="s">
        <v>97</v>
      </c>
      <c r="D73" s="48"/>
      <c r="E73" s="180"/>
      <c r="F73" s="48"/>
      <c r="G73" s="48"/>
      <c r="H73" s="48"/>
      <c r="I73" s="48"/>
      <c r="J73" s="48"/>
      <c r="K73" s="93">
        <f t="shared" si="40"/>
        <v>0</v>
      </c>
      <c r="L73" s="48"/>
      <c r="M73" s="48"/>
      <c r="N73" s="48"/>
      <c r="O73" s="48"/>
      <c r="P73" s="48"/>
      <c r="Q73" s="48"/>
      <c r="R73" s="181">
        <f t="shared" si="34"/>
        <v>0</v>
      </c>
      <c r="S73" s="48">
        <v>515000</v>
      </c>
      <c r="T73" s="48"/>
      <c r="U73" s="48"/>
      <c r="V73" s="48"/>
      <c r="W73" s="48"/>
      <c r="X73" s="48"/>
      <c r="Y73" s="93">
        <f t="shared" si="26"/>
        <v>515000</v>
      </c>
      <c r="Z73" s="48"/>
      <c r="AA73" s="48"/>
      <c r="AB73" s="48"/>
      <c r="AC73" s="48"/>
      <c r="AD73" s="48"/>
      <c r="AE73" s="48"/>
      <c r="AF73" s="93">
        <f t="shared" si="27"/>
        <v>0</v>
      </c>
      <c r="AG73" s="48"/>
      <c r="AH73" s="48"/>
      <c r="AI73" s="48"/>
      <c r="AJ73" s="48"/>
      <c r="AK73" s="48"/>
      <c r="AL73" s="48"/>
      <c r="AM73" s="93">
        <f t="shared" si="28"/>
        <v>0</v>
      </c>
      <c r="AN73" s="48"/>
      <c r="AO73" s="48"/>
      <c r="AP73" s="48"/>
      <c r="AQ73" s="48"/>
      <c r="AR73" s="48"/>
      <c r="AS73" s="48"/>
      <c r="AT73" s="181">
        <f t="shared" si="41"/>
        <v>0</v>
      </c>
      <c r="AU73" s="95">
        <f t="shared" si="30"/>
        <v>515000</v>
      </c>
      <c r="AV73" s="89" t="s">
        <v>874</v>
      </c>
      <c r="AW73" s="48">
        <v>2024</v>
      </c>
      <c r="AX73" s="48">
        <v>2024</v>
      </c>
      <c r="AY73" s="52" t="s">
        <v>68</v>
      </c>
    </row>
    <row r="74" spans="1:51" s="1" customFormat="1" ht="87" customHeight="1" x14ac:dyDescent="0.25">
      <c r="A74" s="233" t="s">
        <v>917</v>
      </c>
      <c r="B74" s="234" t="s">
        <v>918</v>
      </c>
      <c r="C74" s="235" t="s">
        <v>97</v>
      </c>
      <c r="D74" s="236"/>
      <c r="E74" s="237"/>
      <c r="F74" s="237"/>
      <c r="G74" s="236"/>
      <c r="H74" s="236"/>
      <c r="I74" s="236"/>
      <c r="J74" s="236"/>
      <c r="K74" s="238">
        <f t="shared" si="40"/>
        <v>0</v>
      </c>
      <c r="L74" s="237">
        <v>12100</v>
      </c>
      <c r="M74" s="237"/>
      <c r="N74" s="236"/>
      <c r="O74" s="236"/>
      <c r="P74" s="236"/>
      <c r="Q74" s="236"/>
      <c r="R74" s="238">
        <f>L74+M74+N74+P74</f>
        <v>12100</v>
      </c>
      <c r="S74" s="236">
        <f>111600*1.21</f>
        <v>135036</v>
      </c>
      <c r="T74" s="236"/>
      <c r="U74" s="236"/>
      <c r="V74" s="236"/>
      <c r="W74" s="236"/>
      <c r="X74" s="236"/>
      <c r="Y74" s="238">
        <f t="shared" si="26"/>
        <v>135036</v>
      </c>
      <c r="Z74" s="236"/>
      <c r="AA74" s="236"/>
      <c r="AB74" s="236"/>
      <c r="AC74" s="236"/>
      <c r="AD74" s="236"/>
      <c r="AE74" s="236"/>
      <c r="AF74" s="238">
        <f t="shared" si="27"/>
        <v>0</v>
      </c>
      <c r="AG74" s="236"/>
      <c r="AH74" s="236"/>
      <c r="AI74" s="236"/>
      <c r="AJ74" s="236"/>
      <c r="AK74" s="236"/>
      <c r="AL74" s="236"/>
      <c r="AM74" s="238">
        <f t="shared" si="28"/>
        <v>0</v>
      </c>
      <c r="AN74" s="236"/>
      <c r="AO74" s="236"/>
      <c r="AP74" s="236"/>
      <c r="AQ74" s="236"/>
      <c r="AR74" s="236"/>
      <c r="AS74" s="236"/>
      <c r="AT74" s="238">
        <f t="shared" si="41"/>
        <v>0</v>
      </c>
      <c r="AU74" s="239">
        <f>AT74+AM74+AF74+Y74+R74+K74</f>
        <v>147136</v>
      </c>
      <c r="AV74" s="240" t="s">
        <v>919</v>
      </c>
      <c r="AW74" s="236">
        <v>2023</v>
      </c>
      <c r="AX74" s="236">
        <v>2024</v>
      </c>
      <c r="AY74" s="241" t="s">
        <v>920</v>
      </c>
    </row>
    <row r="75" spans="1:51" s="1" customFormat="1" ht="28.5" customHeight="1" x14ac:dyDescent="0.25">
      <c r="A75" s="338" t="s">
        <v>927</v>
      </c>
      <c r="B75" s="339"/>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40"/>
    </row>
    <row r="76" spans="1:51" s="1" customFormat="1" ht="192.6" customHeight="1" x14ac:dyDescent="0.25">
      <c r="A76" s="233" t="s">
        <v>921</v>
      </c>
      <c r="B76" s="234" t="s">
        <v>922</v>
      </c>
      <c r="C76" s="235" t="s">
        <v>97</v>
      </c>
      <c r="D76" s="236"/>
      <c r="E76" s="237"/>
      <c r="F76" s="237"/>
      <c r="G76" s="236"/>
      <c r="H76" s="236"/>
      <c r="I76" s="236"/>
      <c r="J76" s="236"/>
      <c r="K76" s="238">
        <f t="shared" si="40"/>
        <v>0</v>
      </c>
      <c r="L76" s="237">
        <v>12100</v>
      </c>
      <c r="M76" s="237"/>
      <c r="N76" s="236"/>
      <c r="O76" s="236"/>
      <c r="P76" s="236"/>
      <c r="Q76" s="236"/>
      <c r="R76" s="238">
        <f>L76+M76+N76+P76</f>
        <v>12100</v>
      </c>
      <c r="S76" s="236">
        <f>1.21*151200</f>
        <v>182952</v>
      </c>
      <c r="T76" s="236"/>
      <c r="U76" s="236"/>
      <c r="V76" s="236"/>
      <c r="W76" s="236"/>
      <c r="X76" s="236"/>
      <c r="Y76" s="238">
        <f t="shared" si="26"/>
        <v>182952</v>
      </c>
      <c r="Z76" s="236"/>
      <c r="AA76" s="236"/>
      <c r="AB76" s="236"/>
      <c r="AC76" s="236"/>
      <c r="AD76" s="236"/>
      <c r="AE76" s="236"/>
      <c r="AF76" s="238">
        <f t="shared" si="27"/>
        <v>0</v>
      </c>
      <c r="AG76" s="236"/>
      <c r="AH76" s="236"/>
      <c r="AI76" s="236"/>
      <c r="AJ76" s="236"/>
      <c r="AK76" s="236"/>
      <c r="AL76" s="236"/>
      <c r="AM76" s="238">
        <f t="shared" si="28"/>
        <v>0</v>
      </c>
      <c r="AN76" s="236"/>
      <c r="AO76" s="236"/>
      <c r="AP76" s="236"/>
      <c r="AQ76" s="236"/>
      <c r="AR76" s="236"/>
      <c r="AS76" s="236"/>
      <c r="AT76" s="238">
        <f t="shared" si="41"/>
        <v>0</v>
      </c>
      <c r="AU76" s="239">
        <f>AT76+AM76+AF76+Y76+R76+K76</f>
        <v>195052</v>
      </c>
      <c r="AV76" s="240" t="s">
        <v>923</v>
      </c>
      <c r="AW76" s="236">
        <v>2023</v>
      </c>
      <c r="AX76" s="236">
        <v>2024</v>
      </c>
      <c r="AY76" s="241" t="s">
        <v>920</v>
      </c>
    </row>
    <row r="77" spans="1:51" ht="31.5" customHeight="1" x14ac:dyDescent="0.25">
      <c r="A77" s="338" t="s">
        <v>927</v>
      </c>
      <c r="B77" s="339"/>
      <c r="C77" s="339"/>
      <c r="D77" s="339"/>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40"/>
    </row>
    <row r="78" spans="1:51" s="1" customFormat="1" ht="115.5" customHeight="1" x14ac:dyDescent="0.25">
      <c r="A78" s="233" t="s">
        <v>924</v>
      </c>
      <c r="B78" s="234" t="s">
        <v>925</v>
      </c>
      <c r="C78" s="235" t="s">
        <v>97</v>
      </c>
      <c r="D78" s="236"/>
      <c r="E78" s="237"/>
      <c r="F78" s="237"/>
      <c r="G78" s="236"/>
      <c r="H78" s="236"/>
      <c r="I78" s="236"/>
      <c r="J78" s="236"/>
      <c r="K78" s="238">
        <f t="shared" si="40"/>
        <v>0</v>
      </c>
      <c r="L78" s="237">
        <v>6000</v>
      </c>
      <c r="M78" s="237"/>
      <c r="N78" s="236"/>
      <c r="O78" s="236"/>
      <c r="P78" s="236"/>
      <c r="Q78" s="236"/>
      <c r="R78" s="238">
        <f>L78+M78+N78+P78</f>
        <v>6000</v>
      </c>
      <c r="S78" s="236">
        <f>1.21*50400</f>
        <v>60984</v>
      </c>
      <c r="T78" s="236"/>
      <c r="U78" s="236"/>
      <c r="V78" s="236"/>
      <c r="W78" s="236"/>
      <c r="X78" s="236"/>
      <c r="Y78" s="238">
        <f t="shared" si="26"/>
        <v>60984</v>
      </c>
      <c r="Z78" s="236"/>
      <c r="AA78" s="236"/>
      <c r="AB78" s="236"/>
      <c r="AC78" s="236"/>
      <c r="AD78" s="236"/>
      <c r="AE78" s="236"/>
      <c r="AF78" s="238">
        <f t="shared" si="27"/>
        <v>0</v>
      </c>
      <c r="AG78" s="236"/>
      <c r="AH78" s="236"/>
      <c r="AI78" s="236"/>
      <c r="AJ78" s="236"/>
      <c r="AK78" s="236"/>
      <c r="AL78" s="236"/>
      <c r="AM78" s="238">
        <f t="shared" si="28"/>
        <v>0</v>
      </c>
      <c r="AN78" s="236"/>
      <c r="AO78" s="236"/>
      <c r="AP78" s="236"/>
      <c r="AQ78" s="236"/>
      <c r="AR78" s="236"/>
      <c r="AS78" s="236"/>
      <c r="AT78" s="238">
        <f t="shared" si="41"/>
        <v>0</v>
      </c>
      <c r="AU78" s="239">
        <f>AT78+AM78+AF78+Y78+R78+K78</f>
        <v>66984</v>
      </c>
      <c r="AV78" s="240" t="s">
        <v>926</v>
      </c>
      <c r="AW78" s="236">
        <v>2023</v>
      </c>
      <c r="AX78" s="236">
        <v>2024</v>
      </c>
      <c r="AY78" s="241" t="s">
        <v>920</v>
      </c>
    </row>
    <row r="79" spans="1:51" ht="31.5" customHeight="1" x14ac:dyDescent="0.25">
      <c r="A79" s="338" t="s">
        <v>927</v>
      </c>
      <c r="B79" s="339"/>
      <c r="C79" s="339"/>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c r="AX79" s="339"/>
      <c r="AY79" s="340"/>
    </row>
    <row r="80" spans="1:51" ht="45" hidden="1" customHeight="1" x14ac:dyDescent="0.25">
      <c r="A80" s="261" t="s">
        <v>949</v>
      </c>
      <c r="B80" s="256" t="s">
        <v>950</v>
      </c>
      <c r="C80" s="255" t="s">
        <v>97</v>
      </c>
      <c r="D80" s="258"/>
      <c r="E80" s="257"/>
      <c r="F80" s="258"/>
      <c r="G80" s="262"/>
      <c r="H80" s="262"/>
      <c r="I80" s="262"/>
      <c r="J80" s="262"/>
      <c r="K80" s="263">
        <f t="shared" ref="K80:K81" si="42">E80+F80+G80+I80</f>
        <v>0</v>
      </c>
      <c r="L80" s="257"/>
      <c r="M80" s="257"/>
      <c r="N80" s="257"/>
      <c r="O80" s="257"/>
      <c r="P80" s="257"/>
      <c r="Q80" s="257"/>
      <c r="R80" s="259">
        <f t="shared" ref="R80:R81" si="43">L80+M80+N80+P80</f>
        <v>0</v>
      </c>
      <c r="S80" s="257"/>
      <c r="T80" s="257"/>
      <c r="U80" s="257"/>
      <c r="V80" s="257"/>
      <c r="W80" s="257"/>
      <c r="X80" s="257"/>
      <c r="Y80" s="263">
        <f t="shared" ref="Y80:Y81" si="44">S80+T80+U80+W80</f>
        <v>0</v>
      </c>
      <c r="Z80" s="257">
        <v>12000</v>
      </c>
      <c r="AA80" s="257"/>
      <c r="AB80" s="257"/>
      <c r="AC80" s="257"/>
      <c r="AD80" s="257"/>
      <c r="AE80" s="257"/>
      <c r="AF80" s="263">
        <f t="shared" ref="AF80:AF81" si="45">Z80+AA80+AB80+AD80</f>
        <v>12000</v>
      </c>
      <c r="AG80" s="257">
        <v>160000</v>
      </c>
      <c r="AH80" s="257"/>
      <c r="AI80" s="257"/>
      <c r="AJ80" s="257"/>
      <c r="AK80" s="257"/>
      <c r="AL80" s="257"/>
      <c r="AM80" s="263">
        <f t="shared" ref="AM80:AM81" si="46">AG80+AH80+AI80+AK80</f>
        <v>160000</v>
      </c>
      <c r="AN80" s="257"/>
      <c r="AO80" s="257"/>
      <c r="AP80" s="257"/>
      <c r="AQ80" s="257"/>
      <c r="AR80" s="257"/>
      <c r="AS80" s="257"/>
      <c r="AT80" s="259">
        <f t="shared" ref="AT80:AT81" si="47">AN80+AO80+AP80+AR80</f>
        <v>0</v>
      </c>
      <c r="AU80" s="260">
        <f t="shared" ref="AU80:AU81" si="48">AT80+AM80+AF80+Y80+R80+K80</f>
        <v>172000</v>
      </c>
      <c r="AV80" s="264" t="s">
        <v>951</v>
      </c>
      <c r="AW80" s="257">
        <v>2025</v>
      </c>
      <c r="AX80" s="257">
        <v>2026</v>
      </c>
      <c r="AY80" s="265" t="s">
        <v>68</v>
      </c>
    </row>
    <row r="81" spans="1:51" s="1" customFormat="1" ht="192.6" customHeight="1" x14ac:dyDescent="0.25">
      <c r="A81" s="167" t="s">
        <v>949</v>
      </c>
      <c r="B81" s="234" t="s">
        <v>950</v>
      </c>
      <c r="C81" s="235" t="s">
        <v>97</v>
      </c>
      <c r="D81" s="290"/>
      <c r="E81" s="236"/>
      <c r="F81" s="290"/>
      <c r="G81" s="291"/>
      <c r="H81" s="291"/>
      <c r="I81" s="291"/>
      <c r="J81" s="291"/>
      <c r="K81" s="275">
        <f t="shared" si="42"/>
        <v>0</v>
      </c>
      <c r="L81" s="236"/>
      <c r="M81" s="236"/>
      <c r="N81" s="236"/>
      <c r="O81" s="236"/>
      <c r="P81" s="236"/>
      <c r="Q81" s="236"/>
      <c r="R81" s="238">
        <f t="shared" si="43"/>
        <v>0</v>
      </c>
      <c r="S81" s="236"/>
      <c r="T81" s="236"/>
      <c r="U81" s="236"/>
      <c r="V81" s="236"/>
      <c r="W81" s="236"/>
      <c r="X81" s="236"/>
      <c r="Y81" s="275">
        <f t="shared" si="44"/>
        <v>0</v>
      </c>
      <c r="Z81" s="236">
        <v>12000</v>
      </c>
      <c r="AA81" s="236"/>
      <c r="AB81" s="236"/>
      <c r="AC81" s="236"/>
      <c r="AD81" s="236"/>
      <c r="AE81" s="236"/>
      <c r="AF81" s="275">
        <f t="shared" si="45"/>
        <v>12000</v>
      </c>
      <c r="AG81" s="236">
        <v>160000</v>
      </c>
      <c r="AH81" s="236"/>
      <c r="AI81" s="236"/>
      <c r="AJ81" s="236"/>
      <c r="AK81" s="236"/>
      <c r="AL81" s="236"/>
      <c r="AM81" s="275">
        <f t="shared" si="46"/>
        <v>160000</v>
      </c>
      <c r="AN81" s="236"/>
      <c r="AO81" s="236"/>
      <c r="AP81" s="236"/>
      <c r="AQ81" s="236"/>
      <c r="AR81" s="236"/>
      <c r="AS81" s="236"/>
      <c r="AT81" s="238">
        <f t="shared" si="47"/>
        <v>0</v>
      </c>
      <c r="AU81" s="288">
        <f t="shared" si="48"/>
        <v>172000</v>
      </c>
      <c r="AV81" s="240" t="s">
        <v>951</v>
      </c>
      <c r="AW81" s="236">
        <v>2025</v>
      </c>
      <c r="AX81" s="236">
        <v>2026</v>
      </c>
      <c r="AY81" s="52" t="s">
        <v>68</v>
      </c>
    </row>
    <row r="82" spans="1:51" ht="31.5" customHeight="1" x14ac:dyDescent="0.25">
      <c r="A82" s="343" t="s">
        <v>1001</v>
      </c>
      <c r="B82" s="344"/>
      <c r="C82" s="344"/>
      <c r="D82" s="344"/>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c r="AM82" s="344"/>
      <c r="AN82" s="344"/>
      <c r="AO82" s="344"/>
      <c r="AP82" s="344"/>
      <c r="AQ82" s="344"/>
      <c r="AR82" s="344"/>
      <c r="AS82" s="344"/>
      <c r="AT82" s="344"/>
      <c r="AU82" s="344"/>
      <c r="AV82" s="344"/>
      <c r="AW82" s="344"/>
      <c r="AX82" s="344"/>
      <c r="AY82" s="345"/>
    </row>
    <row r="83" spans="1:51" s="429" customFormat="1" ht="141.94999999999999" customHeight="1" x14ac:dyDescent="0.25">
      <c r="A83" s="419" t="s">
        <v>1029</v>
      </c>
      <c r="B83" s="420" t="s">
        <v>1030</v>
      </c>
      <c r="C83" s="421" t="s">
        <v>97</v>
      </c>
      <c r="D83" s="422"/>
      <c r="E83" s="423"/>
      <c r="F83" s="424"/>
      <c r="G83" s="422"/>
      <c r="H83" s="422"/>
      <c r="I83" s="422"/>
      <c r="J83" s="422"/>
      <c r="K83" s="289">
        <f t="shared" ref="K83" si="49">E83+F83+G83+I83</f>
        <v>0</v>
      </c>
      <c r="L83" s="425"/>
      <c r="M83" s="425"/>
      <c r="N83" s="425"/>
      <c r="O83" s="425"/>
      <c r="P83" s="425"/>
      <c r="Q83" s="425"/>
      <c r="R83" s="278">
        <f t="shared" ref="R83" si="50">L83+M83+N83+P83</f>
        <v>0</v>
      </c>
      <c r="S83" s="425">
        <v>138981</v>
      </c>
      <c r="T83" s="425"/>
      <c r="U83" s="425"/>
      <c r="V83" s="425"/>
      <c r="W83" s="425">
        <v>324289</v>
      </c>
      <c r="X83" s="425" t="s">
        <v>1031</v>
      </c>
      <c r="Y83" s="278">
        <f t="shared" ref="Y83" si="51">S83+T83+U83+W83</f>
        <v>463270</v>
      </c>
      <c r="Z83" s="425"/>
      <c r="AA83" s="425"/>
      <c r="AB83" s="425"/>
      <c r="AC83" s="425"/>
      <c r="AD83" s="425"/>
      <c r="AE83" s="425"/>
      <c r="AF83" s="277">
        <f t="shared" ref="AF83" si="52">Z83+AA83+AB83+AD83</f>
        <v>0</v>
      </c>
      <c r="AG83" s="425"/>
      <c r="AH83" s="425"/>
      <c r="AI83" s="425"/>
      <c r="AJ83" s="425"/>
      <c r="AK83" s="425"/>
      <c r="AL83" s="425"/>
      <c r="AM83" s="277">
        <f t="shared" ref="AM83" si="53">AG83+AH83+AI83+AK83</f>
        <v>0</v>
      </c>
      <c r="AN83" s="425"/>
      <c r="AO83" s="425"/>
      <c r="AP83" s="425"/>
      <c r="AQ83" s="425"/>
      <c r="AR83" s="425"/>
      <c r="AS83" s="425"/>
      <c r="AT83" s="278">
        <f t="shared" ref="AT83" si="54">AN83+AO83+AP83+AR83</f>
        <v>0</v>
      </c>
      <c r="AU83" s="426">
        <f>AT83+AM83+AF83+Y83+R83+K83</f>
        <v>463270</v>
      </c>
      <c r="AV83" s="427" t="s">
        <v>1032</v>
      </c>
      <c r="AW83" s="422">
        <v>2024</v>
      </c>
      <c r="AX83" s="422">
        <v>2024</v>
      </c>
      <c r="AY83" s="428" t="s">
        <v>68</v>
      </c>
    </row>
    <row r="84" spans="1:51" s="436" customFormat="1" ht="35.1" customHeight="1" x14ac:dyDescent="0.25">
      <c r="A84" s="433" t="s">
        <v>1037</v>
      </c>
      <c r="B84" s="434"/>
      <c r="C84" s="434"/>
      <c r="D84" s="434"/>
      <c r="E84" s="434"/>
      <c r="F84" s="434"/>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5"/>
    </row>
    <row r="85" spans="1:51" s="429" customFormat="1" ht="145.5" customHeight="1" x14ac:dyDescent="0.25">
      <c r="A85" s="419" t="s">
        <v>1033</v>
      </c>
      <c r="B85" s="420" t="s">
        <v>1034</v>
      </c>
      <c r="C85" s="421" t="s">
        <v>97</v>
      </c>
      <c r="D85" s="422"/>
      <c r="E85" s="423"/>
      <c r="F85" s="424"/>
      <c r="G85" s="422"/>
      <c r="H85" s="422"/>
      <c r="I85" s="422"/>
      <c r="J85" s="422"/>
      <c r="K85" s="289">
        <f t="shared" ref="K85" si="55">E85+F85+G85+I85</f>
        <v>0</v>
      </c>
      <c r="L85" s="425"/>
      <c r="M85" s="425"/>
      <c r="N85" s="425"/>
      <c r="O85" s="425"/>
      <c r="P85" s="425"/>
      <c r="Q85" s="425"/>
      <c r="R85" s="278">
        <f t="shared" ref="R85" si="56">L85+M85+N85+P85</f>
        <v>0</v>
      </c>
      <c r="S85" s="425">
        <v>55808.744999999995</v>
      </c>
      <c r="T85" s="425"/>
      <c r="U85" s="425"/>
      <c r="V85" s="425"/>
      <c r="W85" s="425">
        <v>130220.40499999998</v>
      </c>
      <c r="X85" s="425" t="s">
        <v>1031</v>
      </c>
      <c r="Y85" s="278">
        <f t="shared" ref="Y85" si="57">S85+T85+U85+W85</f>
        <v>186029.14999999997</v>
      </c>
      <c r="Z85" s="425"/>
      <c r="AA85" s="425"/>
      <c r="AB85" s="425"/>
      <c r="AC85" s="425"/>
      <c r="AD85" s="425"/>
      <c r="AE85" s="425"/>
      <c r="AF85" s="277">
        <f t="shared" ref="AF85" si="58">Z85+AA85+AB85+AD85</f>
        <v>0</v>
      </c>
      <c r="AG85" s="425"/>
      <c r="AH85" s="425"/>
      <c r="AI85" s="425"/>
      <c r="AJ85" s="425"/>
      <c r="AK85" s="425"/>
      <c r="AL85" s="425"/>
      <c r="AM85" s="277">
        <f t="shared" ref="AM85" si="59">AG85+AH85+AI85+AK85</f>
        <v>0</v>
      </c>
      <c r="AN85" s="425"/>
      <c r="AO85" s="425"/>
      <c r="AP85" s="425"/>
      <c r="AQ85" s="425"/>
      <c r="AR85" s="425"/>
      <c r="AS85" s="425"/>
      <c r="AT85" s="278">
        <f t="shared" ref="AT85" si="60">AN85+AO85+AP85+AR85</f>
        <v>0</v>
      </c>
      <c r="AU85" s="426">
        <f>AT85+AM85+AF85+Y85+R85+K85</f>
        <v>186029.14999999997</v>
      </c>
      <c r="AV85" s="427" t="s">
        <v>1035</v>
      </c>
      <c r="AW85" s="422">
        <v>2024</v>
      </c>
      <c r="AX85" s="422">
        <v>2024</v>
      </c>
      <c r="AY85" s="428" t="s">
        <v>68</v>
      </c>
    </row>
    <row r="86" spans="1:51" s="436" customFormat="1" ht="35.1" customHeight="1" x14ac:dyDescent="0.25">
      <c r="A86" s="433" t="s">
        <v>1038</v>
      </c>
      <c r="B86" s="434"/>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5"/>
    </row>
    <row r="87" spans="1:51" ht="51.6" customHeight="1" x14ac:dyDescent="0.25">
      <c r="A87" s="351" t="s">
        <v>548</v>
      </c>
      <c r="B87" s="352"/>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352"/>
      <c r="AJ87" s="352"/>
      <c r="AK87" s="352"/>
      <c r="AL87" s="352"/>
      <c r="AM87" s="352"/>
      <c r="AN87" s="352"/>
      <c r="AO87" s="352"/>
      <c r="AP87" s="352"/>
      <c r="AQ87" s="352"/>
      <c r="AR87" s="352"/>
      <c r="AS87" s="352"/>
      <c r="AT87" s="352"/>
      <c r="AU87" s="352"/>
      <c r="AV87" s="352"/>
      <c r="AW87" s="352"/>
      <c r="AX87" s="352"/>
      <c r="AY87" s="352"/>
    </row>
    <row r="88" spans="1:51" ht="165" customHeight="1" x14ac:dyDescent="0.3">
      <c r="A88" s="126" t="s">
        <v>319</v>
      </c>
      <c r="B88" s="48" t="s">
        <v>800</v>
      </c>
      <c r="C88" s="48" t="s">
        <v>97</v>
      </c>
      <c r="D88" s="50"/>
      <c r="E88" s="90"/>
      <c r="F88" s="90"/>
      <c r="G88" s="50"/>
      <c r="H88" s="50"/>
      <c r="I88" s="50"/>
      <c r="J88" s="50"/>
      <c r="K88" s="87">
        <f>E88+F88+G88+I88</f>
        <v>0</v>
      </c>
      <c r="L88" s="90">
        <v>60000</v>
      </c>
      <c r="M88" s="90">
        <v>70000</v>
      </c>
      <c r="N88" s="50"/>
      <c r="O88" s="50"/>
      <c r="P88" s="50"/>
      <c r="Q88" s="50"/>
      <c r="R88" s="87">
        <f>L88+M88+N88+P88</f>
        <v>130000</v>
      </c>
      <c r="S88" s="90">
        <v>20000</v>
      </c>
      <c r="T88" s="90">
        <v>35000</v>
      </c>
      <c r="U88" s="50"/>
      <c r="V88" s="50"/>
      <c r="W88" s="50"/>
      <c r="X88" s="50"/>
      <c r="Y88" s="87">
        <f>S88+T88+U88+W88</f>
        <v>55000</v>
      </c>
      <c r="Z88" s="50"/>
      <c r="AA88" s="50"/>
      <c r="AB88" s="50"/>
      <c r="AC88" s="50"/>
      <c r="AD88" s="50"/>
      <c r="AE88" s="50"/>
      <c r="AF88" s="87">
        <f>Z88+AA88+AB88+AD88</f>
        <v>0</v>
      </c>
      <c r="AG88" s="50"/>
      <c r="AH88" s="50"/>
      <c r="AI88" s="50"/>
      <c r="AJ88" s="50"/>
      <c r="AK88" s="50"/>
      <c r="AL88" s="50"/>
      <c r="AM88" s="87">
        <f>AG88+AH88+AI88+AK88</f>
        <v>0</v>
      </c>
      <c r="AN88" s="50"/>
      <c r="AO88" s="50"/>
      <c r="AP88" s="50"/>
      <c r="AQ88" s="50"/>
      <c r="AR88" s="50"/>
      <c r="AS88" s="50"/>
      <c r="AT88" s="87">
        <f>AN88+AO88+AP88+AR88</f>
        <v>0</v>
      </c>
      <c r="AU88" s="35">
        <f t="shared" si="30"/>
        <v>185000</v>
      </c>
      <c r="AV88" s="211" t="s">
        <v>663</v>
      </c>
      <c r="AW88" s="50">
        <v>2023</v>
      </c>
      <c r="AX88" s="50">
        <v>2024</v>
      </c>
      <c r="AY88" s="48" t="s">
        <v>68</v>
      </c>
    </row>
    <row r="89" spans="1:51" ht="51" customHeight="1" x14ac:dyDescent="0.25">
      <c r="A89" s="351" t="s">
        <v>549</v>
      </c>
      <c r="B89" s="352"/>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2"/>
    </row>
    <row r="90" spans="1:51" s="183" customFormat="1" ht="110.25" customHeight="1" x14ac:dyDescent="0.25">
      <c r="A90" s="92" t="s">
        <v>320</v>
      </c>
      <c r="B90" s="51"/>
      <c r="C90" s="51"/>
      <c r="D90" s="51"/>
      <c r="E90" s="51"/>
      <c r="F90" s="51"/>
      <c r="G90" s="51"/>
      <c r="H90" s="51"/>
      <c r="I90" s="51"/>
      <c r="J90" s="51"/>
      <c r="K90" s="87">
        <f>E90+F90+G90+I90</f>
        <v>0</v>
      </c>
      <c r="L90" s="94"/>
      <c r="M90" s="51"/>
      <c r="N90" s="51"/>
      <c r="O90" s="51"/>
      <c r="P90" s="51"/>
      <c r="Q90" s="51"/>
      <c r="R90" s="87">
        <f>L90+M90+N90+P90</f>
        <v>0</v>
      </c>
      <c r="S90" s="50"/>
      <c r="T90" s="50"/>
      <c r="U90" s="50"/>
      <c r="V90" s="50"/>
      <c r="W90" s="50"/>
      <c r="X90" s="50"/>
      <c r="Y90" s="87">
        <f>S90+T90+U90+W90</f>
        <v>0</v>
      </c>
      <c r="Z90" s="50"/>
      <c r="AA90" s="50"/>
      <c r="AB90" s="50"/>
      <c r="AC90" s="50"/>
      <c r="AD90" s="50"/>
      <c r="AE90" s="50"/>
      <c r="AF90" s="87">
        <f>Z90+AA90+AB90+AD90</f>
        <v>0</v>
      </c>
      <c r="AG90" s="50"/>
      <c r="AH90" s="50"/>
      <c r="AI90" s="50"/>
      <c r="AJ90" s="50"/>
      <c r="AK90" s="50"/>
      <c r="AL90" s="50"/>
      <c r="AM90" s="87">
        <f>AG90+AH90+AI90+AK90</f>
        <v>0</v>
      </c>
      <c r="AN90" s="50"/>
      <c r="AO90" s="50"/>
      <c r="AP90" s="50"/>
      <c r="AQ90" s="50"/>
      <c r="AR90" s="50"/>
      <c r="AS90" s="50"/>
      <c r="AT90" s="87">
        <f>AN90+AO90+AP90+AR90</f>
        <v>0</v>
      </c>
      <c r="AU90" s="95">
        <f>AT90+AM90+AF90+Y90+R90+K90</f>
        <v>0</v>
      </c>
      <c r="AV90" s="96"/>
      <c r="AW90" s="51"/>
      <c r="AX90" s="54"/>
      <c r="AY90" s="51"/>
    </row>
    <row r="91" spans="1:51" ht="51.6" customHeight="1" x14ac:dyDescent="0.25">
      <c r="A91" s="348" t="s">
        <v>550</v>
      </c>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49"/>
      <c r="AJ91" s="349"/>
      <c r="AK91" s="349"/>
      <c r="AL91" s="349"/>
      <c r="AM91" s="349"/>
      <c r="AN91" s="349"/>
      <c r="AO91" s="349"/>
      <c r="AP91" s="349"/>
      <c r="AQ91" s="349"/>
      <c r="AR91" s="349"/>
      <c r="AS91" s="349"/>
      <c r="AT91" s="349"/>
      <c r="AU91" s="349"/>
      <c r="AV91" s="349"/>
      <c r="AW91" s="349"/>
      <c r="AX91" s="349"/>
      <c r="AY91" s="350"/>
    </row>
    <row r="92" spans="1:51" ht="105.75" customHeight="1" x14ac:dyDescent="0.25">
      <c r="A92" s="55" t="s">
        <v>321</v>
      </c>
      <c r="B92" s="32" t="s">
        <v>207</v>
      </c>
      <c r="C92" s="32" t="s">
        <v>97</v>
      </c>
      <c r="D92" s="34"/>
      <c r="E92" s="182"/>
      <c r="F92" s="35"/>
      <c r="G92" s="35"/>
      <c r="H92" s="35"/>
      <c r="I92" s="35"/>
      <c r="J92" s="35"/>
      <c r="K92" s="33">
        <f t="shared" ref="K92:K121" si="61">E92+F92+G92+I92</f>
        <v>0</v>
      </c>
      <c r="L92" s="32">
        <v>200000</v>
      </c>
      <c r="M92" s="32"/>
      <c r="N92" s="32"/>
      <c r="O92" s="32"/>
      <c r="P92" s="32"/>
      <c r="Q92" s="32"/>
      <c r="R92" s="33">
        <f>L92+M92+N92+P92</f>
        <v>200000</v>
      </c>
      <c r="S92" s="32"/>
      <c r="T92" s="32"/>
      <c r="U92" s="32"/>
      <c r="V92" s="32"/>
      <c r="W92" s="32"/>
      <c r="X92" s="32"/>
      <c r="Y92" s="33">
        <f>S92+T92+U92+W92</f>
        <v>0</v>
      </c>
      <c r="Z92" s="32"/>
      <c r="AA92" s="32"/>
      <c r="AB92" s="32"/>
      <c r="AC92" s="32"/>
      <c r="AD92" s="32"/>
      <c r="AE92" s="32"/>
      <c r="AF92" s="33">
        <f t="shared" ref="AF92:AF127" si="62">Z92+AA92+AB92+AD92</f>
        <v>0</v>
      </c>
      <c r="AG92" s="32"/>
      <c r="AH92" s="32"/>
      <c r="AI92" s="32"/>
      <c r="AJ92" s="32"/>
      <c r="AK92" s="32"/>
      <c r="AL92" s="32"/>
      <c r="AM92" s="33">
        <f t="shared" ref="AM92:AM127" si="63">AG92+AH92+AI92+AK92</f>
        <v>0</v>
      </c>
      <c r="AN92" s="32"/>
      <c r="AO92" s="32"/>
      <c r="AP92" s="32"/>
      <c r="AQ92" s="32"/>
      <c r="AR92" s="32"/>
      <c r="AS92" s="32"/>
      <c r="AT92" s="33">
        <f t="shared" ref="AT92:AT124" si="64">AN92+AO92+AP92+AR92</f>
        <v>0</v>
      </c>
      <c r="AU92" s="35">
        <f t="shared" ref="AU92:AU123" si="65">AT92+AM92+AF92+Y92+R92+K92</f>
        <v>200000</v>
      </c>
      <c r="AV92" s="43" t="s">
        <v>664</v>
      </c>
      <c r="AW92" s="32">
        <v>2022</v>
      </c>
      <c r="AX92" s="38">
        <v>2023</v>
      </c>
      <c r="AY92" s="53" t="s">
        <v>270</v>
      </c>
    </row>
    <row r="93" spans="1:51" ht="155.1" customHeight="1" x14ac:dyDescent="0.25">
      <c r="A93" s="55" t="s">
        <v>322</v>
      </c>
      <c r="B93" s="32" t="s">
        <v>93</v>
      </c>
      <c r="C93" s="32" t="s">
        <v>97</v>
      </c>
      <c r="D93" s="34" t="s">
        <v>95</v>
      </c>
      <c r="E93" s="182"/>
      <c r="F93" s="35"/>
      <c r="G93" s="35"/>
      <c r="H93" s="35"/>
      <c r="I93" s="35"/>
      <c r="J93" s="35"/>
      <c r="K93" s="33">
        <f t="shared" si="61"/>
        <v>0</v>
      </c>
      <c r="L93" s="35">
        <f>80000+30000</f>
        <v>110000</v>
      </c>
      <c r="M93" s="35"/>
      <c r="N93" s="35"/>
      <c r="O93" s="35"/>
      <c r="P93" s="35"/>
      <c r="Q93" s="35"/>
      <c r="R93" s="33">
        <f t="shared" ref="R93:R123" si="66">L93+M93+N93+P93</f>
        <v>110000</v>
      </c>
      <c r="S93" s="35">
        <f>120000+70000</f>
        <v>190000</v>
      </c>
      <c r="T93" s="35"/>
      <c r="U93" s="35"/>
      <c r="V93" s="35"/>
      <c r="W93" s="35"/>
      <c r="X93" s="35"/>
      <c r="Y93" s="33">
        <f t="shared" ref="Y93:Y121" si="67">S93+T93+U93+W93</f>
        <v>190000</v>
      </c>
      <c r="Z93" s="32"/>
      <c r="AA93" s="32"/>
      <c r="AB93" s="32"/>
      <c r="AC93" s="32"/>
      <c r="AD93" s="32"/>
      <c r="AE93" s="32"/>
      <c r="AF93" s="33">
        <f t="shared" si="62"/>
        <v>0</v>
      </c>
      <c r="AG93" s="32"/>
      <c r="AH93" s="32"/>
      <c r="AI93" s="32"/>
      <c r="AJ93" s="32"/>
      <c r="AK93" s="32"/>
      <c r="AL93" s="32"/>
      <c r="AM93" s="33">
        <f t="shared" si="63"/>
        <v>0</v>
      </c>
      <c r="AN93" s="32"/>
      <c r="AO93" s="32"/>
      <c r="AP93" s="32"/>
      <c r="AQ93" s="32"/>
      <c r="AR93" s="32"/>
      <c r="AS93" s="32"/>
      <c r="AT93" s="33">
        <f t="shared" si="64"/>
        <v>0</v>
      </c>
      <c r="AU93" s="35">
        <f t="shared" si="65"/>
        <v>300000</v>
      </c>
      <c r="AV93" s="43" t="s">
        <v>665</v>
      </c>
      <c r="AW93" s="32">
        <v>2023</v>
      </c>
      <c r="AX93" s="36">
        <v>2023</v>
      </c>
      <c r="AY93" s="27" t="s">
        <v>501</v>
      </c>
    </row>
    <row r="94" spans="1:51" ht="159.6" customHeight="1" x14ac:dyDescent="0.25">
      <c r="A94" s="55" t="s">
        <v>323</v>
      </c>
      <c r="B94" s="234" t="s">
        <v>7</v>
      </c>
      <c r="C94" s="234" t="s">
        <v>97</v>
      </c>
      <c r="D94" s="234"/>
      <c r="E94" s="292">
        <v>93495</v>
      </c>
      <c r="F94" s="234">
        <v>2131950.11</v>
      </c>
      <c r="G94" s="234">
        <v>2720239.01</v>
      </c>
      <c r="H94" s="234"/>
      <c r="I94" s="234">
        <v>20209.63</v>
      </c>
      <c r="J94" s="234"/>
      <c r="K94" s="275">
        <f t="shared" si="61"/>
        <v>4965893.7499999991</v>
      </c>
      <c r="L94" s="234"/>
      <c r="M94" s="234">
        <v>255434.25</v>
      </c>
      <c r="N94" s="293">
        <v>409817.97</v>
      </c>
      <c r="O94" s="234"/>
      <c r="P94" s="234">
        <v>6828.07</v>
      </c>
      <c r="Q94" s="293"/>
      <c r="R94" s="275">
        <f t="shared" si="66"/>
        <v>672080.28999999992</v>
      </c>
      <c r="S94" s="234"/>
      <c r="T94" s="234"/>
      <c r="U94" s="234"/>
      <c r="V94" s="234"/>
      <c r="W94" s="234"/>
      <c r="X94" s="234"/>
      <c r="Y94" s="275">
        <f t="shared" si="67"/>
        <v>0</v>
      </c>
      <c r="Z94" s="234"/>
      <c r="AA94" s="234"/>
      <c r="AB94" s="234"/>
      <c r="AC94" s="234"/>
      <c r="AD94" s="234"/>
      <c r="AE94" s="234"/>
      <c r="AF94" s="275">
        <f t="shared" si="62"/>
        <v>0</v>
      </c>
      <c r="AG94" s="234"/>
      <c r="AH94" s="234"/>
      <c r="AI94" s="234"/>
      <c r="AJ94" s="234"/>
      <c r="AK94" s="234"/>
      <c r="AL94" s="234"/>
      <c r="AM94" s="275">
        <f t="shared" si="63"/>
        <v>0</v>
      </c>
      <c r="AN94" s="234"/>
      <c r="AO94" s="234"/>
      <c r="AP94" s="234"/>
      <c r="AQ94" s="234"/>
      <c r="AR94" s="234"/>
      <c r="AS94" s="234"/>
      <c r="AT94" s="275">
        <f t="shared" si="64"/>
        <v>0</v>
      </c>
      <c r="AU94" s="288">
        <f t="shared" si="65"/>
        <v>5637974.0399999991</v>
      </c>
      <c r="AV94" s="234" t="s">
        <v>666</v>
      </c>
      <c r="AW94" s="234">
        <v>2022</v>
      </c>
      <c r="AX94" s="294">
        <v>2023</v>
      </c>
      <c r="AY94" s="52" t="s">
        <v>128</v>
      </c>
    </row>
    <row r="95" spans="1:51" ht="45" customHeight="1" x14ac:dyDescent="0.25">
      <c r="A95" s="343" t="s">
        <v>1001</v>
      </c>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5"/>
    </row>
    <row r="96" spans="1:51" ht="99" customHeight="1" x14ac:dyDescent="0.25">
      <c r="A96" s="55" t="s">
        <v>324</v>
      </c>
      <c r="B96" s="32" t="s">
        <v>8</v>
      </c>
      <c r="C96" s="32" t="s">
        <v>97</v>
      </c>
      <c r="D96" s="32"/>
      <c r="E96" s="182"/>
      <c r="F96" s="35"/>
      <c r="G96" s="35"/>
      <c r="H96" s="35"/>
      <c r="I96" s="35"/>
      <c r="J96" s="35"/>
      <c r="K96" s="33">
        <f t="shared" si="61"/>
        <v>0</v>
      </c>
      <c r="L96" s="35">
        <v>25000</v>
      </c>
      <c r="M96" s="35"/>
      <c r="N96" s="35"/>
      <c r="O96" s="35"/>
      <c r="P96" s="35"/>
      <c r="Q96" s="35"/>
      <c r="R96" s="33">
        <f t="shared" si="66"/>
        <v>25000</v>
      </c>
      <c r="S96" s="32"/>
      <c r="T96" s="32"/>
      <c r="U96" s="32"/>
      <c r="V96" s="32"/>
      <c r="W96" s="32"/>
      <c r="X96" s="32"/>
      <c r="Y96" s="33">
        <f t="shared" si="67"/>
        <v>0</v>
      </c>
      <c r="Z96" s="32"/>
      <c r="AA96" s="32"/>
      <c r="AB96" s="32"/>
      <c r="AC96" s="32"/>
      <c r="AD96" s="32"/>
      <c r="AE96" s="32"/>
      <c r="AF96" s="33">
        <f t="shared" si="62"/>
        <v>0</v>
      </c>
      <c r="AG96" s="32"/>
      <c r="AH96" s="32"/>
      <c r="AI96" s="32"/>
      <c r="AJ96" s="32"/>
      <c r="AK96" s="32"/>
      <c r="AL96" s="32"/>
      <c r="AM96" s="33">
        <f t="shared" si="63"/>
        <v>0</v>
      </c>
      <c r="AN96" s="32"/>
      <c r="AO96" s="32"/>
      <c r="AP96" s="32"/>
      <c r="AQ96" s="32"/>
      <c r="AR96" s="32"/>
      <c r="AS96" s="32"/>
      <c r="AT96" s="33">
        <f t="shared" si="64"/>
        <v>0</v>
      </c>
      <c r="AU96" s="35">
        <f t="shared" si="65"/>
        <v>25000</v>
      </c>
      <c r="AV96" s="43" t="s">
        <v>875</v>
      </c>
      <c r="AW96" s="32">
        <v>2022</v>
      </c>
      <c r="AX96" s="36">
        <v>2022</v>
      </c>
      <c r="AY96" s="27" t="s">
        <v>501</v>
      </c>
    </row>
    <row r="97" spans="1:638" s="185" customFormat="1" ht="91.9" customHeight="1" x14ac:dyDescent="0.25">
      <c r="A97" s="55" t="s">
        <v>325</v>
      </c>
      <c r="B97" s="32" t="s">
        <v>9</v>
      </c>
      <c r="C97" s="32" t="s">
        <v>97</v>
      </c>
      <c r="D97" s="34"/>
      <c r="E97" s="182"/>
      <c r="F97" s="35"/>
      <c r="G97" s="35"/>
      <c r="H97" s="35"/>
      <c r="I97" s="35"/>
      <c r="J97" s="35"/>
      <c r="K97" s="33">
        <f t="shared" si="61"/>
        <v>0</v>
      </c>
      <c r="L97" s="32">
        <v>250000</v>
      </c>
      <c r="M97" s="32"/>
      <c r="N97" s="32"/>
      <c r="O97" s="32"/>
      <c r="P97" s="32"/>
      <c r="Q97" s="32"/>
      <c r="R97" s="33">
        <f t="shared" si="66"/>
        <v>250000</v>
      </c>
      <c r="S97" s="32">
        <v>830256</v>
      </c>
      <c r="T97" s="32"/>
      <c r="U97" s="32"/>
      <c r="V97" s="32"/>
      <c r="W97" s="32"/>
      <c r="X97" s="32"/>
      <c r="Y97" s="33">
        <f t="shared" si="67"/>
        <v>830256</v>
      </c>
      <c r="Z97" s="32"/>
      <c r="AA97" s="32"/>
      <c r="AB97" s="32"/>
      <c r="AC97" s="32"/>
      <c r="AD97" s="32"/>
      <c r="AE97" s="32"/>
      <c r="AF97" s="33">
        <f t="shared" si="62"/>
        <v>0</v>
      </c>
      <c r="AG97" s="32"/>
      <c r="AH97" s="32"/>
      <c r="AI97" s="32"/>
      <c r="AJ97" s="32"/>
      <c r="AK97" s="32"/>
      <c r="AL97" s="32"/>
      <c r="AM97" s="33">
        <f t="shared" si="63"/>
        <v>0</v>
      </c>
      <c r="AN97" s="32"/>
      <c r="AO97" s="32"/>
      <c r="AP97" s="32"/>
      <c r="AQ97" s="32"/>
      <c r="AR97" s="32"/>
      <c r="AS97" s="32"/>
      <c r="AT97" s="33">
        <f t="shared" si="64"/>
        <v>0</v>
      </c>
      <c r="AU97" s="35">
        <f t="shared" si="65"/>
        <v>1080256</v>
      </c>
      <c r="AV97" s="96" t="s">
        <v>667</v>
      </c>
      <c r="AW97" s="32">
        <v>2023</v>
      </c>
      <c r="AX97" s="134" t="s">
        <v>497</v>
      </c>
      <c r="AY97" s="52" t="s">
        <v>128</v>
      </c>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WK97" s="20"/>
      <c r="WL97" s="20"/>
      <c r="WM97" s="20"/>
      <c r="WN97" s="20"/>
      <c r="WO97" s="20"/>
      <c r="WP97" s="20"/>
      <c r="WQ97" s="20"/>
      <c r="WR97" s="20"/>
      <c r="WS97" s="20"/>
      <c r="WT97" s="20"/>
      <c r="WU97" s="20"/>
      <c r="WV97" s="20"/>
      <c r="WW97" s="20"/>
      <c r="WX97" s="20"/>
      <c r="WY97" s="20"/>
      <c r="WZ97" s="20"/>
      <c r="XA97" s="20"/>
      <c r="XB97" s="20"/>
      <c r="XC97" s="20"/>
      <c r="XD97" s="20"/>
      <c r="XE97" s="20"/>
      <c r="XF97" s="20"/>
      <c r="XG97" s="20"/>
      <c r="XH97" s="20"/>
      <c r="XI97" s="20"/>
      <c r="XJ97" s="20"/>
      <c r="XK97" s="20"/>
      <c r="XL97" s="20"/>
      <c r="XM97" s="20"/>
      <c r="XN97" s="20"/>
    </row>
    <row r="98" spans="1:638" ht="95.25" customHeight="1" x14ac:dyDescent="0.25">
      <c r="A98" s="55" t="s">
        <v>326</v>
      </c>
      <c r="B98" s="32" t="s">
        <v>10</v>
      </c>
      <c r="C98" s="32" t="s">
        <v>97</v>
      </c>
      <c r="D98" s="34"/>
      <c r="E98" s="182"/>
      <c r="F98" s="35"/>
      <c r="G98" s="35"/>
      <c r="H98" s="35"/>
      <c r="I98" s="35"/>
      <c r="J98" s="35"/>
      <c r="K98" s="33">
        <f t="shared" si="61"/>
        <v>0</v>
      </c>
      <c r="L98" s="32"/>
      <c r="M98" s="32"/>
      <c r="N98" s="32"/>
      <c r="O98" s="32"/>
      <c r="P98" s="32"/>
      <c r="Q98" s="32"/>
      <c r="R98" s="33">
        <f t="shared" si="66"/>
        <v>0</v>
      </c>
      <c r="S98" s="32"/>
      <c r="T98" s="32"/>
      <c r="U98" s="32"/>
      <c r="V98" s="32"/>
      <c r="W98" s="32"/>
      <c r="X98" s="32"/>
      <c r="Y98" s="33">
        <f t="shared" si="67"/>
        <v>0</v>
      </c>
      <c r="Z98" s="182">
        <v>120000</v>
      </c>
      <c r="AA98" s="32"/>
      <c r="AB98" s="32"/>
      <c r="AC98" s="32"/>
      <c r="AD98" s="32"/>
      <c r="AE98" s="32"/>
      <c r="AF98" s="33">
        <f t="shared" si="62"/>
        <v>120000</v>
      </c>
      <c r="AG98" s="32"/>
      <c r="AH98" s="32"/>
      <c r="AI98" s="32"/>
      <c r="AJ98" s="32"/>
      <c r="AK98" s="32"/>
      <c r="AL98" s="32"/>
      <c r="AM98" s="33">
        <f t="shared" si="63"/>
        <v>0</v>
      </c>
      <c r="AN98" s="32"/>
      <c r="AO98" s="32"/>
      <c r="AP98" s="32"/>
      <c r="AQ98" s="32"/>
      <c r="AR98" s="32"/>
      <c r="AS98" s="32"/>
      <c r="AT98" s="33">
        <f t="shared" si="64"/>
        <v>0</v>
      </c>
      <c r="AU98" s="35">
        <f t="shared" si="65"/>
        <v>120000</v>
      </c>
      <c r="AV98" s="43" t="s">
        <v>668</v>
      </c>
      <c r="AW98" s="32">
        <v>2022</v>
      </c>
      <c r="AX98" s="36">
        <v>2022</v>
      </c>
      <c r="AY98" s="52" t="s">
        <v>128</v>
      </c>
    </row>
    <row r="99" spans="1:638" ht="100.5" customHeight="1" x14ac:dyDescent="0.25">
      <c r="A99" s="167" t="s">
        <v>327</v>
      </c>
      <c r="B99" s="32" t="s">
        <v>11</v>
      </c>
      <c r="C99" s="32" t="s">
        <v>97</v>
      </c>
      <c r="D99" s="34"/>
      <c r="E99" s="182"/>
      <c r="F99" s="35"/>
      <c r="G99" s="35"/>
      <c r="H99" s="35"/>
      <c r="I99" s="35"/>
      <c r="J99" s="35"/>
      <c r="K99" s="33">
        <f t="shared" si="61"/>
        <v>0</v>
      </c>
      <c r="L99" s="32"/>
      <c r="M99" s="32"/>
      <c r="N99" s="32"/>
      <c r="O99" s="32"/>
      <c r="P99" s="32"/>
      <c r="Q99" s="32"/>
      <c r="R99" s="33">
        <f t="shared" si="66"/>
        <v>0</v>
      </c>
      <c r="S99" s="32"/>
      <c r="T99" s="32"/>
      <c r="U99" s="32"/>
      <c r="V99" s="32"/>
      <c r="W99" s="32"/>
      <c r="X99" s="32"/>
      <c r="Y99" s="33">
        <f t="shared" si="67"/>
        <v>0</v>
      </c>
      <c r="Z99" s="182">
        <v>160000</v>
      </c>
      <c r="AA99" s="32"/>
      <c r="AB99" s="32"/>
      <c r="AC99" s="32"/>
      <c r="AD99" s="32"/>
      <c r="AE99" s="32"/>
      <c r="AF99" s="33">
        <f t="shared" si="62"/>
        <v>160000</v>
      </c>
      <c r="AG99" s="32"/>
      <c r="AH99" s="32"/>
      <c r="AI99" s="32"/>
      <c r="AJ99" s="32"/>
      <c r="AK99" s="32"/>
      <c r="AL99" s="32"/>
      <c r="AM99" s="33">
        <f t="shared" si="63"/>
        <v>0</v>
      </c>
      <c r="AN99" s="32"/>
      <c r="AO99" s="32"/>
      <c r="AP99" s="32"/>
      <c r="AQ99" s="32"/>
      <c r="AR99" s="32"/>
      <c r="AS99" s="32"/>
      <c r="AT99" s="33">
        <f t="shared" si="64"/>
        <v>0</v>
      </c>
      <c r="AU99" s="35">
        <f t="shared" si="65"/>
        <v>160000</v>
      </c>
      <c r="AV99" s="43" t="s">
        <v>669</v>
      </c>
      <c r="AW99" s="32">
        <v>2022</v>
      </c>
      <c r="AX99" s="36">
        <v>2022</v>
      </c>
      <c r="AY99" s="52" t="s">
        <v>128</v>
      </c>
    </row>
    <row r="100" spans="1:638" ht="130.5" customHeight="1" x14ac:dyDescent="0.25">
      <c r="A100" s="167" t="s">
        <v>328</v>
      </c>
      <c r="B100" s="32" t="s">
        <v>12</v>
      </c>
      <c r="C100" s="32" t="s">
        <v>97</v>
      </c>
      <c r="D100" s="32"/>
      <c r="E100" s="38"/>
      <c r="F100" s="32"/>
      <c r="G100" s="32"/>
      <c r="H100" s="32"/>
      <c r="I100" s="32"/>
      <c r="J100" s="32"/>
      <c r="K100" s="33">
        <f t="shared" si="61"/>
        <v>0</v>
      </c>
      <c r="L100" s="32"/>
      <c r="M100" s="32"/>
      <c r="N100" s="32"/>
      <c r="O100" s="32"/>
      <c r="P100" s="32"/>
      <c r="Q100" s="32"/>
      <c r="R100" s="33">
        <f t="shared" si="66"/>
        <v>0</v>
      </c>
      <c r="S100" s="32">
        <v>60000</v>
      </c>
      <c r="T100" s="32"/>
      <c r="U100" s="32"/>
      <c r="V100" s="32"/>
      <c r="W100" s="32"/>
      <c r="X100" s="32"/>
      <c r="Y100" s="33">
        <f t="shared" si="67"/>
        <v>60000</v>
      </c>
      <c r="Z100" s="32">
        <v>60000</v>
      </c>
      <c r="AA100" s="32"/>
      <c r="AB100" s="32"/>
      <c r="AC100" s="32"/>
      <c r="AD100" s="32"/>
      <c r="AE100" s="32"/>
      <c r="AF100" s="33">
        <f t="shared" si="62"/>
        <v>60000</v>
      </c>
      <c r="AG100" s="32"/>
      <c r="AH100" s="32"/>
      <c r="AI100" s="32"/>
      <c r="AJ100" s="32"/>
      <c r="AK100" s="32"/>
      <c r="AL100" s="32"/>
      <c r="AM100" s="33">
        <f t="shared" si="63"/>
        <v>0</v>
      </c>
      <c r="AN100" s="32"/>
      <c r="AO100" s="32"/>
      <c r="AP100" s="32"/>
      <c r="AQ100" s="32"/>
      <c r="AR100" s="32"/>
      <c r="AS100" s="32"/>
      <c r="AT100" s="33">
        <f t="shared" si="64"/>
        <v>0</v>
      </c>
      <c r="AU100" s="35">
        <f t="shared" si="65"/>
        <v>120000</v>
      </c>
      <c r="AV100" s="43" t="s">
        <v>670</v>
      </c>
      <c r="AW100" s="32">
        <v>2022</v>
      </c>
      <c r="AX100" s="36">
        <v>2027</v>
      </c>
      <c r="AY100" s="53" t="s">
        <v>153</v>
      </c>
    </row>
    <row r="101" spans="1:638" ht="136.5" customHeight="1" x14ac:dyDescent="0.25">
      <c r="A101" s="167" t="s">
        <v>329</v>
      </c>
      <c r="B101" s="32" t="s">
        <v>13</v>
      </c>
      <c r="C101" s="32" t="s">
        <v>97</v>
      </c>
      <c r="D101" s="32"/>
      <c r="E101" s="38"/>
      <c r="F101" s="32"/>
      <c r="G101" s="32"/>
      <c r="H101" s="32"/>
      <c r="I101" s="32"/>
      <c r="J101" s="32"/>
      <c r="K101" s="33">
        <f t="shared" si="61"/>
        <v>0</v>
      </c>
      <c r="L101" s="32">
        <v>15000</v>
      </c>
      <c r="M101" s="32"/>
      <c r="N101" s="32"/>
      <c r="O101" s="32"/>
      <c r="P101" s="32"/>
      <c r="Q101" s="32"/>
      <c r="R101" s="33">
        <f t="shared" si="66"/>
        <v>15000</v>
      </c>
      <c r="S101" s="32"/>
      <c r="T101" s="32"/>
      <c r="U101" s="32"/>
      <c r="V101" s="32"/>
      <c r="W101" s="32"/>
      <c r="X101" s="32"/>
      <c r="Y101" s="33">
        <f t="shared" si="67"/>
        <v>0</v>
      </c>
      <c r="Z101" s="32"/>
      <c r="AA101" s="32"/>
      <c r="AB101" s="32"/>
      <c r="AC101" s="32"/>
      <c r="AD101" s="32"/>
      <c r="AE101" s="32"/>
      <c r="AF101" s="33">
        <f t="shared" si="62"/>
        <v>0</v>
      </c>
      <c r="AG101" s="32"/>
      <c r="AH101" s="32"/>
      <c r="AI101" s="32"/>
      <c r="AJ101" s="32"/>
      <c r="AK101" s="32"/>
      <c r="AL101" s="32"/>
      <c r="AM101" s="33">
        <f t="shared" si="63"/>
        <v>0</v>
      </c>
      <c r="AN101" s="32"/>
      <c r="AO101" s="32"/>
      <c r="AP101" s="32"/>
      <c r="AQ101" s="32"/>
      <c r="AR101" s="32"/>
      <c r="AS101" s="32"/>
      <c r="AT101" s="33">
        <f t="shared" si="64"/>
        <v>0</v>
      </c>
      <c r="AU101" s="35">
        <f t="shared" si="65"/>
        <v>15000</v>
      </c>
      <c r="AV101" s="43" t="s">
        <v>671</v>
      </c>
      <c r="AW101" s="32">
        <v>2023</v>
      </c>
      <c r="AX101" s="36">
        <v>2023</v>
      </c>
      <c r="AY101" s="53" t="s">
        <v>153</v>
      </c>
    </row>
    <row r="102" spans="1:638" ht="87.75" customHeight="1" x14ac:dyDescent="0.25">
      <c r="A102" s="167" t="s">
        <v>330</v>
      </c>
      <c r="B102" s="32" t="s">
        <v>94</v>
      </c>
      <c r="C102" s="32" t="s">
        <v>97</v>
      </c>
      <c r="D102" s="32"/>
      <c r="E102" s="38"/>
      <c r="F102" s="32"/>
      <c r="G102" s="32"/>
      <c r="H102" s="32"/>
      <c r="I102" s="32"/>
      <c r="J102" s="32"/>
      <c r="K102" s="33">
        <f t="shared" si="61"/>
        <v>0</v>
      </c>
      <c r="L102" s="38">
        <v>20000</v>
      </c>
      <c r="M102" s="32"/>
      <c r="N102" s="32"/>
      <c r="O102" s="32"/>
      <c r="P102" s="32"/>
      <c r="Q102" s="32"/>
      <c r="R102" s="33">
        <f t="shared" si="66"/>
        <v>20000</v>
      </c>
      <c r="S102" s="32">
        <v>170000</v>
      </c>
      <c r="T102" s="32"/>
      <c r="U102" s="32"/>
      <c r="V102" s="32"/>
      <c r="W102" s="32"/>
      <c r="X102" s="32"/>
      <c r="Y102" s="33">
        <f t="shared" si="67"/>
        <v>170000</v>
      </c>
      <c r="Z102" s="32"/>
      <c r="AA102" s="32"/>
      <c r="AB102" s="32"/>
      <c r="AC102" s="32"/>
      <c r="AD102" s="32"/>
      <c r="AE102" s="32"/>
      <c r="AF102" s="33">
        <f t="shared" si="62"/>
        <v>0</v>
      </c>
      <c r="AG102" s="32"/>
      <c r="AH102" s="32"/>
      <c r="AI102" s="32"/>
      <c r="AJ102" s="32"/>
      <c r="AK102" s="32"/>
      <c r="AL102" s="32"/>
      <c r="AM102" s="33">
        <f t="shared" si="63"/>
        <v>0</v>
      </c>
      <c r="AN102" s="32"/>
      <c r="AO102" s="32"/>
      <c r="AP102" s="32"/>
      <c r="AQ102" s="32"/>
      <c r="AR102" s="32"/>
      <c r="AS102" s="32"/>
      <c r="AT102" s="33">
        <f t="shared" si="64"/>
        <v>0</v>
      </c>
      <c r="AU102" s="35">
        <f t="shared" si="65"/>
        <v>190000</v>
      </c>
      <c r="AV102" s="43" t="s">
        <v>672</v>
      </c>
      <c r="AW102" s="32">
        <v>2022</v>
      </c>
      <c r="AX102" s="36">
        <v>2023</v>
      </c>
      <c r="AY102" s="184" t="s">
        <v>137</v>
      </c>
    </row>
    <row r="103" spans="1:638" ht="91.5" x14ac:dyDescent="0.25">
      <c r="A103" s="167" t="s">
        <v>520</v>
      </c>
      <c r="B103" s="32" t="s">
        <v>14</v>
      </c>
      <c r="C103" s="32" t="s">
        <v>97</v>
      </c>
      <c r="D103" s="32"/>
      <c r="E103" s="38"/>
      <c r="F103" s="32"/>
      <c r="G103" s="32"/>
      <c r="H103" s="32"/>
      <c r="I103" s="32"/>
      <c r="J103" s="32"/>
      <c r="K103" s="33">
        <f t="shared" si="61"/>
        <v>0</v>
      </c>
      <c r="L103" s="38">
        <v>9000</v>
      </c>
      <c r="M103" s="32"/>
      <c r="N103" s="32"/>
      <c r="O103" s="32"/>
      <c r="P103" s="32"/>
      <c r="Q103" s="32"/>
      <c r="R103" s="33">
        <f t="shared" si="66"/>
        <v>9000</v>
      </c>
      <c r="S103" s="32"/>
      <c r="T103" s="32"/>
      <c r="U103" s="32"/>
      <c r="V103" s="32"/>
      <c r="W103" s="32"/>
      <c r="X103" s="32"/>
      <c r="Y103" s="33">
        <f t="shared" si="67"/>
        <v>0</v>
      </c>
      <c r="Z103" s="32"/>
      <c r="AA103" s="32"/>
      <c r="AB103" s="32"/>
      <c r="AC103" s="32"/>
      <c r="AD103" s="32"/>
      <c r="AE103" s="32"/>
      <c r="AF103" s="33">
        <f t="shared" si="62"/>
        <v>0</v>
      </c>
      <c r="AG103" s="32"/>
      <c r="AH103" s="32"/>
      <c r="AI103" s="32"/>
      <c r="AJ103" s="32"/>
      <c r="AK103" s="32"/>
      <c r="AL103" s="32"/>
      <c r="AM103" s="33">
        <f t="shared" si="63"/>
        <v>0</v>
      </c>
      <c r="AN103" s="32"/>
      <c r="AO103" s="32"/>
      <c r="AP103" s="32"/>
      <c r="AQ103" s="32"/>
      <c r="AR103" s="32"/>
      <c r="AS103" s="32"/>
      <c r="AT103" s="33">
        <f t="shared" si="64"/>
        <v>0</v>
      </c>
      <c r="AU103" s="35">
        <f t="shared" si="65"/>
        <v>9000</v>
      </c>
      <c r="AV103" s="43" t="s">
        <v>673</v>
      </c>
      <c r="AW103" s="32">
        <v>2022</v>
      </c>
      <c r="AX103" s="36">
        <v>2022</v>
      </c>
      <c r="AY103" s="53" t="s">
        <v>129</v>
      </c>
    </row>
    <row r="104" spans="1:638" ht="108.75" customHeight="1" x14ac:dyDescent="0.25">
      <c r="A104" s="167" t="s">
        <v>331</v>
      </c>
      <c r="B104" s="32" t="s">
        <v>91</v>
      </c>
      <c r="C104" s="32" t="s">
        <v>97</v>
      </c>
      <c r="D104" s="32"/>
      <c r="E104" s="38"/>
      <c r="F104" s="32"/>
      <c r="G104" s="32"/>
      <c r="H104" s="32"/>
      <c r="I104" s="32"/>
      <c r="J104" s="32"/>
      <c r="K104" s="33">
        <f t="shared" si="61"/>
        <v>0</v>
      </c>
      <c r="L104" s="38">
        <v>5000</v>
      </c>
      <c r="M104" s="32"/>
      <c r="N104" s="32"/>
      <c r="O104" s="32"/>
      <c r="P104" s="32"/>
      <c r="Q104" s="32"/>
      <c r="R104" s="33">
        <f t="shared" si="66"/>
        <v>5000</v>
      </c>
      <c r="S104" s="32"/>
      <c r="T104" s="32"/>
      <c r="U104" s="32"/>
      <c r="V104" s="32"/>
      <c r="W104" s="32"/>
      <c r="X104" s="32"/>
      <c r="Y104" s="33">
        <f t="shared" si="67"/>
        <v>0</v>
      </c>
      <c r="Z104" s="32"/>
      <c r="AA104" s="32"/>
      <c r="AB104" s="32"/>
      <c r="AC104" s="32"/>
      <c r="AD104" s="32"/>
      <c r="AE104" s="32"/>
      <c r="AF104" s="33">
        <f t="shared" si="62"/>
        <v>0</v>
      </c>
      <c r="AG104" s="32"/>
      <c r="AH104" s="32"/>
      <c r="AI104" s="32"/>
      <c r="AJ104" s="32"/>
      <c r="AK104" s="32"/>
      <c r="AL104" s="32"/>
      <c r="AM104" s="33">
        <f t="shared" si="63"/>
        <v>0</v>
      </c>
      <c r="AN104" s="32"/>
      <c r="AO104" s="32"/>
      <c r="AP104" s="32"/>
      <c r="AQ104" s="32"/>
      <c r="AR104" s="32"/>
      <c r="AS104" s="32"/>
      <c r="AT104" s="33">
        <f t="shared" si="64"/>
        <v>0</v>
      </c>
      <c r="AU104" s="35">
        <f t="shared" si="65"/>
        <v>5000</v>
      </c>
      <c r="AV104" s="43" t="s">
        <v>674</v>
      </c>
      <c r="AW104" s="32">
        <v>2022</v>
      </c>
      <c r="AX104" s="36">
        <v>2022</v>
      </c>
      <c r="AY104" s="53" t="s">
        <v>129</v>
      </c>
    </row>
    <row r="105" spans="1:638" ht="102.75" customHeight="1" x14ac:dyDescent="0.25">
      <c r="A105" s="55" t="s">
        <v>551</v>
      </c>
      <c r="B105" s="32" t="s">
        <v>850</v>
      </c>
      <c r="C105" s="32" t="s">
        <v>97</v>
      </c>
      <c r="D105" s="32"/>
      <c r="E105" s="38"/>
      <c r="F105" s="32"/>
      <c r="G105" s="32"/>
      <c r="H105" s="32"/>
      <c r="I105" s="32"/>
      <c r="J105" s="32"/>
      <c r="K105" s="33">
        <f t="shared" si="61"/>
        <v>0</v>
      </c>
      <c r="L105" s="32">
        <v>75000</v>
      </c>
      <c r="M105" s="32"/>
      <c r="N105" s="32"/>
      <c r="O105" s="32"/>
      <c r="P105" s="32"/>
      <c r="Q105" s="32"/>
      <c r="R105" s="33">
        <f t="shared" si="66"/>
        <v>75000</v>
      </c>
      <c r="S105" s="32"/>
      <c r="T105" s="32"/>
      <c r="U105" s="32"/>
      <c r="V105" s="32"/>
      <c r="W105" s="32"/>
      <c r="X105" s="32"/>
      <c r="Y105" s="33">
        <f t="shared" si="67"/>
        <v>0</v>
      </c>
      <c r="Z105" s="32"/>
      <c r="AA105" s="32"/>
      <c r="AB105" s="32"/>
      <c r="AC105" s="32"/>
      <c r="AD105" s="32"/>
      <c r="AE105" s="32"/>
      <c r="AF105" s="33">
        <f t="shared" si="62"/>
        <v>0</v>
      </c>
      <c r="AG105" s="32"/>
      <c r="AH105" s="32"/>
      <c r="AI105" s="32"/>
      <c r="AJ105" s="32"/>
      <c r="AK105" s="32"/>
      <c r="AL105" s="32"/>
      <c r="AM105" s="33">
        <f t="shared" si="63"/>
        <v>0</v>
      </c>
      <c r="AN105" s="32"/>
      <c r="AO105" s="32"/>
      <c r="AP105" s="32"/>
      <c r="AQ105" s="32"/>
      <c r="AR105" s="32"/>
      <c r="AS105" s="32"/>
      <c r="AT105" s="33">
        <f t="shared" si="64"/>
        <v>0</v>
      </c>
      <c r="AU105" s="35">
        <f t="shared" si="65"/>
        <v>75000</v>
      </c>
      <c r="AV105" s="43" t="s">
        <v>675</v>
      </c>
      <c r="AW105" s="32">
        <v>2023</v>
      </c>
      <c r="AX105" s="36">
        <v>2023</v>
      </c>
      <c r="AY105" s="53" t="s">
        <v>138</v>
      </c>
    </row>
    <row r="106" spans="1:638" ht="100.5" customHeight="1" x14ac:dyDescent="0.25">
      <c r="A106" s="55" t="s">
        <v>552</v>
      </c>
      <c r="B106" s="32" t="s">
        <v>69</v>
      </c>
      <c r="C106" s="32" t="s">
        <v>97</v>
      </c>
      <c r="D106" s="32"/>
      <c r="E106" s="38"/>
      <c r="F106" s="32"/>
      <c r="G106" s="32"/>
      <c r="H106" s="32"/>
      <c r="I106" s="32"/>
      <c r="J106" s="32"/>
      <c r="K106" s="33">
        <f t="shared" si="61"/>
        <v>0</v>
      </c>
      <c r="L106" s="32"/>
      <c r="M106" s="32">
        <v>100000</v>
      </c>
      <c r="N106" s="32"/>
      <c r="O106" s="32"/>
      <c r="P106" s="32"/>
      <c r="Q106" s="32"/>
      <c r="R106" s="33">
        <f t="shared" si="66"/>
        <v>100000</v>
      </c>
      <c r="S106" s="32"/>
      <c r="T106" s="32"/>
      <c r="U106" s="32"/>
      <c r="V106" s="32"/>
      <c r="W106" s="32"/>
      <c r="X106" s="32"/>
      <c r="Y106" s="33">
        <f t="shared" si="67"/>
        <v>0</v>
      </c>
      <c r="Z106" s="32"/>
      <c r="AA106" s="32"/>
      <c r="AB106" s="32"/>
      <c r="AC106" s="32"/>
      <c r="AD106" s="32"/>
      <c r="AE106" s="32"/>
      <c r="AF106" s="33">
        <f t="shared" si="62"/>
        <v>0</v>
      </c>
      <c r="AG106" s="32"/>
      <c r="AH106" s="32"/>
      <c r="AI106" s="32"/>
      <c r="AJ106" s="32"/>
      <c r="AK106" s="32"/>
      <c r="AL106" s="32"/>
      <c r="AM106" s="33">
        <f t="shared" si="63"/>
        <v>0</v>
      </c>
      <c r="AN106" s="32"/>
      <c r="AO106" s="32"/>
      <c r="AP106" s="32"/>
      <c r="AQ106" s="32"/>
      <c r="AR106" s="32"/>
      <c r="AS106" s="32"/>
      <c r="AT106" s="33">
        <f t="shared" si="64"/>
        <v>0</v>
      </c>
      <c r="AU106" s="35">
        <f t="shared" si="65"/>
        <v>100000</v>
      </c>
      <c r="AV106" s="43" t="s">
        <v>676</v>
      </c>
      <c r="AW106" s="32">
        <v>2023</v>
      </c>
      <c r="AX106" s="38">
        <v>2023</v>
      </c>
      <c r="AY106" s="53" t="s">
        <v>138</v>
      </c>
    </row>
    <row r="107" spans="1:638" ht="91.5" x14ac:dyDescent="0.25">
      <c r="A107" s="55" t="s">
        <v>553</v>
      </c>
      <c r="B107" s="32" t="s">
        <v>269</v>
      </c>
      <c r="C107" s="32" t="s">
        <v>97</v>
      </c>
      <c r="D107" s="34"/>
      <c r="E107" s="38"/>
      <c r="F107" s="32"/>
      <c r="G107" s="32"/>
      <c r="H107" s="32"/>
      <c r="I107" s="32"/>
      <c r="J107" s="32"/>
      <c r="K107" s="33">
        <f t="shared" si="61"/>
        <v>0</v>
      </c>
      <c r="L107" s="32">
        <v>100000</v>
      </c>
      <c r="M107" s="32"/>
      <c r="N107" s="32"/>
      <c r="O107" s="32"/>
      <c r="P107" s="32"/>
      <c r="Q107" s="32"/>
      <c r="R107" s="33">
        <f t="shared" si="66"/>
        <v>100000</v>
      </c>
      <c r="S107" s="32">
        <v>100000</v>
      </c>
      <c r="T107" s="32"/>
      <c r="U107" s="32"/>
      <c r="V107" s="32"/>
      <c r="W107" s="32"/>
      <c r="X107" s="32"/>
      <c r="Y107" s="33">
        <f t="shared" si="67"/>
        <v>100000</v>
      </c>
      <c r="Z107" s="32">
        <v>100000</v>
      </c>
      <c r="AA107" s="32"/>
      <c r="AB107" s="32"/>
      <c r="AC107" s="32"/>
      <c r="AD107" s="32"/>
      <c r="AE107" s="32"/>
      <c r="AF107" s="33">
        <f t="shared" si="62"/>
        <v>100000</v>
      </c>
      <c r="AG107" s="32">
        <v>100000</v>
      </c>
      <c r="AH107" s="32"/>
      <c r="AI107" s="32"/>
      <c r="AJ107" s="32"/>
      <c r="AK107" s="32"/>
      <c r="AL107" s="32"/>
      <c r="AM107" s="33">
        <f t="shared" si="63"/>
        <v>100000</v>
      </c>
      <c r="AN107" s="32">
        <v>100000</v>
      </c>
      <c r="AO107" s="32"/>
      <c r="AP107" s="32"/>
      <c r="AQ107" s="32"/>
      <c r="AR107" s="32"/>
      <c r="AS107" s="32"/>
      <c r="AT107" s="33">
        <f t="shared" si="64"/>
        <v>100000</v>
      </c>
      <c r="AU107" s="35">
        <f t="shared" si="65"/>
        <v>500000</v>
      </c>
      <c r="AV107" s="43" t="s">
        <v>677</v>
      </c>
      <c r="AW107" s="32">
        <v>2022</v>
      </c>
      <c r="AX107" s="38">
        <v>2027</v>
      </c>
      <c r="AY107" s="53" t="s">
        <v>270</v>
      </c>
    </row>
    <row r="108" spans="1:638" ht="73.5" x14ac:dyDescent="0.25">
      <c r="A108" s="55" t="s">
        <v>554</v>
      </c>
      <c r="B108" s="179" t="s">
        <v>164</v>
      </c>
      <c r="C108" s="32" t="s">
        <v>97</v>
      </c>
      <c r="D108" s="32"/>
      <c r="E108" s="38"/>
      <c r="F108" s="32"/>
      <c r="G108" s="32"/>
      <c r="H108" s="32"/>
      <c r="I108" s="32"/>
      <c r="J108" s="32"/>
      <c r="K108" s="33">
        <f t="shared" si="61"/>
        <v>0</v>
      </c>
      <c r="L108" s="32">
        <v>130000</v>
      </c>
      <c r="M108" s="32"/>
      <c r="N108" s="32"/>
      <c r="O108" s="32"/>
      <c r="P108" s="32"/>
      <c r="Q108" s="32"/>
      <c r="R108" s="33">
        <f t="shared" si="66"/>
        <v>130000</v>
      </c>
      <c r="T108" s="32"/>
      <c r="U108" s="32"/>
      <c r="V108" s="32"/>
      <c r="W108" s="32"/>
      <c r="X108" s="32"/>
      <c r="Y108" s="33">
        <f t="shared" si="67"/>
        <v>0</v>
      </c>
      <c r="Z108" s="32"/>
      <c r="AA108" s="32"/>
      <c r="AB108" s="32"/>
      <c r="AC108" s="32"/>
      <c r="AD108" s="32"/>
      <c r="AE108" s="32"/>
      <c r="AF108" s="33">
        <f t="shared" si="62"/>
        <v>0</v>
      </c>
      <c r="AG108" s="32"/>
      <c r="AH108" s="32"/>
      <c r="AI108" s="32"/>
      <c r="AJ108" s="32"/>
      <c r="AK108" s="32"/>
      <c r="AL108" s="32"/>
      <c r="AM108" s="33">
        <f t="shared" si="63"/>
        <v>0</v>
      </c>
      <c r="AN108" s="32"/>
      <c r="AO108" s="32"/>
      <c r="AP108" s="32"/>
      <c r="AQ108" s="32"/>
      <c r="AR108" s="32"/>
      <c r="AS108" s="32"/>
      <c r="AT108" s="33">
        <f t="shared" si="64"/>
        <v>0</v>
      </c>
      <c r="AU108" s="35">
        <f t="shared" si="65"/>
        <v>130000</v>
      </c>
      <c r="AV108" s="121" t="s">
        <v>897</v>
      </c>
      <c r="AW108" s="54">
        <v>2023</v>
      </c>
      <c r="AX108" s="54">
        <v>2024</v>
      </c>
      <c r="AY108" s="52" t="s">
        <v>165</v>
      </c>
    </row>
    <row r="109" spans="1:638" ht="91.5" x14ac:dyDescent="0.25">
      <c r="A109" s="55" t="s">
        <v>555</v>
      </c>
      <c r="B109" s="179" t="s">
        <v>166</v>
      </c>
      <c r="C109" s="32" t="s">
        <v>97</v>
      </c>
      <c r="D109" s="34"/>
      <c r="E109" s="38"/>
      <c r="F109" s="32"/>
      <c r="G109" s="32"/>
      <c r="H109" s="32"/>
      <c r="I109" s="32"/>
      <c r="J109" s="32"/>
      <c r="K109" s="33">
        <f t="shared" si="61"/>
        <v>0</v>
      </c>
      <c r="M109" s="32"/>
      <c r="N109" s="32"/>
      <c r="O109" s="32"/>
      <c r="P109" s="32"/>
      <c r="Q109" s="32"/>
      <c r="R109" s="33">
        <f t="shared" si="66"/>
        <v>0</v>
      </c>
      <c r="S109" s="32">
        <v>103000</v>
      </c>
      <c r="T109" s="32"/>
      <c r="U109" s="32"/>
      <c r="V109" s="32"/>
      <c r="W109" s="32"/>
      <c r="X109" s="32"/>
      <c r="Y109" s="33">
        <f t="shared" si="67"/>
        <v>103000</v>
      </c>
      <c r="Z109" s="32"/>
      <c r="AA109" s="32"/>
      <c r="AB109" s="32"/>
      <c r="AC109" s="32"/>
      <c r="AD109" s="32"/>
      <c r="AE109" s="32"/>
      <c r="AF109" s="33">
        <f t="shared" si="62"/>
        <v>0</v>
      </c>
      <c r="AG109" s="32"/>
      <c r="AH109" s="32"/>
      <c r="AI109" s="32"/>
      <c r="AJ109" s="32"/>
      <c r="AK109" s="32"/>
      <c r="AL109" s="32"/>
      <c r="AM109" s="33">
        <f t="shared" si="63"/>
        <v>0</v>
      </c>
      <c r="AN109" s="32"/>
      <c r="AO109" s="32"/>
      <c r="AP109" s="32"/>
      <c r="AQ109" s="32"/>
      <c r="AR109" s="32"/>
      <c r="AS109" s="32"/>
      <c r="AT109" s="33">
        <f t="shared" si="64"/>
        <v>0</v>
      </c>
      <c r="AU109" s="35">
        <f t="shared" si="65"/>
        <v>103000</v>
      </c>
      <c r="AV109" s="121" t="s">
        <v>896</v>
      </c>
      <c r="AW109" s="54">
        <v>2024</v>
      </c>
      <c r="AX109" s="54">
        <v>2025</v>
      </c>
      <c r="AY109" s="52" t="s">
        <v>165</v>
      </c>
    </row>
    <row r="110" spans="1:638" ht="91.5" x14ac:dyDescent="0.25">
      <c r="A110" s="55" t="s">
        <v>556</v>
      </c>
      <c r="B110" s="179" t="s">
        <v>167</v>
      </c>
      <c r="C110" s="32" t="s">
        <v>97</v>
      </c>
      <c r="D110" s="34"/>
      <c r="E110" s="38"/>
      <c r="F110" s="32"/>
      <c r="G110" s="32"/>
      <c r="H110" s="32"/>
      <c r="I110" s="32"/>
      <c r="J110" s="32"/>
      <c r="K110" s="33">
        <f t="shared" si="61"/>
        <v>0</v>
      </c>
      <c r="L110" s="32"/>
      <c r="M110" s="32"/>
      <c r="N110" s="32"/>
      <c r="O110" s="32"/>
      <c r="P110" s="32"/>
      <c r="Q110" s="32"/>
      <c r="R110" s="33">
        <f t="shared" si="66"/>
        <v>0</v>
      </c>
      <c r="S110" s="32"/>
      <c r="T110" s="32"/>
      <c r="U110" s="32"/>
      <c r="V110" s="32"/>
      <c r="W110" s="32"/>
      <c r="X110" s="32"/>
      <c r="Y110" s="33">
        <f t="shared" si="67"/>
        <v>0</v>
      </c>
      <c r="Z110" s="186">
        <v>57000</v>
      </c>
      <c r="AA110" s="32"/>
      <c r="AB110" s="32"/>
      <c r="AC110" s="32"/>
      <c r="AD110" s="32"/>
      <c r="AE110" s="32"/>
      <c r="AF110" s="33">
        <f t="shared" si="62"/>
        <v>57000</v>
      </c>
      <c r="AG110" s="32"/>
      <c r="AH110" s="32"/>
      <c r="AI110" s="32"/>
      <c r="AJ110" s="32"/>
      <c r="AK110" s="32"/>
      <c r="AL110" s="32"/>
      <c r="AM110" s="33">
        <f t="shared" si="63"/>
        <v>0</v>
      </c>
      <c r="AN110" s="32"/>
      <c r="AO110" s="32"/>
      <c r="AP110" s="32"/>
      <c r="AQ110" s="32"/>
      <c r="AR110" s="32"/>
      <c r="AS110" s="32"/>
      <c r="AT110" s="33">
        <f t="shared" si="64"/>
        <v>0</v>
      </c>
      <c r="AU110" s="35">
        <f t="shared" si="65"/>
        <v>57000</v>
      </c>
      <c r="AV110" s="121" t="s">
        <v>678</v>
      </c>
      <c r="AW110" s="54">
        <v>2025</v>
      </c>
      <c r="AX110" s="54">
        <v>2026</v>
      </c>
      <c r="AY110" s="52" t="s">
        <v>165</v>
      </c>
    </row>
    <row r="111" spans="1:638" ht="73.5" x14ac:dyDescent="0.25">
      <c r="A111" s="55" t="s">
        <v>557</v>
      </c>
      <c r="B111" s="179" t="s">
        <v>168</v>
      </c>
      <c r="C111" s="32" t="s">
        <v>97</v>
      </c>
      <c r="D111" s="34"/>
      <c r="E111" s="38"/>
      <c r="F111" s="32"/>
      <c r="G111" s="32"/>
      <c r="H111" s="32"/>
      <c r="I111" s="32"/>
      <c r="J111" s="32"/>
      <c r="K111" s="33">
        <f t="shared" si="61"/>
        <v>0</v>
      </c>
      <c r="L111" s="32"/>
      <c r="M111" s="32"/>
      <c r="N111" s="32"/>
      <c r="O111" s="32"/>
      <c r="P111" s="32"/>
      <c r="Q111" s="32"/>
      <c r="R111" s="33">
        <f t="shared" si="66"/>
        <v>0</v>
      </c>
      <c r="S111" s="32"/>
      <c r="T111" s="32"/>
      <c r="U111" s="32"/>
      <c r="V111" s="32"/>
      <c r="W111" s="32"/>
      <c r="X111" s="32"/>
      <c r="Y111" s="33">
        <f t="shared" si="67"/>
        <v>0</v>
      </c>
      <c r="Z111" s="186">
        <v>58000</v>
      </c>
      <c r="AA111" s="32"/>
      <c r="AB111" s="32"/>
      <c r="AC111" s="32"/>
      <c r="AD111" s="32"/>
      <c r="AE111" s="32"/>
      <c r="AF111" s="33">
        <f t="shared" si="62"/>
        <v>58000</v>
      </c>
      <c r="AG111" s="32"/>
      <c r="AH111" s="32"/>
      <c r="AI111" s="32"/>
      <c r="AJ111" s="32"/>
      <c r="AK111" s="32"/>
      <c r="AL111" s="32"/>
      <c r="AM111" s="33">
        <f t="shared" si="63"/>
        <v>0</v>
      </c>
      <c r="AN111" s="32"/>
      <c r="AO111" s="32"/>
      <c r="AP111" s="32"/>
      <c r="AQ111" s="32"/>
      <c r="AR111" s="32"/>
      <c r="AS111" s="32"/>
      <c r="AT111" s="33">
        <f t="shared" si="64"/>
        <v>0</v>
      </c>
      <c r="AU111" s="35">
        <f t="shared" si="65"/>
        <v>58000</v>
      </c>
      <c r="AV111" s="121" t="s">
        <v>679</v>
      </c>
      <c r="AW111" s="54">
        <v>2025</v>
      </c>
      <c r="AX111" s="54">
        <v>2026</v>
      </c>
      <c r="AY111" s="52" t="s">
        <v>165</v>
      </c>
    </row>
    <row r="112" spans="1:638" ht="104.25" customHeight="1" x14ac:dyDescent="0.25">
      <c r="A112" s="55" t="s">
        <v>558</v>
      </c>
      <c r="B112" s="179" t="s">
        <v>169</v>
      </c>
      <c r="C112" s="32" t="s">
        <v>97</v>
      </c>
      <c r="D112" s="34"/>
      <c r="E112" s="38"/>
      <c r="F112" s="32"/>
      <c r="G112" s="32"/>
      <c r="H112" s="32"/>
      <c r="I112" s="32"/>
      <c r="J112" s="32"/>
      <c r="K112" s="33">
        <f t="shared" si="61"/>
        <v>0</v>
      </c>
      <c r="L112" s="32"/>
      <c r="M112" s="32"/>
      <c r="N112" s="32"/>
      <c r="O112" s="32"/>
      <c r="P112" s="32"/>
      <c r="Q112" s="32"/>
      <c r="R112" s="33">
        <f t="shared" si="66"/>
        <v>0</v>
      </c>
      <c r="S112" s="32"/>
      <c r="T112" s="32"/>
      <c r="U112" s="32"/>
      <c r="V112" s="32"/>
      <c r="W112" s="32"/>
      <c r="X112" s="32"/>
      <c r="Y112" s="33">
        <f t="shared" si="67"/>
        <v>0</v>
      </c>
      <c r="Z112" s="187">
        <v>125000</v>
      </c>
      <c r="AA112" s="32"/>
      <c r="AB112" s="32"/>
      <c r="AC112" s="32"/>
      <c r="AD112" s="32"/>
      <c r="AE112" s="32"/>
      <c r="AF112" s="33">
        <f t="shared" si="62"/>
        <v>125000</v>
      </c>
      <c r="AG112" s="32"/>
      <c r="AH112" s="32"/>
      <c r="AI112" s="32"/>
      <c r="AJ112" s="32"/>
      <c r="AK112" s="32"/>
      <c r="AL112" s="32"/>
      <c r="AM112" s="33">
        <f t="shared" si="63"/>
        <v>0</v>
      </c>
      <c r="AN112" s="32"/>
      <c r="AO112" s="32"/>
      <c r="AP112" s="32"/>
      <c r="AQ112" s="32"/>
      <c r="AR112" s="32"/>
      <c r="AS112" s="32"/>
      <c r="AT112" s="33">
        <f t="shared" si="64"/>
        <v>0</v>
      </c>
      <c r="AU112" s="35">
        <f t="shared" si="65"/>
        <v>125000</v>
      </c>
      <c r="AV112" s="121" t="s">
        <v>680</v>
      </c>
      <c r="AW112" s="54">
        <v>2025</v>
      </c>
      <c r="AX112" s="54">
        <v>2026</v>
      </c>
      <c r="AY112" s="52" t="s">
        <v>165</v>
      </c>
    </row>
    <row r="113" spans="1:51" ht="82.5" customHeight="1" x14ac:dyDescent="0.25">
      <c r="A113" s="55" t="s">
        <v>559</v>
      </c>
      <c r="B113" s="179" t="s">
        <v>170</v>
      </c>
      <c r="C113" s="32" t="s">
        <v>97</v>
      </c>
      <c r="E113" s="34">
        <v>65000</v>
      </c>
      <c r="F113" s="32"/>
      <c r="G113" s="32"/>
      <c r="H113" s="32"/>
      <c r="I113" s="32"/>
      <c r="J113" s="32"/>
      <c r="K113" s="33">
        <f t="shared" si="61"/>
        <v>65000</v>
      </c>
      <c r="L113" s="32"/>
      <c r="M113" s="32"/>
      <c r="N113" s="32"/>
      <c r="O113" s="32"/>
      <c r="P113" s="32"/>
      <c r="Q113" s="32"/>
      <c r="R113" s="33">
        <f t="shared" si="66"/>
        <v>0</v>
      </c>
      <c r="S113" s="32"/>
      <c r="T113" s="32"/>
      <c r="U113" s="32"/>
      <c r="V113" s="32"/>
      <c r="W113" s="32"/>
      <c r="X113" s="32"/>
      <c r="Y113" s="33">
        <f t="shared" si="67"/>
        <v>0</v>
      </c>
      <c r="Z113" s="32"/>
      <c r="AA113" s="32"/>
      <c r="AB113" s="32"/>
      <c r="AC113" s="32"/>
      <c r="AD113" s="32"/>
      <c r="AE113" s="32"/>
      <c r="AF113" s="33">
        <f t="shared" si="62"/>
        <v>0</v>
      </c>
      <c r="AG113" s="32"/>
      <c r="AH113" s="32"/>
      <c r="AI113" s="32"/>
      <c r="AJ113" s="32"/>
      <c r="AK113" s="32"/>
      <c r="AL113" s="32"/>
      <c r="AM113" s="33">
        <f t="shared" si="63"/>
        <v>0</v>
      </c>
      <c r="AN113" s="32"/>
      <c r="AO113" s="32"/>
      <c r="AP113" s="32"/>
      <c r="AQ113" s="32"/>
      <c r="AR113" s="32"/>
      <c r="AS113" s="32"/>
      <c r="AT113" s="33">
        <f t="shared" si="64"/>
        <v>0</v>
      </c>
      <c r="AU113" s="35">
        <f t="shared" si="65"/>
        <v>65000</v>
      </c>
      <c r="AV113" s="121" t="s">
        <v>681</v>
      </c>
      <c r="AW113" s="54">
        <v>2022</v>
      </c>
      <c r="AX113" s="54">
        <v>2023</v>
      </c>
      <c r="AY113" s="52" t="s">
        <v>165</v>
      </c>
    </row>
    <row r="114" spans="1:51" ht="85.5" customHeight="1" x14ac:dyDescent="0.25">
      <c r="A114" s="55" t="s">
        <v>560</v>
      </c>
      <c r="B114" s="179" t="s">
        <v>171</v>
      </c>
      <c r="C114" s="32" t="s">
        <v>97</v>
      </c>
      <c r="D114" s="34"/>
      <c r="E114" s="38">
        <v>145000</v>
      </c>
      <c r="F114" s="32"/>
      <c r="G114" s="32"/>
      <c r="H114" s="32"/>
      <c r="I114" s="32"/>
      <c r="J114" s="32"/>
      <c r="K114" s="33">
        <f t="shared" si="61"/>
        <v>145000</v>
      </c>
      <c r="L114" s="33">
        <f>E112+F112+G112+I112</f>
        <v>0</v>
      </c>
      <c r="M114" s="32"/>
      <c r="N114" s="32"/>
      <c r="O114" s="32"/>
      <c r="P114" s="32"/>
      <c r="Q114" s="32"/>
      <c r="R114" s="33">
        <f t="shared" si="66"/>
        <v>0</v>
      </c>
      <c r="S114" s="32"/>
      <c r="T114" s="32"/>
      <c r="U114" s="32"/>
      <c r="V114" s="32"/>
      <c r="W114" s="32"/>
      <c r="X114" s="32"/>
      <c r="Y114" s="33">
        <f t="shared" si="67"/>
        <v>0</v>
      </c>
      <c r="Z114" s="32"/>
      <c r="AA114" s="32"/>
      <c r="AB114" s="32"/>
      <c r="AC114" s="32"/>
      <c r="AD114" s="32"/>
      <c r="AE114" s="32"/>
      <c r="AF114" s="33">
        <f t="shared" si="62"/>
        <v>0</v>
      </c>
      <c r="AG114" s="32"/>
      <c r="AH114" s="32"/>
      <c r="AI114" s="32"/>
      <c r="AJ114" s="32"/>
      <c r="AK114" s="32"/>
      <c r="AL114" s="32"/>
      <c r="AM114" s="33">
        <f t="shared" si="63"/>
        <v>0</v>
      </c>
      <c r="AN114" s="32"/>
      <c r="AO114" s="32"/>
      <c r="AP114" s="32"/>
      <c r="AQ114" s="32"/>
      <c r="AR114" s="32"/>
      <c r="AS114" s="32"/>
      <c r="AT114" s="33">
        <f t="shared" si="64"/>
        <v>0</v>
      </c>
      <c r="AU114" s="35">
        <f t="shared" si="65"/>
        <v>145000</v>
      </c>
      <c r="AV114" s="121" t="s">
        <v>876</v>
      </c>
      <c r="AW114" s="54">
        <v>2022</v>
      </c>
      <c r="AX114" s="54">
        <v>2023</v>
      </c>
      <c r="AY114" s="52" t="s">
        <v>165</v>
      </c>
    </row>
    <row r="115" spans="1:51" ht="86.25" customHeight="1" x14ac:dyDescent="0.25">
      <c r="A115" s="55" t="s">
        <v>561</v>
      </c>
      <c r="B115" s="179" t="s">
        <v>172</v>
      </c>
      <c r="C115" s="32" t="s">
        <v>97</v>
      </c>
      <c r="D115" s="34"/>
      <c r="F115" s="32"/>
      <c r="G115" s="32"/>
      <c r="H115" s="32"/>
      <c r="I115" s="32"/>
      <c r="J115" s="32"/>
      <c r="K115" s="33">
        <f t="shared" si="61"/>
        <v>0</v>
      </c>
      <c r="L115" s="32">
        <v>240000</v>
      </c>
      <c r="M115" s="32"/>
      <c r="N115" s="32"/>
      <c r="O115" s="32"/>
      <c r="P115" s="32"/>
      <c r="Q115" s="32"/>
      <c r="R115" s="33">
        <f t="shared" si="66"/>
        <v>240000</v>
      </c>
      <c r="S115" s="32"/>
      <c r="T115" s="32"/>
      <c r="U115" s="32"/>
      <c r="V115" s="32"/>
      <c r="W115" s="32"/>
      <c r="X115" s="32"/>
      <c r="Y115" s="33">
        <f t="shared" si="67"/>
        <v>0</v>
      </c>
      <c r="Z115" s="32"/>
      <c r="AA115" s="32"/>
      <c r="AB115" s="32"/>
      <c r="AC115" s="32"/>
      <c r="AD115" s="32"/>
      <c r="AE115" s="32"/>
      <c r="AF115" s="33">
        <f t="shared" si="62"/>
        <v>0</v>
      </c>
      <c r="AG115" s="32"/>
      <c r="AH115" s="32"/>
      <c r="AI115" s="32"/>
      <c r="AJ115" s="32"/>
      <c r="AK115" s="32"/>
      <c r="AL115" s="32"/>
      <c r="AM115" s="33">
        <f t="shared" si="63"/>
        <v>0</v>
      </c>
      <c r="AN115" s="32"/>
      <c r="AO115" s="32"/>
      <c r="AP115" s="32"/>
      <c r="AQ115" s="32"/>
      <c r="AR115" s="32"/>
      <c r="AS115" s="32"/>
      <c r="AT115" s="33">
        <f t="shared" si="64"/>
        <v>0</v>
      </c>
      <c r="AU115" s="35">
        <f t="shared" si="65"/>
        <v>240000</v>
      </c>
      <c r="AV115" s="121" t="s">
        <v>877</v>
      </c>
      <c r="AW115" s="54">
        <v>2023</v>
      </c>
      <c r="AX115" s="54">
        <v>2024</v>
      </c>
      <c r="AY115" s="52" t="s">
        <v>165</v>
      </c>
    </row>
    <row r="116" spans="1:51" ht="102" customHeight="1" x14ac:dyDescent="0.25">
      <c r="A116" s="55" t="s">
        <v>562</v>
      </c>
      <c r="B116" s="179" t="s">
        <v>173</v>
      </c>
      <c r="C116" s="32" t="s">
        <v>97</v>
      </c>
      <c r="D116" s="34"/>
      <c r="E116" s="38"/>
      <c r="F116" s="32"/>
      <c r="G116" s="32"/>
      <c r="H116" s="32"/>
      <c r="I116" s="32"/>
      <c r="J116" s="32"/>
      <c r="K116" s="33">
        <f t="shared" si="61"/>
        <v>0</v>
      </c>
      <c r="L116" s="32"/>
      <c r="M116" s="32"/>
      <c r="N116" s="32"/>
      <c r="O116" s="32"/>
      <c r="P116" s="32"/>
      <c r="Q116" s="32"/>
      <c r="R116" s="33">
        <f t="shared" si="66"/>
        <v>0</v>
      </c>
      <c r="S116" s="32">
        <v>260000</v>
      </c>
      <c r="T116" s="32"/>
      <c r="U116" s="32"/>
      <c r="V116" s="32"/>
      <c r="W116" s="32"/>
      <c r="X116" s="32"/>
      <c r="Y116" s="33">
        <f t="shared" si="67"/>
        <v>260000</v>
      </c>
      <c r="Z116" s="32"/>
      <c r="AA116" s="32"/>
      <c r="AB116" s="32"/>
      <c r="AC116" s="32"/>
      <c r="AD116" s="32"/>
      <c r="AE116" s="32"/>
      <c r="AF116" s="33">
        <f t="shared" si="62"/>
        <v>0</v>
      </c>
      <c r="AG116" s="32"/>
      <c r="AH116" s="32"/>
      <c r="AI116" s="32"/>
      <c r="AJ116" s="32"/>
      <c r="AK116" s="32"/>
      <c r="AL116" s="32"/>
      <c r="AM116" s="33">
        <f t="shared" si="63"/>
        <v>0</v>
      </c>
      <c r="AN116" s="32"/>
      <c r="AO116" s="32"/>
      <c r="AP116" s="32"/>
      <c r="AQ116" s="32"/>
      <c r="AR116" s="32"/>
      <c r="AS116" s="32"/>
      <c r="AT116" s="33">
        <f t="shared" si="64"/>
        <v>0</v>
      </c>
      <c r="AU116" s="35">
        <f t="shared" si="65"/>
        <v>260000</v>
      </c>
      <c r="AV116" s="121" t="s">
        <v>898</v>
      </c>
      <c r="AW116" s="54">
        <v>2024</v>
      </c>
      <c r="AX116" s="54">
        <v>2025</v>
      </c>
      <c r="AY116" s="52" t="s">
        <v>165</v>
      </c>
    </row>
    <row r="117" spans="1:51" s="7" customFormat="1" ht="100.5" customHeight="1" x14ac:dyDescent="0.25">
      <c r="A117" s="55" t="s">
        <v>563</v>
      </c>
      <c r="B117" s="179" t="s">
        <v>174</v>
      </c>
      <c r="C117" s="32" t="s">
        <v>97</v>
      </c>
      <c r="D117" s="34"/>
      <c r="E117" s="38"/>
      <c r="F117" s="32"/>
      <c r="G117" s="32"/>
      <c r="H117" s="32"/>
      <c r="I117" s="32"/>
      <c r="J117" s="32"/>
      <c r="K117" s="33">
        <f t="shared" si="61"/>
        <v>0</v>
      </c>
      <c r="L117" s="32">
        <v>150000</v>
      </c>
      <c r="M117" s="32"/>
      <c r="N117" s="32">
        <v>850000</v>
      </c>
      <c r="O117" s="32" t="s">
        <v>46</v>
      </c>
      <c r="P117" s="32"/>
      <c r="Q117" s="32"/>
      <c r="R117" s="33">
        <f t="shared" si="66"/>
        <v>1000000</v>
      </c>
      <c r="S117" s="32"/>
      <c r="T117" s="32"/>
      <c r="U117" s="32"/>
      <c r="V117" s="32"/>
      <c r="W117" s="32"/>
      <c r="X117" s="32"/>
      <c r="Y117" s="33">
        <f t="shared" si="67"/>
        <v>0</v>
      </c>
      <c r="Z117" s="32"/>
      <c r="AA117" s="32"/>
      <c r="AB117" s="32"/>
      <c r="AC117" s="32"/>
      <c r="AD117" s="32"/>
      <c r="AE117" s="32"/>
      <c r="AF117" s="33">
        <f t="shared" si="62"/>
        <v>0</v>
      </c>
      <c r="AG117" s="32"/>
      <c r="AH117" s="32"/>
      <c r="AI117" s="32"/>
      <c r="AJ117" s="32"/>
      <c r="AK117" s="32"/>
      <c r="AL117" s="32"/>
      <c r="AM117" s="33">
        <f t="shared" si="63"/>
        <v>0</v>
      </c>
      <c r="AN117" s="32"/>
      <c r="AO117" s="32"/>
      <c r="AP117" s="32"/>
      <c r="AQ117" s="32"/>
      <c r="AR117" s="32"/>
      <c r="AS117" s="32"/>
      <c r="AT117" s="33">
        <f t="shared" si="64"/>
        <v>0</v>
      </c>
      <c r="AU117" s="35">
        <f t="shared" si="65"/>
        <v>1000000</v>
      </c>
      <c r="AV117" s="121" t="s">
        <v>899</v>
      </c>
      <c r="AW117" s="54">
        <v>2023</v>
      </c>
      <c r="AX117" s="54">
        <v>2025</v>
      </c>
      <c r="AY117" s="52" t="s">
        <v>165</v>
      </c>
    </row>
    <row r="118" spans="1:51" ht="49.5" customHeight="1" x14ac:dyDescent="0.25">
      <c r="A118" s="55" t="s">
        <v>564</v>
      </c>
      <c r="B118" s="32" t="s">
        <v>178</v>
      </c>
      <c r="C118" s="32" t="s">
        <v>97</v>
      </c>
      <c r="D118" s="34"/>
      <c r="E118" s="38"/>
      <c r="F118" s="32"/>
      <c r="G118" s="32"/>
      <c r="H118" s="32"/>
      <c r="I118" s="32"/>
      <c r="J118" s="32"/>
      <c r="K118" s="33">
        <f t="shared" si="61"/>
        <v>0</v>
      </c>
      <c r="L118" s="32">
        <v>1170000</v>
      </c>
      <c r="M118" s="32"/>
      <c r="N118" s="32"/>
      <c r="O118" s="32"/>
      <c r="P118" s="32"/>
      <c r="Q118" s="32"/>
      <c r="R118" s="33">
        <f t="shared" si="66"/>
        <v>1170000</v>
      </c>
      <c r="S118" s="32">
        <v>1170000</v>
      </c>
      <c r="T118" s="32"/>
      <c r="U118" s="32"/>
      <c r="V118" s="32"/>
      <c r="W118" s="32"/>
      <c r="X118" s="32"/>
      <c r="Y118" s="33">
        <f t="shared" si="67"/>
        <v>1170000</v>
      </c>
      <c r="Z118" s="32">
        <v>1780000</v>
      </c>
      <c r="AA118" s="32"/>
      <c r="AB118" s="32"/>
      <c r="AC118" s="32"/>
      <c r="AD118" s="32"/>
      <c r="AE118" s="32"/>
      <c r="AF118" s="33">
        <f t="shared" si="62"/>
        <v>1780000</v>
      </c>
      <c r="AG118" s="32">
        <v>1660000</v>
      </c>
      <c r="AH118" s="32"/>
      <c r="AI118" s="32"/>
      <c r="AJ118" s="32"/>
      <c r="AK118" s="32"/>
      <c r="AL118" s="32"/>
      <c r="AM118" s="33">
        <f t="shared" si="63"/>
        <v>1660000</v>
      </c>
      <c r="AN118" s="32"/>
      <c r="AO118" s="32"/>
      <c r="AP118" s="32"/>
      <c r="AQ118" s="32"/>
      <c r="AR118" s="32"/>
      <c r="AS118" s="32"/>
      <c r="AT118" s="33">
        <f t="shared" si="64"/>
        <v>0</v>
      </c>
      <c r="AU118" s="35">
        <f t="shared" si="65"/>
        <v>5780000</v>
      </c>
      <c r="AV118" s="43" t="s">
        <v>682</v>
      </c>
      <c r="AW118" s="32">
        <v>2023</v>
      </c>
      <c r="AX118" s="38">
        <v>2025</v>
      </c>
      <c r="AY118" s="53" t="s">
        <v>153</v>
      </c>
    </row>
    <row r="119" spans="1:51" ht="149.25" customHeight="1" x14ac:dyDescent="0.25">
      <c r="A119" s="55" t="s">
        <v>565</v>
      </c>
      <c r="B119" s="32" t="s">
        <v>177</v>
      </c>
      <c r="C119" s="32" t="s">
        <v>97</v>
      </c>
      <c r="D119" s="34"/>
      <c r="E119" s="38"/>
      <c r="F119" s="32"/>
      <c r="G119" s="32"/>
      <c r="H119" s="32"/>
      <c r="I119" s="32"/>
      <c r="J119" s="32"/>
      <c r="K119" s="33">
        <f t="shared" si="61"/>
        <v>0</v>
      </c>
      <c r="L119" s="32">
        <v>220000</v>
      </c>
      <c r="M119" s="32"/>
      <c r="N119" s="32"/>
      <c r="O119" s="32"/>
      <c r="P119" s="32"/>
      <c r="Q119" s="32"/>
      <c r="R119" s="33">
        <f t="shared" si="66"/>
        <v>220000</v>
      </c>
      <c r="S119" s="32">
        <v>220000</v>
      </c>
      <c r="T119" s="32"/>
      <c r="U119" s="32"/>
      <c r="V119" s="32"/>
      <c r="W119" s="32"/>
      <c r="X119" s="32"/>
      <c r="Y119" s="33">
        <f t="shared" si="67"/>
        <v>220000</v>
      </c>
      <c r="Z119" s="32">
        <v>1680000</v>
      </c>
      <c r="AA119" s="32"/>
      <c r="AB119" s="32"/>
      <c r="AC119" s="32"/>
      <c r="AD119" s="32"/>
      <c r="AE119" s="32"/>
      <c r="AF119" s="33">
        <f t="shared" si="62"/>
        <v>1680000</v>
      </c>
      <c r="AG119" s="32">
        <v>1560000</v>
      </c>
      <c r="AH119" s="32"/>
      <c r="AI119" s="32"/>
      <c r="AJ119" s="32"/>
      <c r="AK119" s="32"/>
      <c r="AL119" s="32"/>
      <c r="AM119" s="33">
        <f t="shared" si="63"/>
        <v>1560000</v>
      </c>
      <c r="AN119" s="32"/>
      <c r="AO119" s="32"/>
      <c r="AP119" s="32"/>
      <c r="AQ119" s="32"/>
      <c r="AR119" s="32"/>
      <c r="AS119" s="32"/>
      <c r="AT119" s="33">
        <f t="shared" si="64"/>
        <v>0</v>
      </c>
      <c r="AU119" s="35">
        <f t="shared" si="65"/>
        <v>3680000</v>
      </c>
      <c r="AV119" s="43" t="s">
        <v>683</v>
      </c>
      <c r="AW119" s="32">
        <v>2023</v>
      </c>
      <c r="AX119" s="38">
        <v>2025</v>
      </c>
      <c r="AY119" s="53" t="s">
        <v>153</v>
      </c>
    </row>
    <row r="120" spans="1:51" ht="31.5" customHeight="1" x14ac:dyDescent="0.25">
      <c r="A120" s="55" t="s">
        <v>566</v>
      </c>
      <c r="B120" s="32" t="s">
        <v>176</v>
      </c>
      <c r="C120" s="32" t="s">
        <v>97</v>
      </c>
      <c r="D120" s="34"/>
      <c r="E120" s="38"/>
      <c r="F120" s="32"/>
      <c r="G120" s="32"/>
      <c r="H120" s="32"/>
      <c r="I120" s="32"/>
      <c r="J120" s="32"/>
      <c r="K120" s="33">
        <f t="shared" si="61"/>
        <v>0</v>
      </c>
      <c r="L120" s="32"/>
      <c r="M120" s="32"/>
      <c r="N120" s="32"/>
      <c r="O120" s="32"/>
      <c r="P120" s="32"/>
      <c r="Q120" s="32"/>
      <c r="R120" s="33">
        <f t="shared" si="66"/>
        <v>0</v>
      </c>
      <c r="S120" s="32">
        <v>250000</v>
      </c>
      <c r="T120" s="32"/>
      <c r="U120" s="32"/>
      <c r="V120" s="32"/>
      <c r="W120" s="32"/>
      <c r="X120" s="32"/>
      <c r="Y120" s="33">
        <f t="shared" si="67"/>
        <v>250000</v>
      </c>
      <c r="Z120" s="32"/>
      <c r="AA120" s="32"/>
      <c r="AB120" s="32"/>
      <c r="AC120" s="32"/>
      <c r="AD120" s="32"/>
      <c r="AE120" s="32"/>
      <c r="AF120" s="33">
        <f t="shared" si="62"/>
        <v>0</v>
      </c>
      <c r="AG120" s="32"/>
      <c r="AH120" s="32"/>
      <c r="AI120" s="32"/>
      <c r="AJ120" s="32"/>
      <c r="AK120" s="32"/>
      <c r="AL120" s="32"/>
      <c r="AM120" s="33">
        <f t="shared" si="63"/>
        <v>0</v>
      </c>
      <c r="AN120" s="32"/>
      <c r="AO120" s="32"/>
      <c r="AP120" s="32"/>
      <c r="AQ120" s="32"/>
      <c r="AR120" s="32"/>
      <c r="AS120" s="32"/>
      <c r="AT120" s="33">
        <f t="shared" si="64"/>
        <v>0</v>
      </c>
      <c r="AU120" s="35">
        <f t="shared" si="65"/>
        <v>250000</v>
      </c>
      <c r="AV120" s="43" t="s">
        <v>684</v>
      </c>
      <c r="AW120" s="32">
        <v>2024</v>
      </c>
      <c r="AX120" s="38">
        <v>2024</v>
      </c>
      <c r="AY120" s="53" t="s">
        <v>153</v>
      </c>
    </row>
    <row r="121" spans="1:51" ht="284.25" customHeight="1" x14ac:dyDescent="0.25">
      <c r="A121" s="55" t="s">
        <v>567</v>
      </c>
      <c r="B121" s="32" t="s">
        <v>179</v>
      </c>
      <c r="C121" s="32" t="s">
        <v>97</v>
      </c>
      <c r="D121" s="34"/>
      <c r="E121" s="38"/>
      <c r="F121" s="32"/>
      <c r="G121" s="32"/>
      <c r="H121" s="32"/>
      <c r="I121" s="32"/>
      <c r="J121" s="32"/>
      <c r="K121" s="33">
        <f t="shared" si="61"/>
        <v>0</v>
      </c>
      <c r="L121" s="32"/>
      <c r="M121" s="32"/>
      <c r="N121" s="32"/>
      <c r="O121" s="32"/>
      <c r="P121" s="32"/>
      <c r="Q121" s="32"/>
      <c r="R121" s="33">
        <f t="shared" si="66"/>
        <v>0</v>
      </c>
      <c r="S121" s="32">
        <v>200000</v>
      </c>
      <c r="T121" s="32"/>
      <c r="U121" s="32"/>
      <c r="V121" s="32"/>
      <c r="W121" s="32"/>
      <c r="X121" s="32"/>
      <c r="Y121" s="33">
        <f t="shared" si="67"/>
        <v>200000</v>
      </c>
      <c r="Z121" s="32">
        <v>250000</v>
      </c>
      <c r="AA121" s="32"/>
      <c r="AB121" s="32"/>
      <c r="AC121" s="32"/>
      <c r="AD121" s="32"/>
      <c r="AE121" s="32"/>
      <c r="AF121" s="33">
        <f t="shared" si="62"/>
        <v>250000</v>
      </c>
      <c r="AG121" s="32">
        <v>250000</v>
      </c>
      <c r="AH121" s="32"/>
      <c r="AI121" s="32"/>
      <c r="AJ121" s="32"/>
      <c r="AK121" s="32"/>
      <c r="AL121" s="32"/>
      <c r="AM121" s="33">
        <f t="shared" si="63"/>
        <v>250000</v>
      </c>
      <c r="AN121" s="32">
        <v>200000</v>
      </c>
      <c r="AO121" s="32"/>
      <c r="AP121" s="32"/>
      <c r="AQ121" s="32"/>
      <c r="AR121" s="32"/>
      <c r="AS121" s="32"/>
      <c r="AT121" s="33">
        <f t="shared" si="64"/>
        <v>200000</v>
      </c>
      <c r="AU121" s="35">
        <f t="shared" si="65"/>
        <v>900000</v>
      </c>
      <c r="AV121" s="43" t="s">
        <v>685</v>
      </c>
      <c r="AW121" s="32">
        <v>2022</v>
      </c>
      <c r="AX121" s="38">
        <v>2025</v>
      </c>
      <c r="AY121" s="53" t="s">
        <v>153</v>
      </c>
    </row>
    <row r="122" spans="1:51" ht="150.75" customHeight="1" x14ac:dyDescent="0.25">
      <c r="A122" s="55" t="s">
        <v>568</v>
      </c>
      <c r="B122" s="32" t="s">
        <v>175</v>
      </c>
      <c r="C122" s="32" t="s">
        <v>97</v>
      </c>
      <c r="D122" s="34"/>
      <c r="E122" s="38"/>
      <c r="F122" s="32"/>
      <c r="G122" s="32"/>
      <c r="H122" s="32"/>
      <c r="I122" s="32"/>
      <c r="J122" s="32"/>
      <c r="K122" s="33">
        <f t="shared" ref="K122:K124" si="68">E122+F122+G122+I122</f>
        <v>0</v>
      </c>
      <c r="L122" s="32"/>
      <c r="M122" s="32"/>
      <c r="N122" s="32"/>
      <c r="O122" s="32"/>
      <c r="P122" s="32"/>
      <c r="Q122" s="32"/>
      <c r="R122" s="33">
        <f t="shared" si="66"/>
        <v>0</v>
      </c>
      <c r="S122" s="32">
        <v>550000</v>
      </c>
      <c r="T122" s="32"/>
      <c r="U122" s="32"/>
      <c r="V122" s="32"/>
      <c r="W122" s="32"/>
      <c r="X122" s="32"/>
      <c r="Y122" s="33">
        <f>S122+T122+U122+W122</f>
        <v>550000</v>
      </c>
      <c r="Z122" s="32">
        <v>420000</v>
      </c>
      <c r="AA122" s="32"/>
      <c r="AB122" s="32"/>
      <c r="AC122" s="32"/>
      <c r="AD122" s="32"/>
      <c r="AE122" s="32"/>
      <c r="AF122" s="33">
        <f t="shared" si="62"/>
        <v>420000</v>
      </c>
      <c r="AG122" s="32">
        <v>420000</v>
      </c>
      <c r="AH122" s="32"/>
      <c r="AI122" s="32"/>
      <c r="AJ122" s="32"/>
      <c r="AK122" s="32"/>
      <c r="AL122" s="32"/>
      <c r="AM122" s="33">
        <f t="shared" si="63"/>
        <v>420000</v>
      </c>
      <c r="AN122" s="32">
        <v>520000</v>
      </c>
      <c r="AO122" s="32"/>
      <c r="AP122" s="32"/>
      <c r="AQ122" s="32"/>
      <c r="AR122" s="32"/>
      <c r="AS122" s="32"/>
      <c r="AT122" s="33">
        <f t="shared" si="64"/>
        <v>520000</v>
      </c>
      <c r="AU122" s="35">
        <f t="shared" si="65"/>
        <v>1910000</v>
      </c>
      <c r="AV122" s="43" t="s">
        <v>686</v>
      </c>
      <c r="AW122" s="32">
        <v>2022</v>
      </c>
      <c r="AX122" s="38">
        <v>2026</v>
      </c>
      <c r="AY122" s="53" t="s">
        <v>854</v>
      </c>
    </row>
    <row r="123" spans="1:51" ht="280.5" customHeight="1" x14ac:dyDescent="0.25">
      <c r="A123" s="55" t="s">
        <v>826</v>
      </c>
      <c r="B123" s="89" t="s">
        <v>825</v>
      </c>
      <c r="C123" s="48" t="s">
        <v>97</v>
      </c>
      <c r="D123" s="48"/>
      <c r="E123" s="180"/>
      <c r="F123" s="48"/>
      <c r="G123" s="48"/>
      <c r="H123" s="48"/>
      <c r="I123" s="48"/>
      <c r="J123" s="48"/>
      <c r="K123" s="93">
        <f t="shared" si="68"/>
        <v>0</v>
      </c>
      <c r="L123" s="48"/>
      <c r="M123" s="48"/>
      <c r="N123" s="48"/>
      <c r="O123" s="48"/>
      <c r="P123" s="48"/>
      <c r="Q123" s="48"/>
      <c r="R123" s="181">
        <f t="shared" si="66"/>
        <v>0</v>
      </c>
      <c r="S123" s="48">
        <v>250000</v>
      </c>
      <c r="T123" s="48"/>
      <c r="U123" s="48"/>
      <c r="V123" s="48"/>
      <c r="W123" s="48"/>
      <c r="X123" s="48"/>
      <c r="Y123" s="93">
        <f t="shared" ref="Y123:Y124" si="69">S123+T123+U123+W123</f>
        <v>250000</v>
      </c>
      <c r="Z123" s="48">
        <v>250000</v>
      </c>
      <c r="AA123" s="48"/>
      <c r="AB123" s="48"/>
      <c r="AC123" s="48"/>
      <c r="AD123" s="48"/>
      <c r="AE123" s="48"/>
      <c r="AF123" s="93">
        <f t="shared" si="62"/>
        <v>250000</v>
      </c>
      <c r="AG123" s="48"/>
      <c r="AH123" s="48"/>
      <c r="AI123" s="48"/>
      <c r="AJ123" s="48"/>
      <c r="AK123" s="48"/>
      <c r="AL123" s="48"/>
      <c r="AM123" s="93">
        <f t="shared" si="63"/>
        <v>0</v>
      </c>
      <c r="AN123" s="48"/>
      <c r="AO123" s="48"/>
      <c r="AP123" s="48"/>
      <c r="AQ123" s="48"/>
      <c r="AR123" s="48"/>
      <c r="AS123" s="48"/>
      <c r="AT123" s="181">
        <f t="shared" si="64"/>
        <v>0</v>
      </c>
      <c r="AU123" s="95">
        <f t="shared" si="65"/>
        <v>500000</v>
      </c>
      <c r="AV123" s="89" t="s">
        <v>827</v>
      </c>
      <c r="AW123" s="48">
        <v>2024</v>
      </c>
      <c r="AX123" s="48">
        <v>2025</v>
      </c>
      <c r="AY123" s="52" t="s">
        <v>855</v>
      </c>
    </row>
    <row r="124" spans="1:51" s="1" customFormat="1" ht="141.6" customHeight="1" x14ac:dyDescent="0.25">
      <c r="A124" s="233" t="s">
        <v>1010</v>
      </c>
      <c r="B124" s="234" t="s">
        <v>1011</v>
      </c>
      <c r="C124" s="235" t="s">
        <v>97</v>
      </c>
      <c r="D124" s="236"/>
      <c r="E124" s="237"/>
      <c r="F124" s="237"/>
      <c r="G124" s="236"/>
      <c r="H124" s="236"/>
      <c r="I124" s="236"/>
      <c r="J124" s="236"/>
      <c r="K124" s="238">
        <f t="shared" si="68"/>
        <v>0</v>
      </c>
      <c r="L124" s="237"/>
      <c r="M124" s="237"/>
      <c r="N124" s="236"/>
      <c r="O124" s="236"/>
      <c r="P124" s="236"/>
      <c r="Q124" s="236"/>
      <c r="R124" s="238">
        <f>L124+M124+N124+P124</f>
        <v>0</v>
      </c>
      <c r="S124" s="236"/>
      <c r="T124" s="236"/>
      <c r="U124" s="236"/>
      <c r="V124" s="236"/>
      <c r="W124" s="236"/>
      <c r="X124" s="236"/>
      <c r="Y124" s="238">
        <f t="shared" si="69"/>
        <v>0</v>
      </c>
      <c r="Z124" s="236"/>
      <c r="AA124" s="236"/>
      <c r="AB124" s="236"/>
      <c r="AC124" s="236"/>
      <c r="AD124" s="236"/>
      <c r="AE124" s="236"/>
      <c r="AF124" s="238">
        <f t="shared" si="62"/>
        <v>0</v>
      </c>
      <c r="AG124" s="236"/>
      <c r="AH124" s="236"/>
      <c r="AI124" s="236"/>
      <c r="AJ124" s="236"/>
      <c r="AK124" s="236"/>
      <c r="AL124" s="236"/>
      <c r="AM124" s="238">
        <f t="shared" si="63"/>
        <v>0</v>
      </c>
      <c r="AN124" s="236">
        <v>532000</v>
      </c>
      <c r="AO124" s="236"/>
      <c r="AP124" s="236">
        <v>228000</v>
      </c>
      <c r="AQ124" s="236"/>
      <c r="AR124" s="236"/>
      <c r="AS124" s="236"/>
      <c r="AT124" s="238">
        <f t="shared" si="64"/>
        <v>760000</v>
      </c>
      <c r="AU124" s="239">
        <f>AT124+AM124+AF124+Y124+R124+K124</f>
        <v>760000</v>
      </c>
      <c r="AV124" s="240" t="s">
        <v>1012</v>
      </c>
      <c r="AW124" s="236">
        <v>2027</v>
      </c>
      <c r="AX124" s="236">
        <v>2027</v>
      </c>
      <c r="AY124" s="241" t="s">
        <v>153</v>
      </c>
    </row>
    <row r="125" spans="1:51" s="1" customFormat="1" ht="31.5" customHeight="1" x14ac:dyDescent="0.25">
      <c r="A125" s="343" t="s">
        <v>1013</v>
      </c>
      <c r="B125" s="346"/>
      <c r="C125" s="346"/>
      <c r="D125" s="346"/>
      <c r="E125" s="346"/>
      <c r="F125" s="346"/>
      <c r="G125" s="346"/>
      <c r="H125" s="346"/>
      <c r="I125" s="346"/>
      <c r="J125" s="346"/>
      <c r="K125" s="346"/>
      <c r="L125" s="346"/>
      <c r="M125" s="346"/>
      <c r="N125" s="346"/>
      <c r="O125" s="346"/>
      <c r="P125" s="346"/>
      <c r="Q125" s="346"/>
      <c r="R125" s="346"/>
      <c r="S125" s="346"/>
      <c r="T125" s="346"/>
      <c r="U125" s="346"/>
      <c r="V125" s="346"/>
      <c r="W125" s="346"/>
      <c r="X125" s="346"/>
      <c r="Y125" s="346"/>
      <c r="Z125" s="346"/>
      <c r="AA125" s="346"/>
      <c r="AB125" s="346"/>
      <c r="AC125" s="346"/>
      <c r="AD125" s="346"/>
      <c r="AE125" s="346"/>
      <c r="AF125" s="346"/>
      <c r="AG125" s="346"/>
      <c r="AH125" s="346"/>
      <c r="AI125" s="346"/>
      <c r="AJ125" s="346"/>
      <c r="AK125" s="346"/>
      <c r="AL125" s="346"/>
      <c r="AM125" s="346"/>
      <c r="AN125" s="346"/>
      <c r="AO125" s="346"/>
      <c r="AP125" s="346"/>
      <c r="AQ125" s="346"/>
      <c r="AR125" s="346"/>
      <c r="AS125" s="346"/>
      <c r="AT125" s="346"/>
      <c r="AU125" s="346"/>
      <c r="AV125" s="346"/>
      <c r="AW125" s="346"/>
      <c r="AX125" s="346"/>
      <c r="AY125" s="347"/>
    </row>
    <row r="126" spans="1:51" ht="57.95" customHeight="1" x14ac:dyDescent="0.25">
      <c r="A126" s="348" t="s">
        <v>569</v>
      </c>
      <c r="B126" s="349"/>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350"/>
    </row>
    <row r="127" spans="1:51" ht="362.25" customHeight="1" x14ac:dyDescent="0.25">
      <c r="A127" s="55" t="s">
        <v>332</v>
      </c>
      <c r="B127" s="32" t="s">
        <v>98</v>
      </c>
      <c r="C127" s="32" t="s">
        <v>97</v>
      </c>
      <c r="D127" s="32"/>
      <c r="E127" s="38">
        <v>150000</v>
      </c>
      <c r="F127" s="32"/>
      <c r="G127" s="32">
        <v>850000</v>
      </c>
      <c r="H127" s="32"/>
      <c r="I127" s="32"/>
      <c r="J127" s="32"/>
      <c r="K127" s="33">
        <f t="shared" ref="K127" si="70">E127+F127+G127+I127</f>
        <v>1000000</v>
      </c>
      <c r="L127" s="32">
        <v>225000</v>
      </c>
      <c r="M127" s="32"/>
      <c r="N127" s="32">
        <v>1275000</v>
      </c>
      <c r="O127" s="32"/>
      <c r="P127" s="32"/>
      <c r="Q127" s="32"/>
      <c r="R127" s="33">
        <f t="shared" ref="R127" si="71">L127+M127+N127+P127</f>
        <v>1500000</v>
      </c>
      <c r="S127" s="32"/>
      <c r="T127" s="32"/>
      <c r="U127" s="32"/>
      <c r="V127" s="32"/>
      <c r="W127" s="32"/>
      <c r="X127" s="32"/>
      <c r="Y127" s="33">
        <f t="shared" ref="Y127" si="72">S127+T127+U127+W127</f>
        <v>0</v>
      </c>
      <c r="Z127" s="32"/>
      <c r="AA127" s="32"/>
      <c r="AB127" s="32"/>
      <c r="AC127" s="32"/>
      <c r="AD127" s="32"/>
      <c r="AE127" s="32"/>
      <c r="AF127" s="33">
        <f t="shared" si="62"/>
        <v>0</v>
      </c>
      <c r="AG127" s="32"/>
      <c r="AH127" s="32"/>
      <c r="AI127" s="32"/>
      <c r="AJ127" s="32"/>
      <c r="AK127" s="32"/>
      <c r="AL127" s="32"/>
      <c r="AM127" s="33">
        <f t="shared" si="63"/>
        <v>0</v>
      </c>
      <c r="AN127" s="32"/>
      <c r="AO127" s="32"/>
      <c r="AP127" s="32"/>
      <c r="AQ127" s="32"/>
      <c r="AR127" s="32"/>
      <c r="AS127" s="32"/>
      <c r="AT127" s="33">
        <f t="shared" ref="AT127" si="73">AN127+AO127+AP127+AR127</f>
        <v>0</v>
      </c>
      <c r="AU127" s="35">
        <f t="shared" ref="AU127" si="74">AT127+AM127+AF127+Y127+R127+K127</f>
        <v>2500000</v>
      </c>
      <c r="AV127" s="43" t="s">
        <v>687</v>
      </c>
      <c r="AW127" s="32">
        <v>2022</v>
      </c>
      <c r="AX127" s="38">
        <v>2023</v>
      </c>
      <c r="AY127" s="53" t="s">
        <v>74</v>
      </c>
    </row>
    <row r="128" spans="1:51" ht="45.95" customHeight="1" x14ac:dyDescent="0.25">
      <c r="A128" s="348" t="s">
        <v>570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49"/>
      <c r="AY128" s="350"/>
    </row>
    <row r="129" spans="1:51" s="1" customFormat="1" ht="154.5" customHeight="1" x14ac:dyDescent="0.25">
      <c r="A129" s="55" t="s">
        <v>333</v>
      </c>
      <c r="B129" s="32" t="s">
        <v>99</v>
      </c>
      <c r="C129" s="32" t="s">
        <v>97</v>
      </c>
      <c r="D129" s="34"/>
      <c r="E129" s="38"/>
      <c r="F129" s="32"/>
      <c r="G129" s="32"/>
      <c r="H129" s="32"/>
      <c r="I129" s="32"/>
      <c r="J129" s="32"/>
      <c r="K129" s="33">
        <f t="shared" ref="K129:K143" si="75">E129+F129+G129+I129</f>
        <v>0</v>
      </c>
      <c r="L129" s="133">
        <v>37490</v>
      </c>
      <c r="M129" s="34"/>
      <c r="N129" s="34"/>
      <c r="O129" s="34"/>
      <c r="P129" s="34"/>
      <c r="Q129" s="34"/>
      <c r="R129" s="33">
        <f>L129+M129+N129+P129</f>
        <v>37490</v>
      </c>
      <c r="S129" s="34">
        <f>32500+40000</f>
        <v>72500</v>
      </c>
      <c r="T129" s="32"/>
      <c r="U129" s="32"/>
      <c r="V129" s="32"/>
      <c r="W129" s="32"/>
      <c r="X129" s="32"/>
      <c r="Y129" s="33">
        <f>S129+T129+U129+W129</f>
        <v>72500</v>
      </c>
      <c r="Z129" s="32"/>
      <c r="AA129" s="32"/>
      <c r="AB129" s="32"/>
      <c r="AC129" s="32"/>
      <c r="AD129" s="32"/>
      <c r="AE129" s="32"/>
      <c r="AF129" s="33">
        <f t="shared" ref="AF129:AF143" si="76">Z129+AA129+AB129+AD129</f>
        <v>0</v>
      </c>
      <c r="AG129" s="32"/>
      <c r="AH129" s="32"/>
      <c r="AI129" s="32"/>
      <c r="AJ129" s="32"/>
      <c r="AK129" s="32"/>
      <c r="AL129" s="32"/>
      <c r="AM129" s="33">
        <f t="shared" ref="AM129:AM141" si="77">AG129+AH129+AI129+AK129</f>
        <v>0</v>
      </c>
      <c r="AN129" s="32"/>
      <c r="AO129" s="32"/>
      <c r="AP129" s="32"/>
      <c r="AQ129" s="32"/>
      <c r="AR129" s="32"/>
      <c r="AS129" s="32"/>
      <c r="AT129" s="33">
        <f t="shared" ref="AT129:AT143" si="78">AN129+AO129+AP129+AR129</f>
        <v>0</v>
      </c>
      <c r="AU129" s="35">
        <f t="shared" ref="AU129:AU142" si="79">AT129+AM129+AF129+Y129+R129+K129</f>
        <v>109990</v>
      </c>
      <c r="AV129" s="43" t="s">
        <v>690</v>
      </c>
      <c r="AW129" s="32">
        <v>2023</v>
      </c>
      <c r="AX129" s="38">
        <v>2027</v>
      </c>
      <c r="AY129" s="53" t="s">
        <v>88</v>
      </c>
    </row>
    <row r="130" spans="1:51" s="1" customFormat="1" ht="91.5" x14ac:dyDescent="0.25">
      <c r="A130" s="55" t="s">
        <v>571</v>
      </c>
      <c r="B130" s="32" t="s">
        <v>851</v>
      </c>
      <c r="C130" s="32" t="s">
        <v>97</v>
      </c>
      <c r="D130" s="34"/>
      <c r="E130" s="20"/>
      <c r="F130" s="34"/>
      <c r="G130" s="34"/>
      <c r="H130" s="34"/>
      <c r="I130" s="34"/>
      <c r="J130" s="34"/>
      <c r="K130" s="33">
        <f t="shared" si="75"/>
        <v>0</v>
      </c>
      <c r="L130" s="133">
        <v>140321</v>
      </c>
      <c r="M130" s="32"/>
      <c r="N130" s="32"/>
      <c r="O130" s="32"/>
      <c r="P130" s="32"/>
      <c r="Q130" s="32"/>
      <c r="R130" s="33">
        <f t="shared" ref="R130:R141" si="80">L130+M130+N130+P130</f>
        <v>140321</v>
      </c>
      <c r="S130" s="32"/>
      <c r="T130" s="32"/>
      <c r="U130" s="32"/>
      <c r="V130" s="32"/>
      <c r="W130" s="32"/>
      <c r="X130" s="32"/>
      <c r="Y130" s="33">
        <f t="shared" ref="Y130:Y143" si="81">S130+T130+U130+W130</f>
        <v>0</v>
      </c>
      <c r="Z130" s="32"/>
      <c r="AA130" s="32"/>
      <c r="AB130" s="32"/>
      <c r="AC130" s="32"/>
      <c r="AD130" s="32"/>
      <c r="AE130" s="32"/>
      <c r="AF130" s="33">
        <f t="shared" si="76"/>
        <v>0</v>
      </c>
      <c r="AG130" s="32"/>
      <c r="AH130" s="32"/>
      <c r="AI130" s="32"/>
      <c r="AJ130" s="32"/>
      <c r="AK130" s="32"/>
      <c r="AL130" s="32"/>
      <c r="AM130" s="33">
        <f t="shared" si="77"/>
        <v>0</v>
      </c>
      <c r="AN130" s="32"/>
      <c r="AO130" s="32"/>
      <c r="AP130" s="32"/>
      <c r="AQ130" s="32"/>
      <c r="AR130" s="32"/>
      <c r="AS130" s="32"/>
      <c r="AT130" s="33">
        <f t="shared" si="78"/>
        <v>0</v>
      </c>
      <c r="AU130" s="35">
        <f t="shared" si="79"/>
        <v>140321</v>
      </c>
      <c r="AV130" s="43" t="s">
        <v>689</v>
      </c>
      <c r="AW130" s="32">
        <v>2023</v>
      </c>
      <c r="AX130" s="32">
        <v>2023</v>
      </c>
      <c r="AY130" s="53" t="s">
        <v>88</v>
      </c>
    </row>
    <row r="131" spans="1:51" s="1" customFormat="1" ht="217.5" x14ac:dyDescent="0.25">
      <c r="A131" s="55" t="s">
        <v>572</v>
      </c>
      <c r="B131" s="32" t="s">
        <v>180</v>
      </c>
      <c r="C131" s="32" t="s">
        <v>97</v>
      </c>
      <c r="D131" s="34"/>
      <c r="E131" s="133">
        <v>1436635.23</v>
      </c>
      <c r="F131" s="179"/>
      <c r="G131" s="34"/>
      <c r="H131" s="34"/>
      <c r="I131" s="34">
        <v>752327.15</v>
      </c>
      <c r="J131" s="34" t="s">
        <v>45</v>
      </c>
      <c r="K131" s="33">
        <f t="shared" si="75"/>
        <v>2188962.38</v>
      </c>
      <c r="L131" s="34">
        <v>773572.81</v>
      </c>
      <c r="M131" s="165"/>
      <c r="N131" s="34"/>
      <c r="O131" s="34"/>
      <c r="P131" s="20">
        <v>405099.23</v>
      </c>
      <c r="Q131" s="34" t="s">
        <v>45</v>
      </c>
      <c r="R131" s="33">
        <f t="shared" si="80"/>
        <v>1178672.04</v>
      </c>
      <c r="S131" s="34"/>
      <c r="T131" s="34"/>
      <c r="U131" s="34"/>
      <c r="V131" s="34"/>
      <c r="W131" s="34"/>
      <c r="X131" s="34"/>
      <c r="Y131" s="33">
        <f t="shared" si="81"/>
        <v>0</v>
      </c>
      <c r="Z131" s="32"/>
      <c r="AA131" s="32"/>
      <c r="AB131" s="32"/>
      <c r="AC131" s="32"/>
      <c r="AD131" s="32"/>
      <c r="AE131" s="32"/>
      <c r="AF131" s="33">
        <f t="shared" si="76"/>
        <v>0</v>
      </c>
      <c r="AG131" s="32"/>
      <c r="AH131" s="32"/>
      <c r="AI131" s="32"/>
      <c r="AJ131" s="32"/>
      <c r="AK131" s="32"/>
      <c r="AL131" s="32"/>
      <c r="AM131" s="33">
        <f t="shared" si="77"/>
        <v>0</v>
      </c>
      <c r="AN131" s="32"/>
      <c r="AO131" s="32"/>
      <c r="AP131" s="32"/>
      <c r="AQ131" s="32"/>
      <c r="AR131" s="32"/>
      <c r="AS131" s="32"/>
      <c r="AT131" s="33">
        <f t="shared" si="78"/>
        <v>0</v>
      </c>
      <c r="AU131" s="35">
        <f t="shared" si="79"/>
        <v>3367634.42</v>
      </c>
      <c r="AV131" s="42" t="s">
        <v>878</v>
      </c>
      <c r="AW131" s="32">
        <v>2022</v>
      </c>
      <c r="AX131" s="38">
        <v>2023</v>
      </c>
      <c r="AY131" s="53" t="s">
        <v>88</v>
      </c>
    </row>
    <row r="132" spans="1:51" s="1" customFormat="1" ht="72" x14ac:dyDescent="0.25">
      <c r="A132" s="55" t="s">
        <v>573</v>
      </c>
      <c r="B132" s="32" t="s">
        <v>70</v>
      </c>
      <c r="C132" s="32" t="s">
        <v>97</v>
      </c>
      <c r="D132" s="34"/>
      <c r="E132" s="12"/>
      <c r="F132" s="34"/>
      <c r="G132" s="34"/>
      <c r="H132" s="34"/>
      <c r="I132" s="34"/>
      <c r="J132" s="34"/>
      <c r="K132" s="33">
        <f t="shared" si="75"/>
        <v>0</v>
      </c>
      <c r="L132" s="32"/>
      <c r="M132" s="32"/>
      <c r="N132" s="32"/>
      <c r="O132" s="32"/>
      <c r="P132" s="32"/>
      <c r="Q132" s="32"/>
      <c r="R132" s="33">
        <f t="shared" si="80"/>
        <v>0</v>
      </c>
      <c r="S132" s="133">
        <v>50000</v>
      </c>
      <c r="T132" s="32"/>
      <c r="U132" s="32"/>
      <c r="V132" s="32"/>
      <c r="W132" s="32"/>
      <c r="X132" s="32"/>
      <c r="Y132" s="33">
        <f t="shared" si="81"/>
        <v>50000</v>
      </c>
      <c r="Z132" s="32"/>
      <c r="AA132" s="32"/>
      <c r="AB132" s="32"/>
      <c r="AC132" s="32"/>
      <c r="AD132" s="32"/>
      <c r="AE132" s="32"/>
      <c r="AF132" s="33">
        <f t="shared" si="76"/>
        <v>0</v>
      </c>
      <c r="AG132" s="32"/>
      <c r="AH132" s="32"/>
      <c r="AI132" s="32"/>
      <c r="AJ132" s="32"/>
      <c r="AK132" s="32"/>
      <c r="AL132" s="32"/>
      <c r="AM132" s="33">
        <f t="shared" si="77"/>
        <v>0</v>
      </c>
      <c r="AN132" s="32"/>
      <c r="AO132" s="32"/>
      <c r="AP132" s="32"/>
      <c r="AQ132" s="32"/>
      <c r="AR132" s="32"/>
      <c r="AS132" s="32"/>
      <c r="AT132" s="33">
        <f t="shared" si="78"/>
        <v>0</v>
      </c>
      <c r="AU132" s="35">
        <f t="shared" si="79"/>
        <v>50000</v>
      </c>
      <c r="AV132" s="43" t="s">
        <v>879</v>
      </c>
      <c r="AW132" s="32">
        <v>2022</v>
      </c>
      <c r="AX132" s="38">
        <v>2022</v>
      </c>
      <c r="AY132" s="53" t="s">
        <v>88</v>
      </c>
    </row>
    <row r="133" spans="1:51" s="1" customFormat="1" ht="278.25" x14ac:dyDescent="0.25">
      <c r="A133" s="55" t="s">
        <v>574</v>
      </c>
      <c r="B133" s="51" t="s">
        <v>489</v>
      </c>
      <c r="C133" s="32" t="s">
        <v>97</v>
      </c>
      <c r="D133" s="32"/>
      <c r="E133" s="188">
        <v>154353</v>
      </c>
      <c r="F133" s="32"/>
      <c r="G133" s="32">
        <v>1000000</v>
      </c>
      <c r="H133" s="32"/>
      <c r="I133" s="32"/>
      <c r="J133" s="32"/>
      <c r="K133" s="33">
        <f t="shared" si="75"/>
        <v>1154353</v>
      </c>
      <c r="L133" s="32">
        <v>2600000</v>
      </c>
      <c r="M133" s="32"/>
      <c r="N133" s="20"/>
      <c r="O133" s="32"/>
      <c r="P133" s="32">
        <v>400000</v>
      </c>
      <c r="Q133" s="32" t="s">
        <v>652</v>
      </c>
      <c r="R133" s="33">
        <f t="shared" si="80"/>
        <v>3000000</v>
      </c>
      <c r="S133" s="32"/>
      <c r="T133" s="32"/>
      <c r="U133" s="32"/>
      <c r="V133" s="32"/>
      <c r="W133" s="32"/>
      <c r="X133" s="32"/>
      <c r="Y133" s="33">
        <f t="shared" si="81"/>
        <v>0</v>
      </c>
      <c r="Z133" s="32"/>
      <c r="AA133" s="32"/>
      <c r="AB133" s="32">
        <v>500000</v>
      </c>
      <c r="AC133" s="32"/>
      <c r="AD133" s="32"/>
      <c r="AE133" s="32"/>
      <c r="AF133" s="33">
        <f t="shared" si="76"/>
        <v>500000</v>
      </c>
      <c r="AG133" s="32"/>
      <c r="AH133" s="32"/>
      <c r="AI133" s="32"/>
      <c r="AJ133" s="32"/>
      <c r="AK133" s="32"/>
      <c r="AL133" s="32"/>
      <c r="AM133" s="33">
        <f t="shared" si="77"/>
        <v>0</v>
      </c>
      <c r="AN133" s="32"/>
      <c r="AO133" s="32"/>
      <c r="AP133" s="32"/>
      <c r="AQ133" s="32"/>
      <c r="AR133" s="32"/>
      <c r="AS133" s="32"/>
      <c r="AT133" s="33">
        <f t="shared" si="78"/>
        <v>0</v>
      </c>
      <c r="AU133" s="35">
        <f t="shared" si="79"/>
        <v>4654353</v>
      </c>
      <c r="AV133" s="43" t="s">
        <v>880</v>
      </c>
      <c r="AW133" s="32">
        <v>2022</v>
      </c>
      <c r="AX133" s="38">
        <v>2025</v>
      </c>
      <c r="AY133" s="53" t="s">
        <v>88</v>
      </c>
    </row>
    <row r="134" spans="1:51" s="5" customFormat="1" ht="126.75" customHeight="1" x14ac:dyDescent="0.25">
      <c r="A134" s="55" t="s">
        <v>575</v>
      </c>
      <c r="B134" s="32" t="s">
        <v>852</v>
      </c>
      <c r="C134" s="32" t="s">
        <v>97</v>
      </c>
      <c r="D134" s="34"/>
      <c r="E134" s="189">
        <f>13238+30000</f>
        <v>43238</v>
      </c>
      <c r="F134" s="51"/>
      <c r="G134" s="32"/>
      <c r="H134" s="32"/>
      <c r="I134" s="32"/>
      <c r="J134" s="32"/>
      <c r="K134" s="33">
        <f t="shared" si="75"/>
        <v>43238</v>
      </c>
      <c r="L134" s="32"/>
      <c r="M134" s="32"/>
      <c r="N134" s="32"/>
      <c r="O134" s="32"/>
      <c r="P134" s="32"/>
      <c r="Q134" s="32"/>
      <c r="R134" s="33">
        <f t="shared" si="80"/>
        <v>0</v>
      </c>
      <c r="S134" s="32"/>
      <c r="T134" s="32"/>
      <c r="U134" s="32"/>
      <c r="V134" s="32"/>
      <c r="W134" s="32"/>
      <c r="X134" s="32"/>
      <c r="Y134" s="33">
        <f t="shared" si="81"/>
        <v>0</v>
      </c>
      <c r="Z134" s="32"/>
      <c r="AA134" s="32"/>
      <c r="AB134" s="32"/>
      <c r="AC134" s="32"/>
      <c r="AD134" s="32"/>
      <c r="AE134" s="32"/>
      <c r="AF134" s="33">
        <f t="shared" si="76"/>
        <v>0</v>
      </c>
      <c r="AG134" s="32"/>
      <c r="AH134" s="32"/>
      <c r="AI134" s="32"/>
      <c r="AJ134" s="32"/>
      <c r="AK134" s="32"/>
      <c r="AL134" s="32"/>
      <c r="AM134" s="33">
        <f t="shared" si="77"/>
        <v>0</v>
      </c>
      <c r="AN134" s="32"/>
      <c r="AO134" s="32"/>
      <c r="AP134" s="32"/>
      <c r="AQ134" s="32"/>
      <c r="AR134" s="32"/>
      <c r="AS134" s="32"/>
      <c r="AT134" s="33">
        <f t="shared" si="78"/>
        <v>0</v>
      </c>
      <c r="AU134" s="35">
        <f t="shared" si="79"/>
        <v>43238</v>
      </c>
      <c r="AV134" s="43" t="s">
        <v>688</v>
      </c>
      <c r="AW134" s="32">
        <v>2022</v>
      </c>
      <c r="AX134" s="38">
        <v>2022</v>
      </c>
      <c r="AY134" s="53" t="s">
        <v>88</v>
      </c>
    </row>
    <row r="135" spans="1:51" s="5" customFormat="1" ht="138" customHeight="1" x14ac:dyDescent="0.25">
      <c r="A135" s="55" t="s">
        <v>576</v>
      </c>
      <c r="B135" s="32" t="s">
        <v>31</v>
      </c>
      <c r="C135" s="38" t="s">
        <v>97</v>
      </c>
      <c r="D135" s="40"/>
      <c r="E135" s="46"/>
      <c r="F135" s="40"/>
      <c r="G135" s="40"/>
      <c r="H135" s="40"/>
      <c r="I135" s="40"/>
      <c r="J135" s="40"/>
      <c r="K135" s="33">
        <f t="shared" si="75"/>
        <v>0</v>
      </c>
      <c r="L135" s="40">
        <v>500000</v>
      </c>
      <c r="M135" s="40"/>
      <c r="N135" s="40"/>
      <c r="O135" s="40"/>
      <c r="P135" s="40"/>
      <c r="Q135" s="40"/>
      <c r="R135" s="33">
        <f t="shared" si="80"/>
        <v>500000</v>
      </c>
      <c r="S135" s="40"/>
      <c r="T135" s="40"/>
      <c r="U135" s="40"/>
      <c r="V135" s="40"/>
      <c r="W135" s="40"/>
      <c r="X135" s="40"/>
      <c r="Y135" s="33">
        <f t="shared" si="81"/>
        <v>0</v>
      </c>
      <c r="Z135" s="40"/>
      <c r="AA135" s="40"/>
      <c r="AB135" s="40"/>
      <c r="AC135" s="40"/>
      <c r="AD135" s="40"/>
      <c r="AE135" s="40"/>
      <c r="AF135" s="33">
        <f t="shared" si="76"/>
        <v>0</v>
      </c>
      <c r="AG135" s="40"/>
      <c r="AH135" s="40"/>
      <c r="AI135" s="40"/>
      <c r="AJ135" s="40"/>
      <c r="AK135" s="40"/>
      <c r="AL135" s="40"/>
      <c r="AM135" s="33">
        <f t="shared" si="77"/>
        <v>0</v>
      </c>
      <c r="AN135" s="40"/>
      <c r="AO135" s="40"/>
      <c r="AP135" s="40"/>
      <c r="AQ135" s="40"/>
      <c r="AR135" s="40"/>
      <c r="AS135" s="40"/>
      <c r="AT135" s="33">
        <f t="shared" si="78"/>
        <v>0</v>
      </c>
      <c r="AU135" s="35">
        <f t="shared" si="79"/>
        <v>500000</v>
      </c>
      <c r="AV135" s="42" t="s">
        <v>691</v>
      </c>
      <c r="AW135" s="40">
        <v>2023</v>
      </c>
      <c r="AX135" s="40">
        <v>2023</v>
      </c>
      <c r="AY135" s="190" t="s">
        <v>135</v>
      </c>
    </row>
    <row r="136" spans="1:51" ht="130.5" customHeight="1" x14ac:dyDescent="0.25">
      <c r="A136" s="55" t="s">
        <v>577</v>
      </c>
      <c r="B136" s="32" t="s">
        <v>33</v>
      </c>
      <c r="C136" s="38" t="s">
        <v>97</v>
      </c>
      <c r="D136" s="40"/>
      <c r="E136" s="46"/>
      <c r="F136" s="40"/>
      <c r="G136" s="40"/>
      <c r="H136" s="40"/>
      <c r="I136" s="40"/>
      <c r="J136" s="40"/>
      <c r="K136" s="33">
        <f t="shared" si="75"/>
        <v>0</v>
      </c>
      <c r="L136" s="40">
        <v>202000</v>
      </c>
      <c r="M136" s="40"/>
      <c r="N136" s="40"/>
      <c r="O136" s="40"/>
      <c r="P136" s="40"/>
      <c r="Q136" s="40"/>
      <c r="R136" s="33">
        <f t="shared" si="80"/>
        <v>202000</v>
      </c>
      <c r="S136" s="40"/>
      <c r="T136" s="40"/>
      <c r="U136" s="40"/>
      <c r="V136" s="40"/>
      <c r="W136" s="40"/>
      <c r="X136" s="40"/>
      <c r="Y136" s="33">
        <f t="shared" si="81"/>
        <v>0</v>
      </c>
      <c r="Z136" s="40"/>
      <c r="AA136" s="40"/>
      <c r="AB136" s="40"/>
      <c r="AC136" s="40"/>
      <c r="AD136" s="40"/>
      <c r="AE136" s="40"/>
      <c r="AF136" s="33">
        <f t="shared" si="76"/>
        <v>0</v>
      </c>
      <c r="AG136" s="40"/>
      <c r="AH136" s="40"/>
      <c r="AI136" s="40"/>
      <c r="AJ136" s="40"/>
      <c r="AK136" s="40"/>
      <c r="AL136" s="40"/>
      <c r="AM136" s="33">
        <f t="shared" si="77"/>
        <v>0</v>
      </c>
      <c r="AN136" s="40"/>
      <c r="AO136" s="40"/>
      <c r="AP136" s="40"/>
      <c r="AQ136" s="40"/>
      <c r="AR136" s="40"/>
      <c r="AS136" s="40"/>
      <c r="AT136" s="33">
        <f t="shared" si="78"/>
        <v>0</v>
      </c>
      <c r="AU136" s="35">
        <f t="shared" si="79"/>
        <v>202000</v>
      </c>
      <c r="AV136" s="42" t="s">
        <v>692</v>
      </c>
      <c r="AW136" s="40">
        <v>2023</v>
      </c>
      <c r="AX136" s="40">
        <v>2023</v>
      </c>
      <c r="AY136" s="52" t="s">
        <v>142</v>
      </c>
    </row>
    <row r="137" spans="1:51" ht="293.10000000000002" customHeight="1" x14ac:dyDescent="0.25">
      <c r="A137" s="55" t="s">
        <v>578</v>
      </c>
      <c r="B137" s="32" t="s">
        <v>34</v>
      </c>
      <c r="C137" s="38" t="s">
        <v>97</v>
      </c>
      <c r="D137" s="40"/>
      <c r="E137" s="46"/>
      <c r="F137" s="40"/>
      <c r="G137" s="40"/>
      <c r="H137" s="40"/>
      <c r="I137" s="40"/>
      <c r="J137" s="40"/>
      <c r="K137" s="33">
        <f t="shared" si="75"/>
        <v>0</v>
      </c>
      <c r="L137" s="40">
        <v>200000</v>
      </c>
      <c r="M137" s="40"/>
      <c r="N137" s="40"/>
      <c r="O137" s="40"/>
      <c r="P137" s="40"/>
      <c r="Q137" s="40"/>
      <c r="R137" s="33">
        <f t="shared" si="80"/>
        <v>200000</v>
      </c>
      <c r="S137" s="40">
        <v>250000</v>
      </c>
      <c r="T137" s="40"/>
      <c r="U137" s="40"/>
      <c r="V137" s="40"/>
      <c r="W137" s="40"/>
      <c r="X137" s="40"/>
      <c r="Y137" s="33">
        <f t="shared" si="81"/>
        <v>250000</v>
      </c>
      <c r="Z137" s="40"/>
      <c r="AA137" s="40"/>
      <c r="AB137" s="40"/>
      <c r="AC137" s="40"/>
      <c r="AD137" s="40"/>
      <c r="AE137" s="40"/>
      <c r="AF137" s="33">
        <f t="shared" si="76"/>
        <v>0</v>
      </c>
      <c r="AG137" s="40"/>
      <c r="AH137" s="40"/>
      <c r="AI137" s="40"/>
      <c r="AJ137" s="40"/>
      <c r="AK137" s="40"/>
      <c r="AL137" s="40"/>
      <c r="AM137" s="33">
        <f t="shared" si="77"/>
        <v>0</v>
      </c>
      <c r="AN137" s="40"/>
      <c r="AO137" s="40"/>
      <c r="AP137" s="40"/>
      <c r="AQ137" s="40"/>
      <c r="AR137" s="40"/>
      <c r="AS137" s="40"/>
      <c r="AT137" s="33">
        <f t="shared" si="78"/>
        <v>0</v>
      </c>
      <c r="AU137" s="35">
        <f t="shared" si="79"/>
        <v>450000</v>
      </c>
      <c r="AV137" s="42" t="s">
        <v>693</v>
      </c>
      <c r="AW137" s="40">
        <v>2023</v>
      </c>
      <c r="AX137" s="40">
        <v>2024</v>
      </c>
      <c r="AY137" s="52" t="s">
        <v>136</v>
      </c>
    </row>
    <row r="138" spans="1:51" s="1" customFormat="1" ht="254.25" x14ac:dyDescent="0.25">
      <c r="A138" s="55" t="s">
        <v>579</v>
      </c>
      <c r="B138" s="32" t="s">
        <v>853</v>
      </c>
      <c r="C138" s="38" t="s">
        <v>97</v>
      </c>
      <c r="D138" s="40"/>
      <c r="E138" s="270"/>
      <c r="F138" s="270"/>
      <c r="G138" s="270"/>
      <c r="H138" s="270"/>
      <c r="I138" s="270"/>
      <c r="J138" s="270"/>
      <c r="K138" s="33">
        <f t="shared" si="75"/>
        <v>0</v>
      </c>
      <c r="L138" s="270"/>
      <c r="M138" s="270"/>
      <c r="N138" s="270"/>
      <c r="O138" s="270"/>
      <c r="P138" s="270"/>
      <c r="Q138" s="270"/>
      <c r="R138" s="33">
        <f t="shared" si="80"/>
        <v>0</v>
      </c>
      <c r="S138" s="40"/>
      <c r="T138" s="40"/>
      <c r="U138" s="40"/>
      <c r="V138" s="40"/>
      <c r="W138" s="40"/>
      <c r="X138" s="40"/>
      <c r="Y138" s="33">
        <f t="shared" si="81"/>
        <v>0</v>
      </c>
      <c r="Z138" s="40"/>
      <c r="AA138" s="40"/>
      <c r="AB138" s="40"/>
      <c r="AC138" s="40"/>
      <c r="AD138" s="40"/>
      <c r="AE138" s="40"/>
      <c r="AF138" s="33">
        <f t="shared" si="76"/>
        <v>0</v>
      </c>
      <c r="AG138" s="40">
        <v>1500000</v>
      </c>
      <c r="AH138" s="40"/>
      <c r="AI138" s="40"/>
      <c r="AJ138" s="40"/>
      <c r="AK138" s="40"/>
      <c r="AL138" s="40"/>
      <c r="AM138" s="33">
        <f t="shared" si="77"/>
        <v>1500000</v>
      </c>
      <c r="AN138" s="40"/>
      <c r="AO138" s="40"/>
      <c r="AP138" s="40"/>
      <c r="AQ138" s="40"/>
      <c r="AR138" s="40"/>
      <c r="AS138" s="40"/>
      <c r="AT138" s="33">
        <f t="shared" si="78"/>
        <v>0</v>
      </c>
      <c r="AU138" s="35">
        <f t="shared" si="79"/>
        <v>1500000</v>
      </c>
      <c r="AV138" s="271" t="s">
        <v>881</v>
      </c>
      <c r="AW138" s="272">
        <v>2026</v>
      </c>
      <c r="AX138" s="272">
        <v>2026</v>
      </c>
      <c r="AY138" s="190" t="s">
        <v>68</v>
      </c>
    </row>
    <row r="139" spans="1:51" s="296" customFormat="1" ht="92.25" x14ac:dyDescent="0.3">
      <c r="A139" s="55" t="s">
        <v>580</v>
      </c>
      <c r="B139" s="234" t="s">
        <v>967</v>
      </c>
      <c r="C139" s="234" t="s">
        <v>97</v>
      </c>
      <c r="D139" s="290"/>
      <c r="E139" s="290"/>
      <c r="F139" s="290"/>
      <c r="G139" s="290"/>
      <c r="H139" s="290"/>
      <c r="I139" s="290"/>
      <c r="J139" s="290"/>
      <c r="K139" s="275">
        <f t="shared" si="75"/>
        <v>0</v>
      </c>
      <c r="L139" s="275"/>
      <c r="M139" s="275"/>
      <c r="N139" s="290"/>
      <c r="O139" s="290"/>
      <c r="P139" s="290"/>
      <c r="Q139" s="290"/>
      <c r="R139" s="275">
        <f t="shared" si="80"/>
        <v>0</v>
      </c>
      <c r="S139" s="290"/>
      <c r="T139" s="290"/>
      <c r="U139" s="290"/>
      <c r="V139" s="290"/>
      <c r="W139" s="290"/>
      <c r="X139" s="290"/>
      <c r="Y139" s="275">
        <f t="shared" si="81"/>
        <v>0</v>
      </c>
      <c r="Z139" s="290">
        <v>650000</v>
      </c>
      <c r="AA139" s="290"/>
      <c r="AB139" s="290"/>
      <c r="AC139" s="290"/>
      <c r="AD139" s="290"/>
      <c r="AE139" s="290"/>
      <c r="AF139" s="275">
        <f t="shared" si="76"/>
        <v>650000</v>
      </c>
      <c r="AG139" s="290"/>
      <c r="AH139" s="290"/>
      <c r="AI139" s="290"/>
      <c r="AJ139" s="290"/>
      <c r="AK139" s="290"/>
      <c r="AL139" s="290"/>
      <c r="AM139" s="275">
        <f t="shared" si="77"/>
        <v>0</v>
      </c>
      <c r="AN139" s="290"/>
      <c r="AO139" s="290"/>
      <c r="AP139" s="290"/>
      <c r="AQ139" s="290"/>
      <c r="AR139" s="290"/>
      <c r="AS139" s="290"/>
      <c r="AT139" s="275">
        <f t="shared" si="78"/>
        <v>0</v>
      </c>
      <c r="AU139" s="288">
        <f t="shared" si="79"/>
        <v>650000</v>
      </c>
      <c r="AV139" s="295" t="s">
        <v>997</v>
      </c>
      <c r="AW139" s="290">
        <v>2025</v>
      </c>
      <c r="AX139" s="290">
        <v>2025</v>
      </c>
      <c r="AY139" s="53" t="s">
        <v>144</v>
      </c>
    </row>
    <row r="140" spans="1:51" ht="50.1" customHeight="1" x14ac:dyDescent="0.25">
      <c r="A140" s="343" t="s">
        <v>1001</v>
      </c>
      <c r="B140" s="344"/>
      <c r="C140" s="344"/>
      <c r="D140" s="344"/>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c r="AM140" s="344"/>
      <c r="AN140" s="344"/>
      <c r="AO140" s="344"/>
      <c r="AP140" s="344"/>
      <c r="AQ140" s="344"/>
      <c r="AR140" s="344"/>
      <c r="AS140" s="344"/>
      <c r="AT140" s="344"/>
      <c r="AU140" s="344"/>
      <c r="AV140" s="344"/>
      <c r="AW140" s="344"/>
      <c r="AX140" s="344"/>
      <c r="AY140" s="345"/>
    </row>
    <row r="141" spans="1:51" ht="115.5" customHeight="1" x14ac:dyDescent="0.25">
      <c r="A141" s="55" t="s">
        <v>581</v>
      </c>
      <c r="B141" s="32" t="s">
        <v>224</v>
      </c>
      <c r="C141" s="38" t="s">
        <v>97</v>
      </c>
      <c r="D141" s="40"/>
      <c r="E141" s="40"/>
      <c r="F141" s="40"/>
      <c r="G141" s="40"/>
      <c r="H141" s="40"/>
      <c r="I141" s="40"/>
      <c r="J141" s="40"/>
      <c r="K141" s="33">
        <f t="shared" si="75"/>
        <v>0</v>
      </c>
      <c r="L141" s="40">
        <v>16800</v>
      </c>
      <c r="M141" s="40"/>
      <c r="N141" s="40">
        <v>112000</v>
      </c>
      <c r="O141" s="40" t="s">
        <v>46</v>
      </c>
      <c r="P141" s="40"/>
      <c r="Q141" s="40"/>
      <c r="R141" s="33">
        <f t="shared" si="80"/>
        <v>128800</v>
      </c>
      <c r="S141" s="40">
        <v>31500</v>
      </c>
      <c r="T141" s="40"/>
      <c r="U141" s="40">
        <v>178500</v>
      </c>
      <c r="V141" s="40"/>
      <c r="W141" s="40"/>
      <c r="X141" s="40"/>
      <c r="Y141" s="33">
        <f t="shared" si="81"/>
        <v>210000</v>
      </c>
      <c r="Z141" s="40"/>
      <c r="AA141" s="40"/>
      <c r="AB141" s="40"/>
      <c r="AC141" s="40"/>
      <c r="AD141" s="40"/>
      <c r="AE141" s="40"/>
      <c r="AF141" s="33">
        <f t="shared" si="76"/>
        <v>0</v>
      </c>
      <c r="AG141" s="40"/>
      <c r="AH141" s="40"/>
      <c r="AI141" s="40"/>
      <c r="AJ141" s="40"/>
      <c r="AK141" s="40"/>
      <c r="AL141" s="40"/>
      <c r="AM141" s="33">
        <f t="shared" si="77"/>
        <v>0</v>
      </c>
      <c r="AN141" s="40"/>
      <c r="AO141" s="40"/>
      <c r="AP141" s="40"/>
      <c r="AQ141" s="40"/>
      <c r="AR141" s="40"/>
      <c r="AS141" s="40"/>
      <c r="AT141" s="33">
        <f t="shared" si="78"/>
        <v>0</v>
      </c>
      <c r="AU141" s="35">
        <f t="shared" si="79"/>
        <v>338800</v>
      </c>
      <c r="AV141" s="42" t="s">
        <v>694</v>
      </c>
      <c r="AW141" s="40">
        <v>2023</v>
      </c>
      <c r="AX141" s="40">
        <v>2024</v>
      </c>
      <c r="AY141" s="191" t="s">
        <v>502</v>
      </c>
    </row>
    <row r="142" spans="1:51" ht="81.75" customHeight="1" x14ac:dyDescent="0.25">
      <c r="A142" s="55" t="s">
        <v>646</v>
      </c>
      <c r="B142" s="32" t="s">
        <v>647</v>
      </c>
      <c r="C142" s="38" t="s">
        <v>97</v>
      </c>
      <c r="D142" s="40"/>
      <c r="E142" s="40"/>
      <c r="F142" s="40"/>
      <c r="G142" s="40"/>
      <c r="H142" s="40"/>
      <c r="I142" s="40"/>
      <c r="J142" s="40"/>
      <c r="K142" s="33">
        <f t="shared" si="75"/>
        <v>0</v>
      </c>
      <c r="L142" s="40">
        <v>150000</v>
      </c>
      <c r="M142" s="40"/>
      <c r="N142" s="40">
        <v>850000</v>
      </c>
      <c r="O142" s="40" t="s">
        <v>46</v>
      </c>
      <c r="P142" s="40"/>
      <c r="Q142" s="40"/>
      <c r="R142" s="39">
        <f>L142+M142+N142+P142</f>
        <v>1000000</v>
      </c>
      <c r="S142" s="40"/>
      <c r="T142" s="40"/>
      <c r="U142" s="40"/>
      <c r="V142" s="40"/>
      <c r="W142" s="40"/>
      <c r="X142" s="40"/>
      <c r="Y142" s="33">
        <f t="shared" si="81"/>
        <v>0</v>
      </c>
      <c r="Z142" s="40"/>
      <c r="AA142" s="40"/>
      <c r="AB142" s="40"/>
      <c r="AC142" s="40"/>
      <c r="AD142" s="40"/>
      <c r="AE142" s="40"/>
      <c r="AF142" s="33">
        <f t="shared" si="76"/>
        <v>0</v>
      </c>
      <c r="AG142" s="40"/>
      <c r="AH142" s="40"/>
      <c r="AI142" s="40"/>
      <c r="AJ142" s="40"/>
      <c r="AK142" s="40"/>
      <c r="AL142" s="40"/>
      <c r="AM142" s="39">
        <f>AG142+AH142+AI142+AK142</f>
        <v>0</v>
      </c>
      <c r="AN142" s="40"/>
      <c r="AO142" s="40"/>
      <c r="AP142" s="40"/>
      <c r="AQ142" s="40"/>
      <c r="AR142" s="40"/>
      <c r="AS142" s="40"/>
      <c r="AT142" s="33">
        <f t="shared" si="78"/>
        <v>0</v>
      </c>
      <c r="AU142" s="35">
        <f t="shared" si="79"/>
        <v>1000000</v>
      </c>
      <c r="AV142" s="42" t="s">
        <v>695</v>
      </c>
      <c r="AW142" s="40">
        <v>2023</v>
      </c>
      <c r="AX142" s="40">
        <v>2023</v>
      </c>
      <c r="AY142" s="190" t="s">
        <v>68</v>
      </c>
    </row>
    <row r="143" spans="1:51" s="429" customFormat="1" ht="345.6" customHeight="1" x14ac:dyDescent="0.25">
      <c r="A143" s="419" t="s">
        <v>1024</v>
      </c>
      <c r="B143" s="420" t="s">
        <v>1025</v>
      </c>
      <c r="C143" s="421" t="s">
        <v>97</v>
      </c>
      <c r="D143" s="422"/>
      <c r="E143" s="423"/>
      <c r="F143" s="424"/>
      <c r="G143" s="422"/>
      <c r="H143" s="422"/>
      <c r="I143" s="422"/>
      <c r="J143" s="422"/>
      <c r="K143" s="289">
        <f t="shared" si="75"/>
        <v>0</v>
      </c>
      <c r="L143" s="425"/>
      <c r="M143" s="425"/>
      <c r="N143" s="425"/>
      <c r="O143" s="425"/>
      <c r="P143" s="425"/>
      <c r="Q143" s="425"/>
      <c r="R143" s="278">
        <f t="shared" ref="R143" si="82">L143+M143+N143+P143</f>
        <v>0</v>
      </c>
      <c r="S143" s="425"/>
      <c r="T143" s="425"/>
      <c r="U143" s="425"/>
      <c r="V143" s="425"/>
      <c r="W143" s="425"/>
      <c r="X143" s="425"/>
      <c r="Y143" s="278">
        <f t="shared" si="81"/>
        <v>0</v>
      </c>
      <c r="Z143" s="425">
        <v>13533.333333333334</v>
      </c>
      <c r="AA143" s="425"/>
      <c r="AB143" s="425">
        <v>76688.888888888891</v>
      </c>
      <c r="AC143" s="425" t="s">
        <v>46</v>
      </c>
      <c r="AD143" s="425"/>
      <c r="AE143" s="425"/>
      <c r="AF143" s="277">
        <f t="shared" si="76"/>
        <v>90222.222222222219</v>
      </c>
      <c r="AG143" s="425">
        <v>13533.333333333334</v>
      </c>
      <c r="AH143" s="425"/>
      <c r="AI143" s="425">
        <v>76688.888888888891</v>
      </c>
      <c r="AJ143" s="425" t="s">
        <v>46</v>
      </c>
      <c r="AK143" s="425"/>
      <c r="AL143" s="425"/>
      <c r="AM143" s="277">
        <f t="shared" ref="AM143" si="83">AG143+AH143+AI143+AK143</f>
        <v>90222.222222222219</v>
      </c>
      <c r="AN143" s="425">
        <v>13533.333333333334</v>
      </c>
      <c r="AO143" s="425"/>
      <c r="AP143" s="425">
        <v>76688.888888888891</v>
      </c>
      <c r="AQ143" s="425" t="s">
        <v>46</v>
      </c>
      <c r="AR143" s="425"/>
      <c r="AS143" s="425"/>
      <c r="AT143" s="278">
        <f t="shared" si="78"/>
        <v>90222.222222222219</v>
      </c>
      <c r="AU143" s="426">
        <f>AT143+AM143+AF143+Y143+R143+K143</f>
        <v>270666.66666666663</v>
      </c>
      <c r="AV143" s="427" t="s">
        <v>1028</v>
      </c>
      <c r="AW143" s="422">
        <v>2025</v>
      </c>
      <c r="AX143" s="422">
        <v>2029</v>
      </c>
      <c r="AY143" s="428" t="s">
        <v>68</v>
      </c>
    </row>
    <row r="144" spans="1:51" s="436" customFormat="1" ht="57.6" customHeight="1" x14ac:dyDescent="0.25">
      <c r="A144" s="433" t="s">
        <v>1037</v>
      </c>
      <c r="B144" s="434"/>
      <c r="C144" s="434"/>
      <c r="D144" s="434"/>
      <c r="E144" s="434"/>
      <c r="F144" s="434"/>
      <c r="G144" s="434"/>
      <c r="H144" s="434"/>
      <c r="I144" s="434"/>
      <c r="J144" s="434"/>
      <c r="K144" s="434"/>
      <c r="L144" s="434"/>
      <c r="M144" s="434"/>
      <c r="N144" s="434"/>
      <c r="O144" s="434"/>
      <c r="P144" s="434"/>
      <c r="Q144" s="434"/>
      <c r="R144" s="434"/>
      <c r="S144" s="434"/>
      <c r="T144" s="434"/>
      <c r="U144" s="434"/>
      <c r="V144" s="434"/>
      <c r="W144" s="434"/>
      <c r="X144" s="434"/>
      <c r="Y144" s="434"/>
      <c r="Z144" s="434"/>
      <c r="AA144" s="434"/>
      <c r="AB144" s="434"/>
      <c r="AC144" s="434"/>
      <c r="AD144" s="434"/>
      <c r="AE144" s="434"/>
      <c r="AF144" s="434"/>
      <c r="AG144" s="434"/>
      <c r="AH144" s="434"/>
      <c r="AI144" s="434"/>
      <c r="AJ144" s="434"/>
      <c r="AK144" s="434"/>
      <c r="AL144" s="434"/>
      <c r="AM144" s="434"/>
      <c r="AN144" s="434"/>
      <c r="AO144" s="434"/>
      <c r="AP144" s="434"/>
      <c r="AQ144" s="434"/>
      <c r="AR144" s="434"/>
      <c r="AS144" s="434"/>
      <c r="AT144" s="434"/>
      <c r="AU144" s="434"/>
      <c r="AV144" s="434"/>
      <c r="AW144" s="434"/>
      <c r="AX144" s="434"/>
      <c r="AY144" s="435"/>
    </row>
    <row r="145" spans="1:51" ht="31.5" customHeight="1" x14ac:dyDescent="0.25">
      <c r="A145" s="348" t="s">
        <v>582</v>
      </c>
      <c r="B145" s="349"/>
      <c r="C145" s="349"/>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9"/>
      <c r="AS145" s="349"/>
      <c r="AT145" s="349"/>
      <c r="AU145" s="349"/>
      <c r="AV145" s="349"/>
      <c r="AW145" s="349"/>
      <c r="AX145" s="349"/>
      <c r="AY145" s="350"/>
    </row>
    <row r="146" spans="1:51" ht="104.25" customHeight="1" x14ac:dyDescent="0.25">
      <c r="A146" s="55" t="s">
        <v>334</v>
      </c>
      <c r="B146" s="32"/>
      <c r="C146" s="32"/>
      <c r="D146" s="32"/>
      <c r="E146" s="38"/>
      <c r="F146" s="32"/>
      <c r="G146" s="32"/>
      <c r="H146" s="32"/>
      <c r="I146" s="32"/>
      <c r="J146" s="32"/>
      <c r="K146" s="47">
        <f t="shared" ref="K146" si="84">E146+F146+G146+I146</f>
        <v>0</v>
      </c>
      <c r="L146" s="34"/>
      <c r="M146" s="32"/>
      <c r="N146" s="32"/>
      <c r="O146" s="32"/>
      <c r="P146" s="32"/>
      <c r="Q146" s="32"/>
      <c r="R146" s="39">
        <f t="shared" ref="R146" si="85">L146+M146+N146+P146</f>
        <v>0</v>
      </c>
      <c r="S146" s="40"/>
      <c r="T146" s="40"/>
      <c r="U146" s="40"/>
      <c r="V146" s="40"/>
      <c r="W146" s="40"/>
      <c r="X146" s="40"/>
      <c r="Y146" s="39">
        <f t="shared" ref="Y146" si="86">S146+T146+U146+W146</f>
        <v>0</v>
      </c>
      <c r="Z146" s="40"/>
      <c r="AA146" s="40"/>
      <c r="AB146" s="40"/>
      <c r="AC146" s="40"/>
      <c r="AD146" s="40"/>
      <c r="AE146" s="40"/>
      <c r="AF146" s="39">
        <f t="shared" ref="AF146" si="87">Z146+AA146+AB146+AD146</f>
        <v>0</v>
      </c>
      <c r="AG146" s="40"/>
      <c r="AH146" s="40"/>
      <c r="AI146" s="40"/>
      <c r="AJ146" s="40"/>
      <c r="AK146" s="40"/>
      <c r="AL146" s="40"/>
      <c r="AM146" s="39">
        <f t="shared" ref="AM146" si="88">AG146+AH146+AI146+AK146</f>
        <v>0</v>
      </c>
      <c r="AN146" s="40"/>
      <c r="AO146" s="40"/>
      <c r="AP146" s="40"/>
      <c r="AQ146" s="40"/>
      <c r="AR146" s="40"/>
      <c r="AS146" s="40"/>
      <c r="AT146" s="39">
        <f t="shared" ref="AT146" si="89">AN146+AO146+AP146+AR146</f>
        <v>0</v>
      </c>
      <c r="AU146" s="35">
        <f t="shared" ref="AU146" si="90">AT146+AM146+AF146+Y146+R146+K146</f>
        <v>0</v>
      </c>
      <c r="AV146" s="43"/>
      <c r="AW146" s="32"/>
      <c r="AX146" s="36"/>
      <c r="AY146" s="53"/>
    </row>
    <row r="147" spans="1:51" ht="100.5" customHeight="1" x14ac:dyDescent="0.25">
      <c r="A147" s="55"/>
      <c r="B147" s="51"/>
      <c r="C147" s="51"/>
      <c r="D147" s="51"/>
      <c r="E147" s="48"/>
      <c r="F147" s="51"/>
      <c r="G147" s="51"/>
      <c r="H147" s="51"/>
      <c r="I147" s="51"/>
      <c r="J147" s="51"/>
      <c r="K147" s="49"/>
      <c r="L147" s="94"/>
      <c r="M147" s="51"/>
      <c r="N147" s="51"/>
      <c r="O147" s="51"/>
      <c r="P147" s="51"/>
      <c r="Q147" s="51"/>
      <c r="R147" s="87"/>
      <c r="S147" s="50"/>
      <c r="T147" s="50"/>
      <c r="U147" s="50"/>
      <c r="V147" s="50"/>
      <c r="W147" s="50"/>
      <c r="X147" s="50"/>
      <c r="Y147" s="87"/>
      <c r="Z147" s="50"/>
      <c r="AA147" s="50"/>
      <c r="AB147" s="50"/>
      <c r="AC147" s="50"/>
      <c r="AD147" s="50"/>
      <c r="AE147" s="50"/>
      <c r="AF147" s="87"/>
      <c r="AG147" s="50"/>
      <c r="AH147" s="50"/>
      <c r="AI147" s="50"/>
      <c r="AJ147" s="50"/>
      <c r="AK147" s="50"/>
      <c r="AL147" s="50"/>
      <c r="AM147" s="87"/>
      <c r="AN147" s="50"/>
      <c r="AO147" s="50"/>
      <c r="AP147" s="50"/>
      <c r="AQ147" s="50"/>
      <c r="AR147" s="50"/>
      <c r="AS147" s="50"/>
      <c r="AT147" s="87"/>
      <c r="AU147" s="95"/>
      <c r="AV147" s="96"/>
      <c r="AW147" s="51"/>
      <c r="AX147" s="54"/>
      <c r="AY147" s="53"/>
    </row>
    <row r="148" spans="1:51" s="231" customFormat="1" ht="51" customHeight="1" x14ac:dyDescent="0.25">
      <c r="A148" s="348" t="s">
        <v>583</v>
      </c>
      <c r="B148" s="349"/>
      <c r="C148" s="349"/>
      <c r="D148" s="349"/>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9"/>
      <c r="AS148" s="349"/>
      <c r="AT148" s="349"/>
      <c r="AU148" s="349"/>
      <c r="AV148" s="349"/>
      <c r="AW148" s="349"/>
      <c r="AX148" s="349"/>
      <c r="AY148" s="350"/>
    </row>
    <row r="149" spans="1:51" s="231" customFormat="1" ht="34.5" customHeight="1" x14ac:dyDescent="0.25">
      <c r="A149" s="55" t="s">
        <v>335</v>
      </c>
      <c r="B149" s="32" t="s">
        <v>511</v>
      </c>
      <c r="C149" s="32" t="s">
        <v>97</v>
      </c>
      <c r="D149" s="32"/>
      <c r="E149" s="38"/>
      <c r="F149" s="32"/>
      <c r="G149" s="32"/>
      <c r="H149" s="32"/>
      <c r="I149" s="32"/>
      <c r="J149" s="32"/>
      <c r="K149" s="33">
        <f>E149+F149+G149+I149</f>
        <v>0</v>
      </c>
      <c r="L149" s="34">
        <v>130000</v>
      </c>
      <c r="M149" s="32"/>
      <c r="N149" s="32"/>
      <c r="O149" s="32"/>
      <c r="P149" s="32"/>
      <c r="Q149" s="32"/>
      <c r="R149" s="33">
        <f>L149+M149+N149+P149</f>
        <v>130000</v>
      </c>
      <c r="S149" s="32">
        <v>130000</v>
      </c>
      <c r="T149" s="32"/>
      <c r="U149" s="32"/>
      <c r="V149" s="32"/>
      <c r="W149" s="32"/>
      <c r="X149" s="32"/>
      <c r="Y149" s="33">
        <f t="shared" ref="Y149:Y150" si="91">S149+T149+U149+W149</f>
        <v>130000</v>
      </c>
      <c r="Z149" s="32"/>
      <c r="AA149" s="32"/>
      <c r="AB149" s="32"/>
      <c r="AC149" s="32"/>
      <c r="AD149" s="32"/>
      <c r="AE149" s="32"/>
      <c r="AF149" s="33">
        <f t="shared" ref="AF149:AF150" si="92">Z149+AA149+AB149+AD149</f>
        <v>0</v>
      </c>
      <c r="AG149" s="32"/>
      <c r="AH149" s="32"/>
      <c r="AI149" s="32"/>
      <c r="AJ149" s="32"/>
      <c r="AK149" s="32"/>
      <c r="AL149" s="32"/>
      <c r="AM149" s="33">
        <f t="shared" ref="AM149:AM150" si="93">AG149+AH149+AI149+AK149</f>
        <v>0</v>
      </c>
      <c r="AN149" s="32"/>
      <c r="AO149" s="32"/>
      <c r="AP149" s="32"/>
      <c r="AQ149" s="32"/>
      <c r="AR149" s="32"/>
      <c r="AS149" s="32"/>
      <c r="AT149" s="33">
        <f t="shared" ref="AT149:AT150" si="94">AN149+AO149+AP149+AR149</f>
        <v>0</v>
      </c>
      <c r="AU149" s="35">
        <f t="shared" ref="AU149:AU150" si="95">AT149+AM149+AF149+Y149+R149+K149</f>
        <v>260000</v>
      </c>
      <c r="AV149" s="43" t="s">
        <v>801</v>
      </c>
      <c r="AW149" s="32">
        <v>2023</v>
      </c>
      <c r="AX149" s="36">
        <v>2027</v>
      </c>
      <c r="AY149" s="53" t="s">
        <v>206</v>
      </c>
    </row>
    <row r="150" spans="1:51" ht="31.5" customHeight="1" x14ac:dyDescent="0.25">
      <c r="A150" s="55" t="s">
        <v>584</v>
      </c>
      <c r="B150" s="32" t="s">
        <v>512</v>
      </c>
      <c r="C150" s="32" t="s">
        <v>97</v>
      </c>
      <c r="D150" s="32"/>
      <c r="E150" s="133"/>
      <c r="F150" s="34"/>
      <c r="G150" s="34"/>
      <c r="H150" s="34"/>
      <c r="I150" s="34"/>
      <c r="J150" s="34"/>
      <c r="K150" s="33">
        <f t="shared" ref="K150" si="96">E150+F150+G150+I150</f>
        <v>0</v>
      </c>
      <c r="L150" s="34">
        <v>25000</v>
      </c>
      <c r="M150" s="34"/>
      <c r="N150" s="34"/>
      <c r="O150" s="34"/>
      <c r="P150" s="34"/>
      <c r="Q150" s="34"/>
      <c r="R150" s="33">
        <f t="shared" ref="R150" si="97">L150+M150+N150+P150</f>
        <v>25000</v>
      </c>
      <c r="S150" s="32">
        <v>25000</v>
      </c>
      <c r="T150" s="32"/>
      <c r="U150" s="32"/>
      <c r="V150" s="32"/>
      <c r="W150" s="32"/>
      <c r="X150" s="32"/>
      <c r="Y150" s="33">
        <f t="shared" si="91"/>
        <v>25000</v>
      </c>
      <c r="Z150" s="32"/>
      <c r="AA150" s="32"/>
      <c r="AB150" s="32"/>
      <c r="AC150" s="32"/>
      <c r="AD150" s="32"/>
      <c r="AE150" s="32"/>
      <c r="AF150" s="33">
        <f t="shared" si="92"/>
        <v>0</v>
      </c>
      <c r="AG150" s="32"/>
      <c r="AH150" s="32"/>
      <c r="AI150" s="32"/>
      <c r="AJ150" s="32"/>
      <c r="AK150" s="32"/>
      <c r="AL150" s="32"/>
      <c r="AM150" s="33">
        <f t="shared" si="93"/>
        <v>0</v>
      </c>
      <c r="AN150" s="32"/>
      <c r="AO150" s="32"/>
      <c r="AP150" s="32"/>
      <c r="AQ150" s="32"/>
      <c r="AR150" s="32"/>
      <c r="AS150" s="32"/>
      <c r="AT150" s="33">
        <f t="shared" si="94"/>
        <v>0</v>
      </c>
      <c r="AU150" s="35">
        <f t="shared" si="95"/>
        <v>50000</v>
      </c>
      <c r="AV150" s="43" t="s">
        <v>802</v>
      </c>
      <c r="AW150" s="32">
        <v>2023</v>
      </c>
      <c r="AX150" s="36">
        <v>2027</v>
      </c>
      <c r="AY150" s="53" t="s">
        <v>206</v>
      </c>
    </row>
    <row r="151" spans="1:51" ht="31.5" customHeight="1" x14ac:dyDescent="0.25">
      <c r="A151" s="348" t="s">
        <v>585</v>
      </c>
      <c r="B151" s="349"/>
      <c r="C151" s="349"/>
      <c r="D151" s="349"/>
      <c r="E151" s="349"/>
      <c r="F151" s="349"/>
      <c r="G151" s="349"/>
      <c r="H151" s="349"/>
      <c r="I151" s="349"/>
      <c r="J151" s="349"/>
      <c r="K151" s="349"/>
      <c r="L151" s="349"/>
      <c r="M151" s="349"/>
      <c r="N151" s="349"/>
      <c r="O151" s="349"/>
      <c r="P151" s="349"/>
      <c r="Q151" s="349"/>
      <c r="R151" s="349"/>
      <c r="S151" s="349"/>
      <c r="T151" s="349"/>
      <c r="U151" s="349"/>
      <c r="V151" s="349"/>
      <c r="W151" s="349"/>
      <c r="X151" s="349"/>
      <c r="Y151" s="349"/>
      <c r="Z151" s="349"/>
      <c r="AA151" s="349"/>
      <c r="AB151" s="349"/>
      <c r="AC151" s="349"/>
      <c r="AD151" s="349"/>
      <c r="AE151" s="349"/>
      <c r="AF151" s="349"/>
      <c r="AG151" s="349"/>
      <c r="AH151" s="349"/>
      <c r="AI151" s="349"/>
      <c r="AJ151" s="349"/>
      <c r="AK151" s="349"/>
      <c r="AL151" s="349"/>
      <c r="AM151" s="349"/>
      <c r="AN151" s="349"/>
      <c r="AO151" s="349"/>
      <c r="AP151" s="349"/>
      <c r="AQ151" s="349"/>
      <c r="AR151" s="349"/>
      <c r="AS151" s="349"/>
      <c r="AT151" s="349"/>
      <c r="AU151" s="349"/>
      <c r="AV151" s="349"/>
      <c r="AW151" s="349"/>
      <c r="AX151" s="349"/>
      <c r="AY151" s="350"/>
    </row>
    <row r="152" spans="1:51" ht="110.25" customHeight="1" x14ac:dyDescent="0.25">
      <c r="A152" s="55" t="s">
        <v>336</v>
      </c>
      <c r="B152" s="32" t="s">
        <v>6</v>
      </c>
      <c r="C152" s="32" t="s">
        <v>97</v>
      </c>
      <c r="D152" s="37"/>
      <c r="E152" s="38"/>
      <c r="F152" s="32"/>
      <c r="G152" s="32"/>
      <c r="H152" s="32"/>
      <c r="I152" s="32"/>
      <c r="J152" s="32"/>
      <c r="K152" s="33">
        <f t="shared" ref="K152:K154" si="98">E152+F152+G152+I152</f>
        <v>0</v>
      </c>
      <c r="L152" s="32"/>
      <c r="M152" s="32"/>
      <c r="N152" s="32"/>
      <c r="O152" s="32"/>
      <c r="P152" s="32"/>
      <c r="Q152" s="32"/>
      <c r="R152" s="33">
        <f t="shared" ref="R152:R153" si="99">L152+M152+N152+P152</f>
        <v>0</v>
      </c>
      <c r="S152" s="32">
        <v>900000</v>
      </c>
      <c r="T152" s="34"/>
      <c r="U152" s="32">
        <v>5100000</v>
      </c>
      <c r="V152" s="32"/>
      <c r="W152" s="32"/>
      <c r="X152" s="32"/>
      <c r="Y152" s="33">
        <f t="shared" ref="Y152:Y154" si="100">S152+T152+U152+W152</f>
        <v>6000000</v>
      </c>
      <c r="Z152" s="32"/>
      <c r="AA152" s="32"/>
      <c r="AB152" s="32"/>
      <c r="AC152" s="32"/>
      <c r="AD152" s="32"/>
      <c r="AE152" s="32"/>
      <c r="AF152" s="33">
        <f t="shared" ref="AF152:AF154" si="101">Z152+AA152+AB152+AD152</f>
        <v>0</v>
      </c>
      <c r="AG152" s="32"/>
      <c r="AH152" s="32"/>
      <c r="AI152" s="32"/>
      <c r="AJ152" s="32"/>
      <c r="AK152" s="32"/>
      <c r="AL152" s="32"/>
      <c r="AM152" s="33">
        <f t="shared" ref="AM152:AM154" si="102">AG152+AH152+AI152+AK152</f>
        <v>0</v>
      </c>
      <c r="AN152" s="32"/>
      <c r="AO152" s="32"/>
      <c r="AP152" s="32"/>
      <c r="AQ152" s="32"/>
      <c r="AR152" s="32"/>
      <c r="AS152" s="32"/>
      <c r="AT152" s="33">
        <f t="shared" ref="AT152:AT154" si="103">AN152+AO152+AP152+AR152</f>
        <v>0</v>
      </c>
      <c r="AU152" s="35">
        <f t="shared" ref="AU152:AU153" si="104">AT152+AM152+AF152+Y152+R152+K152</f>
        <v>6000000</v>
      </c>
      <c r="AV152" s="43" t="s">
        <v>803</v>
      </c>
      <c r="AW152" s="32">
        <v>2022</v>
      </c>
      <c r="AX152" s="192" t="s">
        <v>112</v>
      </c>
      <c r="AY152" s="53" t="s">
        <v>88</v>
      </c>
    </row>
    <row r="153" spans="1:51" s="198" customFormat="1" ht="175.5" customHeight="1" x14ac:dyDescent="0.25">
      <c r="A153" s="55" t="s">
        <v>521</v>
      </c>
      <c r="B153" s="32" t="s">
        <v>92</v>
      </c>
      <c r="C153" s="32" t="s">
        <v>97</v>
      </c>
      <c r="D153" s="32"/>
      <c r="E153" s="38"/>
      <c r="F153" s="32"/>
      <c r="G153" s="32"/>
      <c r="H153" s="32"/>
      <c r="I153" s="32">
        <v>26000</v>
      </c>
      <c r="J153" s="32"/>
      <c r="K153" s="33">
        <f t="shared" si="98"/>
        <v>26000</v>
      </c>
      <c r="L153" s="32">
        <v>26000</v>
      </c>
      <c r="M153" s="32"/>
      <c r="N153" s="32">
        <v>12000</v>
      </c>
      <c r="O153" s="32"/>
      <c r="P153" s="32">
        <v>40000</v>
      </c>
      <c r="Q153" s="32"/>
      <c r="R153" s="33">
        <f t="shared" si="99"/>
        <v>78000</v>
      </c>
      <c r="S153" s="32"/>
      <c r="T153" s="32"/>
      <c r="U153" s="32"/>
      <c r="V153" s="32"/>
      <c r="W153" s="32"/>
      <c r="X153" s="32"/>
      <c r="Y153" s="33">
        <f t="shared" si="100"/>
        <v>0</v>
      </c>
      <c r="Z153" s="32"/>
      <c r="AA153" s="32"/>
      <c r="AB153" s="32"/>
      <c r="AC153" s="32"/>
      <c r="AD153" s="32"/>
      <c r="AE153" s="32"/>
      <c r="AF153" s="33">
        <f t="shared" si="101"/>
        <v>0</v>
      </c>
      <c r="AG153" s="32"/>
      <c r="AH153" s="32"/>
      <c r="AI153" s="32"/>
      <c r="AJ153" s="32"/>
      <c r="AK153" s="32"/>
      <c r="AL153" s="32"/>
      <c r="AM153" s="33">
        <f t="shared" si="102"/>
        <v>0</v>
      </c>
      <c r="AN153" s="32"/>
      <c r="AO153" s="32"/>
      <c r="AP153" s="32"/>
      <c r="AQ153" s="32"/>
      <c r="AR153" s="32"/>
      <c r="AS153" s="32"/>
      <c r="AT153" s="33">
        <f t="shared" si="103"/>
        <v>0</v>
      </c>
      <c r="AU153" s="35">
        <f t="shared" si="104"/>
        <v>104000</v>
      </c>
      <c r="AV153" s="43" t="s">
        <v>882</v>
      </c>
      <c r="AW153" s="32">
        <v>2022</v>
      </c>
      <c r="AX153" s="36">
        <v>2023</v>
      </c>
      <c r="AY153" s="53" t="s">
        <v>88</v>
      </c>
    </row>
    <row r="154" spans="1:51" ht="125.25" customHeight="1" x14ac:dyDescent="0.25">
      <c r="A154" s="218" t="s">
        <v>936</v>
      </c>
      <c r="B154" s="219" t="s">
        <v>937</v>
      </c>
      <c r="C154" s="220" t="s">
        <v>97</v>
      </c>
      <c r="D154" s="221"/>
      <c r="E154" s="232"/>
      <c r="F154" s="232"/>
      <c r="G154" s="221"/>
      <c r="H154" s="221"/>
      <c r="I154" s="221"/>
      <c r="J154" s="221"/>
      <c r="K154" s="225">
        <f t="shared" si="98"/>
        <v>0</v>
      </c>
      <c r="L154" s="232">
        <v>27999.72</v>
      </c>
      <c r="M154" s="232"/>
      <c r="N154" s="221">
        <v>133332</v>
      </c>
      <c r="O154" s="220" t="s">
        <v>938</v>
      </c>
      <c r="P154" s="242"/>
      <c r="Q154" s="221"/>
      <c r="R154" s="225">
        <f>L154+M154+N154+P154</f>
        <v>161331.72</v>
      </c>
      <c r="S154" s="221">
        <v>111998.88</v>
      </c>
      <c r="T154" s="221"/>
      <c r="U154" s="221">
        <v>533328</v>
      </c>
      <c r="V154" s="220" t="s">
        <v>938</v>
      </c>
      <c r="W154" s="221"/>
      <c r="X154" s="221"/>
      <c r="Y154" s="225">
        <f t="shared" si="100"/>
        <v>645326.88</v>
      </c>
      <c r="Z154" s="221"/>
      <c r="AA154" s="221"/>
      <c r="AB154" s="221"/>
      <c r="AC154" s="221"/>
      <c r="AD154" s="221"/>
      <c r="AE154" s="221"/>
      <c r="AF154" s="225">
        <f t="shared" si="101"/>
        <v>0</v>
      </c>
      <c r="AG154" s="221"/>
      <c r="AH154" s="221"/>
      <c r="AI154" s="221"/>
      <c r="AJ154" s="221"/>
      <c r="AK154" s="221"/>
      <c r="AL154" s="221"/>
      <c r="AM154" s="225">
        <f t="shared" si="102"/>
        <v>0</v>
      </c>
      <c r="AN154" s="221"/>
      <c r="AO154" s="221"/>
      <c r="AP154" s="221"/>
      <c r="AQ154" s="221"/>
      <c r="AR154" s="221"/>
      <c r="AS154" s="221"/>
      <c r="AT154" s="225">
        <f t="shared" si="103"/>
        <v>0</v>
      </c>
      <c r="AU154" s="228">
        <f>AT154+AM154+AF154+Y154+R154+K154</f>
        <v>806658.6</v>
      </c>
      <c r="AV154" s="229" t="s">
        <v>939</v>
      </c>
      <c r="AW154" s="221">
        <v>2023</v>
      </c>
      <c r="AX154" s="221">
        <v>2024</v>
      </c>
      <c r="AY154" s="230" t="s">
        <v>68</v>
      </c>
    </row>
    <row r="155" spans="1:51" s="7" customFormat="1" ht="38.450000000000003" customHeight="1" x14ac:dyDescent="0.25">
      <c r="A155" s="353" t="s">
        <v>940</v>
      </c>
      <c r="B155" s="354"/>
      <c r="C155" s="354"/>
      <c r="D155" s="354"/>
      <c r="E155" s="354"/>
      <c r="F155" s="354"/>
      <c r="G155" s="354"/>
      <c r="H155" s="354"/>
      <c r="I155" s="354"/>
      <c r="J155" s="354"/>
      <c r="K155" s="354"/>
      <c r="L155" s="354"/>
      <c r="M155" s="354"/>
      <c r="N155" s="354"/>
      <c r="O155" s="354"/>
      <c r="P155" s="354"/>
      <c r="Q155" s="354"/>
      <c r="R155" s="354"/>
      <c r="S155" s="354"/>
      <c r="T155" s="354"/>
      <c r="U155" s="354"/>
      <c r="V155" s="354"/>
      <c r="W155" s="354"/>
      <c r="X155" s="354"/>
      <c r="Y155" s="354"/>
      <c r="Z155" s="354"/>
      <c r="AA155" s="354"/>
      <c r="AB155" s="354"/>
      <c r="AC155" s="354"/>
      <c r="AD155" s="354"/>
      <c r="AE155" s="354"/>
      <c r="AF155" s="354"/>
      <c r="AG155" s="354"/>
      <c r="AH155" s="354"/>
      <c r="AI155" s="354"/>
      <c r="AJ155" s="354"/>
      <c r="AK155" s="354"/>
      <c r="AL155" s="354"/>
      <c r="AM155" s="354"/>
      <c r="AN155" s="354"/>
      <c r="AO155" s="354"/>
      <c r="AP155" s="354"/>
      <c r="AQ155" s="354"/>
      <c r="AR155" s="354"/>
      <c r="AS155" s="354"/>
      <c r="AT155" s="354"/>
      <c r="AU155" s="354"/>
      <c r="AV155" s="354"/>
      <c r="AW155" s="354"/>
      <c r="AX155" s="354"/>
      <c r="AY155" s="355"/>
    </row>
    <row r="156" spans="1:51" s="7" customFormat="1" ht="57.95" customHeight="1" x14ac:dyDescent="0.25">
      <c r="A156" s="348" t="s">
        <v>586</v>
      </c>
      <c r="B156" s="349"/>
      <c r="C156" s="349"/>
      <c r="D156" s="349"/>
      <c r="E156" s="349"/>
      <c r="F156" s="349"/>
      <c r="G156" s="349"/>
      <c r="H156" s="349"/>
      <c r="I156" s="349"/>
      <c r="J156" s="349"/>
      <c r="K156" s="349"/>
      <c r="L156" s="349"/>
      <c r="M156" s="349"/>
      <c r="N156" s="349"/>
      <c r="O156" s="349"/>
      <c r="P156" s="349"/>
      <c r="Q156" s="349"/>
      <c r="R156" s="349"/>
      <c r="S156" s="349"/>
      <c r="T156" s="349"/>
      <c r="U156" s="349"/>
      <c r="V156" s="349"/>
      <c r="W156" s="349"/>
      <c r="X156" s="349"/>
      <c r="Y156" s="349"/>
      <c r="Z156" s="349"/>
      <c r="AA156" s="349"/>
      <c r="AB156" s="349"/>
      <c r="AC156" s="349"/>
      <c r="AD156" s="349"/>
      <c r="AE156" s="349"/>
      <c r="AF156" s="349"/>
      <c r="AG156" s="349"/>
      <c r="AH156" s="349"/>
      <c r="AI156" s="349"/>
      <c r="AJ156" s="349"/>
      <c r="AK156" s="349"/>
      <c r="AL156" s="349"/>
      <c r="AM156" s="349"/>
      <c r="AN156" s="349"/>
      <c r="AO156" s="349"/>
      <c r="AP156" s="349"/>
      <c r="AQ156" s="349"/>
      <c r="AR156" s="349"/>
      <c r="AS156" s="349"/>
      <c r="AT156" s="349"/>
      <c r="AU156" s="349"/>
      <c r="AV156" s="349"/>
      <c r="AW156" s="349"/>
      <c r="AX156" s="349"/>
      <c r="AY156" s="350"/>
    </row>
    <row r="157" spans="1:51" s="7" customFormat="1" ht="54.6" customHeight="1" x14ac:dyDescent="0.25">
      <c r="A157" s="348" t="s">
        <v>587</v>
      </c>
      <c r="B157" s="352"/>
      <c r="C157" s="352"/>
      <c r="D157" s="352"/>
      <c r="E157" s="352"/>
      <c r="F157" s="352"/>
      <c r="G157" s="352"/>
      <c r="H157" s="352"/>
      <c r="I157" s="352"/>
      <c r="J157" s="352"/>
      <c r="K157" s="352"/>
      <c r="L157" s="352"/>
      <c r="M157" s="352"/>
      <c r="N157" s="352"/>
      <c r="O157" s="352"/>
      <c r="P157" s="352"/>
      <c r="Q157" s="352"/>
      <c r="R157" s="352"/>
      <c r="S157" s="352"/>
      <c r="T157" s="352"/>
      <c r="U157" s="352"/>
      <c r="V157" s="352"/>
      <c r="W157" s="352"/>
      <c r="X157" s="352"/>
      <c r="Y157" s="352"/>
      <c r="Z157" s="352"/>
      <c r="AA157" s="352"/>
      <c r="AB157" s="352"/>
      <c r="AC157" s="352"/>
      <c r="AD157" s="352"/>
      <c r="AE157" s="352"/>
      <c r="AF157" s="352"/>
      <c r="AG157" s="352"/>
      <c r="AH157" s="352"/>
      <c r="AI157" s="352"/>
      <c r="AJ157" s="352"/>
      <c r="AK157" s="352"/>
      <c r="AL157" s="352"/>
      <c r="AM157" s="352"/>
      <c r="AN157" s="352"/>
      <c r="AO157" s="352"/>
      <c r="AP157" s="352"/>
      <c r="AQ157" s="352"/>
      <c r="AR157" s="352"/>
      <c r="AS157" s="352"/>
      <c r="AT157" s="352"/>
      <c r="AU157" s="352"/>
      <c r="AV157" s="352"/>
      <c r="AW157" s="352"/>
      <c r="AX157" s="352"/>
      <c r="AY157" s="350"/>
    </row>
    <row r="158" spans="1:51" ht="92.25" x14ac:dyDescent="0.25">
      <c r="A158" s="55" t="s">
        <v>588</v>
      </c>
      <c r="B158" s="32" t="s">
        <v>96</v>
      </c>
      <c r="C158" s="32" t="s">
        <v>97</v>
      </c>
      <c r="D158" s="32"/>
      <c r="E158" s="38"/>
      <c r="F158" s="32"/>
      <c r="G158" s="32"/>
      <c r="H158" s="32"/>
      <c r="I158" s="32"/>
      <c r="J158" s="32"/>
      <c r="K158" s="33">
        <f t="shared" ref="K158:K164" si="105">E158+F158+G158+I158</f>
        <v>0</v>
      </c>
      <c r="L158" s="32">
        <v>100000</v>
      </c>
      <c r="M158" s="32"/>
      <c r="N158" s="32"/>
      <c r="O158" s="32"/>
      <c r="P158" s="32"/>
      <c r="Q158" s="32"/>
      <c r="R158" s="33">
        <f t="shared" ref="R158:R159" si="106">L158+M158+N158+P158</f>
        <v>100000</v>
      </c>
      <c r="S158" s="32">
        <v>100000</v>
      </c>
      <c r="T158" s="32"/>
      <c r="U158" s="32"/>
      <c r="V158" s="32"/>
      <c r="W158" s="32"/>
      <c r="X158" s="32"/>
      <c r="Y158" s="33">
        <f t="shared" ref="Y158:Y164" si="107">S158+T158+U158+W158</f>
        <v>100000</v>
      </c>
      <c r="Z158" s="32">
        <v>100000</v>
      </c>
      <c r="AA158" s="32"/>
      <c r="AB158" s="32"/>
      <c r="AC158" s="32"/>
      <c r="AD158" s="32"/>
      <c r="AE158" s="32"/>
      <c r="AF158" s="33">
        <f t="shared" ref="AF158:AF164" si="108">Z158+AA158+AB158+AD158</f>
        <v>100000</v>
      </c>
      <c r="AG158" s="32">
        <v>100000</v>
      </c>
      <c r="AH158" s="32"/>
      <c r="AI158" s="32"/>
      <c r="AJ158" s="32"/>
      <c r="AK158" s="32"/>
      <c r="AL158" s="32"/>
      <c r="AM158" s="33">
        <f t="shared" ref="AM158:AM164" si="109">AG158+AH158+AI158+AK158</f>
        <v>100000</v>
      </c>
      <c r="AN158" s="32">
        <v>100000</v>
      </c>
      <c r="AO158" s="32"/>
      <c r="AP158" s="32"/>
      <c r="AQ158" s="32"/>
      <c r="AR158" s="32"/>
      <c r="AS158" s="32"/>
      <c r="AT158" s="33">
        <f t="shared" ref="AT158:AT163" si="110">AN158+AO158+AP158+AR158</f>
        <v>100000</v>
      </c>
      <c r="AU158" s="35">
        <f t="shared" ref="AU158:AU163" si="111">AT158+AM158+AF158+Y158+R158+K158</f>
        <v>500000</v>
      </c>
      <c r="AV158" s="43" t="s">
        <v>696</v>
      </c>
      <c r="AW158" s="32">
        <v>2022</v>
      </c>
      <c r="AX158" s="36">
        <v>2027</v>
      </c>
      <c r="AY158" s="53" t="s">
        <v>88</v>
      </c>
    </row>
    <row r="159" spans="1:51" ht="127.5" x14ac:dyDescent="0.25">
      <c r="A159" s="55" t="s">
        <v>589</v>
      </c>
      <c r="B159" s="193" t="s">
        <v>188</v>
      </c>
      <c r="C159" s="179" t="s">
        <v>97</v>
      </c>
      <c r="D159" s="179"/>
      <c r="E159" s="194">
        <v>64500</v>
      </c>
      <c r="F159" s="195">
        <v>352600</v>
      </c>
      <c r="G159" s="179"/>
      <c r="H159" s="179"/>
      <c r="I159" s="179"/>
      <c r="J159" s="179"/>
      <c r="K159" s="77">
        <f t="shared" si="105"/>
        <v>417100</v>
      </c>
      <c r="L159" s="179"/>
      <c r="M159" s="179"/>
      <c r="N159" s="179"/>
      <c r="O159" s="179"/>
      <c r="P159" s="179"/>
      <c r="Q159" s="179"/>
      <c r="R159" s="77">
        <f t="shared" si="106"/>
        <v>0</v>
      </c>
      <c r="S159" s="179"/>
      <c r="T159" s="179"/>
      <c r="U159" s="179"/>
      <c r="V159" s="179"/>
      <c r="W159" s="179"/>
      <c r="X159" s="179"/>
      <c r="Y159" s="77">
        <f t="shared" si="107"/>
        <v>0</v>
      </c>
      <c r="Z159" s="179"/>
      <c r="AA159" s="179"/>
      <c r="AB159" s="179"/>
      <c r="AC159" s="179"/>
      <c r="AD159" s="179"/>
      <c r="AE159" s="179"/>
      <c r="AF159" s="77">
        <f t="shared" si="108"/>
        <v>0</v>
      </c>
      <c r="AG159" s="179"/>
      <c r="AH159" s="179"/>
      <c r="AI159" s="179"/>
      <c r="AJ159" s="179"/>
      <c r="AK159" s="179"/>
      <c r="AL159" s="179"/>
      <c r="AM159" s="77">
        <f t="shared" si="109"/>
        <v>0</v>
      </c>
      <c r="AN159" s="179"/>
      <c r="AO159" s="179"/>
      <c r="AP159" s="179"/>
      <c r="AQ159" s="179"/>
      <c r="AR159" s="179"/>
      <c r="AS159" s="179"/>
      <c r="AT159" s="77">
        <f t="shared" si="110"/>
        <v>0</v>
      </c>
      <c r="AU159" s="196">
        <f t="shared" si="111"/>
        <v>417100</v>
      </c>
      <c r="AV159" s="193" t="s">
        <v>883</v>
      </c>
      <c r="AW159" s="179">
        <v>2022</v>
      </c>
      <c r="AX159" s="165">
        <v>2022</v>
      </c>
      <c r="AY159" s="197" t="s">
        <v>88</v>
      </c>
    </row>
    <row r="160" spans="1:51" ht="92.25" x14ac:dyDescent="0.25">
      <c r="A160" s="212" t="s">
        <v>590</v>
      </c>
      <c r="B160" s="213" t="s">
        <v>488</v>
      </c>
      <c r="C160" s="213" t="s">
        <v>97</v>
      </c>
      <c r="D160" s="32"/>
      <c r="E160" s="133"/>
      <c r="F160" s="32"/>
      <c r="G160" s="32"/>
      <c r="H160" s="32"/>
      <c r="I160" s="32"/>
      <c r="J160" s="32"/>
      <c r="K160" s="33">
        <f t="shared" si="105"/>
        <v>0</v>
      </c>
      <c r="L160" s="34">
        <v>924040</v>
      </c>
      <c r="M160" s="32"/>
      <c r="N160" s="32"/>
      <c r="O160" s="32"/>
      <c r="P160" s="32"/>
      <c r="Q160" s="32"/>
      <c r="R160" s="33">
        <f>L160+M160+N160+P160</f>
        <v>924040</v>
      </c>
      <c r="S160" s="32"/>
      <c r="T160" s="32"/>
      <c r="U160" s="32"/>
      <c r="V160" s="32"/>
      <c r="W160" s="32"/>
      <c r="X160" s="32"/>
      <c r="Y160" s="33">
        <f t="shared" si="107"/>
        <v>0</v>
      </c>
      <c r="Z160" s="32"/>
      <c r="AA160" s="32"/>
      <c r="AB160" s="32"/>
      <c r="AC160" s="32"/>
      <c r="AD160" s="32"/>
      <c r="AE160" s="32"/>
      <c r="AF160" s="33">
        <f t="shared" si="108"/>
        <v>0</v>
      </c>
      <c r="AG160" s="32"/>
      <c r="AH160" s="32"/>
      <c r="AI160" s="32"/>
      <c r="AJ160" s="32"/>
      <c r="AK160" s="32"/>
      <c r="AL160" s="32"/>
      <c r="AM160" s="33">
        <f t="shared" si="109"/>
        <v>0</v>
      </c>
      <c r="AN160" s="32"/>
      <c r="AO160" s="32"/>
      <c r="AP160" s="32"/>
      <c r="AQ160" s="32"/>
      <c r="AR160" s="32"/>
      <c r="AS160" s="32"/>
      <c r="AT160" s="33">
        <f t="shared" si="110"/>
        <v>0</v>
      </c>
      <c r="AU160" s="35">
        <f t="shared" si="111"/>
        <v>924040</v>
      </c>
      <c r="AV160" s="43" t="s">
        <v>697</v>
      </c>
      <c r="AW160" s="32">
        <v>2023</v>
      </c>
      <c r="AX160" s="38">
        <v>2023</v>
      </c>
      <c r="AY160" s="53" t="s">
        <v>88</v>
      </c>
    </row>
    <row r="161" spans="1:51" ht="60" customHeight="1" x14ac:dyDescent="0.25">
      <c r="A161" s="92" t="s">
        <v>835</v>
      </c>
      <c r="B161" s="89" t="s">
        <v>828</v>
      </c>
      <c r="C161" s="48" t="s">
        <v>97</v>
      </c>
      <c r="D161" s="214"/>
      <c r="E161" s="180"/>
      <c r="F161" s="48"/>
      <c r="G161" s="48"/>
      <c r="H161" s="48"/>
      <c r="I161" s="48"/>
      <c r="J161" s="48"/>
      <c r="K161" s="93">
        <f t="shared" si="105"/>
        <v>0</v>
      </c>
      <c r="L161" s="48"/>
      <c r="M161" s="48"/>
      <c r="N161" s="48"/>
      <c r="O161" s="48"/>
      <c r="P161" s="48"/>
      <c r="Q161" s="48"/>
      <c r="R161" s="181">
        <f t="shared" ref="R161:R163" si="112">L161+M161+N161+P161</f>
        <v>0</v>
      </c>
      <c r="S161" s="48"/>
      <c r="T161" s="48"/>
      <c r="U161" s="48"/>
      <c r="V161" s="48"/>
      <c r="W161" s="48">
        <v>100000</v>
      </c>
      <c r="X161" s="48" t="s">
        <v>833</v>
      </c>
      <c r="Y161" s="93">
        <f t="shared" si="107"/>
        <v>100000</v>
      </c>
      <c r="Z161" s="48"/>
      <c r="AA161" s="48"/>
      <c r="AB161" s="48"/>
      <c r="AC161" s="48"/>
      <c r="AD161" s="48"/>
      <c r="AE161" s="48"/>
      <c r="AF161" s="93">
        <f t="shared" si="108"/>
        <v>0</v>
      </c>
      <c r="AG161" s="48"/>
      <c r="AH161" s="48"/>
      <c r="AI161" s="48"/>
      <c r="AJ161" s="48"/>
      <c r="AK161" s="48"/>
      <c r="AL161" s="48"/>
      <c r="AM161" s="93">
        <f t="shared" si="109"/>
        <v>0</v>
      </c>
      <c r="AN161" s="48"/>
      <c r="AO161" s="48"/>
      <c r="AP161" s="48"/>
      <c r="AQ161" s="48"/>
      <c r="AR161" s="48"/>
      <c r="AS161" s="48"/>
      <c r="AT161" s="181">
        <f t="shared" si="110"/>
        <v>0</v>
      </c>
      <c r="AU161" s="95">
        <f t="shared" si="111"/>
        <v>100000</v>
      </c>
      <c r="AV161" s="89" t="s">
        <v>829</v>
      </c>
      <c r="AW161" s="48">
        <v>2023</v>
      </c>
      <c r="AX161" s="48">
        <v>2027</v>
      </c>
      <c r="AY161" s="52" t="s">
        <v>855</v>
      </c>
    </row>
    <row r="162" spans="1:51" ht="54" x14ac:dyDescent="0.25">
      <c r="A162" s="92" t="s">
        <v>836</v>
      </c>
      <c r="B162" s="89" t="s">
        <v>830</v>
      </c>
      <c r="C162" s="48" t="s">
        <v>97</v>
      </c>
      <c r="D162" s="214"/>
      <c r="E162" s="180"/>
      <c r="F162" s="48"/>
      <c r="G162" s="48"/>
      <c r="H162" s="48"/>
      <c r="I162" s="48"/>
      <c r="J162" s="48"/>
      <c r="K162" s="93">
        <f t="shared" si="105"/>
        <v>0</v>
      </c>
      <c r="L162" s="48"/>
      <c r="M162" s="48"/>
      <c r="N162" s="48"/>
      <c r="O162" s="48"/>
      <c r="P162" s="48"/>
      <c r="Q162" s="48"/>
      <c r="R162" s="181">
        <f t="shared" si="112"/>
        <v>0</v>
      </c>
      <c r="S162" s="48"/>
      <c r="T162" s="48"/>
      <c r="U162" s="48"/>
      <c r="V162" s="48"/>
      <c r="W162" s="48">
        <v>100000</v>
      </c>
      <c r="X162" s="48" t="s">
        <v>833</v>
      </c>
      <c r="Y162" s="93">
        <f t="shared" si="107"/>
        <v>100000</v>
      </c>
      <c r="Z162" s="48"/>
      <c r="AA162" s="48"/>
      <c r="AB162" s="48"/>
      <c r="AC162" s="48"/>
      <c r="AD162" s="48"/>
      <c r="AE162" s="48"/>
      <c r="AF162" s="93">
        <f t="shared" si="108"/>
        <v>0</v>
      </c>
      <c r="AG162" s="48"/>
      <c r="AH162" s="48"/>
      <c r="AI162" s="48"/>
      <c r="AJ162" s="48"/>
      <c r="AK162" s="48"/>
      <c r="AL162" s="48"/>
      <c r="AM162" s="93">
        <f t="shared" si="109"/>
        <v>0</v>
      </c>
      <c r="AN162" s="48"/>
      <c r="AO162" s="48"/>
      <c r="AP162" s="48"/>
      <c r="AQ162" s="48"/>
      <c r="AR162" s="48"/>
      <c r="AS162" s="48"/>
      <c r="AT162" s="181">
        <f t="shared" si="110"/>
        <v>0</v>
      </c>
      <c r="AU162" s="95">
        <f t="shared" si="111"/>
        <v>100000</v>
      </c>
      <c r="AV162" s="89" t="s">
        <v>831</v>
      </c>
      <c r="AW162" s="48">
        <v>2024</v>
      </c>
      <c r="AX162" s="48">
        <v>2027</v>
      </c>
      <c r="AY162" s="52" t="s">
        <v>856</v>
      </c>
    </row>
    <row r="163" spans="1:51" ht="54" x14ac:dyDescent="0.25">
      <c r="A163" s="215" t="s">
        <v>837</v>
      </c>
      <c r="B163" s="216" t="s">
        <v>832</v>
      </c>
      <c r="C163" s="217" t="s">
        <v>97</v>
      </c>
      <c r="D163" s="48"/>
      <c r="E163" s="180"/>
      <c r="F163" s="48"/>
      <c r="G163" s="48"/>
      <c r="H163" s="48"/>
      <c r="I163" s="48"/>
      <c r="J163" s="48"/>
      <c r="K163" s="93">
        <f t="shared" si="105"/>
        <v>0</v>
      </c>
      <c r="L163" s="48">
        <v>15000</v>
      </c>
      <c r="M163" s="48"/>
      <c r="N163" s="48"/>
      <c r="O163" s="48"/>
      <c r="P163" s="48"/>
      <c r="Q163" s="48"/>
      <c r="R163" s="181">
        <f t="shared" si="112"/>
        <v>15000</v>
      </c>
      <c r="S163" s="48"/>
      <c r="T163" s="48"/>
      <c r="U163" s="48"/>
      <c r="V163" s="48"/>
      <c r="W163" s="48">
        <v>200000</v>
      </c>
      <c r="X163" s="48" t="s">
        <v>833</v>
      </c>
      <c r="Y163" s="93">
        <f t="shared" si="107"/>
        <v>200000</v>
      </c>
      <c r="Z163" s="48"/>
      <c r="AA163" s="48"/>
      <c r="AB163" s="48"/>
      <c r="AC163" s="48"/>
      <c r="AD163" s="48"/>
      <c r="AE163" s="48"/>
      <c r="AF163" s="93">
        <f t="shared" si="108"/>
        <v>0</v>
      </c>
      <c r="AG163" s="48"/>
      <c r="AH163" s="48"/>
      <c r="AI163" s="48"/>
      <c r="AJ163" s="48"/>
      <c r="AK163" s="48"/>
      <c r="AL163" s="48"/>
      <c r="AM163" s="93">
        <f t="shared" si="109"/>
        <v>0</v>
      </c>
      <c r="AN163" s="48"/>
      <c r="AO163" s="48"/>
      <c r="AP163" s="48"/>
      <c r="AQ163" s="48"/>
      <c r="AR163" s="48"/>
      <c r="AS163" s="48"/>
      <c r="AT163" s="181">
        <f t="shared" si="110"/>
        <v>0</v>
      </c>
      <c r="AU163" s="95">
        <f t="shared" si="111"/>
        <v>215000</v>
      </c>
      <c r="AV163" s="89" t="s">
        <v>834</v>
      </c>
      <c r="AW163" s="48">
        <v>2023</v>
      </c>
      <c r="AX163" s="48">
        <v>2027</v>
      </c>
      <c r="AY163" s="52" t="s">
        <v>855</v>
      </c>
    </row>
    <row r="164" spans="1:51" s="1" customFormat="1" ht="114.95" customHeight="1" x14ac:dyDescent="0.25">
      <c r="A164" s="233" t="s">
        <v>1014</v>
      </c>
      <c r="B164" s="234" t="s">
        <v>1015</v>
      </c>
      <c r="C164" s="235" t="s">
        <v>97</v>
      </c>
      <c r="D164" s="236"/>
      <c r="E164" s="237"/>
      <c r="F164" s="237"/>
      <c r="G164" s="236"/>
      <c r="H164" s="236"/>
      <c r="I164" s="236"/>
      <c r="J164" s="236"/>
      <c r="K164" s="238">
        <f t="shared" si="105"/>
        <v>0</v>
      </c>
      <c r="L164" s="237"/>
      <c r="M164" s="237"/>
      <c r="N164" s="236"/>
      <c r="O164" s="236"/>
      <c r="P164" s="236"/>
      <c r="Q164" s="236"/>
      <c r="R164" s="238">
        <f>L164+M164+N164+P164</f>
        <v>0</v>
      </c>
      <c r="S164" s="236"/>
      <c r="T164" s="236"/>
      <c r="U164" s="236"/>
      <c r="V164" s="236"/>
      <c r="W164" s="236"/>
      <c r="X164" s="236"/>
      <c r="Y164" s="238">
        <f t="shared" si="107"/>
        <v>0</v>
      </c>
      <c r="Z164" s="236"/>
      <c r="AA164" s="236"/>
      <c r="AB164" s="236"/>
      <c r="AC164" s="236"/>
      <c r="AD164" s="236"/>
      <c r="AE164" s="236"/>
      <c r="AF164" s="238">
        <f t="shared" si="108"/>
        <v>0</v>
      </c>
      <c r="AG164" s="236">
        <v>80000</v>
      </c>
      <c r="AH164" s="236"/>
      <c r="AI164" s="236"/>
      <c r="AJ164" s="236"/>
      <c r="AK164" s="236"/>
      <c r="AL164" s="236"/>
      <c r="AM164" s="238">
        <f t="shared" si="109"/>
        <v>80000</v>
      </c>
      <c r="AN164" s="236"/>
      <c r="AO164" s="236"/>
      <c r="AP164" s="236"/>
      <c r="AQ164" s="236"/>
      <c r="AR164" s="236"/>
      <c r="AS164" s="236"/>
      <c r="AT164" s="238">
        <f>AG164+AO164+AP164+AR164</f>
        <v>80000</v>
      </c>
      <c r="AU164" s="239">
        <f>AT164+AM164+AF164+Y164+R164+K164</f>
        <v>160000</v>
      </c>
      <c r="AV164" s="240" t="s">
        <v>1016</v>
      </c>
      <c r="AW164" s="236">
        <v>2026</v>
      </c>
      <c r="AX164" s="236">
        <v>2026</v>
      </c>
      <c r="AY164" s="241" t="s">
        <v>501</v>
      </c>
    </row>
    <row r="165" spans="1:51" ht="18.75" x14ac:dyDescent="0.25">
      <c r="A165" s="343" t="s">
        <v>1013</v>
      </c>
      <c r="B165" s="346"/>
      <c r="C165" s="346"/>
      <c r="D165" s="346"/>
      <c r="E165" s="346"/>
      <c r="F165" s="346"/>
      <c r="G165" s="346"/>
      <c r="H165" s="346"/>
      <c r="I165" s="346"/>
      <c r="J165" s="346"/>
      <c r="K165" s="346"/>
      <c r="L165" s="346"/>
      <c r="M165" s="346"/>
      <c r="N165" s="346"/>
      <c r="O165" s="346"/>
      <c r="P165" s="346"/>
      <c r="Q165" s="346"/>
      <c r="R165" s="346"/>
      <c r="S165" s="346"/>
      <c r="T165" s="346"/>
      <c r="U165" s="346"/>
      <c r="V165" s="346"/>
      <c r="W165" s="346"/>
      <c r="X165" s="346"/>
      <c r="Y165" s="346"/>
      <c r="Z165" s="346"/>
      <c r="AA165" s="346"/>
      <c r="AB165" s="346"/>
      <c r="AC165" s="346"/>
      <c r="AD165" s="346"/>
      <c r="AE165" s="346"/>
      <c r="AF165" s="346"/>
      <c r="AG165" s="346"/>
      <c r="AH165" s="346"/>
      <c r="AI165" s="346"/>
      <c r="AJ165" s="346"/>
      <c r="AK165" s="346"/>
      <c r="AL165" s="346"/>
      <c r="AM165" s="346"/>
      <c r="AN165" s="346"/>
      <c r="AO165" s="346"/>
      <c r="AP165" s="346"/>
      <c r="AQ165" s="346"/>
      <c r="AR165" s="346"/>
      <c r="AS165" s="346"/>
      <c r="AT165" s="346"/>
      <c r="AU165" s="346"/>
      <c r="AV165" s="346"/>
      <c r="AW165" s="346"/>
      <c r="AX165" s="346"/>
      <c r="AY165" s="347"/>
    </row>
    <row r="166" spans="1:51" x14ac:dyDescent="0.25">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row>
    <row r="168" spans="1:51" ht="18.75" x14ac:dyDescent="0.25">
      <c r="A168" s="159" t="s">
        <v>656</v>
      </c>
      <c r="B168" s="160" t="s">
        <v>657</v>
      </c>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row>
    <row r="169" spans="1:51" x14ac:dyDescent="0.25">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X169" s="20"/>
    </row>
    <row r="171" spans="1:51" x14ac:dyDescent="0.25">
      <c r="AX171" s="20"/>
    </row>
    <row r="172" spans="1:51" x14ac:dyDescent="0.25">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X172" s="20"/>
    </row>
    <row r="175" spans="1:51" x14ac:dyDescent="0.25">
      <c r="AX175"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5">
    <mergeCell ref="A84:AY84"/>
    <mergeCell ref="A86:AY86"/>
    <mergeCell ref="A165:AY165"/>
    <mergeCell ref="A157:AY157"/>
    <mergeCell ref="A145:AY145"/>
    <mergeCell ref="A151:AY151"/>
    <mergeCell ref="A156:AY156"/>
    <mergeCell ref="A91:AY91"/>
    <mergeCell ref="A148:AY148"/>
    <mergeCell ref="A126:AY126"/>
    <mergeCell ref="A128:AY128"/>
    <mergeCell ref="A155:AY155"/>
    <mergeCell ref="A140:AY140"/>
    <mergeCell ref="A125:AY125"/>
    <mergeCell ref="A144:AY144"/>
    <mergeCell ref="A61:AY61"/>
    <mergeCell ref="A5:A7"/>
    <mergeCell ref="L5:R5"/>
    <mergeCell ref="A58:AY58"/>
    <mergeCell ref="A95:AY95"/>
    <mergeCell ref="A82:AY82"/>
    <mergeCell ref="A35:AY35"/>
    <mergeCell ref="A46:AY46"/>
    <mergeCell ref="A54:AY54"/>
    <mergeCell ref="A10:AY10"/>
    <mergeCell ref="A87:AY87"/>
    <mergeCell ref="A89:AY89"/>
    <mergeCell ref="A75:AY75"/>
    <mergeCell ref="A77:AY77"/>
    <mergeCell ref="A79:AY79"/>
    <mergeCell ref="A23:AY23"/>
    <mergeCell ref="A4:AY4"/>
    <mergeCell ref="AU5:AU7"/>
    <mergeCell ref="AV5:AV7"/>
    <mergeCell ref="AY5:AY7"/>
    <mergeCell ref="S5:Y5"/>
    <mergeCell ref="Z5:AF5"/>
    <mergeCell ref="AG5:AM5"/>
    <mergeCell ref="AN5:AT5"/>
    <mergeCell ref="AW1:AY2"/>
    <mergeCell ref="A9:D9"/>
    <mergeCell ref="S6:Y6"/>
    <mergeCell ref="Z6:AF6"/>
    <mergeCell ref="AG6:AM6"/>
    <mergeCell ref="AN6:AT6"/>
    <mergeCell ref="A8:D8"/>
    <mergeCell ref="B5:B7"/>
    <mergeCell ref="C5:C7"/>
    <mergeCell ref="D5:D7"/>
    <mergeCell ref="E5:K5"/>
    <mergeCell ref="AX5:AX7"/>
    <mergeCell ref="AW5:AW7"/>
    <mergeCell ref="A3:AY3"/>
    <mergeCell ref="E6:K6"/>
    <mergeCell ref="L6:R6"/>
  </mergeCells>
  <phoneticPr fontId="8" type="noConversion"/>
  <dataValidations disablePrompts="1" count="1">
    <dataValidation type="list" allowBlank="1" showErrorMessage="1" sqref="AY102">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5"/>
  <sheetViews>
    <sheetView zoomScale="40" zoomScaleNormal="40" workbookViewId="0">
      <pane ySplit="5" topLeftCell="A6" activePane="bottomLeft" state="frozen"/>
      <selection activeCell="A5" sqref="A5"/>
      <selection pane="bottomLeft" activeCell="AS209" sqref="AS209"/>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31" t="s">
        <v>197</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row>
    <row r="2" spans="1:165" s="12" customFormat="1" ht="56.25" customHeight="1" x14ac:dyDescent="0.3">
      <c r="A2" s="363" t="s">
        <v>591</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row>
    <row r="3" spans="1:165" ht="18" customHeight="1" x14ac:dyDescent="0.25">
      <c r="A3" s="360" t="s">
        <v>1</v>
      </c>
      <c r="B3" s="360" t="s">
        <v>0</v>
      </c>
      <c r="C3" s="360" t="s">
        <v>25</v>
      </c>
      <c r="D3" s="360" t="s">
        <v>24</v>
      </c>
      <c r="E3" s="360">
        <v>2022</v>
      </c>
      <c r="F3" s="361"/>
      <c r="G3" s="361"/>
      <c r="H3" s="361"/>
      <c r="I3" s="361"/>
      <c r="J3" s="361"/>
      <c r="K3" s="361"/>
      <c r="L3" s="360">
        <v>2023</v>
      </c>
      <c r="M3" s="361"/>
      <c r="N3" s="361"/>
      <c r="O3" s="361"/>
      <c r="P3" s="361"/>
      <c r="Q3" s="361"/>
      <c r="R3" s="361"/>
      <c r="S3" s="360">
        <v>2024</v>
      </c>
      <c r="T3" s="361"/>
      <c r="U3" s="361"/>
      <c r="V3" s="361"/>
      <c r="W3" s="361"/>
      <c r="X3" s="361"/>
      <c r="Y3" s="361"/>
      <c r="Z3" s="360">
        <v>2025</v>
      </c>
      <c r="AA3" s="361"/>
      <c r="AB3" s="361"/>
      <c r="AC3" s="361"/>
      <c r="AD3" s="361"/>
      <c r="AE3" s="361"/>
      <c r="AF3" s="361"/>
      <c r="AG3" s="360">
        <v>2026</v>
      </c>
      <c r="AH3" s="361"/>
      <c r="AI3" s="361"/>
      <c r="AJ3" s="361"/>
      <c r="AK3" s="361"/>
      <c r="AL3" s="361"/>
      <c r="AM3" s="361"/>
      <c r="AN3" s="360">
        <v>2027</v>
      </c>
      <c r="AO3" s="361"/>
      <c r="AP3" s="361"/>
      <c r="AQ3" s="361"/>
      <c r="AR3" s="361"/>
      <c r="AS3" s="361"/>
      <c r="AT3" s="361"/>
      <c r="AU3" s="360" t="s">
        <v>27</v>
      </c>
      <c r="AV3" s="365" t="s">
        <v>4</v>
      </c>
      <c r="AW3" s="362" t="s">
        <v>21</v>
      </c>
      <c r="AX3" s="362" t="s">
        <v>22</v>
      </c>
      <c r="AY3" s="360" t="s">
        <v>5</v>
      </c>
    </row>
    <row r="4" spans="1:165" ht="27" customHeight="1" x14ac:dyDescent="0.25">
      <c r="A4" s="360"/>
      <c r="B4" s="361"/>
      <c r="C4" s="361"/>
      <c r="D4" s="361"/>
      <c r="E4" s="320" t="s">
        <v>655</v>
      </c>
      <c r="F4" s="320"/>
      <c r="G4" s="320"/>
      <c r="H4" s="320"/>
      <c r="I4" s="320"/>
      <c r="J4" s="320"/>
      <c r="K4" s="321"/>
      <c r="L4" s="320" t="s">
        <v>655</v>
      </c>
      <c r="M4" s="320"/>
      <c r="N4" s="320"/>
      <c r="O4" s="320"/>
      <c r="P4" s="320"/>
      <c r="Q4" s="320"/>
      <c r="R4" s="321"/>
      <c r="S4" s="320" t="s">
        <v>655</v>
      </c>
      <c r="T4" s="320"/>
      <c r="U4" s="320"/>
      <c r="V4" s="320"/>
      <c r="W4" s="320"/>
      <c r="X4" s="320"/>
      <c r="Y4" s="321"/>
      <c r="Z4" s="320" t="s">
        <v>655</v>
      </c>
      <c r="AA4" s="320"/>
      <c r="AB4" s="320"/>
      <c r="AC4" s="320"/>
      <c r="AD4" s="320"/>
      <c r="AE4" s="320"/>
      <c r="AF4" s="321"/>
      <c r="AG4" s="320" t="s">
        <v>655</v>
      </c>
      <c r="AH4" s="320"/>
      <c r="AI4" s="320"/>
      <c r="AJ4" s="320"/>
      <c r="AK4" s="320"/>
      <c r="AL4" s="320"/>
      <c r="AM4" s="321"/>
      <c r="AN4" s="320" t="s">
        <v>655</v>
      </c>
      <c r="AO4" s="320"/>
      <c r="AP4" s="320"/>
      <c r="AQ4" s="320"/>
      <c r="AR4" s="320"/>
      <c r="AS4" s="320"/>
      <c r="AT4" s="321"/>
      <c r="AU4" s="360"/>
      <c r="AV4" s="365"/>
      <c r="AW4" s="362"/>
      <c r="AX4" s="362"/>
      <c r="AY4" s="360"/>
    </row>
    <row r="5" spans="1:165" ht="114.75" customHeight="1" x14ac:dyDescent="0.25">
      <c r="A5" s="360"/>
      <c r="B5" s="361"/>
      <c r="C5" s="361"/>
      <c r="D5" s="361"/>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60"/>
      <c r="AV5" s="365"/>
      <c r="AW5" s="362"/>
      <c r="AX5" s="362"/>
      <c r="AY5" s="360"/>
    </row>
    <row r="6" spans="1:165" ht="30.75" customHeight="1" x14ac:dyDescent="0.25">
      <c r="A6" s="366"/>
      <c r="B6" s="367"/>
      <c r="C6" s="367"/>
      <c r="D6" s="367"/>
      <c r="E6" s="79">
        <f>SUM(E7,E60,E88,E124,E133,E146,E163)</f>
        <v>7236201.2499999991</v>
      </c>
      <c r="F6" s="79">
        <f>SUM(F7,F60,F88,F124,F133,F146,F163)</f>
        <v>25943786.490000002</v>
      </c>
      <c r="G6" s="79">
        <f>SUM(G7,G60,G88,G124,G133,G146,G163)</f>
        <v>2645015.7800000003</v>
      </c>
      <c r="H6" s="79"/>
      <c r="I6" s="79">
        <f>SUM(I7,I60,I88,I124,I133,I146,I163)</f>
        <v>1771788.03</v>
      </c>
      <c r="J6" s="79"/>
      <c r="K6" s="79">
        <f>SUM(K7,K60,K88,K124,K133,K146,K163)</f>
        <v>37596791.550000004</v>
      </c>
      <c r="L6" s="79">
        <f>SUM(L7,L60,L88,L124,L133,L146,L163)</f>
        <v>16675603.129999999</v>
      </c>
      <c r="M6" s="79">
        <f>SUM(M7,M60,M88,M124,M133,M146,M163)</f>
        <v>4024374</v>
      </c>
      <c r="N6" s="79">
        <f>SUM(N7,N60,N88,N124,N133,N146,N163)</f>
        <v>2372054</v>
      </c>
      <c r="O6" s="79"/>
      <c r="P6" s="79">
        <f>SUM(P7,P60,P88,P124,P133,P146,P163)</f>
        <v>1530620.77</v>
      </c>
      <c r="Q6" s="79"/>
      <c r="R6" s="79">
        <f>SUM(R7,R60,R88,R124,R133,R146,R163)</f>
        <v>24492651.899999999</v>
      </c>
      <c r="S6" s="79">
        <f>SUM(S7,S60,S88,S124,S133,S146,S163)</f>
        <v>40468003.470559999</v>
      </c>
      <c r="T6" s="79">
        <f>SUM(T7,T60,T88,T124,T133,T146,T163)</f>
        <v>3981826</v>
      </c>
      <c r="U6" s="79">
        <f>SUM(U7,U60,U88,U124,U133,U146,U163)</f>
        <v>485603</v>
      </c>
      <c r="V6" s="79"/>
      <c r="W6" s="79">
        <f>SUM(W7,W60,W88,W124,W133,W146,W163)</f>
        <v>4525719.9998400006</v>
      </c>
      <c r="X6" s="79"/>
      <c r="Y6" s="79">
        <f>SUM(Y7,Y60,Y88,Y124,Y133,Y146,Y163)</f>
        <v>49461152.470399998</v>
      </c>
      <c r="Z6" s="79">
        <f>SUM(Z7,Z60,Z88,Z124,Z133,Z146,Z163)</f>
        <v>2920192.3614400001</v>
      </c>
      <c r="AA6" s="79">
        <f>SUM(AA7,AA60,AA88,AA124,AA133,AA146,AA163)</f>
        <v>774000</v>
      </c>
      <c r="AB6" s="79">
        <f>SUM(AB7,AB60,AB88,AB124,AB133,AB146,AB163)</f>
        <v>1002871.2</v>
      </c>
      <c r="AC6" s="79"/>
      <c r="AD6" s="79">
        <f>SUM(AD7,AD60,AD88,AD124,AD133,AD146,AD163)</f>
        <v>3929999.99816</v>
      </c>
      <c r="AE6" s="79"/>
      <c r="AF6" s="79">
        <f>SUM(AF7,AF60,AF88,AF124,AF133,AF146,AF163)</f>
        <v>8627063.5595999993</v>
      </c>
      <c r="AG6" s="79">
        <f>SUM(AG7,AG60,AG88,AG124,AG133,AG146,AG163)</f>
        <v>2289466.89</v>
      </c>
      <c r="AH6" s="79">
        <f>SUM(AH7,AH60,AH88,AH124,AH133,AH146,AH163)</f>
        <v>0</v>
      </c>
      <c r="AI6" s="79">
        <f>SUM(AI7,AI60,AI88,AI124,AI133,AI146,AI163)</f>
        <v>2340032.7999999998</v>
      </c>
      <c r="AJ6" s="79"/>
      <c r="AK6" s="79">
        <f t="shared" ref="AK6:AP6" si="0">SUM(AK7,AK60,AK88,AK124,AK133,AK146,AK163)</f>
        <v>0</v>
      </c>
      <c r="AL6" s="79">
        <f t="shared" si="0"/>
        <v>0</v>
      </c>
      <c r="AM6" s="79">
        <f t="shared" si="0"/>
        <v>4629499.6899999995</v>
      </c>
      <c r="AN6" s="79">
        <f t="shared" si="0"/>
        <v>847260</v>
      </c>
      <c r="AO6" s="79">
        <f t="shared" si="0"/>
        <v>0</v>
      </c>
      <c r="AP6" s="79">
        <f t="shared" si="0"/>
        <v>0</v>
      </c>
      <c r="AQ6" s="79"/>
      <c r="AR6" s="79">
        <f>SUM(AR7,AR60,AR88,AR124,AR133,AR146,AR163)</f>
        <v>0</v>
      </c>
      <c r="AS6" s="79"/>
      <c r="AT6" s="79">
        <f>SUM(AT7,AT60,AT88,AT124,AT133,AT146,AT163)</f>
        <v>847260</v>
      </c>
      <c r="AU6" s="79">
        <f>SUM(AU7,AU60,AU88,AU124,AU133,AU146,AU163)</f>
        <v>125594419.16999999</v>
      </c>
      <c r="AV6" s="80"/>
      <c r="AW6" s="80"/>
      <c r="AX6" s="81"/>
      <c r="AY6" s="82"/>
    </row>
    <row r="7" spans="1:165" s="66" customFormat="1" ht="42.75" customHeight="1" x14ac:dyDescent="0.25">
      <c r="A7" s="358" t="s">
        <v>337</v>
      </c>
      <c r="B7" s="368"/>
      <c r="C7" s="368"/>
      <c r="D7" s="368"/>
      <c r="E7" s="83">
        <f>SUM(E9:E15,E19:E51,E53,E55,E57,E59, E16)</f>
        <v>4704811.5999999996</v>
      </c>
      <c r="F7" s="83">
        <f>SUM(F9:F15,F19:F51,F53,F55,F57,F59, F16)</f>
        <v>22406790.490000002</v>
      </c>
      <c r="G7" s="83">
        <f>SUM(G9:G15,G19:G51,G53,G55,G57,G59, G16)</f>
        <v>818866</v>
      </c>
      <c r="H7" s="83">
        <f>SUM(H9:H15,H19:H51,H53,H55,H57,H59)</f>
        <v>0</v>
      </c>
      <c r="I7" s="83">
        <f>SUM(I9:I15,I19:I51,I53,I55,I57,I59, I16)</f>
        <v>0</v>
      </c>
      <c r="J7" s="83">
        <f>SUM(J9:J15,J19:J51,J53,J55,J57,J59)</f>
        <v>0</v>
      </c>
      <c r="K7" s="83">
        <f>SUM(K9:K15,K19:K51,K53,K55,K57,K59, K16)</f>
        <v>27930468.090000004</v>
      </c>
      <c r="L7" s="83">
        <f>SUM(L9:L15,L19:L51,L53,L55,L57,L59, L16)</f>
        <v>8373850.54</v>
      </c>
      <c r="M7" s="83">
        <f>SUM(M9:M15,M19:M51,M53,M55,M57,M59, M16)</f>
        <v>3871600</v>
      </c>
      <c r="N7" s="83">
        <f>SUM(N9:N15,N19:N51,N53,N55,N57,N59, N16)</f>
        <v>0</v>
      </c>
      <c r="O7" s="83">
        <f>SUM(O9:O15,O19:O51,O53,O55,O57,O59)</f>
        <v>0</v>
      </c>
      <c r="P7" s="83">
        <f>SUM(P9:P15,P19:P51,P53,P55,P57,P59, P16)</f>
        <v>150000</v>
      </c>
      <c r="Q7" s="83">
        <f>SUM(Q9:Q15,Q19:Q51,Q53,Q55,Q57,Q59)</f>
        <v>0</v>
      </c>
      <c r="R7" s="83">
        <f>SUM(R9:R15,R19:R51,R53,R55,R57,R59, R16)</f>
        <v>12285450.539999999</v>
      </c>
      <c r="S7" s="83">
        <f>SUM(S9:S15,S19:S51,S53,S55,S57,S59, S16)</f>
        <v>33732226</v>
      </c>
      <c r="T7" s="83">
        <f>SUM(T9:T15,T19:T51,T53,T55,T57,T59, T16)</f>
        <v>1878600</v>
      </c>
      <c r="U7" s="83">
        <f>SUM(U9:U15,U19:U51,U53,U55,U57,U59, U16)</f>
        <v>0</v>
      </c>
      <c r="V7" s="83">
        <f>SUM(V9:V15,V19:V51,V53,V55,V57,V59)</f>
        <v>0</v>
      </c>
      <c r="W7" s="83">
        <f>SUM(W9:W15,W19:W51,W53,W55,W57,W59, W16)</f>
        <v>0</v>
      </c>
      <c r="X7" s="83">
        <f>SUM(X9:X15,X19:X51,X53,X55,X57,X59)</f>
        <v>0</v>
      </c>
      <c r="Y7" s="83">
        <f>SUM(Y9:Y15,Y19:Y51,Y53,Y55,Y57,Y59, Y16)</f>
        <v>35610826</v>
      </c>
      <c r="Z7" s="83">
        <f>SUM(Z9:Z15,Z19:Z51,Z53,Z55,Z57,Z59, Z16)</f>
        <v>1145862.95</v>
      </c>
      <c r="AA7" s="83">
        <f>SUM(AA9:AA15,AA19:AA51,AA53,AA55,AA57,AA59, AA16)</f>
        <v>0</v>
      </c>
      <c r="AB7" s="83">
        <f>SUM(AB9:AB15,AB19:AB51,AB53,AB55,AB57,AB59, AB16)</f>
        <v>1002871.2</v>
      </c>
      <c r="AC7" s="83">
        <f>SUM(AC9:AC15,AC19:AC51,AC53,AC55,AC57,AC59)</f>
        <v>0</v>
      </c>
      <c r="AD7" s="83">
        <f>SUM(AD9:AD15,AD19:AD51,AD53,AD55,AD57,AD59, AD16)</f>
        <v>0</v>
      </c>
      <c r="AE7" s="83">
        <f>SUM(AE9:AE15,AE19:AE51,AE53,AE55,AE57,AE59)</f>
        <v>0</v>
      </c>
      <c r="AF7" s="83">
        <f>SUM(AF9:AF15,AF19:AF51,AF53,AF55,AF57,AF59, AF16)</f>
        <v>2148734.15</v>
      </c>
      <c r="AG7" s="83">
        <f>SUM(AG9:AG15,AG19:AG51,AG53,AG55,AG57,AG59, AG16)</f>
        <v>1353666.8900000001</v>
      </c>
      <c r="AH7" s="83">
        <f>SUM(AH9:AH15,AH19:AH51,AH53,AH55,AH57,AH59, AH16)</f>
        <v>0</v>
      </c>
      <c r="AI7" s="83">
        <f>SUM(AI9:AI15,AI19:AI51,AI53,AI55,AI57,AI59, AI16)</f>
        <v>2340032.7999999998</v>
      </c>
      <c r="AJ7" s="83">
        <f>SUM(AJ9:AJ15,AJ19:AJ51,AJ53,AJ55,AJ57,AJ59)</f>
        <v>0</v>
      </c>
      <c r="AK7" s="83">
        <f>SUM(AK9:AK15,AK19:AK51,AK53,AK55,AK57,AK59, AK16)</f>
        <v>0</v>
      </c>
      <c r="AL7" s="83">
        <f>SUM(AL9:AL15,AL19:AL51,AL53,AL55,AL57,AL59)</f>
        <v>0</v>
      </c>
      <c r="AM7" s="83">
        <f>SUM(AM9:AM15,AM19:AM51,AM53,AM55,AM57,AM59, AM16)</f>
        <v>3693699.69</v>
      </c>
      <c r="AN7" s="83">
        <f>SUM(AN9:AN15,AN19:AN51,AN53,AN55,AN57,AN59, AN16)</f>
        <v>37260</v>
      </c>
      <c r="AO7" s="83">
        <f>SUM(AO9:AO15,AO19:AO51,AO53,AO55,AO57,AO59, AO16)</f>
        <v>0</v>
      </c>
      <c r="AP7" s="83">
        <f>SUM(AP9:AP15,AP19:AP51,AP53,AP55,AP57,AP59, AP16)</f>
        <v>0</v>
      </c>
      <c r="AQ7" s="83">
        <f>SUM(AQ9:AQ15,AQ19:AQ51,AQ53,AQ55,AQ57,AQ59)</f>
        <v>0</v>
      </c>
      <c r="AR7" s="83">
        <f>SUM(AR9:AR15,AR19:AR51,AR53,AR55,AR57,AR59, AR16)</f>
        <v>0</v>
      </c>
      <c r="AS7" s="83">
        <f>SUM(AS9:AS15,AS19:AS51,AS53,AS55,AS57,AS59)</f>
        <v>0</v>
      </c>
      <c r="AT7" s="83">
        <f>SUM(AT9:AT15,AT19:AT51,AT53,AT55,AT57,AT59, AT16)</f>
        <v>37260</v>
      </c>
      <c r="AU7" s="83">
        <f>SUM(AU9:AU15,AU19:AU51,AU53,AU55,AU57,AU59, AU16)</f>
        <v>81706438.469999999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51" t="s">
        <v>592</v>
      </c>
      <c r="B8" s="352"/>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710</v>
      </c>
      <c r="AW9" s="50">
        <v>2022</v>
      </c>
      <c r="AX9" s="50">
        <v>2024</v>
      </c>
      <c r="AY9" s="48" t="s">
        <v>68</v>
      </c>
    </row>
    <row r="10" spans="1:165" s="231" customFormat="1" ht="165" customHeight="1" x14ac:dyDescent="0.25">
      <c r="A10" s="218" t="s">
        <v>339</v>
      </c>
      <c r="B10" s="219" t="s">
        <v>912</v>
      </c>
      <c r="C10" s="220" t="s">
        <v>97</v>
      </c>
      <c r="D10" s="221"/>
      <c r="E10" s="232">
        <v>127416</v>
      </c>
      <c r="F10" s="232">
        <v>528000</v>
      </c>
      <c r="G10" s="221"/>
      <c r="H10" s="221"/>
      <c r="I10" s="221"/>
      <c r="J10" s="221"/>
      <c r="K10" s="225">
        <f t="shared" ref="K10" si="1">E10+F10+G10+I10</f>
        <v>655416</v>
      </c>
      <c r="L10" s="232">
        <v>1968193.53</v>
      </c>
      <c r="M10" s="232">
        <v>2112000</v>
      </c>
      <c r="N10" s="221"/>
      <c r="O10" s="221"/>
      <c r="P10" s="221"/>
      <c r="Q10" s="221"/>
      <c r="R10" s="225">
        <f>L10+M10+N10+P10</f>
        <v>4080193.5300000003</v>
      </c>
      <c r="S10" s="221"/>
      <c r="T10" s="221"/>
      <c r="U10" s="221"/>
      <c r="V10" s="221"/>
      <c r="W10" s="221"/>
      <c r="X10" s="221"/>
      <c r="Y10" s="225">
        <f t="shared" ref="Y10" si="2">S10+T10+U10+W10</f>
        <v>0</v>
      </c>
      <c r="Z10" s="221"/>
      <c r="AA10" s="221"/>
      <c r="AB10" s="221"/>
      <c r="AC10" s="221"/>
      <c r="AD10" s="221"/>
      <c r="AE10" s="221"/>
      <c r="AF10" s="225">
        <f t="shared" ref="AF10" si="3">Z10+AA10+AB10+AD10</f>
        <v>0</v>
      </c>
      <c r="AG10" s="221"/>
      <c r="AH10" s="221"/>
      <c r="AI10" s="221"/>
      <c r="AJ10" s="221"/>
      <c r="AK10" s="221"/>
      <c r="AL10" s="221"/>
      <c r="AM10" s="225">
        <f t="shared" ref="AM10" si="4">AG10+AH10+AI10+AK10</f>
        <v>0</v>
      </c>
      <c r="AN10" s="221"/>
      <c r="AO10" s="221"/>
      <c r="AP10" s="221"/>
      <c r="AQ10" s="221"/>
      <c r="AR10" s="221"/>
      <c r="AS10" s="221"/>
      <c r="AT10" s="225">
        <f t="shared" ref="AT10" si="5">AN10+AO10+AP10+AR10</f>
        <v>0</v>
      </c>
      <c r="AU10" s="228">
        <f>AT10+AM10+AF10+Y10+R10+K10</f>
        <v>4735609.53</v>
      </c>
      <c r="AV10" s="229" t="s">
        <v>913</v>
      </c>
      <c r="AW10" s="221">
        <v>2022</v>
      </c>
      <c r="AX10" s="221">
        <v>2023</v>
      </c>
      <c r="AY10" s="230"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1" customFormat="1" ht="46.5" customHeight="1" x14ac:dyDescent="0.25">
      <c r="A11" s="376" t="s">
        <v>914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8"/>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49" si="6">E12+F12+G12+I12</f>
        <v>0</v>
      </c>
      <c r="L12" s="90">
        <v>270000</v>
      </c>
      <c r="M12" s="90">
        <v>750000</v>
      </c>
      <c r="N12" s="50"/>
      <c r="O12" s="50"/>
      <c r="P12" s="50"/>
      <c r="Q12" s="50"/>
      <c r="R12" s="87">
        <f>L12+M12+N12+P12</f>
        <v>1020000</v>
      </c>
      <c r="S12" s="90">
        <v>31000</v>
      </c>
      <c r="T12" s="90">
        <v>93000</v>
      </c>
      <c r="U12" s="50"/>
      <c r="V12" s="50"/>
      <c r="W12" s="50"/>
      <c r="X12" s="50"/>
      <c r="Y12" s="87">
        <f t="shared" ref="Y12:Y51" si="7">S12+T12+U12+W12</f>
        <v>124000</v>
      </c>
      <c r="Z12" s="50"/>
      <c r="AA12" s="50"/>
      <c r="AB12" s="50"/>
      <c r="AC12" s="50"/>
      <c r="AD12" s="50"/>
      <c r="AE12" s="50"/>
      <c r="AF12" s="87">
        <f t="shared" ref="AF12:AF51" si="8">Z12+AA12+AB12+AD12</f>
        <v>0</v>
      </c>
      <c r="AG12" s="50"/>
      <c r="AH12" s="50"/>
      <c r="AI12" s="50"/>
      <c r="AJ12" s="50"/>
      <c r="AK12" s="50"/>
      <c r="AL12" s="50"/>
      <c r="AM12" s="87">
        <f t="shared" ref="AM12:AM51" si="9">AG12+AH12+AI12+AK12</f>
        <v>0</v>
      </c>
      <c r="AN12" s="50"/>
      <c r="AO12" s="50"/>
      <c r="AP12" s="50"/>
      <c r="AQ12" s="50"/>
      <c r="AR12" s="50"/>
      <c r="AS12" s="50"/>
      <c r="AT12" s="87">
        <f t="shared" ref="AT12:AT51" si="10">AN12+AO12+AP12+AR12</f>
        <v>0</v>
      </c>
      <c r="AU12" s="88">
        <f>AT12+AM12+AF12+Y12+R12+K12</f>
        <v>1144000</v>
      </c>
      <c r="AV12" s="89" t="s">
        <v>698</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709</v>
      </c>
      <c r="AW13" s="108">
        <v>2022</v>
      </c>
      <c r="AX13" s="108">
        <v>2023</v>
      </c>
      <c r="AY13" s="119" t="s">
        <v>68</v>
      </c>
    </row>
    <row r="14" spans="1:165" s="231" customFormat="1" ht="198.75" customHeight="1" x14ac:dyDescent="0.25">
      <c r="A14" s="218" t="s">
        <v>342</v>
      </c>
      <c r="B14" s="219" t="s">
        <v>915</v>
      </c>
      <c r="C14" s="220" t="s">
        <v>97</v>
      </c>
      <c r="D14" s="221"/>
      <c r="E14" s="222">
        <v>74847</v>
      </c>
      <c r="F14" s="223">
        <v>140800</v>
      </c>
      <c r="G14" s="224"/>
      <c r="H14" s="224"/>
      <c r="I14" s="224"/>
      <c r="J14" s="221"/>
      <c r="K14" s="225">
        <f t="shared" si="6"/>
        <v>215647</v>
      </c>
      <c r="L14" s="226">
        <v>939408.00999999989</v>
      </c>
      <c r="M14" s="227">
        <v>563200</v>
      </c>
      <c r="N14" s="221"/>
      <c r="O14" s="221"/>
      <c r="P14" s="221"/>
      <c r="Q14" s="221"/>
      <c r="R14" s="225">
        <f>L14+M14+N14+P14</f>
        <v>1502608.0099999998</v>
      </c>
      <c r="S14" s="221"/>
      <c r="T14" s="221"/>
      <c r="U14" s="221"/>
      <c r="V14" s="221"/>
      <c r="W14" s="221"/>
      <c r="X14" s="221"/>
      <c r="Y14" s="225">
        <f t="shared" si="7"/>
        <v>0</v>
      </c>
      <c r="Z14" s="221"/>
      <c r="AA14" s="221"/>
      <c r="AB14" s="221"/>
      <c r="AC14" s="221"/>
      <c r="AD14" s="221"/>
      <c r="AE14" s="221"/>
      <c r="AF14" s="225">
        <f t="shared" si="8"/>
        <v>0</v>
      </c>
      <c r="AG14" s="221"/>
      <c r="AH14" s="221"/>
      <c r="AI14" s="221"/>
      <c r="AJ14" s="221"/>
      <c r="AK14" s="221"/>
      <c r="AL14" s="221"/>
      <c r="AM14" s="225">
        <f t="shared" si="9"/>
        <v>0</v>
      </c>
      <c r="AN14" s="221"/>
      <c r="AO14" s="221"/>
      <c r="AP14" s="221"/>
      <c r="AQ14" s="221"/>
      <c r="AR14" s="221"/>
      <c r="AS14" s="221"/>
      <c r="AT14" s="225">
        <f t="shared" si="10"/>
        <v>0</v>
      </c>
      <c r="AU14" s="228">
        <f>AT14+AM14+AF14+Y14+R14+K14</f>
        <v>1718255.0099999998</v>
      </c>
      <c r="AV14" s="229" t="s">
        <v>916</v>
      </c>
      <c r="AW14" s="221">
        <v>2022</v>
      </c>
      <c r="AX14" s="221">
        <v>2023</v>
      </c>
      <c r="AY14" s="230"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1" customFormat="1" ht="46.5" customHeight="1" x14ac:dyDescent="0.25">
      <c r="A15" s="353" t="s">
        <v>914</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5"/>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s="429" customFormat="1" ht="210.95" customHeight="1" x14ac:dyDescent="0.25">
      <c r="A16" s="437" t="s">
        <v>1018</v>
      </c>
      <c r="B16" s="421" t="s">
        <v>1019</v>
      </c>
      <c r="C16" s="421" t="s">
        <v>97</v>
      </c>
      <c r="D16" s="422"/>
      <c r="E16" s="423"/>
      <c r="F16" s="424"/>
      <c r="G16" s="422"/>
      <c r="H16" s="422"/>
      <c r="I16" s="422"/>
      <c r="J16" s="422"/>
      <c r="K16" s="289">
        <f t="shared" ref="K16" si="11">E16+F16+G16+I16</f>
        <v>0</v>
      </c>
      <c r="L16" s="423"/>
      <c r="M16" s="424"/>
      <c r="N16" s="422"/>
      <c r="O16" s="422"/>
      <c r="P16" s="422"/>
      <c r="Q16" s="422"/>
      <c r="R16" s="289">
        <f t="shared" ref="R16" si="12">L16+M16+N16+P16</f>
        <v>0</v>
      </c>
      <c r="S16" s="422"/>
      <c r="T16" s="422"/>
      <c r="U16" s="422"/>
      <c r="V16" s="421" t="s">
        <v>1020</v>
      </c>
      <c r="W16" s="422"/>
      <c r="X16" s="422"/>
      <c r="Y16" s="238">
        <f>S16+T16+U16+W16</f>
        <v>0</v>
      </c>
      <c r="Z16" s="438">
        <v>210602.95</v>
      </c>
      <c r="AA16" s="421"/>
      <c r="AB16" s="438">
        <v>1002871.2</v>
      </c>
      <c r="AC16" s="421" t="s">
        <v>1020</v>
      </c>
      <c r="AD16" s="421"/>
      <c r="AE16" s="421"/>
      <c r="AF16" s="439">
        <f t="shared" ref="AF16" si="13">Z16+AA16+AB16+AD16</f>
        <v>1213474.1499999999</v>
      </c>
      <c r="AG16" s="440">
        <v>491406.89</v>
      </c>
      <c r="AH16" s="421"/>
      <c r="AI16" s="438">
        <v>2340032.7999999998</v>
      </c>
      <c r="AJ16" s="421" t="s">
        <v>1020</v>
      </c>
      <c r="AK16" s="421"/>
      <c r="AL16" s="421"/>
      <c r="AM16" s="439">
        <f>AG16+AH16+AI16+AK16</f>
        <v>2831439.69</v>
      </c>
      <c r="AN16" s="423"/>
      <c r="AO16" s="424"/>
      <c r="AP16" s="422"/>
      <c r="AQ16" s="422"/>
      <c r="AR16" s="422"/>
      <c r="AS16" s="422"/>
      <c r="AT16" s="289">
        <f t="shared" ref="AT16" si="14">AN16+AO16+AP16+AR16</f>
        <v>0</v>
      </c>
      <c r="AU16" s="441">
        <f>AT16+AM16+AF16+Y16+R16+K16</f>
        <v>4044913.84</v>
      </c>
      <c r="AV16" s="442" t="s">
        <v>1021</v>
      </c>
      <c r="AW16" s="422">
        <v>2024</v>
      </c>
      <c r="AX16" s="422">
        <v>2026</v>
      </c>
      <c r="AY16" s="443" t="s">
        <v>68</v>
      </c>
    </row>
    <row r="17" spans="1:51" s="429" customFormat="1" ht="39.6" customHeight="1" x14ac:dyDescent="0.25">
      <c r="A17" s="430" t="s">
        <v>1037</v>
      </c>
      <c r="B17" s="431"/>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2"/>
    </row>
    <row r="18" spans="1:51" s="20" customFormat="1" ht="31.5" customHeight="1" x14ac:dyDescent="0.25">
      <c r="A18" s="369" t="s">
        <v>593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row>
    <row r="19" spans="1:51" ht="164.25" customHeight="1" x14ac:dyDescent="0.25">
      <c r="A19" s="126" t="s">
        <v>522</v>
      </c>
      <c r="B19" s="51" t="s">
        <v>213</v>
      </c>
      <c r="C19" s="48" t="s">
        <v>97</v>
      </c>
      <c r="D19" s="50"/>
      <c r="E19" s="90">
        <v>40000</v>
      </c>
      <c r="F19" s="90">
        <v>105000</v>
      </c>
      <c r="G19" s="50"/>
      <c r="H19" s="50"/>
      <c r="I19" s="50"/>
      <c r="J19" s="50"/>
      <c r="K19" s="87">
        <f t="shared" si="6"/>
        <v>145000</v>
      </c>
      <c r="L19" s="90"/>
      <c r="M19" s="90"/>
      <c r="N19" s="50"/>
      <c r="O19" s="50"/>
      <c r="P19" s="50"/>
      <c r="Q19" s="50"/>
      <c r="R19" s="87">
        <f>L19+M19+N19+P19</f>
        <v>0</v>
      </c>
      <c r="S19" s="50"/>
      <c r="T19" s="50"/>
      <c r="U19" s="50"/>
      <c r="V19" s="50"/>
      <c r="W19" s="50"/>
      <c r="X19" s="50"/>
      <c r="Y19" s="87">
        <f t="shared" si="7"/>
        <v>0</v>
      </c>
      <c r="Z19" s="50"/>
      <c r="AA19" s="50"/>
      <c r="AB19" s="50"/>
      <c r="AC19" s="50"/>
      <c r="AD19" s="50"/>
      <c r="AE19" s="50"/>
      <c r="AF19" s="87">
        <f t="shared" si="8"/>
        <v>0</v>
      </c>
      <c r="AG19" s="50"/>
      <c r="AH19" s="50"/>
      <c r="AI19" s="50"/>
      <c r="AJ19" s="50"/>
      <c r="AK19" s="50"/>
      <c r="AL19" s="50"/>
      <c r="AM19" s="87">
        <f t="shared" si="9"/>
        <v>0</v>
      </c>
      <c r="AN19" s="50"/>
      <c r="AO19" s="50"/>
      <c r="AP19" s="50"/>
      <c r="AQ19" s="50"/>
      <c r="AR19" s="50"/>
      <c r="AS19" s="50"/>
      <c r="AT19" s="87">
        <f t="shared" si="10"/>
        <v>0</v>
      </c>
      <c r="AU19" s="88">
        <f t="shared" ref="AU19:AU51" si="15">AT19+AM19+AF19+Y19+R19+K19</f>
        <v>145000</v>
      </c>
      <c r="AV19" s="89" t="s">
        <v>708</v>
      </c>
      <c r="AW19" s="50">
        <v>2022</v>
      </c>
      <c r="AX19" s="50">
        <v>2022</v>
      </c>
      <c r="AY19" s="48" t="s">
        <v>214</v>
      </c>
    </row>
    <row r="20" spans="1:51" ht="126" customHeight="1" x14ac:dyDescent="0.25">
      <c r="A20" s="126" t="s">
        <v>343</v>
      </c>
      <c r="B20" s="51" t="s">
        <v>494</v>
      </c>
      <c r="C20" s="48" t="s">
        <v>97</v>
      </c>
      <c r="D20" s="50"/>
      <c r="E20" s="50"/>
      <c r="F20" s="50"/>
      <c r="G20" s="50"/>
      <c r="H20" s="50" t="s">
        <v>95</v>
      </c>
      <c r="I20" s="50"/>
      <c r="J20" s="50"/>
      <c r="K20" s="87">
        <f t="shared" si="6"/>
        <v>0</v>
      </c>
      <c r="L20" s="50">
        <v>50000</v>
      </c>
      <c r="M20" s="50"/>
      <c r="N20" s="50"/>
      <c r="O20" s="50"/>
      <c r="P20" s="50"/>
      <c r="Q20" s="50"/>
      <c r="R20" s="87">
        <f>L20+M20+N20+P20</f>
        <v>50000</v>
      </c>
      <c r="S20" s="50"/>
      <c r="T20" s="50"/>
      <c r="U20" s="50"/>
      <c r="V20" s="50"/>
      <c r="W20" s="50"/>
      <c r="X20" s="50"/>
      <c r="Y20" s="87">
        <f t="shared" si="7"/>
        <v>0</v>
      </c>
      <c r="Z20" s="50"/>
      <c r="AA20" s="50"/>
      <c r="AB20" s="50"/>
      <c r="AC20" s="50"/>
      <c r="AD20" s="50"/>
      <c r="AE20" s="50"/>
      <c r="AF20" s="87">
        <f t="shared" si="8"/>
        <v>0</v>
      </c>
      <c r="AG20" s="50"/>
      <c r="AH20" s="50"/>
      <c r="AI20" s="50"/>
      <c r="AJ20" s="50"/>
      <c r="AK20" s="50"/>
      <c r="AL20" s="50"/>
      <c r="AM20" s="87">
        <f t="shared" si="9"/>
        <v>0</v>
      </c>
      <c r="AN20" s="50"/>
      <c r="AO20" s="50"/>
      <c r="AP20" s="50"/>
      <c r="AQ20" s="50"/>
      <c r="AR20" s="50"/>
      <c r="AS20" s="50"/>
      <c r="AT20" s="87">
        <f t="shared" si="10"/>
        <v>0</v>
      </c>
      <c r="AU20" s="88">
        <f t="shared" si="15"/>
        <v>50000</v>
      </c>
      <c r="AV20" s="89" t="s">
        <v>711</v>
      </c>
      <c r="AW20" s="50">
        <v>2023</v>
      </c>
      <c r="AX20" s="50">
        <v>2023</v>
      </c>
      <c r="AY20" s="91" t="s">
        <v>495</v>
      </c>
    </row>
    <row r="21" spans="1:51" ht="99.75" customHeight="1" x14ac:dyDescent="0.25">
      <c r="A21" s="126" t="s">
        <v>344</v>
      </c>
      <c r="B21" s="51" t="s">
        <v>208</v>
      </c>
      <c r="C21" s="48" t="s">
        <v>126</v>
      </c>
      <c r="D21" s="50"/>
      <c r="F21" s="50"/>
      <c r="G21" s="50"/>
      <c r="H21" s="50"/>
      <c r="I21" s="50"/>
      <c r="J21" s="50"/>
      <c r="K21" s="87">
        <f t="shared" si="6"/>
        <v>0</v>
      </c>
      <c r="L21" s="50">
        <v>110000</v>
      </c>
      <c r="M21" s="50"/>
      <c r="N21" s="50"/>
      <c r="O21" s="50"/>
      <c r="P21" s="50"/>
      <c r="Q21" s="50"/>
      <c r="R21" s="87"/>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si="15"/>
        <v>0</v>
      </c>
      <c r="AV21" s="89" t="s">
        <v>699</v>
      </c>
      <c r="AW21" s="50">
        <v>2022</v>
      </c>
      <c r="AX21" s="50">
        <v>2022</v>
      </c>
      <c r="AY21" s="48" t="s">
        <v>209</v>
      </c>
    </row>
    <row r="22" spans="1:51" ht="213.6" customHeight="1" x14ac:dyDescent="0.25">
      <c r="A22" s="233" t="s">
        <v>345</v>
      </c>
      <c r="B22" s="234" t="s">
        <v>968</v>
      </c>
      <c r="C22" s="235" t="s">
        <v>97</v>
      </c>
      <c r="D22" s="236"/>
      <c r="E22" s="236"/>
      <c r="F22" s="236"/>
      <c r="G22" s="236"/>
      <c r="H22" s="236"/>
      <c r="I22" s="236"/>
      <c r="J22" s="236"/>
      <c r="K22" s="238">
        <f t="shared" si="6"/>
        <v>0</v>
      </c>
      <c r="L22" s="236"/>
      <c r="M22" s="236"/>
      <c r="N22" s="236"/>
      <c r="O22" s="236"/>
      <c r="P22" s="236"/>
      <c r="Q22" s="236"/>
      <c r="R22" s="238">
        <f t="shared" ref="R22" si="16">L22+M22+N22+P22</f>
        <v>0</v>
      </c>
      <c r="S22" s="236"/>
      <c r="T22" s="236"/>
      <c r="U22" s="236"/>
      <c r="V22" s="236"/>
      <c r="W22" s="236"/>
      <c r="X22" s="236"/>
      <c r="Y22" s="238">
        <f t="shared" si="7"/>
        <v>0</v>
      </c>
      <c r="Z22" s="236">
        <v>25000</v>
      </c>
      <c r="AA22" s="236"/>
      <c r="AB22" s="236"/>
      <c r="AC22" s="236"/>
      <c r="AD22" s="236"/>
      <c r="AE22" s="236"/>
      <c r="AF22" s="238">
        <f t="shared" si="8"/>
        <v>25000</v>
      </c>
      <c r="AG22" s="236">
        <v>25000</v>
      </c>
      <c r="AH22" s="236"/>
      <c r="AI22" s="236"/>
      <c r="AJ22" s="236"/>
      <c r="AK22" s="236"/>
      <c r="AL22" s="236"/>
      <c r="AM22" s="238">
        <f t="shared" si="9"/>
        <v>25000</v>
      </c>
      <c r="AN22" s="236"/>
      <c r="AO22" s="236"/>
      <c r="AP22" s="236"/>
      <c r="AQ22" s="236"/>
      <c r="AR22" s="236"/>
      <c r="AS22" s="236"/>
      <c r="AT22" s="238">
        <f t="shared" si="10"/>
        <v>0</v>
      </c>
      <c r="AU22" s="239">
        <f t="shared" si="15"/>
        <v>50000</v>
      </c>
      <c r="AV22" s="240" t="s">
        <v>707</v>
      </c>
      <c r="AW22" s="236">
        <v>2025</v>
      </c>
      <c r="AX22" s="236">
        <v>2026</v>
      </c>
      <c r="AY22" s="235" t="s">
        <v>510</v>
      </c>
    </row>
    <row r="23" spans="1:51" customFormat="1" ht="18.75" x14ac:dyDescent="0.25">
      <c r="A23" s="343" t="s">
        <v>1001</v>
      </c>
      <c r="B23" s="344"/>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5"/>
    </row>
    <row r="24" spans="1:51" ht="252" customHeight="1" x14ac:dyDescent="0.25">
      <c r="A24" s="126" t="s">
        <v>346</v>
      </c>
      <c r="B24" s="51" t="s">
        <v>513</v>
      </c>
      <c r="C24" s="48" t="s">
        <v>97</v>
      </c>
      <c r="D24" s="50"/>
      <c r="E24" s="90">
        <v>19700</v>
      </c>
      <c r="F24" s="50"/>
      <c r="G24" s="50"/>
      <c r="H24" s="50"/>
      <c r="I24" s="50"/>
      <c r="J24" s="50"/>
      <c r="K24" s="87">
        <f t="shared" si="6"/>
        <v>19700</v>
      </c>
      <c r="L24" s="50">
        <v>37260</v>
      </c>
      <c r="M24" s="50"/>
      <c r="N24" s="50"/>
      <c r="O24" s="50"/>
      <c r="P24" s="50"/>
      <c r="Q24" s="50"/>
      <c r="R24" s="87">
        <f t="shared" ref="R24:R51" si="17">L24+M24+N24+P24</f>
        <v>37260</v>
      </c>
      <c r="S24" s="50">
        <v>37260</v>
      </c>
      <c r="T24" s="50"/>
      <c r="U24" s="50"/>
      <c r="V24" s="50"/>
      <c r="W24" s="50"/>
      <c r="X24" s="50"/>
      <c r="Y24" s="87">
        <f t="shared" si="7"/>
        <v>37260</v>
      </c>
      <c r="Z24" s="50">
        <v>37260</v>
      </c>
      <c r="AA24" s="50"/>
      <c r="AB24" s="50"/>
      <c r="AC24" s="50"/>
      <c r="AD24" s="50"/>
      <c r="AE24" s="50"/>
      <c r="AF24" s="87">
        <f t="shared" si="8"/>
        <v>37260</v>
      </c>
      <c r="AG24" s="50">
        <v>37260</v>
      </c>
      <c r="AH24" s="50"/>
      <c r="AI24" s="50"/>
      <c r="AJ24" s="50"/>
      <c r="AK24" s="50"/>
      <c r="AL24" s="50"/>
      <c r="AM24" s="87">
        <f t="shared" si="9"/>
        <v>37260</v>
      </c>
      <c r="AN24" s="50">
        <v>37260</v>
      </c>
      <c r="AO24" s="50"/>
      <c r="AP24" s="50"/>
      <c r="AQ24" s="50"/>
      <c r="AR24" s="50"/>
      <c r="AS24" s="50"/>
      <c r="AT24" s="87">
        <f t="shared" si="10"/>
        <v>37260</v>
      </c>
      <c r="AU24" s="88">
        <f t="shared" si="15"/>
        <v>206000</v>
      </c>
      <c r="AV24" s="89" t="s">
        <v>712</v>
      </c>
      <c r="AW24" s="50">
        <v>2022</v>
      </c>
      <c r="AX24" s="50">
        <v>2027</v>
      </c>
      <c r="AY24" s="48" t="s">
        <v>211</v>
      </c>
    </row>
    <row r="25" spans="1:51" s="4" customFormat="1" ht="138.75" customHeight="1" x14ac:dyDescent="0.25">
      <c r="A25" s="126" t="s">
        <v>347</v>
      </c>
      <c r="B25" s="51" t="s">
        <v>884</v>
      </c>
      <c r="C25" s="51" t="s">
        <v>97</v>
      </c>
      <c r="D25" s="108"/>
      <c r="E25" s="138"/>
      <c r="F25" s="138"/>
      <c r="G25" s="108"/>
      <c r="H25" s="108"/>
      <c r="I25" s="108"/>
      <c r="J25" s="108"/>
      <c r="K25" s="87">
        <f t="shared" si="6"/>
        <v>0</v>
      </c>
      <c r="L25" s="138">
        <v>350000</v>
      </c>
      <c r="M25" s="138"/>
      <c r="N25" s="108"/>
      <c r="O25" s="108"/>
      <c r="P25" s="108"/>
      <c r="Q25" s="108"/>
      <c r="R25" s="49">
        <f t="shared" si="17"/>
        <v>350000</v>
      </c>
      <c r="S25" s="108"/>
      <c r="T25" s="108"/>
      <c r="U25" s="108"/>
      <c r="V25" s="108"/>
      <c r="W25" s="108"/>
      <c r="X25" s="108"/>
      <c r="Y25" s="87">
        <f t="shared" si="7"/>
        <v>0</v>
      </c>
      <c r="Z25" s="108"/>
      <c r="AA25" s="108"/>
      <c r="AB25" s="108"/>
      <c r="AC25" s="108"/>
      <c r="AD25" s="108"/>
      <c r="AE25" s="108"/>
      <c r="AF25" s="87">
        <f t="shared" si="8"/>
        <v>0</v>
      </c>
      <c r="AG25" s="108"/>
      <c r="AH25" s="108"/>
      <c r="AI25" s="108"/>
      <c r="AJ25" s="108"/>
      <c r="AK25" s="108"/>
      <c r="AL25" s="108"/>
      <c r="AM25" s="87">
        <f t="shared" si="9"/>
        <v>0</v>
      </c>
      <c r="AN25" s="108"/>
      <c r="AO25" s="108"/>
      <c r="AP25" s="108"/>
      <c r="AQ25" s="108"/>
      <c r="AR25" s="108"/>
      <c r="AS25" s="108"/>
      <c r="AT25" s="87">
        <f t="shared" si="10"/>
        <v>0</v>
      </c>
      <c r="AU25" s="130">
        <f t="shared" si="15"/>
        <v>350000</v>
      </c>
      <c r="AV25" s="96" t="s">
        <v>713</v>
      </c>
      <c r="AW25" s="108">
        <v>2023</v>
      </c>
      <c r="AX25" s="108">
        <v>2023</v>
      </c>
      <c r="AY25" s="51" t="s">
        <v>496</v>
      </c>
    </row>
    <row r="26" spans="1:51" ht="223.5" customHeight="1" x14ac:dyDescent="0.25">
      <c r="A26" s="127" t="s">
        <v>348</v>
      </c>
      <c r="B26" s="51" t="s">
        <v>28</v>
      </c>
      <c r="C26" s="48" t="s">
        <v>97</v>
      </c>
      <c r="D26" s="50"/>
      <c r="E26" s="97"/>
      <c r="F26" s="144"/>
      <c r="G26" s="97"/>
      <c r="H26" s="97"/>
      <c r="I26" s="97"/>
      <c r="J26" s="97"/>
      <c r="K26" s="87">
        <f t="shared" si="6"/>
        <v>0</v>
      </c>
      <c r="L26" s="97">
        <v>3253377</v>
      </c>
      <c r="M26" s="144"/>
      <c r="N26" s="97"/>
      <c r="O26" s="97"/>
      <c r="P26" s="97"/>
      <c r="Q26" s="97"/>
      <c r="R26" s="87">
        <f t="shared" si="17"/>
        <v>3253377</v>
      </c>
      <c r="S26" s="50"/>
      <c r="T26" s="50"/>
      <c r="U26" s="50"/>
      <c r="V26" s="50"/>
      <c r="W26" s="50"/>
      <c r="X26" s="50"/>
      <c r="Y26" s="87">
        <f t="shared" si="7"/>
        <v>0</v>
      </c>
      <c r="Z26" s="50"/>
      <c r="AA26" s="50"/>
      <c r="AB26" s="50"/>
      <c r="AC26" s="50"/>
      <c r="AD26" s="50"/>
      <c r="AE26" s="50"/>
      <c r="AF26" s="87">
        <f t="shared" si="8"/>
        <v>0</v>
      </c>
      <c r="AG26" s="50"/>
      <c r="AH26" s="50"/>
      <c r="AI26" s="50"/>
      <c r="AJ26" s="50"/>
      <c r="AK26" s="50"/>
      <c r="AL26" s="50"/>
      <c r="AM26" s="87">
        <f t="shared" si="9"/>
        <v>0</v>
      </c>
      <c r="AN26" s="50"/>
      <c r="AO26" s="50"/>
      <c r="AP26" s="50"/>
      <c r="AQ26" s="50"/>
      <c r="AR26" s="50"/>
      <c r="AS26" s="50"/>
      <c r="AT26" s="87">
        <f t="shared" si="10"/>
        <v>0</v>
      </c>
      <c r="AU26" s="88">
        <f t="shared" si="15"/>
        <v>3253377</v>
      </c>
      <c r="AV26" s="98" t="s">
        <v>706</v>
      </c>
      <c r="AW26" s="145" t="s">
        <v>112</v>
      </c>
      <c r="AX26" s="145" t="s">
        <v>112</v>
      </c>
      <c r="AY26" s="99" t="s">
        <v>130</v>
      </c>
    </row>
    <row r="27" spans="1:51" ht="179.25" customHeight="1" x14ac:dyDescent="0.25">
      <c r="A27" s="126" t="s">
        <v>349</v>
      </c>
      <c r="B27" s="51" t="s">
        <v>102</v>
      </c>
      <c r="C27" s="48" t="s">
        <v>97</v>
      </c>
      <c r="D27" s="50"/>
      <c r="E27" s="97">
        <v>15000</v>
      </c>
      <c r="F27" s="97"/>
      <c r="G27" s="97"/>
      <c r="H27" s="97"/>
      <c r="I27" s="97"/>
      <c r="J27" s="97"/>
      <c r="K27" s="87">
        <f t="shared" si="6"/>
        <v>15000</v>
      </c>
      <c r="L27" s="97">
        <v>35000</v>
      </c>
      <c r="M27" s="97"/>
      <c r="N27" s="97"/>
      <c r="O27" s="97"/>
      <c r="P27" s="97"/>
      <c r="Q27" s="97"/>
      <c r="R27" s="87">
        <f t="shared" si="17"/>
        <v>35000</v>
      </c>
      <c r="S27" s="50"/>
      <c r="T27" s="50"/>
      <c r="U27" s="50"/>
      <c r="V27" s="50"/>
      <c r="W27" s="50"/>
      <c r="X27" s="50"/>
      <c r="Y27" s="87">
        <f t="shared" si="7"/>
        <v>0</v>
      </c>
      <c r="Z27" s="50"/>
      <c r="AA27" s="50"/>
      <c r="AB27" s="50"/>
      <c r="AC27" s="50"/>
      <c r="AD27" s="50"/>
      <c r="AE27" s="50"/>
      <c r="AF27" s="87">
        <f t="shared" si="8"/>
        <v>0</v>
      </c>
      <c r="AG27" s="50"/>
      <c r="AH27" s="50"/>
      <c r="AI27" s="50"/>
      <c r="AJ27" s="50"/>
      <c r="AK27" s="50"/>
      <c r="AL27" s="50"/>
      <c r="AM27" s="87">
        <f t="shared" si="9"/>
        <v>0</v>
      </c>
      <c r="AN27" s="50"/>
      <c r="AO27" s="50"/>
      <c r="AP27" s="50"/>
      <c r="AQ27" s="50"/>
      <c r="AR27" s="50"/>
      <c r="AS27" s="50"/>
      <c r="AT27" s="87">
        <f t="shared" si="10"/>
        <v>0</v>
      </c>
      <c r="AU27" s="88">
        <f t="shared" si="15"/>
        <v>50000</v>
      </c>
      <c r="AV27" s="98" t="s">
        <v>705</v>
      </c>
      <c r="AW27" s="100">
        <v>2022</v>
      </c>
      <c r="AX27" s="100">
        <v>2023</v>
      </c>
      <c r="AY27" s="99" t="s">
        <v>140</v>
      </c>
    </row>
    <row r="28" spans="1:51" ht="142.5" customHeight="1" x14ac:dyDescent="0.25">
      <c r="A28" s="126" t="s">
        <v>350</v>
      </c>
      <c r="B28" s="135" t="s">
        <v>77</v>
      </c>
      <c r="C28" s="48" t="s">
        <v>97</v>
      </c>
      <c r="D28" s="50"/>
      <c r="E28" s="97"/>
      <c r="F28" s="97"/>
      <c r="G28" s="97"/>
      <c r="H28" s="97"/>
      <c r="I28" s="97"/>
      <c r="J28" s="97"/>
      <c r="K28" s="87">
        <f t="shared" si="6"/>
        <v>0</v>
      </c>
      <c r="L28" s="97"/>
      <c r="M28" s="97"/>
      <c r="N28" s="97"/>
      <c r="O28" s="97"/>
      <c r="P28" s="97"/>
      <c r="Q28" s="97"/>
      <c r="R28" s="87">
        <f t="shared" si="17"/>
        <v>0</v>
      </c>
      <c r="S28" s="50"/>
      <c r="T28" s="50"/>
      <c r="U28" s="50"/>
      <c r="V28" s="50"/>
      <c r="W28" s="50"/>
      <c r="X28" s="50"/>
      <c r="Y28" s="87">
        <f t="shared" si="7"/>
        <v>0</v>
      </c>
      <c r="Z28" s="50">
        <v>140000</v>
      </c>
      <c r="AA28" s="50"/>
      <c r="AB28" s="50"/>
      <c r="AC28" s="50"/>
      <c r="AD28" s="50"/>
      <c r="AE28" s="50"/>
      <c r="AF28" s="87">
        <f t="shared" si="8"/>
        <v>140000</v>
      </c>
      <c r="AG28" s="50"/>
      <c r="AH28" s="50"/>
      <c r="AI28" s="50"/>
      <c r="AJ28" s="50"/>
      <c r="AK28" s="50"/>
      <c r="AL28" s="50"/>
      <c r="AM28" s="87">
        <f t="shared" si="9"/>
        <v>0</v>
      </c>
      <c r="AN28" s="50"/>
      <c r="AO28" s="50"/>
      <c r="AP28" s="50"/>
      <c r="AQ28" s="50"/>
      <c r="AR28" s="50"/>
      <c r="AS28" s="50"/>
      <c r="AT28" s="87">
        <f t="shared" si="10"/>
        <v>0</v>
      </c>
      <c r="AU28" s="88">
        <f t="shared" si="15"/>
        <v>140000</v>
      </c>
      <c r="AV28" s="98" t="s">
        <v>704</v>
      </c>
      <c r="AW28" s="100">
        <v>2025</v>
      </c>
      <c r="AX28" s="100">
        <v>2025</v>
      </c>
      <c r="AY28" s="99" t="s">
        <v>141</v>
      </c>
    </row>
    <row r="29" spans="1:51" ht="141.75" customHeight="1" x14ac:dyDescent="0.25">
      <c r="A29" s="126" t="s">
        <v>351</v>
      </c>
      <c r="B29" s="135" t="s">
        <v>76</v>
      </c>
      <c r="C29" s="48" t="s">
        <v>97</v>
      </c>
      <c r="D29" s="50"/>
      <c r="E29" s="97"/>
      <c r="F29" s="97"/>
      <c r="G29" s="97"/>
      <c r="H29" s="97"/>
      <c r="I29" s="97"/>
      <c r="J29" s="97"/>
      <c r="K29" s="87">
        <f t="shared" si="6"/>
        <v>0</v>
      </c>
      <c r="L29" s="97">
        <v>60000</v>
      </c>
      <c r="M29" s="97"/>
      <c r="N29" s="97"/>
      <c r="O29" s="97"/>
      <c r="P29" s="97"/>
      <c r="Q29" s="97"/>
      <c r="R29" s="87">
        <f t="shared" si="17"/>
        <v>60000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5"/>
        <v>60000</v>
      </c>
      <c r="AV29" s="98" t="s">
        <v>703</v>
      </c>
      <c r="AW29" s="100">
        <v>2023</v>
      </c>
      <c r="AX29" s="100">
        <v>2023</v>
      </c>
      <c r="AY29" s="99" t="s">
        <v>135</v>
      </c>
    </row>
    <row r="30" spans="1:51" ht="264.75" customHeight="1" x14ac:dyDescent="0.25">
      <c r="A30" s="126" t="s">
        <v>352</v>
      </c>
      <c r="B30" s="51" t="s">
        <v>215</v>
      </c>
      <c r="C30" s="48" t="s">
        <v>97</v>
      </c>
      <c r="D30" s="50"/>
      <c r="E30" s="97">
        <v>10000</v>
      </c>
      <c r="F30" s="97"/>
      <c r="G30" s="97"/>
      <c r="H30" s="97"/>
      <c r="I30" s="97"/>
      <c r="J30" s="97"/>
      <c r="K30" s="87">
        <f t="shared" si="6"/>
        <v>10000</v>
      </c>
      <c r="L30" s="97">
        <v>43577</v>
      </c>
      <c r="M30" s="97"/>
      <c r="N30" s="97"/>
      <c r="O30" s="97"/>
      <c r="P30" s="97"/>
      <c r="Q30" s="97"/>
      <c r="R30" s="87">
        <f t="shared" si="17"/>
        <v>43577</v>
      </c>
      <c r="S30" s="50"/>
      <c r="T30" s="50"/>
      <c r="U30" s="50"/>
      <c r="V30" s="50"/>
      <c r="W30" s="50"/>
      <c r="X30" s="50"/>
      <c r="Y30" s="87">
        <f t="shared" si="7"/>
        <v>0</v>
      </c>
      <c r="Z30" s="50"/>
      <c r="AA30" s="50"/>
      <c r="AB30" s="50"/>
      <c r="AC30" s="50"/>
      <c r="AD30" s="50"/>
      <c r="AE30" s="50"/>
      <c r="AF30" s="87">
        <f t="shared" si="8"/>
        <v>0</v>
      </c>
      <c r="AG30" s="50"/>
      <c r="AH30" s="50"/>
      <c r="AI30" s="50"/>
      <c r="AJ30" s="50"/>
      <c r="AK30" s="50"/>
      <c r="AL30" s="50"/>
      <c r="AM30" s="87">
        <f t="shared" si="9"/>
        <v>0</v>
      </c>
      <c r="AN30" s="50"/>
      <c r="AO30" s="50"/>
      <c r="AP30" s="50"/>
      <c r="AQ30" s="50"/>
      <c r="AR30" s="50"/>
      <c r="AS30" s="50"/>
      <c r="AT30" s="87">
        <f t="shared" si="10"/>
        <v>0</v>
      </c>
      <c r="AU30" s="88">
        <f t="shared" si="15"/>
        <v>53577</v>
      </c>
      <c r="AV30" s="98" t="s">
        <v>700</v>
      </c>
      <c r="AW30" s="100">
        <v>2022</v>
      </c>
      <c r="AX30" s="100">
        <v>2023</v>
      </c>
      <c r="AY30" s="99" t="s">
        <v>135</v>
      </c>
    </row>
    <row r="31" spans="1:51" ht="132" customHeight="1" x14ac:dyDescent="0.25">
      <c r="A31" s="126" t="s">
        <v>353</v>
      </c>
      <c r="B31" s="51" t="s">
        <v>216</v>
      </c>
      <c r="C31" s="48" t="s">
        <v>97</v>
      </c>
      <c r="D31" s="50"/>
      <c r="E31" s="104"/>
      <c r="F31" s="50"/>
      <c r="G31" s="50"/>
      <c r="H31" s="50"/>
      <c r="I31" s="50"/>
      <c r="J31" s="50"/>
      <c r="K31" s="87">
        <f t="shared" si="6"/>
        <v>0</v>
      </c>
      <c r="L31" s="50">
        <v>50000</v>
      </c>
      <c r="M31" s="50"/>
      <c r="N31" s="50"/>
      <c r="O31" s="50"/>
      <c r="P31" s="50"/>
      <c r="Q31" s="50"/>
      <c r="R31" s="87">
        <f t="shared" si="17"/>
        <v>50000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5"/>
        <v>50000</v>
      </c>
      <c r="AV31" s="89" t="s">
        <v>701</v>
      </c>
      <c r="AW31" s="50">
        <v>2023</v>
      </c>
      <c r="AX31" s="50">
        <v>2023</v>
      </c>
      <c r="AY31" s="99" t="s">
        <v>135</v>
      </c>
    </row>
    <row r="32" spans="1:51" ht="161.25" customHeight="1" x14ac:dyDescent="0.25">
      <c r="A32" s="126" t="s">
        <v>354</v>
      </c>
      <c r="B32" s="51" t="s">
        <v>217</v>
      </c>
      <c r="C32" s="48" t="s">
        <v>97</v>
      </c>
      <c r="D32" s="50"/>
      <c r="E32" s="146"/>
      <c r="F32" s="50"/>
      <c r="G32" s="50"/>
      <c r="H32" s="50"/>
      <c r="I32" s="50"/>
      <c r="J32" s="50"/>
      <c r="K32" s="87">
        <f t="shared" si="6"/>
        <v>0</v>
      </c>
      <c r="L32" s="50">
        <v>50000</v>
      </c>
      <c r="M32" s="50"/>
      <c r="N32" s="50"/>
      <c r="O32" s="50"/>
      <c r="P32" s="50"/>
      <c r="Q32" s="50"/>
      <c r="R32" s="87">
        <f t="shared" si="17"/>
        <v>50000</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5"/>
        <v>50000</v>
      </c>
      <c r="AV32" s="89" t="s">
        <v>702</v>
      </c>
      <c r="AW32" s="50">
        <v>2023</v>
      </c>
      <c r="AX32" s="50">
        <v>2023</v>
      </c>
      <c r="AY32" s="99" t="s">
        <v>135</v>
      </c>
    </row>
    <row r="33" spans="1:51" s="5" customFormat="1" ht="112.5" customHeight="1" x14ac:dyDescent="0.25">
      <c r="A33" s="126" t="s">
        <v>355</v>
      </c>
      <c r="B33" s="101" t="s">
        <v>103</v>
      </c>
      <c r="C33" s="48" t="s">
        <v>97</v>
      </c>
      <c r="D33" s="147"/>
      <c r="E33" s="97"/>
      <c r="F33" s="102">
        <v>0</v>
      </c>
      <c r="G33" s="97">
        <v>0</v>
      </c>
      <c r="H33" s="97"/>
      <c r="I33" s="97"/>
      <c r="J33" s="97"/>
      <c r="K33" s="87">
        <f t="shared" si="6"/>
        <v>0</v>
      </c>
      <c r="L33" s="97"/>
      <c r="M33" s="97"/>
      <c r="N33" s="102"/>
      <c r="O33" s="97"/>
      <c r="P33" s="97">
        <v>150000</v>
      </c>
      <c r="Q33" s="97"/>
      <c r="R33" s="87">
        <f t="shared" si="17"/>
        <v>150000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5"/>
        <v>150000</v>
      </c>
      <c r="AV33" s="148" t="s">
        <v>714</v>
      </c>
      <c r="AW33" s="50">
        <v>2022</v>
      </c>
      <c r="AX33" s="50">
        <v>2023</v>
      </c>
      <c r="AY33" s="146" t="s">
        <v>132</v>
      </c>
    </row>
    <row r="34" spans="1:51" ht="264" customHeight="1" x14ac:dyDescent="0.25">
      <c r="A34" s="126" t="s">
        <v>356</v>
      </c>
      <c r="B34" s="51" t="s">
        <v>219</v>
      </c>
      <c r="C34" s="48" t="s">
        <v>97</v>
      </c>
      <c r="D34" s="50"/>
      <c r="E34" s="97">
        <v>41910</v>
      </c>
      <c r="F34" s="97"/>
      <c r="G34" s="97"/>
      <c r="H34" s="97"/>
      <c r="I34" s="97"/>
      <c r="J34" s="97"/>
      <c r="K34" s="87">
        <f t="shared" si="6"/>
        <v>41910</v>
      </c>
      <c r="L34" s="97">
        <f>50000+81905</f>
        <v>131905</v>
      </c>
      <c r="M34" s="97"/>
      <c r="N34" s="97"/>
      <c r="O34" s="97"/>
      <c r="P34" s="97"/>
      <c r="Q34" s="97"/>
      <c r="R34" s="87">
        <f t="shared" si="17"/>
        <v>131905</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5"/>
        <v>173815</v>
      </c>
      <c r="AV34" s="98" t="s">
        <v>715</v>
      </c>
      <c r="AW34" s="100">
        <v>2022</v>
      </c>
      <c r="AX34" s="100">
        <v>2023</v>
      </c>
      <c r="AY34" s="99" t="s">
        <v>132</v>
      </c>
    </row>
    <row r="35" spans="1:51" ht="262.5" customHeight="1" x14ac:dyDescent="0.25">
      <c r="A35" s="126" t="s">
        <v>357</v>
      </c>
      <c r="B35" s="51" t="s">
        <v>30</v>
      </c>
      <c r="C35" s="48" t="s">
        <v>97</v>
      </c>
      <c r="D35" s="50"/>
      <c r="E35" s="97">
        <v>12000</v>
      </c>
      <c r="F35" s="144"/>
      <c r="G35" s="97"/>
      <c r="H35" s="97"/>
      <c r="I35" s="97"/>
      <c r="J35" s="97"/>
      <c r="K35" s="87">
        <f t="shared" si="6"/>
        <v>12000</v>
      </c>
      <c r="L35" s="97"/>
      <c r="M35" s="144"/>
      <c r="N35" s="97"/>
      <c r="O35" s="97"/>
      <c r="P35" s="97"/>
      <c r="Q35" s="97"/>
      <c r="R35" s="87">
        <f t="shared" si="17"/>
        <v>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5"/>
        <v>12000</v>
      </c>
      <c r="AV35" s="98" t="s">
        <v>716</v>
      </c>
      <c r="AW35" s="100">
        <v>2022</v>
      </c>
      <c r="AX35" s="100">
        <v>2022</v>
      </c>
      <c r="AY35" s="99" t="s">
        <v>133</v>
      </c>
    </row>
    <row r="36" spans="1:51" ht="189" customHeight="1" x14ac:dyDescent="0.25">
      <c r="A36" s="126" t="s">
        <v>358</v>
      </c>
      <c r="B36" s="51" t="s">
        <v>32</v>
      </c>
      <c r="C36" s="48" t="s">
        <v>97</v>
      </c>
      <c r="D36" s="50"/>
      <c r="E36" s="104"/>
      <c r="F36" s="50"/>
      <c r="G36" s="50"/>
      <c r="H36" s="50"/>
      <c r="I36" s="50"/>
      <c r="J36" s="50"/>
      <c r="K36" s="87">
        <f t="shared" si="6"/>
        <v>0</v>
      </c>
      <c r="L36" s="50"/>
      <c r="M36" s="50"/>
      <c r="N36" s="50"/>
      <c r="O36" s="50"/>
      <c r="P36" s="50"/>
      <c r="Q36" s="50"/>
      <c r="R36" s="87">
        <f t="shared" si="17"/>
        <v>0</v>
      </c>
      <c r="S36" s="50">
        <v>50000</v>
      </c>
      <c r="T36" s="50"/>
      <c r="U36" s="50"/>
      <c r="V36" s="50"/>
      <c r="W36" s="50"/>
      <c r="X36" s="50"/>
      <c r="Y36" s="87">
        <f t="shared" si="7"/>
        <v>50000</v>
      </c>
      <c r="Z36" s="50">
        <v>250000</v>
      </c>
      <c r="AA36" s="50"/>
      <c r="AB36" s="50"/>
      <c r="AC36" s="50"/>
      <c r="AD36" s="50"/>
      <c r="AE36" s="50"/>
      <c r="AF36" s="87">
        <f t="shared" si="8"/>
        <v>250000</v>
      </c>
      <c r="AG36" s="50">
        <v>250000</v>
      </c>
      <c r="AH36" s="50"/>
      <c r="AI36" s="50"/>
      <c r="AJ36" s="50"/>
      <c r="AK36" s="50"/>
      <c r="AL36" s="50"/>
      <c r="AM36" s="87">
        <f t="shared" si="9"/>
        <v>250000</v>
      </c>
      <c r="AN36" s="50"/>
      <c r="AO36" s="50"/>
      <c r="AP36" s="50"/>
      <c r="AQ36" s="50"/>
      <c r="AR36" s="50"/>
      <c r="AS36" s="50"/>
      <c r="AT36" s="87">
        <f t="shared" si="10"/>
        <v>0</v>
      </c>
      <c r="AU36" s="88">
        <f t="shared" si="15"/>
        <v>550000</v>
      </c>
      <c r="AV36" s="89" t="s">
        <v>901</v>
      </c>
      <c r="AW36" s="50">
        <v>2024</v>
      </c>
      <c r="AX36" s="50">
        <v>2026</v>
      </c>
      <c r="AY36" s="48" t="s">
        <v>142</v>
      </c>
    </row>
    <row r="37" spans="1:51" ht="186" customHeight="1" x14ac:dyDescent="0.25">
      <c r="A37" s="126" t="s">
        <v>359</v>
      </c>
      <c r="B37" s="51" t="s">
        <v>506</v>
      </c>
      <c r="C37" s="48" t="s">
        <v>97</v>
      </c>
      <c r="D37" s="103"/>
      <c r="E37" s="97"/>
      <c r="F37" s="97"/>
      <c r="G37" s="97"/>
      <c r="H37" s="97"/>
      <c r="I37" s="97"/>
      <c r="J37" s="97"/>
      <c r="K37" s="87">
        <f t="shared" si="6"/>
        <v>0</v>
      </c>
      <c r="L37" s="97"/>
      <c r="M37" s="97"/>
      <c r="N37" s="97"/>
      <c r="O37" s="97"/>
      <c r="P37" s="97"/>
      <c r="Q37" s="97" t="s">
        <v>95</v>
      </c>
      <c r="R37" s="87">
        <f t="shared" si="17"/>
        <v>0</v>
      </c>
      <c r="S37" s="50"/>
      <c r="T37" s="50"/>
      <c r="U37" s="50"/>
      <c r="V37" s="50"/>
      <c r="W37" s="50"/>
      <c r="X37" s="50"/>
      <c r="Y37" s="87">
        <f t="shared" si="7"/>
        <v>0</v>
      </c>
      <c r="Z37" s="50">
        <v>128000</v>
      </c>
      <c r="AA37" s="50"/>
      <c r="AB37" s="50"/>
      <c r="AC37" s="50"/>
      <c r="AD37" s="50"/>
      <c r="AE37" s="50"/>
      <c r="AF37" s="87">
        <f t="shared" si="8"/>
        <v>128000</v>
      </c>
      <c r="AG37" s="50">
        <v>500000</v>
      </c>
      <c r="AH37" s="50"/>
      <c r="AI37" s="50"/>
      <c r="AJ37" s="50"/>
      <c r="AK37" s="50"/>
      <c r="AL37" s="50"/>
      <c r="AM37" s="87">
        <f t="shared" si="9"/>
        <v>500000</v>
      </c>
      <c r="AN37" s="50"/>
      <c r="AO37" s="50"/>
      <c r="AP37" s="50"/>
      <c r="AQ37" s="50"/>
      <c r="AR37" s="50"/>
      <c r="AS37" s="50"/>
      <c r="AT37" s="87">
        <f t="shared" si="10"/>
        <v>0</v>
      </c>
      <c r="AU37" s="88">
        <f t="shared" si="15"/>
        <v>628000</v>
      </c>
      <c r="AV37" s="98" t="s">
        <v>717</v>
      </c>
      <c r="AW37" s="100">
        <v>2025</v>
      </c>
      <c r="AX37" s="100">
        <v>2026</v>
      </c>
      <c r="AY37" s="99" t="s">
        <v>131</v>
      </c>
    </row>
    <row r="38" spans="1:51" ht="354.75" customHeight="1" x14ac:dyDescent="0.25">
      <c r="A38" s="126" t="s">
        <v>360</v>
      </c>
      <c r="B38" s="51" t="s">
        <v>106</v>
      </c>
      <c r="C38" s="48" t="s">
        <v>97</v>
      </c>
      <c r="D38" s="50"/>
      <c r="E38" s="104">
        <f>9000</f>
        <v>9000</v>
      </c>
      <c r="F38" s="50"/>
      <c r="G38" s="50"/>
      <c r="H38" s="50"/>
      <c r="I38" s="50"/>
      <c r="J38" s="50"/>
      <c r="K38" s="87">
        <f t="shared" si="6"/>
        <v>9000</v>
      </c>
      <c r="L38" s="104">
        <f>116900/2+50000</f>
        <v>108450</v>
      </c>
      <c r="M38" s="50"/>
      <c r="N38" s="50"/>
      <c r="O38" s="50"/>
      <c r="P38" s="50"/>
      <c r="Q38" s="50"/>
      <c r="R38" s="87">
        <f t="shared" si="17"/>
        <v>108450</v>
      </c>
      <c r="S38" s="50"/>
      <c r="T38" s="50"/>
      <c r="U38" s="50"/>
      <c r="V38" s="50"/>
      <c r="W38" s="50"/>
      <c r="X38" s="50"/>
      <c r="Y38" s="87">
        <f t="shared" si="7"/>
        <v>0</v>
      </c>
      <c r="Z38" s="50"/>
      <c r="AA38" s="50"/>
      <c r="AB38" s="50"/>
      <c r="AC38" s="50"/>
      <c r="AD38" s="50"/>
      <c r="AE38" s="50"/>
      <c r="AF38" s="87">
        <f t="shared" si="8"/>
        <v>0</v>
      </c>
      <c r="AG38" s="50"/>
      <c r="AH38" s="50"/>
      <c r="AI38" s="50"/>
      <c r="AJ38" s="50"/>
      <c r="AK38" s="50"/>
      <c r="AL38" s="50"/>
      <c r="AM38" s="87">
        <f t="shared" si="9"/>
        <v>0</v>
      </c>
      <c r="AN38" s="50"/>
      <c r="AO38" s="50"/>
      <c r="AP38" s="50"/>
      <c r="AQ38" s="50"/>
      <c r="AR38" s="50"/>
      <c r="AS38" s="50"/>
      <c r="AT38" s="87">
        <f t="shared" si="10"/>
        <v>0</v>
      </c>
      <c r="AU38" s="88">
        <f t="shared" si="15"/>
        <v>117450</v>
      </c>
      <c r="AV38" s="89" t="s">
        <v>718</v>
      </c>
      <c r="AW38" s="50">
        <v>2022</v>
      </c>
      <c r="AX38" s="50">
        <v>2023</v>
      </c>
      <c r="AY38" s="48" t="s">
        <v>136</v>
      </c>
    </row>
    <row r="39" spans="1:51" ht="132" customHeight="1" x14ac:dyDescent="0.25">
      <c r="A39" s="126" t="s">
        <v>361</v>
      </c>
      <c r="B39" s="51" t="s">
        <v>35</v>
      </c>
      <c r="C39" s="48" t="s">
        <v>97</v>
      </c>
      <c r="D39" s="50"/>
      <c r="E39" s="104"/>
      <c r="F39" s="50"/>
      <c r="G39" s="50"/>
      <c r="H39" s="50"/>
      <c r="I39" s="50"/>
      <c r="J39" s="50"/>
      <c r="K39" s="87">
        <f t="shared" si="6"/>
        <v>0</v>
      </c>
      <c r="L39" s="50"/>
      <c r="M39" s="50"/>
      <c r="N39" s="50"/>
      <c r="O39" s="50"/>
      <c r="P39" s="50"/>
      <c r="Q39" s="50"/>
      <c r="R39" s="87">
        <f t="shared" si="17"/>
        <v>0</v>
      </c>
      <c r="S39" s="50">
        <v>300000</v>
      </c>
      <c r="T39" s="50"/>
      <c r="U39" s="50"/>
      <c r="V39" s="50"/>
      <c r="W39" s="50"/>
      <c r="X39" s="50"/>
      <c r="Y39" s="87">
        <f t="shared" si="7"/>
        <v>300000</v>
      </c>
      <c r="Z39" s="50"/>
      <c r="AA39" s="50"/>
      <c r="AB39" s="50"/>
      <c r="AC39" s="50"/>
      <c r="AD39" s="50"/>
      <c r="AE39" s="50"/>
      <c r="AF39" s="87">
        <f t="shared" si="8"/>
        <v>0</v>
      </c>
      <c r="AG39" s="50"/>
      <c r="AH39" s="50"/>
      <c r="AI39" s="50"/>
      <c r="AJ39" s="50"/>
      <c r="AK39" s="50"/>
      <c r="AL39" s="50"/>
      <c r="AM39" s="87">
        <f t="shared" si="9"/>
        <v>0</v>
      </c>
      <c r="AN39" s="50"/>
      <c r="AO39" s="50"/>
      <c r="AP39" s="50"/>
      <c r="AQ39" s="50"/>
      <c r="AR39" s="50"/>
      <c r="AS39" s="50"/>
      <c r="AT39" s="87">
        <f t="shared" si="10"/>
        <v>0</v>
      </c>
      <c r="AU39" s="88">
        <f t="shared" si="15"/>
        <v>300000</v>
      </c>
      <c r="AV39" s="89" t="s">
        <v>719</v>
      </c>
      <c r="AW39" s="50">
        <v>2024</v>
      </c>
      <c r="AX39" s="50">
        <v>2024</v>
      </c>
      <c r="AY39" s="48" t="s">
        <v>136</v>
      </c>
    </row>
    <row r="40" spans="1:51" ht="170.25" customHeight="1" x14ac:dyDescent="0.25">
      <c r="A40" s="126" t="s">
        <v>362</v>
      </c>
      <c r="B40" s="51" t="s">
        <v>36</v>
      </c>
      <c r="C40" s="48" t="s">
        <v>97</v>
      </c>
      <c r="D40" s="50"/>
      <c r="E40" s="104">
        <v>0</v>
      </c>
      <c r="F40" s="50"/>
      <c r="G40" s="50"/>
      <c r="H40" s="50"/>
      <c r="I40" s="50"/>
      <c r="J40" s="50"/>
      <c r="K40" s="87">
        <f t="shared" si="6"/>
        <v>0</v>
      </c>
      <c r="L40" s="50">
        <v>120000</v>
      </c>
      <c r="M40" s="50"/>
      <c r="N40" s="50"/>
      <c r="O40" s="50"/>
      <c r="P40" s="50"/>
      <c r="Q40" s="50"/>
      <c r="R40" s="87">
        <f t="shared" si="17"/>
        <v>120000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5"/>
        <v>120000</v>
      </c>
      <c r="AV40" s="89" t="s">
        <v>720</v>
      </c>
      <c r="AW40" s="50">
        <v>2023</v>
      </c>
      <c r="AX40" s="50">
        <v>2023</v>
      </c>
      <c r="AY40" s="48" t="s">
        <v>136</v>
      </c>
    </row>
    <row r="41" spans="1:51" ht="147" customHeight="1" x14ac:dyDescent="0.25">
      <c r="A41" s="126" t="s">
        <v>363</v>
      </c>
      <c r="B41" s="51" t="s">
        <v>37</v>
      </c>
      <c r="C41" s="48" t="s">
        <v>97</v>
      </c>
      <c r="D41" s="50"/>
      <c r="E41" s="104"/>
      <c r="F41" s="50"/>
      <c r="G41" s="50"/>
      <c r="H41" s="50"/>
      <c r="I41" s="50"/>
      <c r="J41" s="50"/>
      <c r="K41" s="87">
        <f t="shared" si="6"/>
        <v>0</v>
      </c>
      <c r="L41" s="50">
        <v>150000</v>
      </c>
      <c r="M41" s="50"/>
      <c r="N41" s="50"/>
      <c r="O41" s="50"/>
      <c r="P41" s="50"/>
      <c r="Q41" s="50"/>
      <c r="R41" s="87">
        <f t="shared" si="17"/>
        <v>150000</v>
      </c>
      <c r="S41" s="50">
        <v>150000</v>
      </c>
      <c r="T41" s="50"/>
      <c r="U41" s="50"/>
      <c r="V41" s="50"/>
      <c r="W41" s="50"/>
      <c r="X41" s="50"/>
      <c r="Y41" s="87">
        <f t="shared" si="7"/>
        <v>150000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5"/>
        <v>300000</v>
      </c>
      <c r="AV41" s="89" t="s">
        <v>721</v>
      </c>
      <c r="AW41" s="50">
        <v>2023</v>
      </c>
      <c r="AX41" s="50">
        <v>2024</v>
      </c>
      <c r="AY41" s="48" t="s">
        <v>136</v>
      </c>
    </row>
    <row r="42" spans="1:51" ht="209.25" customHeight="1" x14ac:dyDescent="0.25">
      <c r="A42" s="126" t="s">
        <v>364</v>
      </c>
      <c r="B42" s="51" t="s">
        <v>222</v>
      </c>
      <c r="C42" s="48" t="s">
        <v>97</v>
      </c>
      <c r="D42" s="50"/>
      <c r="E42" s="104">
        <v>48840</v>
      </c>
      <c r="F42" s="50"/>
      <c r="G42" s="50"/>
      <c r="H42" s="50"/>
      <c r="I42" s="50"/>
      <c r="J42" s="50"/>
      <c r="K42" s="87">
        <f t="shared" si="6"/>
        <v>48840</v>
      </c>
      <c r="L42" s="50">
        <v>20000</v>
      </c>
      <c r="M42" s="50"/>
      <c r="N42" s="50"/>
      <c r="O42" s="50"/>
      <c r="P42" s="50"/>
      <c r="Q42" s="50"/>
      <c r="R42" s="87">
        <f t="shared" si="17"/>
        <v>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5"/>
        <v>68840</v>
      </c>
      <c r="AV42" s="96" t="s">
        <v>722</v>
      </c>
      <c r="AW42" s="50">
        <v>2022</v>
      </c>
      <c r="AX42" s="50">
        <v>2023</v>
      </c>
      <c r="AY42" s="48" t="s">
        <v>221</v>
      </c>
    </row>
    <row r="43" spans="1:51" ht="192" customHeight="1" x14ac:dyDescent="0.25">
      <c r="A43" s="126" t="s">
        <v>365</v>
      </c>
      <c r="B43" s="51" t="s">
        <v>105</v>
      </c>
      <c r="C43" s="48" t="s">
        <v>97</v>
      </c>
      <c r="D43" s="50"/>
      <c r="E43" s="104">
        <v>14060</v>
      </c>
      <c r="F43" s="50"/>
      <c r="G43" s="50"/>
      <c r="H43" s="50"/>
      <c r="I43" s="50"/>
      <c r="J43" s="50"/>
      <c r="K43" s="87">
        <f t="shared" si="6"/>
        <v>14060</v>
      </c>
      <c r="L43" s="50">
        <v>513980</v>
      </c>
      <c r="M43" s="50"/>
      <c r="N43" s="50"/>
      <c r="O43" s="50"/>
      <c r="P43" s="50"/>
      <c r="Q43" s="50"/>
      <c r="R43" s="87">
        <f t="shared" si="17"/>
        <v>513980</v>
      </c>
      <c r="S43" s="50"/>
      <c r="T43" s="50"/>
      <c r="U43" s="50"/>
      <c r="V43" s="50"/>
      <c r="W43" s="50"/>
      <c r="X43" s="50"/>
      <c r="Y43" s="87">
        <f t="shared" si="7"/>
        <v>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5"/>
        <v>528040</v>
      </c>
      <c r="AV43" s="89" t="s">
        <v>723</v>
      </c>
      <c r="AW43" s="50">
        <v>2022</v>
      </c>
      <c r="AX43" s="50">
        <v>2023</v>
      </c>
      <c r="AY43" s="48" t="s">
        <v>146</v>
      </c>
    </row>
    <row r="44" spans="1:51" ht="120" customHeight="1" x14ac:dyDescent="0.25">
      <c r="A44" s="126" t="s">
        <v>366</v>
      </c>
      <c r="B44" s="51" t="s">
        <v>39</v>
      </c>
      <c r="C44" s="48" t="s">
        <v>97</v>
      </c>
      <c r="D44" s="50"/>
      <c r="E44" s="104">
        <v>513980</v>
      </c>
      <c r="F44" s="50"/>
      <c r="G44" s="50"/>
      <c r="H44" s="50"/>
      <c r="I44" s="50"/>
      <c r="J44" s="50"/>
      <c r="K44" s="87">
        <f t="shared" si="6"/>
        <v>513980</v>
      </c>
      <c r="L44" s="50"/>
      <c r="M44" s="50"/>
      <c r="N44" s="50"/>
      <c r="O44" s="50"/>
      <c r="P44" s="50"/>
      <c r="Q44" s="50"/>
      <c r="R44" s="87">
        <f t="shared" si="17"/>
        <v>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5"/>
        <v>513980</v>
      </c>
      <c r="AV44" s="89" t="s">
        <v>724</v>
      </c>
      <c r="AW44" s="50">
        <v>2022</v>
      </c>
      <c r="AX44" s="50">
        <v>2022</v>
      </c>
      <c r="AY44" s="48" t="s">
        <v>892</v>
      </c>
    </row>
    <row r="45" spans="1:51" ht="159.75" customHeight="1" x14ac:dyDescent="0.25">
      <c r="A45" s="126" t="s">
        <v>367</v>
      </c>
      <c r="B45" s="51" t="s">
        <v>885</v>
      </c>
      <c r="C45" s="48" t="s">
        <v>97</v>
      </c>
      <c r="D45" s="50"/>
      <c r="E45" s="50">
        <v>0</v>
      </c>
      <c r="F45" s="50"/>
      <c r="G45" s="50"/>
      <c r="H45" s="50"/>
      <c r="I45" s="50"/>
      <c r="J45" s="50"/>
      <c r="K45" s="87">
        <f t="shared" si="6"/>
        <v>0</v>
      </c>
      <c r="L45" s="50"/>
      <c r="M45" s="50"/>
      <c r="N45" s="50"/>
      <c r="O45" s="50"/>
      <c r="P45" s="50"/>
      <c r="Q45" s="50"/>
      <c r="R45" s="87">
        <f t="shared" si="17"/>
        <v>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5"/>
        <v>0</v>
      </c>
      <c r="AV45" s="89" t="s">
        <v>725</v>
      </c>
      <c r="AW45" s="50">
        <v>2022</v>
      </c>
      <c r="AX45" s="50">
        <v>2022</v>
      </c>
      <c r="AY45" s="48" t="s">
        <v>143</v>
      </c>
    </row>
    <row r="46" spans="1:51" ht="135" customHeight="1" x14ac:dyDescent="0.25">
      <c r="A46" s="126" t="s">
        <v>368</v>
      </c>
      <c r="B46" s="51" t="s">
        <v>38</v>
      </c>
      <c r="C46" s="48" t="s">
        <v>97</v>
      </c>
      <c r="D46" s="50"/>
      <c r="E46" s="50"/>
      <c r="F46" s="50"/>
      <c r="G46" s="50"/>
      <c r="H46" s="50"/>
      <c r="I46" s="50"/>
      <c r="J46" s="50"/>
      <c r="K46" s="87">
        <f t="shared" si="6"/>
        <v>0</v>
      </c>
      <c r="L46" s="50">
        <v>30000</v>
      </c>
      <c r="M46" s="50"/>
      <c r="N46" s="50"/>
      <c r="O46" s="50"/>
      <c r="P46" s="50"/>
      <c r="Q46" s="50"/>
      <c r="R46" s="87">
        <f t="shared" si="17"/>
        <v>30000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5"/>
        <v>30000</v>
      </c>
      <c r="AV46" s="89" t="s">
        <v>726</v>
      </c>
      <c r="AW46" s="50">
        <v>2023</v>
      </c>
      <c r="AX46" s="50">
        <v>2023</v>
      </c>
      <c r="AY46" s="48" t="s">
        <v>149</v>
      </c>
    </row>
    <row r="47" spans="1:51" ht="139.5" customHeight="1" x14ac:dyDescent="0.25">
      <c r="A47" s="126" t="s">
        <v>369</v>
      </c>
      <c r="B47" s="51" t="s">
        <v>40</v>
      </c>
      <c r="C47" s="48" t="s">
        <v>97</v>
      </c>
      <c r="D47" s="50"/>
      <c r="E47" s="104">
        <v>3093245.6</v>
      </c>
      <c r="F47" s="50"/>
      <c r="G47" s="50"/>
      <c r="H47" s="50"/>
      <c r="I47" s="50"/>
      <c r="J47" s="50"/>
      <c r="K47" s="87">
        <f t="shared" si="6"/>
        <v>3093245.6</v>
      </c>
      <c r="L47" s="50"/>
      <c r="M47" s="50"/>
      <c r="N47" s="50"/>
      <c r="O47" s="50"/>
      <c r="P47" s="50"/>
      <c r="Q47" s="50"/>
      <c r="R47" s="87">
        <f t="shared" si="17"/>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5"/>
        <v>3093245.6</v>
      </c>
      <c r="AV47" s="89" t="s">
        <v>727</v>
      </c>
      <c r="AW47" s="50">
        <v>2022</v>
      </c>
      <c r="AX47" s="50">
        <v>2022</v>
      </c>
      <c r="AY47" s="48" t="s">
        <v>149</v>
      </c>
    </row>
    <row r="48" spans="1:51" ht="286.5" customHeight="1" x14ac:dyDescent="0.25">
      <c r="A48" s="126" t="s">
        <v>370</v>
      </c>
      <c r="B48" s="51" t="s">
        <v>104</v>
      </c>
      <c r="C48" s="48" t="s">
        <v>97</v>
      </c>
      <c r="D48" s="50"/>
      <c r="E48" s="50">
        <v>11000</v>
      </c>
      <c r="F48" s="50"/>
      <c r="G48" s="50"/>
      <c r="H48" s="50"/>
      <c r="I48" s="50"/>
      <c r="J48" s="50"/>
      <c r="K48" s="87">
        <f t="shared" si="6"/>
        <v>11000</v>
      </c>
      <c r="L48" s="104">
        <v>33100</v>
      </c>
      <c r="M48" s="50"/>
      <c r="N48" s="50"/>
      <c r="O48" s="50"/>
      <c r="P48" s="50"/>
      <c r="Q48" s="50"/>
      <c r="R48" s="87">
        <f t="shared" si="17"/>
        <v>33100</v>
      </c>
      <c r="S48" s="50">
        <v>44100</v>
      </c>
      <c r="T48" s="50"/>
      <c r="U48" s="50"/>
      <c r="V48" s="50"/>
      <c r="W48" s="50"/>
      <c r="X48" s="50"/>
      <c r="Y48" s="87">
        <f t="shared" si="7"/>
        <v>44100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5"/>
        <v>88200</v>
      </c>
      <c r="AV48" s="89" t="s">
        <v>728</v>
      </c>
      <c r="AW48" s="50">
        <v>2022</v>
      </c>
      <c r="AX48" s="50">
        <v>2024</v>
      </c>
      <c r="AY48" s="48" t="s">
        <v>144</v>
      </c>
    </row>
    <row r="49" spans="1:149" ht="183" customHeight="1" x14ac:dyDescent="0.25">
      <c r="A49" s="297" t="s">
        <v>371</v>
      </c>
      <c r="B49" s="234" t="s">
        <v>969</v>
      </c>
      <c r="C49" s="234" t="s">
        <v>97</v>
      </c>
      <c r="D49" s="290"/>
      <c r="E49" s="290"/>
      <c r="F49" s="290"/>
      <c r="G49" s="290"/>
      <c r="H49" s="290"/>
      <c r="I49" s="290"/>
      <c r="J49" s="290"/>
      <c r="K49" s="289">
        <f t="shared" si="6"/>
        <v>0</v>
      </c>
      <c r="L49" s="290"/>
      <c r="M49" s="290"/>
      <c r="N49" s="290"/>
      <c r="O49" s="290"/>
      <c r="P49" s="290"/>
      <c r="Q49" s="290"/>
      <c r="R49" s="289">
        <f t="shared" si="17"/>
        <v>0</v>
      </c>
      <c r="S49" s="290"/>
      <c r="T49" s="290"/>
      <c r="U49" s="290"/>
      <c r="V49" s="290"/>
      <c r="W49" s="290"/>
      <c r="X49" s="290"/>
      <c r="Y49" s="289">
        <f t="shared" si="7"/>
        <v>0</v>
      </c>
      <c r="Z49" s="290">
        <v>355000</v>
      </c>
      <c r="AA49" s="290"/>
      <c r="AB49" s="290"/>
      <c r="AC49" s="290"/>
      <c r="AD49" s="290"/>
      <c r="AE49" s="290"/>
      <c r="AF49" s="289">
        <f t="shared" si="8"/>
        <v>355000</v>
      </c>
      <c r="AG49" s="290"/>
      <c r="AH49" s="290"/>
      <c r="AI49" s="290"/>
      <c r="AJ49" s="290"/>
      <c r="AK49" s="290"/>
      <c r="AL49" s="290"/>
      <c r="AM49" s="289">
        <f t="shared" si="9"/>
        <v>0</v>
      </c>
      <c r="AN49" s="290"/>
      <c r="AO49" s="290"/>
      <c r="AP49" s="290"/>
      <c r="AQ49" s="290"/>
      <c r="AR49" s="290"/>
      <c r="AS49" s="290"/>
      <c r="AT49" s="289">
        <f t="shared" si="10"/>
        <v>0</v>
      </c>
      <c r="AU49" s="298">
        <f t="shared" si="15"/>
        <v>355000</v>
      </c>
      <c r="AV49" s="295" t="s">
        <v>999</v>
      </c>
      <c r="AW49" s="290">
        <v>2025</v>
      </c>
      <c r="AX49" s="290">
        <v>2025</v>
      </c>
      <c r="AY49" s="234" t="s">
        <v>144</v>
      </c>
    </row>
    <row r="50" spans="1:149" ht="35.1" customHeight="1" x14ac:dyDescent="0.25">
      <c r="A50" s="343" t="s">
        <v>1001</v>
      </c>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5"/>
    </row>
    <row r="51" spans="1:149" s="20" customFormat="1" ht="202.5" customHeight="1" x14ac:dyDescent="0.25">
      <c r="A51" s="126" t="s">
        <v>372</v>
      </c>
      <c r="B51" s="51" t="s">
        <v>220</v>
      </c>
      <c r="C51" s="48" t="s">
        <v>97</v>
      </c>
      <c r="D51" s="50"/>
      <c r="E51" s="104"/>
      <c r="F51" s="50"/>
      <c r="G51" s="50"/>
      <c r="H51" s="50"/>
      <c r="I51" s="50"/>
      <c r="J51" s="50"/>
      <c r="K51" s="87">
        <f t="shared" ref="K51" si="18">E51+F51+G51+I51</f>
        <v>0</v>
      </c>
      <c r="L51" s="50"/>
      <c r="M51" s="50"/>
      <c r="N51" s="50"/>
      <c r="O51" s="50"/>
      <c r="P51" s="50"/>
      <c r="Q51" s="50"/>
      <c r="R51" s="87">
        <f t="shared" si="17"/>
        <v>0</v>
      </c>
      <c r="S51" s="50"/>
      <c r="T51" s="50"/>
      <c r="U51" s="50"/>
      <c r="V51" s="50"/>
      <c r="W51" s="50"/>
      <c r="X51" s="50"/>
      <c r="Y51" s="87">
        <f t="shared" si="7"/>
        <v>0</v>
      </c>
      <c r="Z51" s="50"/>
      <c r="AA51" s="50"/>
      <c r="AB51" s="50"/>
      <c r="AC51" s="50"/>
      <c r="AD51" s="50"/>
      <c r="AE51" s="50"/>
      <c r="AF51" s="87">
        <f t="shared" si="8"/>
        <v>0</v>
      </c>
      <c r="AG51" s="50">
        <v>50000</v>
      </c>
      <c r="AH51" s="50"/>
      <c r="AI51" s="50"/>
      <c r="AJ51" s="50"/>
      <c r="AK51" s="50"/>
      <c r="AL51" s="50"/>
      <c r="AM51" s="87">
        <f t="shared" si="9"/>
        <v>50000</v>
      </c>
      <c r="AN51" s="50"/>
      <c r="AO51" s="50"/>
      <c r="AP51" s="50"/>
      <c r="AQ51" s="50"/>
      <c r="AR51" s="50"/>
      <c r="AS51" s="50"/>
      <c r="AT51" s="87">
        <f t="shared" si="10"/>
        <v>0</v>
      </c>
      <c r="AU51" s="88">
        <f t="shared" si="15"/>
        <v>50000</v>
      </c>
      <c r="AV51" s="89" t="s">
        <v>729</v>
      </c>
      <c r="AW51" s="50">
        <v>2026</v>
      </c>
      <c r="AX51" s="50">
        <v>2026</v>
      </c>
      <c r="AY51" s="48" t="s">
        <v>145</v>
      </c>
    </row>
    <row r="52" spans="1:149" s="20" customFormat="1" ht="51.6" customHeight="1" x14ac:dyDescent="0.25">
      <c r="A52" s="351" t="s">
        <v>373</v>
      </c>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row>
    <row r="53" spans="1:149" s="20" customFormat="1" ht="31.5" customHeight="1" x14ac:dyDescent="0.25">
      <c r="A53" s="55" t="s">
        <v>473</v>
      </c>
      <c r="B53" s="32"/>
      <c r="C53" s="32"/>
      <c r="D53" s="32"/>
      <c r="E53" s="32"/>
      <c r="F53" s="32"/>
      <c r="G53" s="32"/>
      <c r="H53" s="32"/>
      <c r="I53" s="32"/>
      <c r="J53" s="32"/>
      <c r="K53" s="39">
        <f>E53+F53+G53+I53</f>
        <v>0</v>
      </c>
      <c r="L53" s="34"/>
      <c r="M53" s="32"/>
      <c r="N53" s="32"/>
      <c r="O53" s="32"/>
      <c r="P53" s="32"/>
      <c r="Q53" s="32"/>
      <c r="R53" s="39">
        <f>L53+M53+N53+P53</f>
        <v>0</v>
      </c>
      <c r="S53" s="40"/>
      <c r="T53" s="40"/>
      <c r="U53" s="40"/>
      <c r="V53" s="40"/>
      <c r="W53" s="40"/>
      <c r="X53" s="40"/>
      <c r="Y53" s="39">
        <f>S53+T53+U53+W53</f>
        <v>0</v>
      </c>
      <c r="Z53" s="40"/>
      <c r="AA53" s="40"/>
      <c r="AB53" s="40"/>
      <c r="AC53" s="40"/>
      <c r="AD53" s="40"/>
      <c r="AE53" s="40"/>
      <c r="AF53" s="39">
        <f>Z53+AA53+AB53+AD53</f>
        <v>0</v>
      </c>
      <c r="AG53" s="40"/>
      <c r="AH53" s="40"/>
      <c r="AI53" s="40"/>
      <c r="AJ53" s="40"/>
      <c r="AK53" s="40"/>
      <c r="AL53" s="40"/>
      <c r="AM53" s="39">
        <f>AG53+AH53+AI53+AK53</f>
        <v>0</v>
      </c>
      <c r="AN53" s="40"/>
      <c r="AO53" s="40"/>
      <c r="AP53" s="40"/>
      <c r="AQ53" s="40"/>
      <c r="AR53" s="40"/>
      <c r="AS53" s="40"/>
      <c r="AT53" s="39">
        <f>AN53+AO53+AP53+AR53</f>
        <v>0</v>
      </c>
      <c r="AU53" s="35">
        <f>AT53+AM53+AF53+Y53+R53+K53</f>
        <v>0</v>
      </c>
      <c r="AV53" s="43"/>
      <c r="AW53" s="32"/>
      <c r="AX53" s="36"/>
      <c r="AY53" s="53"/>
    </row>
    <row r="54" spans="1:149" s="20" customFormat="1" ht="29.1" customHeight="1" x14ac:dyDescent="0.25">
      <c r="A54" s="351" t="s">
        <v>594</v>
      </c>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352"/>
      <c r="AV54" s="352"/>
      <c r="AW54" s="352"/>
      <c r="AX54" s="352"/>
      <c r="AY54" s="352"/>
    </row>
    <row r="55" spans="1:149" s="20" customFormat="1" ht="31.5" customHeight="1" x14ac:dyDescent="0.25">
      <c r="A55" s="55" t="s">
        <v>474</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45" customHeight="1" x14ac:dyDescent="0.25">
      <c r="A56" s="351" t="s">
        <v>595</v>
      </c>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row>
    <row r="57" spans="1:149" s="20" customFormat="1" ht="31.5" customHeight="1" x14ac:dyDescent="0.25">
      <c r="A57" s="55" t="s">
        <v>475</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1" customHeight="1" x14ac:dyDescent="0.25">
      <c r="A58" s="351" t="s">
        <v>596</v>
      </c>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row>
    <row r="59" spans="1:149" s="142" customFormat="1" ht="60.75" customHeight="1" x14ac:dyDescent="0.25">
      <c r="A59" s="55" t="s">
        <v>597</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row>
    <row r="60" spans="1:149" s="20" customFormat="1" ht="31.5" customHeight="1" x14ac:dyDescent="0.25">
      <c r="A60" s="371" t="s">
        <v>374</v>
      </c>
      <c r="B60" s="372"/>
      <c r="C60" s="372"/>
      <c r="D60" s="372"/>
      <c r="E60" s="141">
        <f>SUM(E62:E62,E67:E83,E84)</f>
        <v>612900</v>
      </c>
      <c r="F60" s="141">
        <f t="shared" ref="F60:AU60" si="19">SUM(F62:F62,F67:F83,F84)</f>
        <v>302806</v>
      </c>
      <c r="G60" s="141">
        <f t="shared" si="19"/>
        <v>0</v>
      </c>
      <c r="H60" s="141">
        <f t="shared" si="19"/>
        <v>0</v>
      </c>
      <c r="I60" s="141">
        <f t="shared" si="19"/>
        <v>150000</v>
      </c>
      <c r="J60" s="141">
        <f t="shared" si="19"/>
        <v>0</v>
      </c>
      <c r="K60" s="141">
        <f t="shared" si="19"/>
        <v>1065706</v>
      </c>
      <c r="L60" s="141">
        <f t="shared" si="19"/>
        <v>943733</v>
      </c>
      <c r="M60" s="141">
        <f t="shared" si="19"/>
        <v>30000</v>
      </c>
      <c r="N60" s="141">
        <f t="shared" si="19"/>
        <v>2212054</v>
      </c>
      <c r="O60" s="141">
        <f t="shared" si="19"/>
        <v>3000</v>
      </c>
      <c r="P60" s="141">
        <f t="shared" si="19"/>
        <v>0</v>
      </c>
      <c r="Q60" s="141">
        <f t="shared" si="19"/>
        <v>0</v>
      </c>
      <c r="R60" s="141">
        <f t="shared" si="19"/>
        <v>3185787</v>
      </c>
      <c r="S60" s="141">
        <f t="shared" si="19"/>
        <v>496495</v>
      </c>
      <c r="T60" s="141">
        <f t="shared" si="19"/>
        <v>0</v>
      </c>
      <c r="U60" s="141">
        <f t="shared" si="19"/>
        <v>485603</v>
      </c>
      <c r="V60" s="141">
        <f t="shared" si="19"/>
        <v>0</v>
      </c>
      <c r="W60" s="141">
        <f t="shared" si="19"/>
        <v>0</v>
      </c>
      <c r="X60" s="141">
        <f t="shared" si="19"/>
        <v>0</v>
      </c>
      <c r="Y60" s="141">
        <f t="shared" si="19"/>
        <v>982098</v>
      </c>
      <c r="Z60" s="141">
        <f t="shared" si="19"/>
        <v>190800</v>
      </c>
      <c r="AA60" s="141">
        <f t="shared" si="19"/>
        <v>0</v>
      </c>
      <c r="AB60" s="141">
        <f t="shared" si="19"/>
        <v>0</v>
      </c>
      <c r="AC60" s="141">
        <f t="shared" si="19"/>
        <v>0</v>
      </c>
      <c r="AD60" s="141">
        <f t="shared" si="19"/>
        <v>0</v>
      </c>
      <c r="AE60" s="141">
        <f t="shared" si="19"/>
        <v>0</v>
      </c>
      <c r="AF60" s="141">
        <f t="shared" si="19"/>
        <v>190800</v>
      </c>
      <c r="AG60" s="141">
        <f t="shared" si="19"/>
        <v>20800</v>
      </c>
      <c r="AH60" s="141">
        <f t="shared" si="19"/>
        <v>0</v>
      </c>
      <c r="AI60" s="141">
        <f t="shared" si="19"/>
        <v>0</v>
      </c>
      <c r="AJ60" s="141">
        <f t="shared" si="19"/>
        <v>0</v>
      </c>
      <c r="AK60" s="141">
        <f t="shared" si="19"/>
        <v>0</v>
      </c>
      <c r="AL60" s="141">
        <f t="shared" si="19"/>
        <v>0</v>
      </c>
      <c r="AM60" s="141">
        <f t="shared" si="19"/>
        <v>20800</v>
      </c>
      <c r="AN60" s="141">
        <f t="shared" si="19"/>
        <v>0</v>
      </c>
      <c r="AO60" s="141">
        <f t="shared" si="19"/>
        <v>0</v>
      </c>
      <c r="AP60" s="141">
        <f t="shared" si="19"/>
        <v>0</v>
      </c>
      <c r="AQ60" s="141">
        <f t="shared" si="19"/>
        <v>0</v>
      </c>
      <c r="AR60" s="141">
        <f t="shared" si="19"/>
        <v>0</v>
      </c>
      <c r="AS60" s="141">
        <f t="shared" si="19"/>
        <v>0</v>
      </c>
      <c r="AT60" s="141">
        <f t="shared" si="19"/>
        <v>0</v>
      </c>
      <c r="AU60" s="141">
        <f t="shared" si="19"/>
        <v>5445191</v>
      </c>
      <c r="AV60" s="200"/>
      <c r="AW60" s="200"/>
      <c r="AX60" s="200"/>
      <c r="AY60" s="200"/>
    </row>
    <row r="61" spans="1:149" s="20" customFormat="1" ht="45" hidden="1" customHeight="1" x14ac:dyDescent="0.25">
      <c r="A61" s="351" t="s">
        <v>598</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row>
    <row r="62" spans="1:149" s="20" customFormat="1" ht="45" hidden="1" customHeight="1" x14ac:dyDescent="0.25">
      <c r="A62" s="92" t="s">
        <v>375</v>
      </c>
      <c r="B62" s="51"/>
      <c r="C62" s="51"/>
      <c r="D62" s="51"/>
      <c r="E62" s="51"/>
      <c r="F62" s="51"/>
      <c r="G62" s="51"/>
      <c r="H62" s="51"/>
      <c r="I62" s="51"/>
      <c r="J62" s="51"/>
      <c r="K62" s="93"/>
      <c r="L62" s="94"/>
      <c r="M62" s="51"/>
      <c r="N62" s="51"/>
      <c r="O62" s="51"/>
      <c r="P62" s="51"/>
      <c r="Q62" s="51"/>
      <c r="R62" s="93"/>
      <c r="S62" s="51"/>
      <c r="T62" s="51"/>
      <c r="U62" s="51"/>
      <c r="V62" s="51"/>
      <c r="W62" s="51"/>
      <c r="X62" s="51"/>
      <c r="Y62" s="93"/>
      <c r="Z62" s="51"/>
      <c r="AA62" s="51"/>
      <c r="AB62" s="51"/>
      <c r="AC62" s="51"/>
      <c r="AD62" s="51"/>
      <c r="AE62" s="51"/>
      <c r="AF62" s="93"/>
      <c r="AG62" s="51"/>
      <c r="AH62" s="51"/>
      <c r="AI62" s="51"/>
      <c r="AJ62" s="51"/>
      <c r="AK62" s="51"/>
      <c r="AL62" s="51"/>
      <c r="AM62" s="93"/>
      <c r="AN62" s="51"/>
      <c r="AO62" s="51"/>
      <c r="AP62" s="51"/>
      <c r="AQ62" s="51"/>
      <c r="AR62" s="51"/>
      <c r="AS62" s="51"/>
      <c r="AT62" s="93"/>
      <c r="AU62" s="95"/>
      <c r="AV62" s="96"/>
      <c r="AW62" s="51"/>
      <c r="AX62" s="54"/>
      <c r="AY62" s="51"/>
    </row>
    <row r="63" spans="1:149" s="20" customFormat="1" ht="45" hidden="1" customHeight="1" x14ac:dyDescent="0.25">
      <c r="A63" s="92"/>
      <c r="B63" s="51"/>
      <c r="C63" s="51"/>
      <c r="D63" s="51"/>
      <c r="E63" s="51"/>
      <c r="F63" s="51"/>
      <c r="G63" s="51"/>
      <c r="H63" s="51"/>
      <c r="I63" s="51"/>
      <c r="J63" s="51"/>
      <c r="K63" s="93"/>
      <c r="L63" s="94"/>
      <c r="M63" s="51"/>
      <c r="N63" s="51"/>
      <c r="O63" s="51"/>
      <c r="P63" s="51"/>
      <c r="Q63" s="51"/>
      <c r="R63" s="93"/>
      <c r="S63" s="51"/>
      <c r="T63" s="51"/>
      <c r="U63" s="51"/>
      <c r="V63" s="51"/>
      <c r="W63" s="51"/>
      <c r="X63" s="51"/>
      <c r="Y63" s="93"/>
      <c r="Z63" s="51"/>
      <c r="AA63" s="51"/>
      <c r="AB63" s="51"/>
      <c r="AC63" s="51"/>
      <c r="AD63" s="51"/>
      <c r="AE63" s="51"/>
      <c r="AF63" s="93"/>
      <c r="AG63" s="51"/>
      <c r="AH63" s="51"/>
      <c r="AI63" s="51"/>
      <c r="AJ63" s="51"/>
      <c r="AK63" s="51"/>
      <c r="AL63" s="51"/>
      <c r="AM63" s="93"/>
      <c r="AN63" s="51"/>
      <c r="AO63" s="51"/>
      <c r="AP63" s="51"/>
      <c r="AQ63" s="51"/>
      <c r="AR63" s="51"/>
      <c r="AS63" s="51"/>
      <c r="AT63" s="93"/>
      <c r="AU63" s="95"/>
      <c r="AV63" s="96"/>
      <c r="AW63" s="51"/>
      <c r="AX63" s="54"/>
      <c r="AY63" s="51"/>
    </row>
    <row r="64" spans="1:149" s="20" customFormat="1" ht="45" hidden="1" customHeight="1" x14ac:dyDescent="0.25">
      <c r="A64" s="92"/>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31.5"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ht="39.6" customHeight="1" x14ac:dyDescent="0.25">
      <c r="A66" s="351" t="s">
        <v>376</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352"/>
    </row>
    <row r="67" spans="1:51" ht="108.75" customHeight="1" x14ac:dyDescent="0.25">
      <c r="A67" s="126" t="s">
        <v>523</v>
      </c>
      <c r="B67" s="51" t="s">
        <v>258</v>
      </c>
      <c r="C67" s="48" t="s">
        <v>97</v>
      </c>
      <c r="D67" s="50"/>
      <c r="E67" s="90"/>
      <c r="F67" s="50"/>
      <c r="G67" s="50"/>
      <c r="H67" s="50"/>
      <c r="I67" s="50"/>
      <c r="J67" s="50"/>
      <c r="K67" s="87">
        <f t="shared" ref="K67:K84" si="20">E67+F67+G67+I67</f>
        <v>0</v>
      </c>
      <c r="L67" s="50"/>
      <c r="M67" s="90">
        <v>30000</v>
      </c>
      <c r="N67" s="50"/>
      <c r="O67" s="50">
        <v>3000</v>
      </c>
      <c r="Q67" s="50" t="s">
        <v>43</v>
      </c>
      <c r="R67" s="87">
        <f t="shared" ref="R67:R83" si="21">L67+M67+N67+P67</f>
        <v>30000</v>
      </c>
      <c r="S67" s="50"/>
      <c r="T67" s="50"/>
      <c r="U67" s="50"/>
      <c r="V67" s="50"/>
      <c r="W67" s="50"/>
      <c r="X67" s="50"/>
      <c r="Y67" s="87">
        <f t="shared" ref="Y67:Y84" si="22">S67+T67+U67+W67</f>
        <v>0</v>
      </c>
      <c r="Z67" s="50"/>
      <c r="AA67" s="50"/>
      <c r="AB67" s="50"/>
      <c r="AC67" s="50"/>
      <c r="AD67" s="50"/>
      <c r="AE67" s="50"/>
      <c r="AF67" s="87">
        <f t="shared" ref="AF67:AF84" si="23">Z67+AA67+AB67+AD67</f>
        <v>0</v>
      </c>
      <c r="AG67" s="50"/>
      <c r="AH67" s="50"/>
      <c r="AI67" s="50"/>
      <c r="AJ67" s="50"/>
      <c r="AK67" s="50"/>
      <c r="AL67" s="50"/>
      <c r="AM67" s="87">
        <f t="shared" ref="AM67:AM84" si="24">AG67+AH67+AI67+AK67</f>
        <v>0</v>
      </c>
      <c r="AN67" s="50"/>
      <c r="AO67" s="50"/>
      <c r="AP67" s="50"/>
      <c r="AQ67" s="50"/>
      <c r="AR67" s="50"/>
      <c r="AS67" s="50"/>
      <c r="AT67" s="87">
        <f t="shared" ref="AT67:AT84" si="25">AN67+AO67+AP67+AR67</f>
        <v>0</v>
      </c>
      <c r="AU67" s="88">
        <f t="shared" ref="AU67:AU83" si="26">AT67+AM67+AF67+Y67+R67+K67</f>
        <v>30000</v>
      </c>
      <c r="AV67" s="89" t="s">
        <v>740</v>
      </c>
      <c r="AW67" s="50">
        <v>2023</v>
      </c>
      <c r="AX67" s="50">
        <v>2023</v>
      </c>
      <c r="AY67" s="91" t="s">
        <v>68</v>
      </c>
    </row>
    <row r="68" spans="1:51" ht="174" customHeight="1" x14ac:dyDescent="0.25">
      <c r="A68" s="126" t="s">
        <v>377</v>
      </c>
      <c r="B68" s="51" t="s">
        <v>44</v>
      </c>
      <c r="C68" s="48" t="s">
        <v>97</v>
      </c>
      <c r="D68" s="50"/>
      <c r="E68" s="50"/>
      <c r="F68" s="50"/>
      <c r="G68" s="50"/>
      <c r="H68" s="50"/>
      <c r="I68" s="90">
        <v>150000</v>
      </c>
      <c r="J68" s="50"/>
      <c r="K68" s="87">
        <f t="shared" si="20"/>
        <v>150000</v>
      </c>
      <c r="L68" s="50"/>
      <c r="M68" s="50"/>
      <c r="N68" s="50"/>
      <c r="O68" s="50"/>
      <c r="P68" s="50"/>
      <c r="Q68" s="50"/>
      <c r="R68" s="87">
        <f t="shared" si="21"/>
        <v>0</v>
      </c>
      <c r="S68" s="50"/>
      <c r="T68" s="50"/>
      <c r="U68" s="50"/>
      <c r="V68" s="50"/>
      <c r="W68" s="50"/>
      <c r="X68" s="50"/>
      <c r="Y68" s="87">
        <f t="shared" si="22"/>
        <v>0</v>
      </c>
      <c r="Z68" s="50"/>
      <c r="AA68" s="50"/>
      <c r="AB68" s="50"/>
      <c r="AC68" s="50"/>
      <c r="AD68" s="50"/>
      <c r="AE68" s="50"/>
      <c r="AF68" s="87">
        <f t="shared" si="23"/>
        <v>0</v>
      </c>
      <c r="AG68" s="50"/>
      <c r="AH68" s="50"/>
      <c r="AI68" s="50"/>
      <c r="AJ68" s="50"/>
      <c r="AK68" s="50"/>
      <c r="AL68" s="50"/>
      <c r="AM68" s="87">
        <f t="shared" si="24"/>
        <v>0</v>
      </c>
      <c r="AN68" s="50"/>
      <c r="AO68" s="50"/>
      <c r="AP68" s="50"/>
      <c r="AQ68" s="50"/>
      <c r="AR68" s="50"/>
      <c r="AS68" s="50"/>
      <c r="AT68" s="87">
        <f t="shared" si="25"/>
        <v>0</v>
      </c>
      <c r="AU68" s="88">
        <f t="shared" si="26"/>
        <v>150000</v>
      </c>
      <c r="AV68" s="89" t="s">
        <v>739</v>
      </c>
      <c r="AW68" s="50">
        <v>2022</v>
      </c>
      <c r="AX68" s="50">
        <v>2022</v>
      </c>
      <c r="AY68" s="91" t="s">
        <v>68</v>
      </c>
    </row>
    <row r="69" spans="1:51" ht="231" customHeight="1" x14ac:dyDescent="0.25">
      <c r="A69" s="126" t="s">
        <v>378</v>
      </c>
      <c r="B69" s="51" t="s">
        <v>225</v>
      </c>
      <c r="C69" s="48" t="s">
        <v>97</v>
      </c>
      <c r="D69" s="50"/>
      <c r="E69" s="90"/>
      <c r="F69" s="50"/>
      <c r="G69" s="50"/>
      <c r="H69" s="50"/>
      <c r="I69" s="147"/>
      <c r="J69" s="50"/>
      <c r="K69" s="87">
        <f t="shared" si="20"/>
        <v>0</v>
      </c>
      <c r="L69" s="90">
        <v>110000</v>
      </c>
      <c r="M69" s="50"/>
      <c r="N69" s="50"/>
      <c r="O69" s="50"/>
      <c r="P69" s="50"/>
      <c r="Q69" s="50"/>
      <c r="R69" s="87">
        <f t="shared" si="21"/>
        <v>110000</v>
      </c>
      <c r="S69" s="50">
        <v>110000</v>
      </c>
      <c r="T69" s="50"/>
      <c r="U69" s="50"/>
      <c r="V69" s="50"/>
      <c r="W69" s="50"/>
      <c r="X69" s="50"/>
      <c r="Y69" s="87">
        <f t="shared" si="22"/>
        <v>110000</v>
      </c>
      <c r="Z69" s="50"/>
      <c r="AA69" s="50"/>
      <c r="AB69" s="50"/>
      <c r="AC69" s="50"/>
      <c r="AD69" s="50"/>
      <c r="AE69" s="50"/>
      <c r="AF69" s="87">
        <f t="shared" si="23"/>
        <v>0</v>
      </c>
      <c r="AG69" s="50"/>
      <c r="AH69" s="50"/>
      <c r="AI69" s="50"/>
      <c r="AJ69" s="50"/>
      <c r="AK69" s="50"/>
      <c r="AL69" s="50"/>
      <c r="AM69" s="87">
        <f t="shared" si="24"/>
        <v>0</v>
      </c>
      <c r="AN69" s="50"/>
      <c r="AO69" s="50"/>
      <c r="AP69" s="50"/>
      <c r="AQ69" s="50"/>
      <c r="AR69" s="50"/>
      <c r="AS69" s="50"/>
      <c r="AT69" s="87">
        <f t="shared" si="25"/>
        <v>0</v>
      </c>
      <c r="AU69" s="88">
        <f t="shared" si="26"/>
        <v>220000</v>
      </c>
      <c r="AV69" s="89" t="s">
        <v>738</v>
      </c>
      <c r="AW69" s="50">
        <v>2023</v>
      </c>
      <c r="AX69" s="50">
        <v>2024</v>
      </c>
      <c r="AY69" s="48" t="s">
        <v>88</v>
      </c>
    </row>
    <row r="70" spans="1:51" ht="228.95" customHeight="1" x14ac:dyDescent="0.25">
      <c r="A70" s="126" t="s">
        <v>379</v>
      </c>
      <c r="B70" s="135" t="s">
        <v>231</v>
      </c>
      <c r="C70" s="48" t="s">
        <v>97</v>
      </c>
      <c r="D70" s="50"/>
      <c r="E70" s="97">
        <v>22430</v>
      </c>
      <c r="F70" s="50"/>
      <c r="G70" s="50"/>
      <c r="H70" s="50"/>
      <c r="I70" s="50"/>
      <c r="J70" s="50"/>
      <c r="K70" s="87">
        <f t="shared" si="20"/>
        <v>22430</v>
      </c>
      <c r="L70" s="97">
        <v>32469</v>
      </c>
      <c r="M70" s="50"/>
      <c r="N70" s="50"/>
      <c r="O70" s="50"/>
      <c r="P70" s="50"/>
      <c r="Q70" s="50"/>
      <c r="R70" s="87">
        <f t="shared" si="21"/>
        <v>32469</v>
      </c>
      <c r="T70" s="50"/>
      <c r="U70" s="50"/>
      <c r="V70" s="50"/>
      <c r="W70" s="50"/>
      <c r="X70" s="50"/>
      <c r="Y70" s="87">
        <f t="shared" si="22"/>
        <v>0</v>
      </c>
      <c r="Z70" s="50"/>
      <c r="AA70" s="50"/>
      <c r="AB70" s="50"/>
      <c r="AC70" s="50"/>
      <c r="AD70" s="50"/>
      <c r="AE70" s="50"/>
      <c r="AF70" s="87">
        <f t="shared" si="23"/>
        <v>0</v>
      </c>
      <c r="AG70" s="50"/>
      <c r="AH70" s="50"/>
      <c r="AI70" s="50"/>
      <c r="AJ70" s="50"/>
      <c r="AK70" s="50"/>
      <c r="AL70" s="50"/>
      <c r="AM70" s="87">
        <f t="shared" si="24"/>
        <v>0</v>
      </c>
      <c r="AN70" s="50"/>
      <c r="AO70" s="50"/>
      <c r="AP70" s="50"/>
      <c r="AQ70" s="50"/>
      <c r="AR70" s="50"/>
      <c r="AS70" s="50"/>
      <c r="AT70" s="87">
        <f t="shared" si="25"/>
        <v>0</v>
      </c>
      <c r="AU70" s="88">
        <f t="shared" si="26"/>
        <v>54899</v>
      </c>
      <c r="AV70" s="148" t="s">
        <v>902</v>
      </c>
      <c r="AW70" s="50">
        <v>2022</v>
      </c>
      <c r="AX70" s="50">
        <v>2023</v>
      </c>
      <c r="AY70" s="48" t="s">
        <v>227</v>
      </c>
    </row>
    <row r="71" spans="1:51" ht="123" customHeight="1" x14ac:dyDescent="0.25">
      <c r="A71" s="126" t="s">
        <v>524</v>
      </c>
      <c r="B71" s="135" t="s">
        <v>226</v>
      </c>
      <c r="C71" s="48" t="s">
        <v>97</v>
      </c>
      <c r="D71" s="50"/>
      <c r="E71" s="97">
        <v>114200</v>
      </c>
      <c r="F71" s="50"/>
      <c r="G71" s="50"/>
      <c r="H71" s="50"/>
      <c r="I71" s="50"/>
      <c r="J71" s="50"/>
      <c r="K71" s="87">
        <f t="shared" si="20"/>
        <v>114200</v>
      </c>
      <c r="L71" s="50"/>
      <c r="M71" s="50"/>
      <c r="N71" s="50"/>
      <c r="O71" s="50"/>
      <c r="P71" s="50"/>
      <c r="Q71" s="50"/>
      <c r="R71" s="87">
        <f t="shared" si="21"/>
        <v>0</v>
      </c>
      <c r="S71" s="50"/>
      <c r="T71" s="50"/>
      <c r="U71" s="50"/>
      <c r="V71" s="50"/>
      <c r="W71" s="50"/>
      <c r="X71" s="50"/>
      <c r="Y71" s="87">
        <f t="shared" si="22"/>
        <v>0</v>
      </c>
      <c r="Z71" s="50"/>
      <c r="AA71" s="50"/>
      <c r="AB71" s="50"/>
      <c r="AC71" s="50"/>
      <c r="AD71" s="50"/>
      <c r="AE71" s="50"/>
      <c r="AF71" s="87">
        <f t="shared" si="23"/>
        <v>0</v>
      </c>
      <c r="AG71" s="50"/>
      <c r="AH71" s="50"/>
      <c r="AI71" s="50"/>
      <c r="AJ71" s="50"/>
      <c r="AK71" s="50"/>
      <c r="AL71" s="50"/>
      <c r="AM71" s="87">
        <f t="shared" si="24"/>
        <v>0</v>
      </c>
      <c r="AN71" s="50"/>
      <c r="AO71" s="50"/>
      <c r="AP71" s="50"/>
      <c r="AQ71" s="50"/>
      <c r="AR71" s="50"/>
      <c r="AS71" s="50"/>
      <c r="AT71" s="87">
        <f t="shared" si="25"/>
        <v>0</v>
      </c>
      <c r="AU71" s="88">
        <f t="shared" si="26"/>
        <v>114200</v>
      </c>
      <c r="AV71" s="89" t="s">
        <v>737</v>
      </c>
      <c r="AW71" s="50">
        <v>2022</v>
      </c>
      <c r="AX71" s="50">
        <v>2022</v>
      </c>
      <c r="AY71" s="48" t="s">
        <v>227</v>
      </c>
    </row>
    <row r="72" spans="1:51" ht="131.25" customHeight="1" x14ac:dyDescent="0.25">
      <c r="A72" s="126" t="s">
        <v>380</v>
      </c>
      <c r="B72" s="135" t="s">
        <v>229</v>
      </c>
      <c r="C72" s="48" t="s">
        <v>97</v>
      </c>
      <c r="D72" s="50"/>
      <c r="E72" s="50"/>
      <c r="F72" s="50"/>
      <c r="G72" s="50"/>
      <c r="H72" s="50"/>
      <c r="I72" s="50"/>
      <c r="J72" s="50"/>
      <c r="K72" s="87">
        <f t="shared" si="20"/>
        <v>0</v>
      </c>
      <c r="L72" s="97">
        <v>61770</v>
      </c>
      <c r="M72" s="50"/>
      <c r="N72" s="50"/>
      <c r="O72" s="50"/>
      <c r="P72" s="50"/>
      <c r="Q72" s="50"/>
      <c r="R72" s="87">
        <f t="shared" si="21"/>
        <v>61770</v>
      </c>
      <c r="S72" s="50"/>
      <c r="T72" s="50"/>
      <c r="U72" s="50"/>
      <c r="V72" s="50"/>
      <c r="W72" s="50"/>
      <c r="X72" s="50"/>
      <c r="Y72" s="87">
        <f t="shared" si="22"/>
        <v>0</v>
      </c>
      <c r="Z72" s="50"/>
      <c r="AA72" s="50"/>
      <c r="AB72" s="50"/>
      <c r="AC72" s="50"/>
      <c r="AD72" s="50"/>
      <c r="AE72" s="50"/>
      <c r="AF72" s="87">
        <f t="shared" si="23"/>
        <v>0</v>
      </c>
      <c r="AG72" s="50"/>
      <c r="AH72" s="50"/>
      <c r="AI72" s="50"/>
      <c r="AJ72" s="50"/>
      <c r="AK72" s="50"/>
      <c r="AL72" s="50"/>
      <c r="AM72" s="87">
        <f t="shared" si="24"/>
        <v>0</v>
      </c>
      <c r="AN72" s="50"/>
      <c r="AO72" s="50"/>
      <c r="AP72" s="50"/>
      <c r="AQ72" s="50"/>
      <c r="AR72" s="50"/>
      <c r="AS72" s="50"/>
      <c r="AT72" s="87">
        <f t="shared" si="25"/>
        <v>0</v>
      </c>
      <c r="AU72" s="88">
        <f t="shared" si="26"/>
        <v>61770</v>
      </c>
      <c r="AV72" s="89" t="s">
        <v>736</v>
      </c>
      <c r="AW72" s="50">
        <v>2022</v>
      </c>
      <c r="AX72" s="50">
        <v>2022</v>
      </c>
      <c r="AY72" s="48" t="s">
        <v>227</v>
      </c>
    </row>
    <row r="73" spans="1:51" ht="121.5" customHeight="1" x14ac:dyDescent="0.25">
      <c r="A73" s="126" t="s">
        <v>381</v>
      </c>
      <c r="B73" s="135" t="s">
        <v>228</v>
      </c>
      <c r="C73" s="48" t="s">
        <v>97</v>
      </c>
      <c r="D73" s="50"/>
      <c r="E73" s="50"/>
      <c r="F73" s="50"/>
      <c r="G73" s="50"/>
      <c r="H73" s="50"/>
      <c r="I73" s="50"/>
      <c r="J73" s="50"/>
      <c r="K73" s="87">
        <f t="shared" si="20"/>
        <v>0</v>
      </c>
      <c r="L73" s="97">
        <v>128865</v>
      </c>
      <c r="M73" s="50"/>
      <c r="N73" s="50"/>
      <c r="O73" s="50"/>
      <c r="P73" s="50"/>
      <c r="Q73" s="50"/>
      <c r="R73" s="87">
        <f t="shared" si="21"/>
        <v>128865</v>
      </c>
      <c r="S73" s="50"/>
      <c r="T73" s="50"/>
      <c r="U73" s="50"/>
      <c r="V73" s="50"/>
      <c r="W73" s="50"/>
      <c r="X73" s="50"/>
      <c r="Y73" s="87">
        <f t="shared" si="22"/>
        <v>0</v>
      </c>
      <c r="Z73" s="50"/>
      <c r="AA73" s="50"/>
      <c r="AB73" s="50"/>
      <c r="AC73" s="50"/>
      <c r="AD73" s="50"/>
      <c r="AE73" s="50"/>
      <c r="AF73" s="87">
        <f t="shared" si="23"/>
        <v>0</v>
      </c>
      <c r="AG73" s="50"/>
      <c r="AH73" s="50"/>
      <c r="AI73" s="50"/>
      <c r="AJ73" s="50"/>
      <c r="AK73" s="50"/>
      <c r="AL73" s="50"/>
      <c r="AM73" s="87">
        <f t="shared" si="24"/>
        <v>0</v>
      </c>
      <c r="AN73" s="50"/>
      <c r="AO73" s="50"/>
      <c r="AP73" s="50"/>
      <c r="AQ73" s="50"/>
      <c r="AR73" s="50"/>
      <c r="AS73" s="50"/>
      <c r="AT73" s="87">
        <f t="shared" si="25"/>
        <v>0</v>
      </c>
      <c r="AU73" s="88">
        <f t="shared" si="26"/>
        <v>128865</v>
      </c>
      <c r="AV73" s="89" t="s">
        <v>735</v>
      </c>
      <c r="AW73" s="50">
        <v>2022</v>
      </c>
      <c r="AX73" s="50">
        <v>2022</v>
      </c>
      <c r="AY73" s="48" t="s">
        <v>227</v>
      </c>
    </row>
    <row r="74" spans="1:51" ht="123.75" customHeight="1" x14ac:dyDescent="0.25">
      <c r="A74" s="126" t="s">
        <v>382</v>
      </c>
      <c r="B74" s="135" t="s">
        <v>230</v>
      </c>
      <c r="C74" s="48" t="s">
        <v>97</v>
      </c>
      <c r="D74" s="50"/>
      <c r="E74" s="50"/>
      <c r="F74" s="50"/>
      <c r="G74" s="50"/>
      <c r="H74" s="50"/>
      <c r="I74" s="50"/>
      <c r="J74" s="50"/>
      <c r="K74" s="87">
        <f t="shared" si="20"/>
        <v>0</v>
      </c>
      <c r="L74" s="97">
        <v>54688</v>
      </c>
      <c r="M74" s="50"/>
      <c r="N74" s="97"/>
      <c r="O74" s="50"/>
      <c r="P74" s="50"/>
      <c r="Q74" s="50"/>
      <c r="R74" s="87">
        <f t="shared" si="21"/>
        <v>54688</v>
      </c>
      <c r="S74" s="50"/>
      <c r="T74" s="50"/>
      <c r="U74" s="50"/>
      <c r="V74" s="50"/>
      <c r="W74" s="50"/>
      <c r="X74" s="50"/>
      <c r="Y74" s="87">
        <f t="shared" si="22"/>
        <v>0</v>
      </c>
      <c r="Z74" s="50"/>
      <c r="AA74" s="50"/>
      <c r="AB74" s="50"/>
      <c r="AC74" s="50"/>
      <c r="AD74" s="50"/>
      <c r="AE74" s="50"/>
      <c r="AF74" s="87">
        <f t="shared" si="23"/>
        <v>0</v>
      </c>
      <c r="AG74" s="50"/>
      <c r="AH74" s="50"/>
      <c r="AI74" s="50"/>
      <c r="AJ74" s="50"/>
      <c r="AK74" s="50"/>
      <c r="AL74" s="50"/>
      <c r="AM74" s="87">
        <f t="shared" si="24"/>
        <v>0</v>
      </c>
      <c r="AN74" s="50"/>
      <c r="AO74" s="50"/>
      <c r="AP74" s="50"/>
      <c r="AQ74" s="50"/>
      <c r="AR74" s="50"/>
      <c r="AS74" s="50"/>
      <c r="AT74" s="87">
        <f t="shared" si="25"/>
        <v>0</v>
      </c>
      <c r="AU74" s="88">
        <f t="shared" si="26"/>
        <v>54688</v>
      </c>
      <c r="AV74" s="89" t="s">
        <v>734</v>
      </c>
      <c r="AW74" s="50">
        <v>2022</v>
      </c>
      <c r="AX74" s="50">
        <v>2022</v>
      </c>
      <c r="AY74" s="48" t="s">
        <v>227</v>
      </c>
    </row>
    <row r="75" spans="1:51" ht="122.25" customHeight="1" x14ac:dyDescent="0.25">
      <c r="A75" s="126" t="s">
        <v>383</v>
      </c>
      <c r="B75" s="135" t="s">
        <v>71</v>
      </c>
      <c r="C75" s="48" t="s">
        <v>97</v>
      </c>
      <c r="D75" s="50"/>
      <c r="E75" s="50"/>
      <c r="F75" s="50"/>
      <c r="G75" s="50"/>
      <c r="H75" s="50"/>
      <c r="I75" s="50"/>
      <c r="J75" s="50"/>
      <c r="K75" s="87">
        <f t="shared" si="20"/>
        <v>0</v>
      </c>
      <c r="L75" s="97">
        <v>225000</v>
      </c>
      <c r="M75" s="50"/>
      <c r="N75" s="50"/>
      <c r="O75" s="50"/>
      <c r="P75" s="50"/>
      <c r="Q75" s="50"/>
      <c r="R75" s="87">
        <f t="shared" si="21"/>
        <v>225000</v>
      </c>
      <c r="S75" s="50"/>
      <c r="T75" s="50"/>
      <c r="U75" s="50"/>
      <c r="V75" s="50"/>
      <c r="W75" s="50"/>
      <c r="X75" s="50"/>
      <c r="Y75" s="87">
        <f t="shared" si="22"/>
        <v>0</v>
      </c>
      <c r="Z75" s="50"/>
      <c r="AA75" s="50"/>
      <c r="AB75" s="50"/>
      <c r="AC75" s="50"/>
      <c r="AD75" s="50"/>
      <c r="AE75" s="50"/>
      <c r="AF75" s="87">
        <f t="shared" si="23"/>
        <v>0</v>
      </c>
      <c r="AG75" s="50"/>
      <c r="AH75" s="50"/>
      <c r="AI75" s="50"/>
      <c r="AJ75" s="50"/>
      <c r="AK75" s="50"/>
      <c r="AL75" s="50"/>
      <c r="AM75" s="87">
        <f t="shared" si="24"/>
        <v>0</v>
      </c>
      <c r="AN75" s="50"/>
      <c r="AO75" s="50"/>
      <c r="AP75" s="50"/>
      <c r="AQ75" s="50"/>
      <c r="AR75" s="50"/>
      <c r="AS75" s="50"/>
      <c r="AT75" s="87">
        <f t="shared" si="25"/>
        <v>0</v>
      </c>
      <c r="AU75" s="88">
        <f t="shared" si="26"/>
        <v>225000</v>
      </c>
      <c r="AV75" s="89" t="s">
        <v>733</v>
      </c>
      <c r="AW75" s="50">
        <v>2022</v>
      </c>
      <c r="AX75" s="50">
        <v>2022</v>
      </c>
      <c r="AY75" s="48" t="s">
        <v>227</v>
      </c>
    </row>
    <row r="76" spans="1:51" ht="120" customHeight="1" x14ac:dyDescent="0.25">
      <c r="A76" s="126" t="s">
        <v>384</v>
      </c>
      <c r="B76" s="135" t="s">
        <v>113</v>
      </c>
      <c r="C76" s="48" t="s">
        <v>97</v>
      </c>
      <c r="D76" s="50"/>
      <c r="E76" s="50"/>
      <c r="F76" s="50"/>
      <c r="G76" s="50"/>
      <c r="H76" s="50"/>
      <c r="I76" s="50"/>
      <c r="J76" s="50"/>
      <c r="K76" s="87">
        <f t="shared" si="20"/>
        <v>0</v>
      </c>
      <c r="L76" s="50"/>
      <c r="M76" s="50"/>
      <c r="N76" s="97">
        <v>2212054</v>
      </c>
      <c r="O76" s="50"/>
      <c r="P76" s="50"/>
      <c r="Q76" s="50"/>
      <c r="R76" s="87">
        <f t="shared" si="21"/>
        <v>2212054</v>
      </c>
      <c r="S76" s="50"/>
      <c r="T76" s="50"/>
      <c r="U76" s="50"/>
      <c r="V76" s="50"/>
      <c r="W76" s="50"/>
      <c r="X76" s="50"/>
      <c r="Y76" s="87">
        <f t="shared" si="22"/>
        <v>0</v>
      </c>
      <c r="Z76" s="50"/>
      <c r="AA76" s="50"/>
      <c r="AB76" s="50"/>
      <c r="AC76" s="50"/>
      <c r="AD76" s="50"/>
      <c r="AE76" s="50"/>
      <c r="AF76" s="87">
        <f t="shared" si="23"/>
        <v>0</v>
      </c>
      <c r="AG76" s="50"/>
      <c r="AH76" s="50"/>
      <c r="AI76" s="50"/>
      <c r="AJ76" s="50"/>
      <c r="AK76" s="50"/>
      <c r="AL76" s="50"/>
      <c r="AM76" s="87">
        <f t="shared" si="24"/>
        <v>0</v>
      </c>
      <c r="AN76" s="50"/>
      <c r="AO76" s="50"/>
      <c r="AP76" s="50"/>
      <c r="AQ76" s="50"/>
      <c r="AR76" s="50"/>
      <c r="AS76" s="50"/>
      <c r="AT76" s="87">
        <f t="shared" si="25"/>
        <v>0</v>
      </c>
      <c r="AU76" s="88">
        <f t="shared" si="26"/>
        <v>2212054</v>
      </c>
      <c r="AV76" s="89" t="s">
        <v>732</v>
      </c>
      <c r="AW76" s="50">
        <v>2023</v>
      </c>
      <c r="AX76" s="50">
        <v>2023</v>
      </c>
      <c r="AY76" s="48" t="s">
        <v>227</v>
      </c>
    </row>
    <row r="77" spans="1:51" ht="159" customHeight="1" x14ac:dyDescent="0.25">
      <c r="A77" s="126" t="s">
        <v>385</v>
      </c>
      <c r="B77" s="135" t="s">
        <v>72</v>
      </c>
      <c r="C77" s="48" t="s">
        <v>97</v>
      </c>
      <c r="D77" s="50"/>
      <c r="E77" s="50">
        <f>104000/5</f>
        <v>20800</v>
      </c>
      <c r="F77" s="50"/>
      <c r="G77" s="50"/>
      <c r="H77" s="50"/>
      <c r="I77" s="50"/>
      <c r="J77" s="50"/>
      <c r="K77" s="87">
        <f t="shared" si="20"/>
        <v>20800</v>
      </c>
      <c r="L77" s="97">
        <v>20800</v>
      </c>
      <c r="M77" s="50"/>
      <c r="N77" s="50"/>
      <c r="O77" s="50"/>
      <c r="P77" s="50"/>
      <c r="Q77" s="50"/>
      <c r="R77" s="87">
        <f t="shared" si="21"/>
        <v>20800</v>
      </c>
      <c r="S77" s="97">
        <v>20800</v>
      </c>
      <c r="T77" s="50"/>
      <c r="U77" s="50"/>
      <c r="V77" s="50"/>
      <c r="W77" s="50"/>
      <c r="X77" s="50"/>
      <c r="Y77" s="87">
        <f t="shared" si="22"/>
        <v>20800</v>
      </c>
      <c r="Z77" s="97">
        <v>20800</v>
      </c>
      <c r="AA77" s="50"/>
      <c r="AB77" s="50"/>
      <c r="AC77" s="50"/>
      <c r="AD77" s="50"/>
      <c r="AE77" s="50"/>
      <c r="AF77" s="87">
        <f t="shared" si="23"/>
        <v>20800</v>
      </c>
      <c r="AG77" s="97">
        <v>20800</v>
      </c>
      <c r="AH77" s="50"/>
      <c r="AI77" s="50"/>
      <c r="AJ77" s="50"/>
      <c r="AK77" s="50"/>
      <c r="AL77" s="50"/>
      <c r="AM77" s="87">
        <f t="shared" si="24"/>
        <v>20800</v>
      </c>
      <c r="AN77" s="50"/>
      <c r="AO77" s="50"/>
      <c r="AP77" s="50"/>
      <c r="AQ77" s="50"/>
      <c r="AR77" s="50"/>
      <c r="AS77" s="50"/>
      <c r="AT77" s="87">
        <f t="shared" si="25"/>
        <v>0</v>
      </c>
      <c r="AU77" s="88">
        <f t="shared" si="26"/>
        <v>104000</v>
      </c>
      <c r="AV77" s="89" t="s">
        <v>731</v>
      </c>
      <c r="AW77" s="50">
        <v>2023</v>
      </c>
      <c r="AX77" s="50">
        <v>2023</v>
      </c>
      <c r="AY77" s="48" t="s">
        <v>227</v>
      </c>
    </row>
    <row r="78" spans="1:51" ht="162" customHeight="1" x14ac:dyDescent="0.25">
      <c r="A78" s="126" t="s">
        <v>386</v>
      </c>
      <c r="B78" s="135" t="s">
        <v>73</v>
      </c>
      <c r="C78" s="48" t="s">
        <v>97</v>
      </c>
      <c r="D78" s="50"/>
      <c r="F78" s="50"/>
      <c r="G78" s="50"/>
      <c r="H78" s="50"/>
      <c r="I78" s="50"/>
      <c r="J78" s="50"/>
      <c r="K78" s="87">
        <f t="shared" si="20"/>
        <v>0</v>
      </c>
      <c r="L78" s="97">
        <f>62711+22430</f>
        <v>85141</v>
      </c>
      <c r="M78" s="50"/>
      <c r="N78" s="50"/>
      <c r="O78" s="50"/>
      <c r="P78" s="50"/>
      <c r="Q78" s="50"/>
      <c r="R78" s="87">
        <f t="shared" si="21"/>
        <v>85141</v>
      </c>
      <c r="S78" s="50"/>
      <c r="T78" s="50"/>
      <c r="U78" s="50"/>
      <c r="V78" s="50"/>
      <c r="W78" s="50"/>
      <c r="X78" s="50"/>
      <c r="Y78" s="87">
        <f t="shared" si="22"/>
        <v>0</v>
      </c>
      <c r="Z78" s="50"/>
      <c r="AA78" s="50"/>
      <c r="AB78" s="50"/>
      <c r="AC78" s="50"/>
      <c r="AD78" s="50"/>
      <c r="AE78" s="50"/>
      <c r="AF78" s="87">
        <f t="shared" si="23"/>
        <v>0</v>
      </c>
      <c r="AG78" s="50"/>
      <c r="AH78" s="50"/>
      <c r="AI78" s="50"/>
      <c r="AJ78" s="50"/>
      <c r="AK78" s="50"/>
      <c r="AL78" s="50"/>
      <c r="AM78" s="87">
        <f t="shared" si="24"/>
        <v>0</v>
      </c>
      <c r="AN78" s="50"/>
      <c r="AO78" s="50"/>
      <c r="AP78" s="50"/>
      <c r="AQ78" s="50"/>
      <c r="AR78" s="50"/>
      <c r="AS78" s="50"/>
      <c r="AT78" s="87">
        <f t="shared" si="25"/>
        <v>0</v>
      </c>
      <c r="AU78" s="88">
        <f t="shared" si="26"/>
        <v>85141</v>
      </c>
      <c r="AV78" s="98" t="s">
        <v>730</v>
      </c>
      <c r="AW78" s="50">
        <v>2022</v>
      </c>
      <c r="AX78" s="50">
        <v>2022</v>
      </c>
      <c r="AY78" s="48" t="s">
        <v>227</v>
      </c>
    </row>
    <row r="79" spans="1:51" s="4" customFormat="1" ht="119.25" customHeight="1" x14ac:dyDescent="0.25">
      <c r="A79" s="126" t="s">
        <v>387</v>
      </c>
      <c r="B79" s="51" t="s">
        <v>100</v>
      </c>
      <c r="C79" s="48" t="s">
        <v>97</v>
      </c>
      <c r="D79" s="50"/>
      <c r="E79" s="97">
        <v>455470</v>
      </c>
      <c r="F79" s="97">
        <v>302806</v>
      </c>
      <c r="G79" s="97"/>
      <c r="H79" s="97"/>
      <c r="I79" s="97"/>
      <c r="J79" s="97"/>
      <c r="K79" s="87">
        <f t="shared" si="20"/>
        <v>758276</v>
      </c>
      <c r="L79" s="97"/>
      <c r="M79" s="97"/>
      <c r="N79" s="97"/>
      <c r="O79" s="97"/>
      <c r="P79" s="97"/>
      <c r="Q79" s="97"/>
      <c r="R79" s="87">
        <f t="shared" si="21"/>
        <v>0</v>
      </c>
      <c r="S79" s="50"/>
      <c r="T79" s="50"/>
      <c r="U79" s="50"/>
      <c r="V79" s="50"/>
      <c r="W79" s="50"/>
      <c r="X79" s="50"/>
      <c r="Y79" s="87">
        <f t="shared" si="22"/>
        <v>0</v>
      </c>
      <c r="Z79" s="50"/>
      <c r="AA79" s="50"/>
      <c r="AB79" s="50"/>
      <c r="AC79" s="50"/>
      <c r="AD79" s="50"/>
      <c r="AE79" s="50"/>
      <c r="AF79" s="87">
        <f t="shared" si="23"/>
        <v>0</v>
      </c>
      <c r="AG79" s="50"/>
      <c r="AH79" s="50"/>
      <c r="AI79" s="50"/>
      <c r="AJ79" s="50"/>
      <c r="AK79" s="50"/>
      <c r="AL79" s="50"/>
      <c r="AM79" s="87">
        <f t="shared" si="24"/>
        <v>0</v>
      </c>
      <c r="AN79" s="50"/>
      <c r="AO79" s="50"/>
      <c r="AP79" s="50"/>
      <c r="AQ79" s="50"/>
      <c r="AR79" s="50"/>
      <c r="AS79" s="50"/>
      <c r="AT79" s="87">
        <f t="shared" si="25"/>
        <v>0</v>
      </c>
      <c r="AU79" s="88">
        <f t="shared" si="26"/>
        <v>758276</v>
      </c>
      <c r="AV79" s="98" t="s">
        <v>741</v>
      </c>
      <c r="AW79" s="106">
        <v>2022</v>
      </c>
      <c r="AX79" s="106" t="s">
        <v>29</v>
      </c>
      <c r="AY79" s="107" t="s">
        <v>134</v>
      </c>
    </row>
    <row r="80" spans="1:51" ht="213" customHeight="1" x14ac:dyDescent="0.25">
      <c r="A80" s="126" t="s">
        <v>388</v>
      </c>
      <c r="B80" s="51" t="s">
        <v>260</v>
      </c>
      <c r="C80" s="51" t="s">
        <v>97</v>
      </c>
      <c r="D80" s="108"/>
      <c r="E80" s="90"/>
      <c r="F80" s="50"/>
      <c r="G80" s="50"/>
      <c r="H80" s="50"/>
      <c r="I80" s="50"/>
      <c r="J80" s="50"/>
      <c r="K80" s="87">
        <f t="shared" si="20"/>
        <v>0</v>
      </c>
      <c r="L80" s="109">
        <v>125000</v>
      </c>
      <c r="M80" s="108"/>
      <c r="N80" s="108"/>
      <c r="O80" s="108"/>
      <c r="P80" s="108"/>
      <c r="Q80" s="108"/>
      <c r="R80" s="87">
        <f t="shared" si="21"/>
        <v>125000</v>
      </c>
      <c r="S80" s="108">
        <v>125000</v>
      </c>
      <c r="T80" s="108"/>
      <c r="U80" s="108"/>
      <c r="V80" s="108"/>
      <c r="W80" s="108"/>
      <c r="X80" s="108"/>
      <c r="Y80" s="87">
        <f t="shared" si="22"/>
        <v>125000</v>
      </c>
      <c r="Z80" s="108"/>
      <c r="AA80" s="108"/>
      <c r="AB80" s="108"/>
      <c r="AC80" s="108"/>
      <c r="AD80" s="108"/>
      <c r="AE80" s="108"/>
      <c r="AF80" s="87">
        <f t="shared" si="23"/>
        <v>0</v>
      </c>
      <c r="AG80" s="108"/>
      <c r="AH80" s="108"/>
      <c r="AI80" s="108"/>
      <c r="AJ80" s="108"/>
      <c r="AK80" s="108"/>
      <c r="AL80" s="108"/>
      <c r="AM80" s="87">
        <f t="shared" si="24"/>
        <v>0</v>
      </c>
      <c r="AN80" s="108"/>
      <c r="AO80" s="108"/>
      <c r="AP80" s="108"/>
      <c r="AQ80" s="108"/>
      <c r="AR80" s="108"/>
      <c r="AS80" s="108"/>
      <c r="AT80" s="87">
        <f t="shared" si="25"/>
        <v>0</v>
      </c>
      <c r="AU80" s="88">
        <f t="shared" si="26"/>
        <v>250000</v>
      </c>
      <c r="AV80" s="96" t="s">
        <v>742</v>
      </c>
      <c r="AW80" s="108">
        <v>2023</v>
      </c>
      <c r="AX80" s="108">
        <v>2024</v>
      </c>
      <c r="AY80" s="51" t="s">
        <v>144</v>
      </c>
    </row>
    <row r="81" spans="1:149" ht="123.75" customHeight="1" x14ac:dyDescent="0.25">
      <c r="A81" s="126" t="s">
        <v>389</v>
      </c>
      <c r="B81" s="51" t="s">
        <v>101</v>
      </c>
      <c r="C81" s="48" t="s">
        <v>97</v>
      </c>
      <c r="D81" s="50"/>
      <c r="E81" s="97"/>
      <c r="F81" s="97"/>
      <c r="G81" s="97"/>
      <c r="H81" s="97"/>
      <c r="I81" s="97"/>
      <c r="J81" s="97"/>
      <c r="K81" s="87">
        <f t="shared" si="20"/>
        <v>0</v>
      </c>
      <c r="L81" s="97"/>
      <c r="M81" s="97"/>
      <c r="N81" s="97"/>
      <c r="O81" s="97"/>
      <c r="P81" s="97"/>
      <c r="Q81" s="97"/>
      <c r="R81" s="87">
        <f t="shared" si="21"/>
        <v>0</v>
      </c>
      <c r="S81" s="97">
        <v>155000</v>
      </c>
      <c r="T81" s="97"/>
      <c r="U81" s="97"/>
      <c r="V81" s="97"/>
      <c r="W81" s="97"/>
      <c r="X81" s="97"/>
      <c r="Y81" s="87">
        <f t="shared" si="22"/>
        <v>155000</v>
      </c>
      <c r="Z81" s="97">
        <v>170000</v>
      </c>
      <c r="AA81" s="50"/>
      <c r="AB81" s="50"/>
      <c r="AC81" s="50"/>
      <c r="AD81" s="50"/>
      <c r="AE81" s="50"/>
      <c r="AF81" s="87">
        <f t="shared" si="23"/>
        <v>170000</v>
      </c>
      <c r="AG81" s="50"/>
      <c r="AH81" s="50"/>
      <c r="AI81" s="50"/>
      <c r="AJ81" s="50"/>
      <c r="AK81" s="50"/>
      <c r="AL81" s="50"/>
      <c r="AM81" s="87">
        <f t="shared" si="24"/>
        <v>0</v>
      </c>
      <c r="AN81" s="50"/>
      <c r="AO81" s="50"/>
      <c r="AP81" s="50"/>
      <c r="AQ81" s="50"/>
      <c r="AR81" s="50"/>
      <c r="AS81" s="50"/>
      <c r="AT81" s="87">
        <f t="shared" si="25"/>
        <v>0</v>
      </c>
      <c r="AU81" s="88">
        <f t="shared" si="26"/>
        <v>325000</v>
      </c>
      <c r="AV81" s="98" t="s">
        <v>743</v>
      </c>
      <c r="AW81" s="100">
        <v>2024</v>
      </c>
      <c r="AX81" s="100">
        <v>2025</v>
      </c>
      <c r="AY81" s="99" t="s">
        <v>139</v>
      </c>
    </row>
    <row r="82" spans="1:149" ht="118.5" customHeight="1" x14ac:dyDescent="0.25">
      <c r="A82" s="127" t="s">
        <v>390</v>
      </c>
      <c r="B82" s="51" t="s">
        <v>223</v>
      </c>
      <c r="C82" s="48" t="s">
        <v>97</v>
      </c>
      <c r="D82" s="50"/>
      <c r="E82" s="90"/>
      <c r="F82" s="50"/>
      <c r="G82" s="50"/>
      <c r="H82" s="50"/>
      <c r="I82" s="50"/>
      <c r="J82" s="50"/>
      <c r="K82" s="87">
        <f t="shared" si="20"/>
        <v>0</v>
      </c>
      <c r="L82" s="50">
        <v>50000</v>
      </c>
      <c r="M82" s="50"/>
      <c r="N82" s="50"/>
      <c r="O82" s="50"/>
      <c r="P82" s="50"/>
      <c r="Q82" s="50"/>
      <c r="R82" s="87">
        <f t="shared" si="21"/>
        <v>50000</v>
      </c>
      <c r="S82" s="50"/>
      <c r="T82" s="50"/>
      <c r="U82" s="50"/>
      <c r="V82" s="50"/>
      <c r="W82" s="50"/>
      <c r="X82" s="50"/>
      <c r="Y82" s="87">
        <f t="shared" si="22"/>
        <v>0</v>
      </c>
      <c r="Z82" s="50"/>
      <c r="AA82" s="50"/>
      <c r="AB82" s="50"/>
      <c r="AC82" s="50"/>
      <c r="AD82" s="50"/>
      <c r="AE82" s="50"/>
      <c r="AF82" s="87">
        <f t="shared" si="23"/>
        <v>0</v>
      </c>
      <c r="AG82" s="50"/>
      <c r="AH82" s="50"/>
      <c r="AI82" s="50"/>
      <c r="AJ82" s="50"/>
      <c r="AK82" s="50"/>
      <c r="AL82" s="50"/>
      <c r="AM82" s="87">
        <f t="shared" si="24"/>
        <v>0</v>
      </c>
      <c r="AN82" s="50"/>
      <c r="AO82" s="50"/>
      <c r="AP82" s="50"/>
      <c r="AQ82" s="50"/>
      <c r="AR82" s="50"/>
      <c r="AS82" s="50"/>
      <c r="AT82" s="87">
        <f t="shared" si="25"/>
        <v>0</v>
      </c>
      <c r="AU82" s="88">
        <f t="shared" si="26"/>
        <v>50000</v>
      </c>
      <c r="AV82" s="89" t="s">
        <v>744</v>
      </c>
      <c r="AW82" s="50">
        <v>2023</v>
      </c>
      <c r="AX82" s="50">
        <v>2023</v>
      </c>
      <c r="AY82" s="91" t="s">
        <v>68</v>
      </c>
    </row>
    <row r="83" spans="1:149" ht="125.25" customHeight="1" x14ac:dyDescent="0.25">
      <c r="A83" s="126" t="s">
        <v>391</v>
      </c>
      <c r="B83" s="51" t="s">
        <v>509</v>
      </c>
      <c r="C83" s="48" t="s">
        <v>97</v>
      </c>
      <c r="D83" s="103"/>
      <c r="E83" s="97"/>
      <c r="F83" s="97"/>
      <c r="G83" s="97"/>
      <c r="H83" s="97"/>
      <c r="I83" s="97"/>
      <c r="J83" s="97"/>
      <c r="K83" s="87">
        <f t="shared" si="20"/>
        <v>0</v>
      </c>
      <c r="L83" s="97">
        <v>50000</v>
      </c>
      <c r="M83" s="97"/>
      <c r="N83" s="97"/>
      <c r="O83" s="97"/>
      <c r="P83" s="97"/>
      <c r="Q83" s="97" t="s">
        <v>95</v>
      </c>
      <c r="R83" s="87">
        <f t="shared" si="21"/>
        <v>50000</v>
      </c>
      <c r="S83" s="50"/>
      <c r="T83" s="50"/>
      <c r="U83" s="50"/>
      <c r="V83" s="50"/>
      <c r="W83" s="50"/>
      <c r="X83" s="50"/>
      <c r="Y83" s="87">
        <f t="shared" si="22"/>
        <v>0</v>
      </c>
      <c r="Z83" s="50"/>
      <c r="AA83" s="50"/>
      <c r="AB83" s="50"/>
      <c r="AC83" s="50"/>
      <c r="AD83" s="50"/>
      <c r="AE83" s="50"/>
      <c r="AF83" s="87">
        <f t="shared" si="23"/>
        <v>0</v>
      </c>
      <c r="AG83" s="50"/>
      <c r="AH83" s="50"/>
      <c r="AI83" s="50"/>
      <c r="AJ83" s="50"/>
      <c r="AK83" s="50"/>
      <c r="AL83" s="50"/>
      <c r="AM83" s="87">
        <f t="shared" si="24"/>
        <v>0</v>
      </c>
      <c r="AN83" s="50"/>
      <c r="AO83" s="50"/>
      <c r="AP83" s="50"/>
      <c r="AQ83" s="50"/>
      <c r="AR83" s="50"/>
      <c r="AS83" s="50"/>
      <c r="AT83" s="87">
        <f t="shared" si="25"/>
        <v>0</v>
      </c>
      <c r="AU83" s="88">
        <f t="shared" si="26"/>
        <v>50000</v>
      </c>
      <c r="AV83" s="98" t="s">
        <v>745</v>
      </c>
      <c r="AW83" s="100">
        <v>2023</v>
      </c>
      <c r="AX83" s="100">
        <v>2023</v>
      </c>
      <c r="AY83" s="99" t="s">
        <v>510</v>
      </c>
    </row>
    <row r="84" spans="1:149" ht="149.1" customHeight="1" x14ac:dyDescent="0.25">
      <c r="A84" s="233" t="s">
        <v>928</v>
      </c>
      <c r="B84" s="234" t="s">
        <v>932</v>
      </c>
      <c r="C84" s="235" t="s">
        <v>97</v>
      </c>
      <c r="D84" s="236"/>
      <c r="E84" s="237"/>
      <c r="F84" s="237"/>
      <c r="G84" s="236"/>
      <c r="H84" s="236"/>
      <c r="I84" s="236"/>
      <c r="J84" s="236"/>
      <c r="K84" s="238">
        <f t="shared" si="20"/>
        <v>0</v>
      </c>
      <c r="L84" s="237"/>
      <c r="M84" s="237"/>
      <c r="N84" s="236"/>
      <c r="O84" s="236"/>
      <c r="P84" s="236"/>
      <c r="Q84" s="236"/>
      <c r="R84" s="238">
        <f>L84+M84+N84+P84</f>
        <v>0</v>
      </c>
      <c r="S84" s="236">
        <v>85695</v>
      </c>
      <c r="T84" s="236"/>
      <c r="U84" s="236">
        <v>485603</v>
      </c>
      <c r="V84" s="236" t="s">
        <v>46</v>
      </c>
      <c r="W84" s="236"/>
      <c r="X84" s="236"/>
      <c r="Y84" s="238">
        <f t="shared" si="22"/>
        <v>571298</v>
      </c>
      <c r="Z84" s="236"/>
      <c r="AA84" s="236"/>
      <c r="AB84" s="236"/>
      <c r="AC84" s="236"/>
      <c r="AD84" s="236"/>
      <c r="AE84" s="236"/>
      <c r="AF84" s="238">
        <f t="shared" si="23"/>
        <v>0</v>
      </c>
      <c r="AG84" s="236"/>
      <c r="AH84" s="236"/>
      <c r="AI84" s="236"/>
      <c r="AJ84" s="236"/>
      <c r="AK84" s="236"/>
      <c r="AL84" s="236"/>
      <c r="AM84" s="238">
        <f t="shared" si="24"/>
        <v>0</v>
      </c>
      <c r="AN84" s="236"/>
      <c r="AO84" s="236"/>
      <c r="AP84" s="236"/>
      <c r="AQ84" s="236"/>
      <c r="AR84" s="236"/>
      <c r="AS84" s="236"/>
      <c r="AT84" s="238">
        <f t="shared" si="25"/>
        <v>0</v>
      </c>
      <c r="AU84" s="239">
        <f>AT84+AM84+AF84+Y84+R84+K84</f>
        <v>571298</v>
      </c>
      <c r="AV84" s="240" t="s">
        <v>1002</v>
      </c>
      <c r="AW84" s="236">
        <v>2023</v>
      </c>
      <c r="AX84" s="236">
        <v>2024</v>
      </c>
      <c r="AY84" s="241" t="s">
        <v>68</v>
      </c>
    </row>
    <row r="85" spans="1:149" s="20" customFormat="1" ht="31.5" customHeight="1" x14ac:dyDescent="0.25">
      <c r="A85" s="338" t="s">
        <v>1009</v>
      </c>
      <c r="B85" s="339"/>
      <c r="C85" s="339"/>
      <c r="D85" s="339"/>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39"/>
      <c r="AO85" s="339"/>
      <c r="AP85" s="339"/>
      <c r="AQ85" s="339"/>
      <c r="AR85" s="339"/>
      <c r="AS85" s="339"/>
      <c r="AT85" s="339"/>
      <c r="AU85" s="339"/>
      <c r="AV85" s="339"/>
      <c r="AW85" s="339"/>
      <c r="AX85" s="339"/>
      <c r="AY85" s="340"/>
    </row>
    <row r="86" spans="1:149" s="20" customFormat="1" ht="54" customHeight="1" x14ac:dyDescent="0.25">
      <c r="A86" s="351" t="s">
        <v>392</v>
      </c>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c r="AV86" s="352"/>
      <c r="AW86" s="352"/>
      <c r="AX86" s="352"/>
      <c r="AY86" s="352"/>
    </row>
    <row r="87" spans="1:149" s="20" customFormat="1" ht="31.5" customHeight="1" x14ac:dyDescent="0.25">
      <c r="A87" s="356" t="s">
        <v>392</v>
      </c>
      <c r="B87" s="357"/>
      <c r="C87" s="357"/>
      <c r="D87" s="357"/>
      <c r="E87" s="357"/>
      <c r="F87" s="357"/>
      <c r="G87" s="357"/>
      <c r="H87" s="357"/>
      <c r="I87" s="357"/>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row>
    <row r="88" spans="1:149" s="5" customFormat="1" ht="60.95" customHeight="1" x14ac:dyDescent="0.25">
      <c r="A88" s="358" t="s">
        <v>393</v>
      </c>
      <c r="B88" s="359"/>
      <c r="C88" s="359"/>
      <c r="D88" s="359"/>
      <c r="E88" s="110">
        <f>SUM(E90:E95,E99:E117,E119,E121,E123)</f>
        <v>1081660.3599999999</v>
      </c>
      <c r="F88" s="110">
        <f>SUM(F90:F95,F99:F117,F119,F121,F123)</f>
        <v>0</v>
      </c>
      <c r="G88" s="110">
        <f>SUM(G90:G95,G99:G117,G119,G121,G123)</f>
        <v>0</v>
      </c>
      <c r="H88" s="110"/>
      <c r="I88" s="110">
        <f>SUM(I90:I95,I99:I117,I119,I121,I123)</f>
        <v>337422.85</v>
      </c>
      <c r="J88" s="110"/>
      <c r="K88" s="110">
        <f>SUM(K90:K95,K99:K117,K119,K121,K123)</f>
        <v>1419083.21</v>
      </c>
      <c r="L88" s="110">
        <f>SUM(L90:L95,L99:L117,L119,L121,L123)</f>
        <v>1032009.59</v>
      </c>
      <c r="M88" s="110">
        <f>SUM(M90:M95,M99:M117,M119,M121,M123)</f>
        <v>0</v>
      </c>
      <c r="N88" s="110">
        <f>SUM(N90:N95,N99:N117,N119,N121,N123)</f>
        <v>0</v>
      </c>
      <c r="O88" s="110"/>
      <c r="P88" s="110">
        <f t="shared" ref="P88:U88" si="27">SUM(P90:P95,P99:P117,P119,P121,P123)</f>
        <v>119900.77</v>
      </c>
      <c r="Q88" s="110">
        <f t="shared" si="27"/>
        <v>0</v>
      </c>
      <c r="R88" s="110">
        <f t="shared" si="27"/>
        <v>1151910.3599999999</v>
      </c>
      <c r="S88" s="110">
        <f t="shared" si="27"/>
        <v>1122518</v>
      </c>
      <c r="T88" s="110">
        <f t="shared" si="27"/>
        <v>726000</v>
      </c>
      <c r="U88" s="110">
        <f t="shared" si="27"/>
        <v>0</v>
      </c>
      <c r="V88" s="110"/>
      <c r="W88" s="110">
        <f>SUM(W90:W95,W99:W117,W119,W121,W123)</f>
        <v>2550000</v>
      </c>
      <c r="X88" s="110"/>
      <c r="Y88" s="110">
        <f>SUM(Y90:Y95,Y99:Y117,Y119,Y121,Y123)</f>
        <v>4398518</v>
      </c>
      <c r="Z88" s="110">
        <f>SUM(Z90:Z95,Z99:Z117,Z119,Z121,Z123)</f>
        <v>1210000</v>
      </c>
      <c r="AA88" s="110">
        <f>SUM(AA90:AA95,AA99:AA117,AA119,AA121,AA123)</f>
        <v>774000</v>
      </c>
      <c r="AB88" s="110">
        <f>SUM(AB90:AB95,AB99:AB117,AB119,AB121,AB123)</f>
        <v>0</v>
      </c>
      <c r="AC88" s="110"/>
      <c r="AD88" s="110">
        <f>SUM(AD90:AD95,AD99:AD117,AD119,AD121,AD123)</f>
        <v>2550000</v>
      </c>
      <c r="AE88" s="110"/>
      <c r="AF88" s="110">
        <f>SUM(AF90:AF95,AF99:AF117,AF119,AF121,AF123)</f>
        <v>4534000</v>
      </c>
      <c r="AG88" s="110">
        <f>SUM(AG90:AG95,AG99:AG117,AG119,AG121,AG123)</f>
        <v>765000</v>
      </c>
      <c r="AH88" s="110">
        <f>SUM(AH90:AH95,AH99:AH117,AH119,AH121,AH123)</f>
        <v>0</v>
      </c>
      <c r="AI88" s="110">
        <f>SUM(AI90:AI95,AI99:AI117,AI119,AI121,AI123)</f>
        <v>0</v>
      </c>
      <c r="AJ88" s="110"/>
      <c r="AK88" s="110">
        <f>SUM(AK90:AK95,AK99:AK117,AK119,AK121,AK123)</f>
        <v>0</v>
      </c>
      <c r="AL88" s="110"/>
      <c r="AM88" s="110">
        <f>SUM(AM90:AM95,AM99:AM117,AM119,AM121,AM123)</f>
        <v>765000</v>
      </c>
      <c r="AN88" s="110">
        <f>SUM(AN90:AN95,AN99:AN117,AN119,AN121,AN123)</f>
        <v>280000</v>
      </c>
      <c r="AO88" s="110">
        <f>SUM(AO90:AO95,AO99:AO117,AO119,AO121,AO123)</f>
        <v>0</v>
      </c>
      <c r="AP88" s="110">
        <f>SUM(AP90:AP95,AP99:AP117,AP119,AP121,AP123)</f>
        <v>0</v>
      </c>
      <c r="AQ88" s="110"/>
      <c r="AR88" s="110">
        <f>SUM(AR90:AR95,AR99:AR117,AR119,AR121,AR123)</f>
        <v>0</v>
      </c>
      <c r="AS88" s="110"/>
      <c r="AT88" s="110">
        <f>SUM(AT90:AT95,AT99:AT117,AT119,AT121,AT123)</f>
        <v>280000</v>
      </c>
      <c r="AU88" s="110">
        <f>SUM(AU90:AU95,AU99:AU117,AU119,AU121,AU123)</f>
        <v>12488511.57</v>
      </c>
      <c r="AV88" s="111"/>
      <c r="AW88" s="111"/>
      <c r="AX88" s="111"/>
      <c r="AY88" s="111"/>
    </row>
    <row r="89" spans="1:149" s="131" customFormat="1" ht="48" customHeight="1" x14ac:dyDescent="0.25">
      <c r="A89" s="351" t="s">
        <v>599</v>
      </c>
      <c r="B89" s="352"/>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2"/>
    </row>
    <row r="90" spans="1:149" s="266" customFormat="1" ht="237" customHeight="1" x14ac:dyDescent="0.25">
      <c r="A90" s="126" t="s">
        <v>394</v>
      </c>
      <c r="B90" s="51" t="s">
        <v>886</v>
      </c>
      <c r="C90" s="48" t="s">
        <v>97</v>
      </c>
      <c r="D90" s="50"/>
      <c r="E90" s="109">
        <v>533744</v>
      </c>
      <c r="F90" s="50"/>
      <c r="G90" s="50"/>
      <c r="H90" s="50"/>
      <c r="I90" s="112">
        <v>114750</v>
      </c>
      <c r="J90" s="48" t="s">
        <v>42</v>
      </c>
      <c r="K90" s="87">
        <f>E90+F90+G90+I90</f>
        <v>648494</v>
      </c>
      <c r="L90" s="50"/>
      <c r="M90" s="50"/>
      <c r="N90" s="50"/>
      <c r="O90" s="50"/>
      <c r="P90" s="50"/>
      <c r="Q90" s="50"/>
      <c r="R90" s="87">
        <f t="shared" ref="R90:R117" si="28">L90+M90+N90+P90</f>
        <v>0</v>
      </c>
      <c r="S90" s="50"/>
      <c r="T90" s="50"/>
      <c r="U90" s="50"/>
      <c r="V90" s="50"/>
      <c r="W90" s="50"/>
      <c r="X90" s="50"/>
      <c r="Y90" s="87">
        <f t="shared" ref="Y90:Y117" si="29">S90+T90+U90+W90</f>
        <v>0</v>
      </c>
      <c r="Z90" s="50"/>
      <c r="AA90" s="50"/>
      <c r="AB90" s="50"/>
      <c r="AC90" s="50"/>
      <c r="AD90" s="50"/>
      <c r="AE90" s="50"/>
      <c r="AF90" s="87">
        <f t="shared" ref="AF90:AF117" si="30">Z90+AA90+AB90+AD90</f>
        <v>0</v>
      </c>
      <c r="AG90" s="50"/>
      <c r="AH90" s="50"/>
      <c r="AI90" s="50"/>
      <c r="AJ90" s="50"/>
      <c r="AK90" s="50"/>
      <c r="AL90" s="50"/>
      <c r="AM90" s="87">
        <f t="shared" ref="AM90:AM117" si="31">AG90+AH90+AI90+AK90</f>
        <v>0</v>
      </c>
      <c r="AN90" s="50"/>
      <c r="AO90" s="50"/>
      <c r="AP90" s="50"/>
      <c r="AQ90" s="50"/>
      <c r="AR90" s="50"/>
      <c r="AS90" s="50"/>
      <c r="AT90" s="87">
        <f t="shared" ref="AT90:AT117" si="32">AN90+AO90+AP90+AR90</f>
        <v>0</v>
      </c>
      <c r="AU90" s="88">
        <f>AT90+AM90+AF90+Y90+R90+K90</f>
        <v>648494</v>
      </c>
      <c r="AV90" s="113" t="s">
        <v>906</v>
      </c>
      <c r="AW90" s="50">
        <v>2022</v>
      </c>
      <c r="AX90" s="50">
        <v>2022</v>
      </c>
      <c r="AY90" s="91" t="s">
        <v>68</v>
      </c>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1"/>
      <c r="CA90" s="131"/>
      <c r="CB90" s="131"/>
      <c r="CC90" s="131"/>
      <c r="CD90" s="131"/>
      <c r="CE90" s="131"/>
      <c r="CF90" s="131"/>
      <c r="CG90" s="131"/>
      <c r="CH90" s="131"/>
      <c r="CI90" s="131"/>
      <c r="CJ90" s="131"/>
      <c r="CK90" s="131"/>
      <c r="CL90" s="131"/>
      <c r="CM90" s="131"/>
      <c r="CN90" s="131"/>
      <c r="CO90" s="131"/>
      <c r="CP90" s="131"/>
      <c r="CQ90" s="131"/>
      <c r="CR90" s="131"/>
      <c r="CS90" s="131"/>
      <c r="CT90" s="131"/>
      <c r="CU90" s="131"/>
      <c r="CV90" s="131"/>
      <c r="CW90" s="131"/>
      <c r="CX90" s="131"/>
      <c r="CY90" s="131"/>
      <c r="CZ90" s="131"/>
      <c r="DA90" s="131"/>
      <c r="DB90" s="131"/>
      <c r="DC90" s="131"/>
      <c r="DD90" s="131"/>
      <c r="DE90" s="131"/>
      <c r="DF90" s="131"/>
      <c r="DG90" s="131"/>
      <c r="DH90" s="131"/>
      <c r="DI90" s="131"/>
      <c r="DJ90" s="131"/>
      <c r="DK90" s="131"/>
      <c r="DL90" s="131"/>
      <c r="DM90" s="131"/>
      <c r="DN90" s="131"/>
      <c r="DO90" s="131"/>
      <c r="DP90" s="131"/>
      <c r="DQ90" s="131"/>
      <c r="DR90" s="131"/>
      <c r="DS90" s="131"/>
      <c r="DT90" s="131"/>
      <c r="DU90" s="131"/>
      <c r="DV90" s="131"/>
      <c r="DW90" s="131"/>
      <c r="DX90" s="131"/>
      <c r="DY90" s="131"/>
      <c r="DZ90" s="131"/>
      <c r="EA90" s="131"/>
      <c r="EB90" s="131"/>
      <c r="EC90" s="131"/>
      <c r="ED90" s="131"/>
      <c r="EE90" s="131"/>
      <c r="EF90" s="131"/>
      <c r="EG90" s="131"/>
      <c r="EH90" s="131"/>
      <c r="EI90" s="131"/>
      <c r="EJ90" s="131"/>
      <c r="EK90" s="131"/>
      <c r="EL90" s="131"/>
      <c r="EM90" s="131"/>
      <c r="EN90" s="131"/>
      <c r="EO90" s="131"/>
      <c r="EP90" s="131"/>
      <c r="EQ90" s="131"/>
      <c r="ER90" s="131"/>
      <c r="ES90" s="131"/>
    </row>
    <row r="91" spans="1:149" s="5" customFormat="1" ht="340.5" customHeight="1" x14ac:dyDescent="0.25">
      <c r="A91" s="297" t="s">
        <v>395</v>
      </c>
      <c r="B91" s="234" t="s">
        <v>970</v>
      </c>
      <c r="C91" s="234" t="s">
        <v>97</v>
      </c>
      <c r="D91" s="290"/>
      <c r="E91" s="290"/>
      <c r="F91" s="290"/>
      <c r="G91" s="290"/>
      <c r="H91" s="290"/>
      <c r="I91" s="290"/>
      <c r="J91" s="290"/>
      <c r="K91" s="238">
        <f t="shared" ref="K91" si="33">E91+F91+G91+I91</f>
        <v>0</v>
      </c>
      <c r="L91" s="290"/>
      <c r="M91" s="290"/>
      <c r="N91" s="290"/>
      <c r="O91" s="290"/>
      <c r="P91" s="290"/>
      <c r="Q91" s="290"/>
      <c r="R91" s="238">
        <f t="shared" si="28"/>
        <v>0</v>
      </c>
      <c r="S91" s="290">
        <v>450000</v>
      </c>
      <c r="T91" s="290"/>
      <c r="U91" s="290"/>
      <c r="V91" s="290"/>
      <c r="W91" s="290">
        <v>2550000</v>
      </c>
      <c r="X91" s="290"/>
      <c r="Y91" s="238">
        <f t="shared" si="29"/>
        <v>3000000</v>
      </c>
      <c r="Z91" s="290">
        <v>450000</v>
      </c>
      <c r="AA91" s="290"/>
      <c r="AB91" s="290"/>
      <c r="AC91" s="290"/>
      <c r="AD91" s="290">
        <v>2550000</v>
      </c>
      <c r="AE91" s="290"/>
      <c r="AF91" s="238">
        <f t="shared" si="30"/>
        <v>3000000</v>
      </c>
      <c r="AG91" s="290"/>
      <c r="AH91" s="290"/>
      <c r="AI91" s="290"/>
      <c r="AJ91" s="290"/>
      <c r="AK91" s="290"/>
      <c r="AL91" s="290"/>
      <c r="AM91" s="238">
        <f t="shared" si="31"/>
        <v>0</v>
      </c>
      <c r="AN91" s="290"/>
      <c r="AO91" s="290"/>
      <c r="AP91" s="290"/>
      <c r="AQ91" s="290"/>
      <c r="AR91" s="290"/>
      <c r="AS91" s="290"/>
      <c r="AT91" s="238">
        <f t="shared" si="32"/>
        <v>0</v>
      </c>
      <c r="AU91" s="298">
        <f>AT91+AM91+AF91+Y91+R91+K91</f>
        <v>6000000</v>
      </c>
      <c r="AV91" s="299" t="s">
        <v>971</v>
      </c>
      <c r="AW91" s="290">
        <v>2022</v>
      </c>
      <c r="AX91" s="290">
        <v>2025</v>
      </c>
      <c r="AY91" s="300" t="s">
        <v>68</v>
      </c>
    </row>
    <row r="92" spans="1:149" s="131" customFormat="1" ht="27" customHeight="1" x14ac:dyDescent="0.25">
      <c r="A92" s="343" t="s">
        <v>1001</v>
      </c>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c r="AM92" s="344"/>
      <c r="AN92" s="344"/>
      <c r="AO92" s="344"/>
      <c r="AP92" s="344"/>
      <c r="AQ92" s="344"/>
      <c r="AR92" s="344"/>
      <c r="AS92" s="344"/>
      <c r="AT92" s="344"/>
      <c r="AU92" s="344"/>
      <c r="AV92" s="344"/>
      <c r="AW92" s="344"/>
      <c r="AX92" s="344"/>
      <c r="AY92" s="345"/>
    </row>
    <row r="93" spans="1:149" s="450" customFormat="1" ht="310.5" customHeight="1" x14ac:dyDescent="0.25">
      <c r="A93" s="444" t="s">
        <v>396</v>
      </c>
      <c r="B93" s="445" t="s">
        <v>1026</v>
      </c>
      <c r="C93" s="420" t="s">
        <v>97</v>
      </c>
      <c r="D93" s="446"/>
      <c r="E93" s="446"/>
      <c r="F93" s="446"/>
      <c r="G93" s="446"/>
      <c r="H93" s="446"/>
      <c r="I93" s="446"/>
      <c r="J93" s="446"/>
      <c r="K93" s="238">
        <f t="shared" ref="K93" si="34">E93+F93+G93+I93</f>
        <v>0</v>
      </c>
      <c r="L93" s="424">
        <v>2833.9</v>
      </c>
      <c r="M93" s="446"/>
      <c r="N93" s="446"/>
      <c r="O93" s="446"/>
      <c r="P93" s="446"/>
      <c r="Q93" s="446"/>
      <c r="R93" s="238">
        <f t="shared" ref="R93" si="35">L93+M93+N93+P93</f>
        <v>2833.9</v>
      </c>
      <c r="S93" s="447">
        <f>128118+159400</f>
        <v>287518</v>
      </c>
      <c r="T93" s="447">
        <v>726000</v>
      </c>
      <c r="U93" s="446"/>
      <c r="V93" s="446"/>
      <c r="W93" s="446"/>
      <c r="X93" s="446"/>
      <c r="Y93" s="238">
        <f t="shared" ref="Y93" si="36">S93+T93+U93+W93</f>
        <v>1013518</v>
      </c>
      <c r="Z93" s="447">
        <v>700000</v>
      </c>
      <c r="AA93" s="447">
        <v>774000</v>
      </c>
      <c r="AB93" s="446"/>
      <c r="AC93" s="446"/>
      <c r="AD93" s="446"/>
      <c r="AE93" s="446"/>
      <c r="AF93" s="238">
        <f t="shared" ref="AF93" si="37">Z93+AA93+AB93+AD93</f>
        <v>1474000</v>
      </c>
      <c r="AG93" s="446"/>
      <c r="AH93" s="446"/>
      <c r="AI93" s="446"/>
      <c r="AJ93" s="446"/>
      <c r="AK93" s="446"/>
      <c r="AL93" s="446"/>
      <c r="AM93" s="238">
        <f t="shared" ref="AM93" si="38">AG93+AH93+AI93+AK93</f>
        <v>0</v>
      </c>
      <c r="AN93" s="446"/>
      <c r="AO93" s="446"/>
      <c r="AP93" s="446"/>
      <c r="AQ93" s="446"/>
      <c r="AR93" s="446"/>
      <c r="AS93" s="446"/>
      <c r="AT93" s="238">
        <f t="shared" ref="AT93" si="39">AN93+AO93+AP93+AR93</f>
        <v>0</v>
      </c>
      <c r="AU93" s="448">
        <f>AT93+AM93+AF93+Y93+R93+K93</f>
        <v>2490351.9</v>
      </c>
      <c r="AV93" s="427" t="s">
        <v>1027</v>
      </c>
      <c r="AW93" s="446">
        <v>2023</v>
      </c>
      <c r="AX93" s="446">
        <v>2025</v>
      </c>
      <c r="AY93" s="449" t="s">
        <v>68</v>
      </c>
    </row>
    <row r="94" spans="1:149" s="429" customFormat="1" ht="72" customHeight="1" x14ac:dyDescent="0.25">
      <c r="A94" s="430" t="s">
        <v>1038</v>
      </c>
      <c r="B94" s="431"/>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1"/>
      <c r="AY94" s="432"/>
    </row>
    <row r="95" spans="1:149" ht="192" customHeight="1" x14ac:dyDescent="0.25">
      <c r="A95" s="126" t="s">
        <v>397</v>
      </c>
      <c r="B95" s="114" t="s">
        <v>182</v>
      </c>
      <c r="C95" s="48" t="s">
        <v>97</v>
      </c>
      <c r="D95" s="50"/>
      <c r="E95" s="50">
        <v>45461.36</v>
      </c>
      <c r="F95" s="50"/>
      <c r="G95" s="50"/>
      <c r="H95" s="50"/>
      <c r="I95" s="48">
        <v>222672.85</v>
      </c>
      <c r="J95" s="48" t="s">
        <v>42</v>
      </c>
      <c r="K95" s="87">
        <f t="shared" ref="K95:K117" si="40">E95+F95+G95+I95</f>
        <v>268134.21000000002</v>
      </c>
      <c r="L95" s="48">
        <v>24479.19</v>
      </c>
      <c r="M95" s="48"/>
      <c r="N95" s="48"/>
      <c r="O95" s="48"/>
      <c r="P95" s="48">
        <v>119900.77</v>
      </c>
      <c r="Q95" s="48" t="s">
        <v>42</v>
      </c>
      <c r="R95" s="87">
        <f t="shared" si="28"/>
        <v>144379.96</v>
      </c>
      <c r="S95" s="50"/>
      <c r="T95" s="50"/>
      <c r="U95" s="50"/>
      <c r="V95" s="50"/>
      <c r="W95" s="50"/>
      <c r="X95" s="50"/>
      <c r="Y95" s="87">
        <f t="shared" si="29"/>
        <v>0</v>
      </c>
      <c r="Z95" s="50"/>
      <c r="AA95" s="50"/>
      <c r="AB95" s="50"/>
      <c r="AC95" s="50"/>
      <c r="AD95" s="50"/>
      <c r="AE95" s="50"/>
      <c r="AF95" s="87">
        <f t="shared" si="30"/>
        <v>0</v>
      </c>
      <c r="AG95" s="50"/>
      <c r="AH95" s="50"/>
      <c r="AI95" s="50"/>
      <c r="AJ95" s="50"/>
      <c r="AK95" s="50"/>
      <c r="AL95" s="50"/>
      <c r="AM95" s="87">
        <f t="shared" si="31"/>
        <v>0</v>
      </c>
      <c r="AN95" s="50"/>
      <c r="AO95" s="50"/>
      <c r="AP95" s="50"/>
      <c r="AQ95" s="50"/>
      <c r="AR95" s="50"/>
      <c r="AS95" s="50"/>
      <c r="AT95" s="87">
        <f t="shared" si="32"/>
        <v>0</v>
      </c>
      <c r="AU95" s="88">
        <f>AT95+AM95+AF95+Y95+R95+K95</f>
        <v>412514.17000000004</v>
      </c>
      <c r="AV95" s="115" t="s">
        <v>903</v>
      </c>
      <c r="AW95" s="50">
        <v>2022</v>
      </c>
      <c r="AX95" s="50">
        <v>2023</v>
      </c>
      <c r="AY95" s="91" t="s">
        <v>181</v>
      </c>
    </row>
    <row r="96" spans="1:149" ht="38.450000000000003" customHeight="1" x14ac:dyDescent="0.25">
      <c r="A96" s="297" t="s">
        <v>957</v>
      </c>
      <c r="B96" s="234" t="s">
        <v>958</v>
      </c>
      <c r="C96" s="234" t="s">
        <v>97</v>
      </c>
      <c r="D96" s="290"/>
      <c r="E96" s="290"/>
      <c r="F96" s="290"/>
      <c r="G96" s="290"/>
      <c r="H96" s="290"/>
      <c r="I96" s="290"/>
      <c r="J96" s="290"/>
      <c r="K96" s="238">
        <f t="shared" si="40"/>
        <v>0</v>
      </c>
      <c r="L96" s="290"/>
      <c r="M96" s="290"/>
      <c r="N96" s="290"/>
      <c r="O96" s="290"/>
      <c r="P96" s="290"/>
      <c r="Q96" s="290"/>
      <c r="R96" s="238">
        <f t="shared" si="28"/>
        <v>0</v>
      </c>
      <c r="S96" s="290"/>
      <c r="T96" s="290"/>
      <c r="U96" s="290"/>
      <c r="V96" s="290"/>
      <c r="W96" s="290">
        <v>12000000</v>
      </c>
      <c r="X96" s="290"/>
      <c r="Y96" s="238">
        <f t="shared" si="29"/>
        <v>12000000</v>
      </c>
      <c r="Z96" s="290"/>
      <c r="AA96" s="290"/>
      <c r="AB96" s="290"/>
      <c r="AC96" s="290"/>
      <c r="AD96" s="290"/>
      <c r="AE96" s="290"/>
      <c r="AF96" s="238">
        <f t="shared" si="30"/>
        <v>0</v>
      </c>
      <c r="AG96" s="290"/>
      <c r="AH96" s="290"/>
      <c r="AI96" s="290"/>
      <c r="AJ96" s="290"/>
      <c r="AK96" s="290"/>
      <c r="AL96" s="290"/>
      <c r="AM96" s="238">
        <f t="shared" si="31"/>
        <v>0</v>
      </c>
      <c r="AN96" s="290"/>
      <c r="AO96" s="290"/>
      <c r="AP96" s="290"/>
      <c r="AQ96" s="290"/>
      <c r="AR96" s="290"/>
      <c r="AS96" s="290"/>
      <c r="AT96" s="238">
        <f t="shared" si="32"/>
        <v>0</v>
      </c>
      <c r="AU96" s="298">
        <f>AT96+AM96+AF96+Y96+R96+K96</f>
        <v>12000000</v>
      </c>
      <c r="AV96" s="295" t="s">
        <v>1000</v>
      </c>
      <c r="AW96" s="290">
        <v>2022</v>
      </c>
      <c r="AX96" s="290">
        <v>2025</v>
      </c>
      <c r="AY96" s="300" t="s">
        <v>68</v>
      </c>
    </row>
    <row r="97" spans="1:51" ht="70.5" customHeight="1" x14ac:dyDescent="0.25">
      <c r="A97" s="343" t="s">
        <v>1001</v>
      </c>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5"/>
    </row>
    <row r="98" spans="1:51" ht="42.6" customHeight="1" x14ac:dyDescent="0.25">
      <c r="A98" s="351" t="s">
        <v>600</v>
      </c>
      <c r="B98" s="352"/>
      <c r="C98" s="352"/>
      <c r="D98" s="352"/>
      <c r="E98" s="352"/>
      <c r="F98" s="352"/>
      <c r="G98" s="352"/>
      <c r="H98" s="352"/>
      <c r="I98" s="352"/>
      <c r="J98" s="352"/>
      <c r="K98" s="352"/>
      <c r="L98" s="352"/>
      <c r="M98" s="352"/>
      <c r="N98" s="352"/>
      <c r="O98" s="352"/>
      <c r="P98" s="352"/>
      <c r="Q98" s="352"/>
      <c r="R98" s="352"/>
      <c r="S98" s="352"/>
      <c r="T98" s="352"/>
      <c r="U98" s="352"/>
      <c r="V98" s="352"/>
      <c r="W98" s="352"/>
      <c r="X98" s="352"/>
      <c r="Y98" s="352"/>
      <c r="Z98" s="352"/>
      <c r="AA98" s="352"/>
      <c r="AB98" s="352"/>
      <c r="AC98" s="352"/>
      <c r="AD98" s="352"/>
      <c r="AE98" s="352"/>
      <c r="AF98" s="352"/>
      <c r="AG98" s="352"/>
      <c r="AH98" s="352"/>
      <c r="AI98" s="352"/>
      <c r="AJ98" s="352"/>
      <c r="AK98" s="352"/>
      <c r="AL98" s="352"/>
      <c r="AM98" s="352"/>
      <c r="AN98" s="352"/>
      <c r="AO98" s="352"/>
      <c r="AP98" s="352"/>
      <c r="AQ98" s="352"/>
      <c r="AR98" s="352"/>
      <c r="AS98" s="352"/>
      <c r="AT98" s="352"/>
      <c r="AU98" s="352"/>
      <c r="AV98" s="352"/>
      <c r="AW98" s="352"/>
      <c r="AX98" s="352"/>
      <c r="AY98" s="352"/>
    </row>
    <row r="99" spans="1:51" ht="123" customHeight="1" x14ac:dyDescent="0.25">
      <c r="A99" s="126" t="s">
        <v>398</v>
      </c>
      <c r="B99" s="51" t="s">
        <v>107</v>
      </c>
      <c r="C99" s="48" t="s">
        <v>97</v>
      </c>
      <c r="D99" s="50"/>
      <c r="E99" s="104">
        <v>200000</v>
      </c>
      <c r="F99" s="50"/>
      <c r="G99" s="50"/>
      <c r="H99" s="50"/>
      <c r="I99" s="50"/>
      <c r="J99" s="50"/>
      <c r="K99" s="87">
        <f t="shared" si="40"/>
        <v>200000</v>
      </c>
      <c r="L99" s="104">
        <v>200000</v>
      </c>
      <c r="M99" s="50"/>
      <c r="N99" s="50"/>
      <c r="O99" s="50"/>
      <c r="P99" s="50"/>
      <c r="Q99" s="50"/>
      <c r="R99" s="87">
        <f t="shared" si="28"/>
        <v>200000</v>
      </c>
      <c r="S99" s="50"/>
      <c r="T99" s="50"/>
      <c r="U99" s="50"/>
      <c r="V99" s="50"/>
      <c r="W99" s="50"/>
      <c r="X99" s="50"/>
      <c r="Y99" s="87">
        <f t="shared" si="29"/>
        <v>0</v>
      </c>
      <c r="Z99" s="50"/>
      <c r="AA99" s="50"/>
      <c r="AB99" s="50"/>
      <c r="AC99" s="50"/>
      <c r="AD99" s="50"/>
      <c r="AE99" s="50"/>
      <c r="AF99" s="87">
        <f t="shared" si="30"/>
        <v>0</v>
      </c>
      <c r="AG99" s="50"/>
      <c r="AH99" s="50"/>
      <c r="AI99" s="50"/>
      <c r="AJ99" s="50"/>
      <c r="AK99" s="50"/>
      <c r="AL99" s="50"/>
      <c r="AM99" s="87">
        <f t="shared" si="31"/>
        <v>0</v>
      </c>
      <c r="AN99" s="50"/>
      <c r="AO99" s="50"/>
      <c r="AP99" s="50"/>
      <c r="AQ99" s="50"/>
      <c r="AR99" s="50"/>
      <c r="AS99" s="50"/>
      <c r="AT99" s="87">
        <f t="shared" si="32"/>
        <v>0</v>
      </c>
      <c r="AU99" s="88">
        <f t="shared" ref="AU99:AU109" si="41">AT99+AM99+AF99+Y99+R99+K99</f>
        <v>400000</v>
      </c>
      <c r="AV99" s="89" t="s">
        <v>746</v>
      </c>
      <c r="AW99" s="50">
        <v>2022</v>
      </c>
      <c r="AX99" s="50">
        <v>2027</v>
      </c>
      <c r="AY99" s="48" t="s">
        <v>147</v>
      </c>
    </row>
    <row r="100" spans="1:51" ht="95.25" customHeight="1" x14ac:dyDescent="0.25">
      <c r="A100" s="126" t="s">
        <v>399</v>
      </c>
      <c r="B100" s="51" t="s">
        <v>259</v>
      </c>
      <c r="C100" s="48" t="s">
        <v>97</v>
      </c>
      <c r="D100" s="50"/>
      <c r="E100" s="104">
        <v>50000</v>
      </c>
      <c r="F100" s="50"/>
      <c r="G100" s="50"/>
      <c r="H100" s="50"/>
      <c r="I100" s="50"/>
      <c r="J100" s="50"/>
      <c r="K100" s="87">
        <f t="shared" si="40"/>
        <v>50000</v>
      </c>
      <c r="L100" s="104">
        <v>50000</v>
      </c>
      <c r="M100" s="50"/>
      <c r="N100" s="50"/>
      <c r="O100" s="50"/>
      <c r="P100" s="50"/>
      <c r="Q100" s="50"/>
      <c r="R100" s="87">
        <f t="shared" si="28"/>
        <v>50000</v>
      </c>
      <c r="S100" s="50"/>
      <c r="T100" s="50"/>
      <c r="U100" s="50"/>
      <c r="V100" s="50"/>
      <c r="W100" s="50"/>
      <c r="X100" s="50"/>
      <c r="Y100" s="87">
        <f t="shared" si="29"/>
        <v>0</v>
      </c>
      <c r="Z100" s="50"/>
      <c r="AA100" s="50"/>
      <c r="AB100" s="50"/>
      <c r="AC100" s="50"/>
      <c r="AD100" s="50"/>
      <c r="AE100" s="50"/>
      <c r="AF100" s="87">
        <f t="shared" si="30"/>
        <v>0</v>
      </c>
      <c r="AG100" s="50"/>
      <c r="AH100" s="50"/>
      <c r="AI100" s="50"/>
      <c r="AJ100" s="50"/>
      <c r="AK100" s="50"/>
      <c r="AL100" s="50"/>
      <c r="AM100" s="87">
        <f t="shared" si="31"/>
        <v>0</v>
      </c>
      <c r="AN100" s="50"/>
      <c r="AO100" s="50"/>
      <c r="AP100" s="50"/>
      <c r="AQ100" s="50"/>
      <c r="AR100" s="50"/>
      <c r="AS100" s="50"/>
      <c r="AT100" s="87">
        <f t="shared" si="32"/>
        <v>0</v>
      </c>
      <c r="AU100" s="88">
        <f t="shared" si="41"/>
        <v>100000</v>
      </c>
      <c r="AV100" s="89" t="s">
        <v>747</v>
      </c>
      <c r="AW100" s="50">
        <v>2022</v>
      </c>
      <c r="AX100" s="50">
        <v>2027</v>
      </c>
      <c r="AY100" s="48" t="s">
        <v>148</v>
      </c>
    </row>
    <row r="101" spans="1:51" ht="99.75" customHeight="1" x14ac:dyDescent="0.25">
      <c r="A101" s="126" t="s">
        <v>525</v>
      </c>
      <c r="B101" s="51" t="s">
        <v>233</v>
      </c>
      <c r="C101" s="48" t="s">
        <v>97</v>
      </c>
      <c r="D101" s="50"/>
      <c r="E101" s="90"/>
      <c r="F101" s="50"/>
      <c r="G101" s="50"/>
      <c r="H101" s="50"/>
      <c r="I101" s="50"/>
      <c r="J101" s="50"/>
      <c r="K101" s="87">
        <f t="shared" si="40"/>
        <v>0</v>
      </c>
      <c r="L101" s="50">
        <v>50000</v>
      </c>
      <c r="M101" s="50"/>
      <c r="N101" s="50"/>
      <c r="O101" s="50"/>
      <c r="P101" s="50"/>
      <c r="Q101" s="50"/>
      <c r="R101" s="87">
        <f t="shared" si="28"/>
        <v>50000</v>
      </c>
      <c r="S101" s="50"/>
      <c r="T101" s="50"/>
      <c r="U101" s="50"/>
      <c r="V101" s="50"/>
      <c r="W101" s="50"/>
      <c r="X101" s="50"/>
      <c r="Y101" s="87">
        <f t="shared" si="29"/>
        <v>0</v>
      </c>
      <c r="Z101" s="50"/>
      <c r="AA101" s="50"/>
      <c r="AB101" s="50"/>
      <c r="AC101" s="50"/>
      <c r="AD101" s="50"/>
      <c r="AE101" s="50"/>
      <c r="AF101" s="87">
        <f t="shared" si="30"/>
        <v>0</v>
      </c>
      <c r="AG101" s="50"/>
      <c r="AH101" s="50"/>
      <c r="AI101" s="50"/>
      <c r="AJ101" s="50"/>
      <c r="AK101" s="50"/>
      <c r="AL101" s="50"/>
      <c r="AM101" s="87">
        <f t="shared" si="31"/>
        <v>0</v>
      </c>
      <c r="AN101" s="50"/>
      <c r="AO101" s="50"/>
      <c r="AP101" s="50"/>
      <c r="AQ101" s="50"/>
      <c r="AR101" s="50"/>
      <c r="AS101" s="50"/>
      <c r="AT101" s="87">
        <f t="shared" si="32"/>
        <v>0</v>
      </c>
      <c r="AU101" s="88">
        <f t="shared" si="41"/>
        <v>50000</v>
      </c>
      <c r="AV101" s="89" t="s">
        <v>748</v>
      </c>
      <c r="AW101" s="50">
        <v>2023</v>
      </c>
      <c r="AX101" s="50">
        <v>2023</v>
      </c>
      <c r="AY101" s="48" t="s">
        <v>232</v>
      </c>
    </row>
    <row r="102" spans="1:51" ht="84" customHeight="1" x14ac:dyDescent="0.25">
      <c r="A102" s="126" t="s">
        <v>526</v>
      </c>
      <c r="B102" s="51" t="s">
        <v>241</v>
      </c>
      <c r="C102" s="48" t="s">
        <v>97</v>
      </c>
      <c r="D102" s="50"/>
      <c r="E102" s="104"/>
      <c r="F102" s="50"/>
      <c r="G102" s="50"/>
      <c r="H102" s="50"/>
      <c r="I102" s="50"/>
      <c r="J102" s="50"/>
      <c r="K102" s="87">
        <f t="shared" si="40"/>
        <v>0</v>
      </c>
      <c r="L102" s="50"/>
      <c r="M102" s="50"/>
      <c r="N102" s="50"/>
      <c r="O102" s="50"/>
      <c r="P102" s="50"/>
      <c r="Q102" s="50"/>
      <c r="R102" s="87">
        <f t="shared" si="28"/>
        <v>0</v>
      </c>
      <c r="S102" s="50"/>
      <c r="T102" s="50"/>
      <c r="U102" s="50"/>
      <c r="V102" s="50"/>
      <c r="W102" s="50"/>
      <c r="X102" s="50"/>
      <c r="Y102" s="87">
        <f t="shared" si="29"/>
        <v>0</v>
      </c>
      <c r="Z102" s="50"/>
      <c r="AA102" s="50"/>
      <c r="AB102" s="50"/>
      <c r="AC102" s="50"/>
      <c r="AD102" s="50"/>
      <c r="AE102" s="50"/>
      <c r="AF102" s="87">
        <f t="shared" si="30"/>
        <v>0</v>
      </c>
      <c r="AG102" s="50">
        <v>70000</v>
      </c>
      <c r="AH102" s="50"/>
      <c r="AI102" s="50"/>
      <c r="AJ102" s="50"/>
      <c r="AK102" s="50"/>
      <c r="AL102" s="50"/>
      <c r="AM102" s="87">
        <f t="shared" si="31"/>
        <v>70000</v>
      </c>
      <c r="AN102" s="50"/>
      <c r="AO102" s="50"/>
      <c r="AP102" s="50"/>
      <c r="AQ102" s="50"/>
      <c r="AR102" s="50"/>
      <c r="AS102" s="50"/>
      <c r="AT102" s="87">
        <f t="shared" si="32"/>
        <v>0</v>
      </c>
      <c r="AU102" s="88">
        <f t="shared" si="41"/>
        <v>70000</v>
      </c>
      <c r="AV102" s="89" t="s">
        <v>749</v>
      </c>
      <c r="AW102" s="50">
        <v>2026</v>
      </c>
      <c r="AX102" s="50">
        <v>2026</v>
      </c>
      <c r="AY102" s="48" t="s">
        <v>235</v>
      </c>
    </row>
    <row r="103" spans="1:51" ht="124.5" customHeight="1" x14ac:dyDescent="0.25">
      <c r="A103" s="126" t="s">
        <v>527</v>
      </c>
      <c r="B103" s="51" t="s">
        <v>242</v>
      </c>
      <c r="C103" s="48" t="s">
        <v>97</v>
      </c>
      <c r="D103" s="50"/>
      <c r="E103" s="104"/>
      <c r="F103" s="50"/>
      <c r="G103" s="50"/>
      <c r="H103" s="50"/>
      <c r="I103" s="50"/>
      <c r="J103" s="50"/>
      <c r="K103" s="87">
        <f t="shared" si="40"/>
        <v>0</v>
      </c>
      <c r="L103" s="50"/>
      <c r="M103" s="50"/>
      <c r="N103" s="50"/>
      <c r="O103" s="50"/>
      <c r="P103" s="50"/>
      <c r="Q103" s="50"/>
      <c r="R103" s="87">
        <f t="shared" si="28"/>
        <v>0</v>
      </c>
      <c r="S103" s="50"/>
      <c r="T103" s="50"/>
      <c r="U103" s="50"/>
      <c r="V103" s="50"/>
      <c r="W103" s="50"/>
      <c r="X103" s="50"/>
      <c r="Y103" s="87">
        <f t="shared" si="29"/>
        <v>0</v>
      </c>
      <c r="Z103" s="50"/>
      <c r="AA103" s="50"/>
      <c r="AB103" s="50"/>
      <c r="AC103" s="50"/>
      <c r="AD103" s="50"/>
      <c r="AE103" s="50"/>
      <c r="AF103" s="87">
        <f t="shared" si="30"/>
        <v>0</v>
      </c>
      <c r="AG103" s="50">
        <v>50000</v>
      </c>
      <c r="AH103" s="50"/>
      <c r="AI103" s="50"/>
      <c r="AJ103" s="50"/>
      <c r="AK103" s="50"/>
      <c r="AL103" s="50"/>
      <c r="AM103" s="87">
        <f t="shared" si="31"/>
        <v>50000</v>
      </c>
      <c r="AN103" s="50"/>
      <c r="AO103" s="50"/>
      <c r="AP103" s="50"/>
      <c r="AQ103" s="50"/>
      <c r="AR103" s="50"/>
      <c r="AS103" s="50"/>
      <c r="AT103" s="87">
        <f t="shared" si="32"/>
        <v>0</v>
      </c>
      <c r="AU103" s="88">
        <f t="shared" si="41"/>
        <v>50000</v>
      </c>
      <c r="AV103" s="89" t="s">
        <v>750</v>
      </c>
      <c r="AW103" s="50">
        <v>2026</v>
      </c>
      <c r="AX103" s="50">
        <v>2026</v>
      </c>
      <c r="AY103" s="48" t="s">
        <v>235</v>
      </c>
    </row>
    <row r="104" spans="1:51" ht="88.5" customHeight="1" x14ac:dyDescent="0.25">
      <c r="A104" s="126" t="s">
        <v>528</v>
      </c>
      <c r="B104" s="51" t="s">
        <v>243</v>
      </c>
      <c r="C104" s="48" t="s">
        <v>97</v>
      </c>
      <c r="D104" s="50"/>
      <c r="E104" s="104"/>
      <c r="F104" s="50"/>
      <c r="G104" s="50"/>
      <c r="H104" s="50"/>
      <c r="I104" s="50"/>
      <c r="J104" s="50"/>
      <c r="K104" s="87">
        <f t="shared" si="40"/>
        <v>0</v>
      </c>
      <c r="L104" s="50"/>
      <c r="M104" s="50"/>
      <c r="N104" s="50"/>
      <c r="O104" s="50"/>
      <c r="P104" s="50"/>
      <c r="Q104" s="50"/>
      <c r="R104" s="87">
        <f t="shared" si="28"/>
        <v>0</v>
      </c>
      <c r="S104" s="50"/>
      <c r="T104" s="50"/>
      <c r="U104" s="50"/>
      <c r="V104" s="50"/>
      <c r="W104" s="50"/>
      <c r="X104" s="50"/>
      <c r="Y104" s="87">
        <f t="shared" si="29"/>
        <v>0</v>
      </c>
      <c r="Z104" s="50"/>
      <c r="AA104" s="50"/>
      <c r="AB104" s="50"/>
      <c r="AC104" s="50"/>
      <c r="AD104" s="50"/>
      <c r="AE104" s="50"/>
      <c r="AF104" s="87">
        <f t="shared" si="30"/>
        <v>0</v>
      </c>
      <c r="AG104" s="50">
        <v>500000</v>
      </c>
      <c r="AH104" s="50"/>
      <c r="AI104" s="50"/>
      <c r="AJ104" s="50"/>
      <c r="AK104" s="50"/>
      <c r="AL104" s="50"/>
      <c r="AM104" s="87">
        <f t="shared" si="31"/>
        <v>500000</v>
      </c>
      <c r="AN104" s="50"/>
      <c r="AO104" s="50"/>
      <c r="AP104" s="50"/>
      <c r="AQ104" s="50"/>
      <c r="AR104" s="50"/>
      <c r="AS104" s="50"/>
      <c r="AT104" s="87">
        <f t="shared" si="32"/>
        <v>0</v>
      </c>
      <c r="AU104" s="88">
        <f t="shared" si="41"/>
        <v>500000</v>
      </c>
      <c r="AV104" s="89" t="s">
        <v>751</v>
      </c>
      <c r="AW104" s="50">
        <v>2023</v>
      </c>
      <c r="AX104" s="50">
        <v>2023</v>
      </c>
      <c r="AY104" s="48" t="s">
        <v>235</v>
      </c>
    </row>
    <row r="105" spans="1:51" ht="117" customHeight="1" x14ac:dyDescent="0.25">
      <c r="A105" s="126" t="s">
        <v>529</v>
      </c>
      <c r="B105" s="51" t="s">
        <v>244</v>
      </c>
      <c r="C105" s="48" t="s">
        <v>97</v>
      </c>
      <c r="D105" s="50"/>
      <c r="E105" s="104"/>
      <c r="F105" s="50"/>
      <c r="G105" s="50"/>
      <c r="H105" s="50"/>
      <c r="I105" s="50"/>
      <c r="J105" s="50"/>
      <c r="K105" s="87">
        <f t="shared" si="40"/>
        <v>0</v>
      </c>
      <c r="L105" s="50"/>
      <c r="M105" s="50"/>
      <c r="N105" s="50"/>
      <c r="O105" s="50"/>
      <c r="P105" s="50"/>
      <c r="Q105" s="50"/>
      <c r="R105" s="87">
        <f t="shared" si="28"/>
        <v>0</v>
      </c>
      <c r="S105" s="50">
        <v>145000</v>
      </c>
      <c r="T105" s="50"/>
      <c r="U105" s="50"/>
      <c r="V105" s="50"/>
      <c r="W105" s="50"/>
      <c r="X105" s="50"/>
      <c r="Y105" s="87">
        <f t="shared" si="29"/>
        <v>145000</v>
      </c>
      <c r="Z105" s="50"/>
      <c r="AA105" s="50"/>
      <c r="AB105" s="50"/>
      <c r="AC105" s="50"/>
      <c r="AD105" s="50"/>
      <c r="AE105" s="50"/>
      <c r="AF105" s="87">
        <f t="shared" si="30"/>
        <v>0</v>
      </c>
      <c r="AG105" s="50"/>
      <c r="AH105" s="50"/>
      <c r="AI105" s="50"/>
      <c r="AJ105" s="50"/>
      <c r="AK105" s="50"/>
      <c r="AL105" s="50"/>
      <c r="AM105" s="87">
        <f t="shared" si="31"/>
        <v>0</v>
      </c>
      <c r="AN105" s="50"/>
      <c r="AO105" s="50"/>
      <c r="AP105" s="50"/>
      <c r="AQ105" s="50"/>
      <c r="AR105" s="50"/>
      <c r="AS105" s="50"/>
      <c r="AT105" s="87">
        <f t="shared" si="32"/>
        <v>0</v>
      </c>
      <c r="AU105" s="88">
        <f t="shared" si="41"/>
        <v>145000</v>
      </c>
      <c r="AV105" s="89" t="s">
        <v>752</v>
      </c>
      <c r="AW105" s="50">
        <v>2024</v>
      </c>
      <c r="AX105" s="50">
        <v>2024</v>
      </c>
      <c r="AY105" s="48" t="s">
        <v>235</v>
      </c>
    </row>
    <row r="106" spans="1:51" ht="105" customHeight="1" x14ac:dyDescent="0.25">
      <c r="A106" s="126" t="s">
        <v>530</v>
      </c>
      <c r="B106" s="51" t="s">
        <v>499</v>
      </c>
      <c r="C106" s="48" t="s">
        <v>97</v>
      </c>
      <c r="D106" s="50"/>
      <c r="E106" s="104"/>
      <c r="F106" s="50"/>
      <c r="G106" s="50"/>
      <c r="H106" s="50"/>
      <c r="I106" s="50"/>
      <c r="J106" s="50"/>
      <c r="K106" s="87">
        <f t="shared" si="40"/>
        <v>0</v>
      </c>
      <c r="L106" s="50"/>
      <c r="M106" s="50"/>
      <c r="N106" s="50"/>
      <c r="O106" s="50"/>
      <c r="P106" s="50"/>
      <c r="Q106" s="50"/>
      <c r="R106" s="87">
        <f t="shared" si="28"/>
        <v>0</v>
      </c>
      <c r="S106" s="50"/>
      <c r="T106" s="50"/>
      <c r="U106" s="50"/>
      <c r="V106" s="50"/>
      <c r="W106" s="50"/>
      <c r="X106" s="50"/>
      <c r="Y106" s="87">
        <f t="shared" si="29"/>
        <v>0</v>
      </c>
      <c r="Z106" s="50">
        <v>60000</v>
      </c>
      <c r="AA106" s="50"/>
      <c r="AB106" s="50"/>
      <c r="AC106" s="50"/>
      <c r="AD106" s="50"/>
      <c r="AE106" s="50"/>
      <c r="AF106" s="87">
        <f t="shared" si="30"/>
        <v>60000</v>
      </c>
      <c r="AG106" s="50"/>
      <c r="AH106" s="50"/>
      <c r="AI106" s="50"/>
      <c r="AJ106" s="50"/>
      <c r="AK106" s="50"/>
      <c r="AL106" s="50"/>
      <c r="AM106" s="87">
        <f t="shared" si="31"/>
        <v>0</v>
      </c>
      <c r="AN106" s="50"/>
      <c r="AO106" s="50"/>
      <c r="AP106" s="50"/>
      <c r="AQ106" s="50"/>
      <c r="AR106" s="50"/>
      <c r="AS106" s="50"/>
      <c r="AT106" s="87">
        <f t="shared" si="32"/>
        <v>0</v>
      </c>
      <c r="AU106" s="88">
        <f t="shared" si="41"/>
        <v>60000</v>
      </c>
      <c r="AV106" s="89" t="s">
        <v>753</v>
      </c>
      <c r="AW106" s="50">
        <v>2024</v>
      </c>
      <c r="AX106" s="50">
        <v>2024</v>
      </c>
      <c r="AY106" s="48" t="s">
        <v>235</v>
      </c>
    </row>
    <row r="107" spans="1:51" ht="112.5" customHeight="1" x14ac:dyDescent="0.25">
      <c r="A107" s="126" t="s">
        <v>531</v>
      </c>
      <c r="B107" s="51" t="s">
        <v>41</v>
      </c>
      <c r="C107" s="48" t="s">
        <v>97</v>
      </c>
      <c r="D107" s="50"/>
      <c r="F107" s="50"/>
      <c r="G107" s="50"/>
      <c r="H107" s="50"/>
      <c r="I107" s="50"/>
      <c r="J107" s="50"/>
      <c r="K107" s="87">
        <f t="shared" si="40"/>
        <v>0</v>
      </c>
      <c r="L107" s="104">
        <v>60000</v>
      </c>
      <c r="M107" s="50"/>
      <c r="N107" s="50"/>
      <c r="O107" s="50"/>
      <c r="P107" s="50"/>
      <c r="Q107" s="50"/>
      <c r="R107" s="87">
        <f t="shared" si="28"/>
        <v>60000</v>
      </c>
      <c r="S107" s="50"/>
      <c r="T107" s="50"/>
      <c r="U107" s="50"/>
      <c r="V107" s="50"/>
      <c r="W107" s="50"/>
      <c r="X107" s="50"/>
      <c r="Y107" s="87">
        <f t="shared" si="29"/>
        <v>0</v>
      </c>
      <c r="Z107" s="50"/>
      <c r="AA107" s="50"/>
      <c r="AB107" s="50"/>
      <c r="AC107" s="50"/>
      <c r="AD107" s="50"/>
      <c r="AE107" s="50"/>
      <c r="AF107" s="87">
        <f t="shared" si="30"/>
        <v>0</v>
      </c>
      <c r="AG107" s="50"/>
      <c r="AH107" s="50"/>
      <c r="AI107" s="50"/>
      <c r="AJ107" s="50"/>
      <c r="AK107" s="50"/>
      <c r="AL107" s="50"/>
      <c r="AM107" s="87">
        <f t="shared" si="31"/>
        <v>0</v>
      </c>
      <c r="AN107" s="50"/>
      <c r="AO107" s="50"/>
      <c r="AP107" s="50"/>
      <c r="AQ107" s="50"/>
      <c r="AR107" s="50"/>
      <c r="AS107" s="50"/>
      <c r="AT107" s="87">
        <f t="shared" si="32"/>
        <v>0</v>
      </c>
      <c r="AU107" s="88">
        <f t="shared" si="41"/>
        <v>60000</v>
      </c>
      <c r="AV107" s="89" t="s">
        <v>754</v>
      </c>
      <c r="AW107" s="50">
        <v>2023</v>
      </c>
      <c r="AX107" s="50">
        <v>2023</v>
      </c>
      <c r="AY107" s="48" t="s">
        <v>150</v>
      </c>
    </row>
    <row r="108" spans="1:51" ht="145.5" customHeight="1" x14ac:dyDescent="0.25">
      <c r="A108" s="126" t="s">
        <v>532</v>
      </c>
      <c r="B108" s="51" t="s">
        <v>498</v>
      </c>
      <c r="C108" s="48" t="s">
        <v>97</v>
      </c>
      <c r="D108" s="50"/>
      <c r="E108" s="90">
        <v>121000</v>
      </c>
      <c r="F108" s="50"/>
      <c r="G108" s="50"/>
      <c r="H108" s="50"/>
      <c r="I108" s="50"/>
      <c r="J108" s="50"/>
      <c r="K108" s="87">
        <f t="shared" si="40"/>
        <v>121000</v>
      </c>
      <c r="L108" s="90">
        <v>100000</v>
      </c>
      <c r="M108" s="50"/>
      <c r="N108" s="50"/>
      <c r="O108" s="50"/>
      <c r="P108" s="50"/>
      <c r="Q108" s="50"/>
      <c r="R108" s="87">
        <f t="shared" si="28"/>
        <v>100000</v>
      </c>
      <c r="S108" s="50"/>
      <c r="T108" s="50"/>
      <c r="U108" s="50"/>
      <c r="V108" s="50"/>
      <c r="W108" s="50"/>
      <c r="X108" s="50"/>
      <c r="Y108" s="87">
        <f t="shared" si="29"/>
        <v>0</v>
      </c>
      <c r="Z108" s="50"/>
      <c r="AA108" s="50"/>
      <c r="AB108" s="50"/>
      <c r="AC108" s="50"/>
      <c r="AD108" s="50"/>
      <c r="AE108" s="50"/>
      <c r="AF108" s="87">
        <f t="shared" si="30"/>
        <v>0</v>
      </c>
      <c r="AG108" s="50"/>
      <c r="AH108" s="50"/>
      <c r="AI108" s="50"/>
      <c r="AJ108" s="50"/>
      <c r="AK108" s="50"/>
      <c r="AL108" s="50"/>
      <c r="AM108" s="87">
        <f t="shared" si="31"/>
        <v>0</v>
      </c>
      <c r="AN108" s="50"/>
      <c r="AO108" s="50"/>
      <c r="AP108" s="50"/>
      <c r="AQ108" s="50"/>
      <c r="AR108" s="50"/>
      <c r="AS108" s="50"/>
      <c r="AT108" s="87">
        <f t="shared" si="32"/>
        <v>0</v>
      </c>
      <c r="AU108" s="88">
        <f t="shared" si="41"/>
        <v>221000</v>
      </c>
      <c r="AV108" s="89" t="s">
        <v>755</v>
      </c>
      <c r="AW108" s="50">
        <v>2022</v>
      </c>
      <c r="AX108" s="50">
        <v>2023</v>
      </c>
      <c r="AY108" s="48" t="s">
        <v>68</v>
      </c>
    </row>
    <row r="109" spans="1:51" ht="102" customHeight="1" x14ac:dyDescent="0.25">
      <c r="A109" s="126" t="s">
        <v>533</v>
      </c>
      <c r="B109" s="51" t="s">
        <v>192</v>
      </c>
      <c r="C109" s="48" t="s">
        <v>97</v>
      </c>
      <c r="D109" s="50"/>
      <c r="E109" s="116">
        <v>71455</v>
      </c>
      <c r="F109" s="50"/>
      <c r="G109" s="50"/>
      <c r="H109" s="50"/>
      <c r="I109" s="50"/>
      <c r="J109" s="50"/>
      <c r="K109" s="87">
        <f t="shared" si="40"/>
        <v>71455</v>
      </c>
      <c r="L109" s="116">
        <v>244696.5</v>
      </c>
      <c r="M109" s="50"/>
      <c r="N109" s="50"/>
      <c r="O109" s="50"/>
      <c r="P109" s="50"/>
      <c r="Q109" s="50"/>
      <c r="R109" s="87">
        <f t="shared" si="28"/>
        <v>244696.5</v>
      </c>
      <c r="S109" s="50"/>
      <c r="T109" s="50"/>
      <c r="U109" s="50"/>
      <c r="V109" s="50"/>
      <c r="W109" s="50"/>
      <c r="X109" s="50"/>
      <c r="Y109" s="87">
        <f t="shared" si="29"/>
        <v>0</v>
      </c>
      <c r="Z109" s="50"/>
      <c r="AA109" s="50"/>
      <c r="AB109" s="50"/>
      <c r="AC109" s="50"/>
      <c r="AD109" s="50"/>
      <c r="AE109" s="50"/>
      <c r="AF109" s="87">
        <f t="shared" si="30"/>
        <v>0</v>
      </c>
      <c r="AG109" s="50"/>
      <c r="AH109" s="50"/>
      <c r="AI109" s="50"/>
      <c r="AJ109" s="50"/>
      <c r="AK109" s="50"/>
      <c r="AL109" s="50"/>
      <c r="AM109" s="87">
        <f t="shared" si="31"/>
        <v>0</v>
      </c>
      <c r="AN109" s="50"/>
      <c r="AO109" s="50"/>
      <c r="AP109" s="50"/>
      <c r="AQ109" s="50"/>
      <c r="AR109" s="50"/>
      <c r="AS109" s="50"/>
      <c r="AT109" s="87">
        <f t="shared" si="32"/>
        <v>0</v>
      </c>
      <c r="AU109" s="88">
        <f t="shared" si="41"/>
        <v>316151.5</v>
      </c>
      <c r="AV109" s="89" t="s">
        <v>756</v>
      </c>
      <c r="AW109" s="50">
        <v>2022</v>
      </c>
      <c r="AX109" s="50">
        <v>2023</v>
      </c>
      <c r="AY109" s="48" t="s">
        <v>68</v>
      </c>
    </row>
    <row r="110" spans="1:51" ht="106.5" customHeight="1" x14ac:dyDescent="0.25">
      <c r="A110" s="126" t="s">
        <v>534</v>
      </c>
      <c r="B110" s="51" t="s">
        <v>507</v>
      </c>
      <c r="C110" s="48" t="s">
        <v>97</v>
      </c>
      <c r="D110" s="50"/>
      <c r="E110" s="116"/>
      <c r="F110" s="50"/>
      <c r="G110" s="50"/>
      <c r="H110" s="50"/>
      <c r="I110" s="50"/>
      <c r="J110" s="50"/>
      <c r="K110" s="87">
        <f t="shared" si="40"/>
        <v>0</v>
      </c>
      <c r="L110" s="116"/>
      <c r="M110" s="50"/>
      <c r="N110" s="50"/>
      <c r="O110" s="50"/>
      <c r="P110" s="50"/>
      <c r="Q110" s="50"/>
      <c r="R110" s="87">
        <f t="shared" si="28"/>
        <v>0</v>
      </c>
      <c r="S110" s="50">
        <v>60000</v>
      </c>
      <c r="T110" s="50"/>
      <c r="U110" s="50"/>
      <c r="V110" s="50"/>
      <c r="W110" s="50"/>
      <c r="X110" s="50"/>
      <c r="Y110" s="87">
        <f t="shared" si="29"/>
        <v>60000</v>
      </c>
      <c r="Z110" s="50"/>
      <c r="AA110" s="50"/>
      <c r="AB110" s="50"/>
      <c r="AC110" s="50"/>
      <c r="AD110" s="50"/>
      <c r="AE110" s="50"/>
      <c r="AF110" s="87">
        <f t="shared" si="30"/>
        <v>0</v>
      </c>
      <c r="AG110" s="50"/>
      <c r="AH110" s="50"/>
      <c r="AI110" s="50"/>
      <c r="AJ110" s="50"/>
      <c r="AK110" s="50"/>
      <c r="AL110" s="50"/>
      <c r="AM110" s="87">
        <f t="shared" si="31"/>
        <v>0</v>
      </c>
      <c r="AN110" s="50"/>
      <c r="AO110" s="50"/>
      <c r="AP110" s="50"/>
      <c r="AQ110" s="50"/>
      <c r="AR110" s="50"/>
      <c r="AS110" s="50"/>
      <c r="AT110" s="87">
        <f t="shared" si="32"/>
        <v>0</v>
      </c>
      <c r="AU110" s="88"/>
      <c r="AV110" s="98" t="s">
        <v>757</v>
      </c>
      <c r="AW110" s="100">
        <v>2024</v>
      </c>
      <c r="AX110" s="100">
        <v>2024</v>
      </c>
      <c r="AY110" s="99" t="s">
        <v>508</v>
      </c>
    </row>
    <row r="111" spans="1:51" ht="86.25" customHeight="1" x14ac:dyDescent="0.25">
      <c r="A111" s="126" t="s">
        <v>535</v>
      </c>
      <c r="B111" s="51" t="s">
        <v>67</v>
      </c>
      <c r="C111" s="48" t="s">
        <v>97</v>
      </c>
      <c r="D111" s="50"/>
      <c r="E111" s="90">
        <v>60000</v>
      </c>
      <c r="F111" s="50"/>
      <c r="G111" s="50"/>
      <c r="H111" s="50"/>
      <c r="I111" s="50"/>
      <c r="J111" s="50"/>
      <c r="K111" s="87">
        <f t="shared" si="40"/>
        <v>60000</v>
      </c>
      <c r="L111" s="90">
        <v>300000</v>
      </c>
      <c r="M111" s="50"/>
      <c r="N111" s="50"/>
      <c r="O111" s="50"/>
      <c r="P111" s="50"/>
      <c r="Q111" s="50"/>
      <c r="R111" s="87">
        <f t="shared" si="28"/>
        <v>300000</v>
      </c>
      <c r="S111" s="50"/>
      <c r="T111" s="50"/>
      <c r="U111" s="50"/>
      <c r="V111" s="50"/>
      <c r="W111" s="50"/>
      <c r="X111" s="50"/>
      <c r="Y111" s="87">
        <f t="shared" si="29"/>
        <v>0</v>
      </c>
      <c r="Z111" s="50"/>
      <c r="AA111" s="50"/>
      <c r="AB111" s="50"/>
      <c r="AC111" s="50"/>
      <c r="AD111" s="50"/>
      <c r="AE111" s="50"/>
      <c r="AF111" s="87">
        <f t="shared" si="30"/>
        <v>0</v>
      </c>
      <c r="AG111" s="50"/>
      <c r="AH111" s="50"/>
      <c r="AI111" s="50"/>
      <c r="AJ111" s="50"/>
      <c r="AK111" s="50"/>
      <c r="AL111" s="50"/>
      <c r="AM111" s="87">
        <f t="shared" si="31"/>
        <v>0</v>
      </c>
      <c r="AN111" s="50"/>
      <c r="AO111" s="50"/>
      <c r="AP111" s="50"/>
      <c r="AQ111" s="50"/>
      <c r="AR111" s="50"/>
      <c r="AS111" s="50"/>
      <c r="AT111" s="87">
        <f t="shared" si="32"/>
        <v>0</v>
      </c>
      <c r="AU111" s="88">
        <f t="shared" ref="AU111:AU117" si="42">AT111+AM111+AF111+Y111+R111+K111</f>
        <v>360000</v>
      </c>
      <c r="AV111" s="89" t="s">
        <v>758</v>
      </c>
      <c r="AW111" s="50">
        <v>2023</v>
      </c>
      <c r="AX111" s="50">
        <v>2023</v>
      </c>
      <c r="AY111" s="48" t="s">
        <v>68</v>
      </c>
    </row>
    <row r="112" spans="1:51" ht="156.75" customHeight="1" x14ac:dyDescent="0.25">
      <c r="A112" s="126" t="s">
        <v>536</v>
      </c>
      <c r="B112" s="51" t="s">
        <v>234</v>
      </c>
      <c r="C112" s="48" t="s">
        <v>97</v>
      </c>
      <c r="D112" s="50"/>
      <c r="E112" s="104"/>
      <c r="F112" s="50"/>
      <c r="G112" s="50"/>
      <c r="H112" s="50"/>
      <c r="I112" s="50"/>
      <c r="J112" s="50"/>
      <c r="K112" s="87">
        <f t="shared" si="40"/>
        <v>0</v>
      </c>
      <c r="L112" s="50"/>
      <c r="M112" s="50"/>
      <c r="N112" s="50"/>
      <c r="O112" s="50"/>
      <c r="P112" s="50"/>
      <c r="Q112" s="50"/>
      <c r="R112" s="87">
        <f t="shared" si="28"/>
        <v>0</v>
      </c>
      <c r="S112" s="50"/>
      <c r="T112" s="50"/>
      <c r="U112" s="50"/>
      <c r="V112" s="50"/>
      <c r="W112" s="50"/>
      <c r="X112" s="50"/>
      <c r="Y112" s="87">
        <f t="shared" si="29"/>
        <v>0</v>
      </c>
      <c r="Z112" s="50"/>
      <c r="AA112" s="50"/>
      <c r="AB112" s="50"/>
      <c r="AC112" s="50"/>
      <c r="AD112" s="50"/>
      <c r="AE112" s="50"/>
      <c r="AF112" s="87">
        <f t="shared" si="30"/>
        <v>0</v>
      </c>
      <c r="AG112" s="50"/>
      <c r="AH112" s="50"/>
      <c r="AI112" s="50"/>
      <c r="AJ112" s="50"/>
      <c r="AK112" s="50"/>
      <c r="AL112" s="50"/>
      <c r="AM112" s="87">
        <f t="shared" si="31"/>
        <v>0</v>
      </c>
      <c r="AN112" s="50">
        <v>100000</v>
      </c>
      <c r="AO112" s="50"/>
      <c r="AP112" s="50"/>
      <c r="AQ112" s="50"/>
      <c r="AR112" s="50"/>
      <c r="AS112" s="50"/>
      <c r="AT112" s="87">
        <f t="shared" si="32"/>
        <v>100000</v>
      </c>
      <c r="AU112" s="88">
        <f t="shared" si="42"/>
        <v>100000</v>
      </c>
      <c r="AV112" s="89" t="s">
        <v>759</v>
      </c>
      <c r="AW112" s="50">
        <v>2027</v>
      </c>
      <c r="AX112" s="50">
        <v>2027</v>
      </c>
      <c r="AY112" s="48" t="s">
        <v>235</v>
      </c>
    </row>
    <row r="113" spans="1:51" s="20" customFormat="1" ht="47.1" customHeight="1" x14ac:dyDescent="0.25">
      <c r="A113" s="126" t="s">
        <v>537</v>
      </c>
      <c r="B113" s="51" t="s">
        <v>500</v>
      </c>
      <c r="C113" s="48" t="s">
        <v>97</v>
      </c>
      <c r="D113" s="50"/>
      <c r="E113" s="104"/>
      <c r="F113" s="50"/>
      <c r="G113" s="50"/>
      <c r="H113" s="50"/>
      <c r="I113" s="50"/>
      <c r="J113" s="50"/>
      <c r="K113" s="87">
        <f t="shared" si="40"/>
        <v>0</v>
      </c>
      <c r="L113" s="50"/>
      <c r="M113" s="50"/>
      <c r="N113" s="50"/>
      <c r="O113" s="50"/>
      <c r="P113" s="50"/>
      <c r="Q113" s="50"/>
      <c r="R113" s="87">
        <f t="shared" si="28"/>
        <v>0</v>
      </c>
      <c r="S113" s="50">
        <v>100000</v>
      </c>
      <c r="T113" s="50"/>
      <c r="U113" s="50"/>
      <c r="V113" s="50"/>
      <c r="W113" s="50"/>
      <c r="X113" s="50"/>
      <c r="Y113" s="87">
        <f t="shared" si="29"/>
        <v>100000</v>
      </c>
      <c r="Z113" s="50"/>
      <c r="AA113" s="50"/>
      <c r="AB113" s="50"/>
      <c r="AC113" s="50"/>
      <c r="AD113" s="50"/>
      <c r="AE113" s="50"/>
      <c r="AF113" s="87">
        <f t="shared" si="30"/>
        <v>0</v>
      </c>
      <c r="AG113" s="50"/>
      <c r="AH113" s="50"/>
      <c r="AI113" s="50"/>
      <c r="AJ113" s="50"/>
      <c r="AK113" s="50"/>
      <c r="AL113" s="50"/>
      <c r="AM113" s="87">
        <f t="shared" si="31"/>
        <v>0</v>
      </c>
      <c r="AN113" s="50"/>
      <c r="AO113" s="50"/>
      <c r="AP113" s="50"/>
      <c r="AQ113" s="50"/>
      <c r="AR113" s="50"/>
      <c r="AS113" s="50"/>
      <c r="AT113" s="87">
        <f t="shared" si="32"/>
        <v>0</v>
      </c>
      <c r="AU113" s="88">
        <f t="shared" si="42"/>
        <v>100000</v>
      </c>
      <c r="AV113" s="89" t="s">
        <v>760</v>
      </c>
      <c r="AW113" s="50">
        <v>2024</v>
      </c>
      <c r="AX113" s="50">
        <v>2024</v>
      </c>
      <c r="AY113" s="48" t="s">
        <v>235</v>
      </c>
    </row>
    <row r="114" spans="1:51" s="20" customFormat="1" ht="45" hidden="1" customHeight="1" x14ac:dyDescent="0.25">
      <c r="A114" s="126" t="s">
        <v>538</v>
      </c>
      <c r="B114" s="51" t="s">
        <v>236</v>
      </c>
      <c r="C114" s="48" t="s">
        <v>97</v>
      </c>
      <c r="D114" s="50"/>
      <c r="E114" s="104"/>
      <c r="F114" s="50"/>
      <c r="G114" s="50"/>
      <c r="H114" s="50"/>
      <c r="I114" s="50"/>
      <c r="J114" s="50"/>
      <c r="K114" s="87">
        <f t="shared" si="40"/>
        <v>0</v>
      </c>
      <c r="L114" s="50"/>
      <c r="M114" s="50"/>
      <c r="N114" s="50"/>
      <c r="O114" s="50"/>
      <c r="P114" s="50"/>
      <c r="Q114" s="50"/>
      <c r="R114" s="87">
        <f t="shared" si="28"/>
        <v>0</v>
      </c>
      <c r="S114" s="50"/>
      <c r="T114" s="50"/>
      <c r="U114" s="50"/>
      <c r="V114" s="50"/>
      <c r="W114" s="50"/>
      <c r="X114" s="50"/>
      <c r="Y114" s="87">
        <f t="shared" si="29"/>
        <v>0</v>
      </c>
      <c r="Z114" s="50"/>
      <c r="AA114" s="50"/>
      <c r="AB114" s="50"/>
      <c r="AC114" s="50"/>
      <c r="AD114" s="50"/>
      <c r="AE114" s="50"/>
      <c r="AF114" s="87">
        <f t="shared" si="30"/>
        <v>0</v>
      </c>
      <c r="AG114" s="50"/>
      <c r="AH114" s="50"/>
      <c r="AI114" s="50"/>
      <c r="AJ114" s="50"/>
      <c r="AK114" s="50"/>
      <c r="AL114" s="50"/>
      <c r="AM114" s="87">
        <f t="shared" si="31"/>
        <v>0</v>
      </c>
      <c r="AN114" s="50">
        <v>80000</v>
      </c>
      <c r="AO114" s="50"/>
      <c r="AP114" s="50"/>
      <c r="AQ114" s="50"/>
      <c r="AR114" s="50"/>
      <c r="AS114" s="50"/>
      <c r="AT114" s="87">
        <f t="shared" si="32"/>
        <v>80000</v>
      </c>
      <c r="AU114" s="88">
        <f t="shared" si="42"/>
        <v>80000</v>
      </c>
      <c r="AV114" s="89" t="s">
        <v>761</v>
      </c>
      <c r="AW114" s="50">
        <v>2027</v>
      </c>
      <c r="AX114" s="50">
        <v>2027</v>
      </c>
      <c r="AY114" s="48" t="s">
        <v>235</v>
      </c>
    </row>
    <row r="115" spans="1:51" s="20" customFormat="1" ht="50.45" customHeight="1" x14ac:dyDescent="0.25">
      <c r="A115" s="126" t="s">
        <v>539</v>
      </c>
      <c r="B115" s="137" t="s">
        <v>237</v>
      </c>
      <c r="C115" s="48" t="s">
        <v>97</v>
      </c>
      <c r="D115" s="123"/>
      <c r="E115" s="105"/>
      <c r="F115" s="123"/>
      <c r="G115" s="123"/>
      <c r="H115" s="123"/>
      <c r="I115" s="123"/>
      <c r="J115" s="123"/>
      <c r="K115" s="87">
        <f t="shared" si="40"/>
        <v>0</v>
      </c>
      <c r="L115" s="123"/>
      <c r="M115" s="123"/>
      <c r="N115" s="123"/>
      <c r="O115" s="123"/>
      <c r="P115" s="123"/>
      <c r="Q115" s="123"/>
      <c r="R115" s="87">
        <f t="shared" si="28"/>
        <v>0</v>
      </c>
      <c r="S115" s="123">
        <v>80000</v>
      </c>
      <c r="T115" s="123"/>
      <c r="U115" s="123"/>
      <c r="V115" s="123"/>
      <c r="W115" s="123"/>
      <c r="X115" s="123"/>
      <c r="Y115" s="87">
        <f t="shared" si="29"/>
        <v>80000</v>
      </c>
      <c r="Z115" s="123"/>
      <c r="AA115" s="123"/>
      <c r="AB115" s="123"/>
      <c r="AC115" s="123"/>
      <c r="AD115" s="123"/>
      <c r="AE115" s="123"/>
      <c r="AF115" s="87">
        <f t="shared" si="30"/>
        <v>0</v>
      </c>
      <c r="AG115" s="123"/>
      <c r="AH115" s="123"/>
      <c r="AI115" s="123"/>
      <c r="AJ115" s="123"/>
      <c r="AK115" s="123"/>
      <c r="AL115" s="123"/>
      <c r="AM115" s="87">
        <f t="shared" si="31"/>
        <v>0</v>
      </c>
      <c r="AN115" s="123"/>
      <c r="AO115" s="123"/>
      <c r="AP115" s="123"/>
      <c r="AQ115" s="123"/>
      <c r="AR115" s="123"/>
      <c r="AS115" s="123"/>
      <c r="AT115" s="87">
        <f t="shared" si="32"/>
        <v>0</v>
      </c>
      <c r="AU115" s="136">
        <f t="shared" si="42"/>
        <v>80000</v>
      </c>
      <c r="AV115" s="121" t="s">
        <v>762</v>
      </c>
      <c r="AW115" s="50">
        <v>2024</v>
      </c>
      <c r="AX115" s="50">
        <v>2024</v>
      </c>
      <c r="AY115" s="121" t="s">
        <v>235</v>
      </c>
    </row>
    <row r="116" spans="1:51" s="20" customFormat="1" ht="48" customHeight="1" x14ac:dyDescent="0.25">
      <c r="A116" s="126" t="s">
        <v>540</v>
      </c>
      <c r="B116" s="137" t="s">
        <v>238</v>
      </c>
      <c r="C116" s="48" t="s">
        <v>97</v>
      </c>
      <c r="D116" s="123"/>
      <c r="E116" s="105"/>
      <c r="F116" s="123"/>
      <c r="G116" s="123"/>
      <c r="H116" s="123"/>
      <c r="I116" s="123"/>
      <c r="J116" s="123"/>
      <c r="K116" s="87">
        <f t="shared" si="40"/>
        <v>0</v>
      </c>
      <c r="L116" s="123"/>
      <c r="M116" s="123"/>
      <c r="N116" s="123"/>
      <c r="O116" s="123"/>
      <c r="P116" s="123"/>
      <c r="Q116" s="123"/>
      <c r="R116" s="87">
        <f t="shared" si="28"/>
        <v>0</v>
      </c>
      <c r="S116" s="123"/>
      <c r="T116" s="123"/>
      <c r="U116" s="123"/>
      <c r="V116" s="123"/>
      <c r="W116" s="123"/>
      <c r="X116" s="123"/>
      <c r="Y116" s="87">
        <f t="shared" si="29"/>
        <v>0</v>
      </c>
      <c r="Z116" s="123"/>
      <c r="AA116" s="123"/>
      <c r="AB116" s="123"/>
      <c r="AC116" s="123"/>
      <c r="AD116" s="123"/>
      <c r="AE116" s="123"/>
      <c r="AF116" s="87">
        <f t="shared" si="30"/>
        <v>0</v>
      </c>
      <c r="AG116" s="123"/>
      <c r="AH116" s="123"/>
      <c r="AI116" s="123"/>
      <c r="AJ116" s="123"/>
      <c r="AK116" s="123"/>
      <c r="AL116" s="123"/>
      <c r="AM116" s="87">
        <f t="shared" si="31"/>
        <v>0</v>
      </c>
      <c r="AN116" s="123">
        <v>100000</v>
      </c>
      <c r="AO116" s="123"/>
      <c r="AP116" s="123"/>
      <c r="AQ116" s="123"/>
      <c r="AR116" s="123"/>
      <c r="AS116" s="123"/>
      <c r="AT116" s="87">
        <f t="shared" si="32"/>
        <v>100000</v>
      </c>
      <c r="AU116" s="136">
        <f t="shared" si="42"/>
        <v>100000</v>
      </c>
      <c r="AV116" s="121" t="s">
        <v>763</v>
      </c>
      <c r="AW116" s="50">
        <v>2027</v>
      </c>
      <c r="AX116" s="50">
        <v>2027</v>
      </c>
      <c r="AY116" s="121" t="s">
        <v>235</v>
      </c>
    </row>
    <row r="117" spans="1:51" s="20" customFormat="1" ht="38.450000000000003" customHeight="1" x14ac:dyDescent="0.25">
      <c r="A117" s="126" t="s">
        <v>541</v>
      </c>
      <c r="B117" s="137" t="s">
        <v>240</v>
      </c>
      <c r="C117" s="48" t="s">
        <v>97</v>
      </c>
      <c r="D117" s="123"/>
      <c r="E117" s="105"/>
      <c r="F117" s="123"/>
      <c r="G117" s="123"/>
      <c r="H117" s="123"/>
      <c r="I117" s="123"/>
      <c r="J117" s="123"/>
      <c r="K117" s="87">
        <f t="shared" si="40"/>
        <v>0</v>
      </c>
      <c r="L117" s="123"/>
      <c r="M117" s="123"/>
      <c r="N117" s="123"/>
      <c r="O117" s="123"/>
      <c r="P117" s="123"/>
      <c r="Q117" s="123"/>
      <c r="R117" s="87">
        <f t="shared" si="28"/>
        <v>0</v>
      </c>
      <c r="S117" s="123"/>
      <c r="T117" s="123"/>
      <c r="U117" s="123"/>
      <c r="V117" s="123"/>
      <c r="W117" s="123"/>
      <c r="X117" s="123"/>
      <c r="Y117" s="87">
        <f t="shared" si="29"/>
        <v>0</v>
      </c>
      <c r="Z117" s="123"/>
      <c r="AA117" s="123"/>
      <c r="AB117" s="123"/>
      <c r="AC117" s="123"/>
      <c r="AD117" s="123"/>
      <c r="AE117" s="123"/>
      <c r="AF117" s="87">
        <f t="shared" si="30"/>
        <v>0</v>
      </c>
      <c r="AG117" s="123">
        <v>145000</v>
      </c>
      <c r="AH117" s="123"/>
      <c r="AI117" s="123"/>
      <c r="AJ117" s="123"/>
      <c r="AK117" s="123"/>
      <c r="AL117" s="123"/>
      <c r="AM117" s="87">
        <f t="shared" si="31"/>
        <v>145000</v>
      </c>
      <c r="AN117" s="123"/>
      <c r="AO117" s="123"/>
      <c r="AP117" s="123"/>
      <c r="AQ117" s="123"/>
      <c r="AR117" s="123"/>
      <c r="AS117" s="123"/>
      <c r="AT117" s="87">
        <f t="shared" si="32"/>
        <v>0</v>
      </c>
      <c r="AU117" s="136">
        <f t="shared" si="42"/>
        <v>145000</v>
      </c>
      <c r="AV117" s="121" t="s">
        <v>764</v>
      </c>
      <c r="AW117" s="50">
        <v>2026</v>
      </c>
      <c r="AX117" s="50">
        <v>2026</v>
      </c>
      <c r="AY117" s="121" t="s">
        <v>235</v>
      </c>
    </row>
    <row r="118" spans="1:51" s="20" customFormat="1" ht="41.45" customHeight="1" x14ac:dyDescent="0.25">
      <c r="A118" s="351" t="s">
        <v>400</v>
      </c>
      <c r="B118" s="352"/>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52"/>
      <c r="Z118" s="352"/>
      <c r="AA118" s="352"/>
      <c r="AB118" s="352"/>
      <c r="AC118" s="352"/>
      <c r="AD118" s="352"/>
      <c r="AE118" s="352"/>
      <c r="AF118" s="352"/>
      <c r="AG118" s="352"/>
      <c r="AH118" s="352"/>
      <c r="AI118" s="352"/>
      <c r="AJ118" s="352"/>
      <c r="AK118" s="352"/>
      <c r="AL118" s="352"/>
      <c r="AM118" s="352"/>
      <c r="AN118" s="352"/>
      <c r="AO118" s="352"/>
      <c r="AP118" s="352"/>
      <c r="AQ118" s="352"/>
      <c r="AR118" s="352"/>
      <c r="AS118" s="352"/>
      <c r="AT118" s="352"/>
      <c r="AU118" s="352"/>
      <c r="AV118" s="352"/>
      <c r="AW118" s="352"/>
      <c r="AX118" s="352"/>
      <c r="AY118" s="352"/>
    </row>
    <row r="119" spans="1:51" s="19" customFormat="1" ht="38.1" customHeight="1" x14ac:dyDescent="0.25">
      <c r="A119" s="92" t="s">
        <v>476</v>
      </c>
      <c r="B119" s="51"/>
      <c r="C119" s="51"/>
      <c r="D119" s="51"/>
      <c r="E119" s="51"/>
      <c r="F119" s="51"/>
      <c r="G119" s="51"/>
      <c r="H119" s="51"/>
      <c r="I119" s="51"/>
      <c r="J119" s="51"/>
      <c r="K119" s="87">
        <f>E119+F119+G119+I119</f>
        <v>0</v>
      </c>
      <c r="L119" s="94"/>
      <c r="M119" s="51"/>
      <c r="N119" s="51"/>
      <c r="O119" s="51"/>
      <c r="P119" s="51"/>
      <c r="Q119" s="51"/>
      <c r="R119" s="87">
        <f>L119+M119+N119+P119</f>
        <v>0</v>
      </c>
      <c r="S119" s="50"/>
      <c r="T119" s="50"/>
      <c r="U119" s="50"/>
      <c r="V119" s="50"/>
      <c r="W119" s="50"/>
      <c r="X119" s="50"/>
      <c r="Y119" s="87">
        <f>S119+T119+U119+W119</f>
        <v>0</v>
      </c>
      <c r="Z119" s="50"/>
      <c r="AA119" s="50"/>
      <c r="AB119" s="50"/>
      <c r="AC119" s="50"/>
      <c r="AD119" s="50"/>
      <c r="AE119" s="50"/>
      <c r="AF119" s="87">
        <f>Z119+AA119+AB119+AD119</f>
        <v>0</v>
      </c>
      <c r="AG119" s="50"/>
      <c r="AH119" s="50"/>
      <c r="AI119" s="50"/>
      <c r="AJ119" s="50"/>
      <c r="AK119" s="50"/>
      <c r="AL119" s="50"/>
      <c r="AM119" s="87">
        <f>AG119+AH119+AI119+AK119</f>
        <v>0</v>
      </c>
      <c r="AN119" s="50"/>
      <c r="AO119" s="50"/>
      <c r="AP119" s="50"/>
      <c r="AQ119" s="50"/>
      <c r="AR119" s="50"/>
      <c r="AS119" s="50"/>
      <c r="AT119" s="87">
        <f>AN119+AO119+AP119+AR119</f>
        <v>0</v>
      </c>
      <c r="AU119" s="95">
        <f>AT119+AM119+AF119+Y119+R119+K119</f>
        <v>0</v>
      </c>
      <c r="AV119" s="96"/>
      <c r="AW119" s="51"/>
      <c r="AX119" s="54"/>
      <c r="AY119" s="51"/>
    </row>
    <row r="120" spans="1:51" s="20" customFormat="1" ht="31.5" customHeight="1" x14ac:dyDescent="0.25">
      <c r="A120" s="351" t="s">
        <v>601</v>
      </c>
      <c r="B120" s="352"/>
      <c r="C120" s="352"/>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row>
    <row r="121" spans="1:51" s="20" customFormat="1" ht="34.5" customHeight="1" x14ac:dyDescent="0.25">
      <c r="A121" s="92" t="s">
        <v>477</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51" t="s">
        <v>401</v>
      </c>
      <c r="B122" s="352"/>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row>
    <row r="123" spans="1:51" s="20" customFormat="1" ht="42.6" customHeight="1" x14ac:dyDescent="0.25">
      <c r="A123" s="92" t="s">
        <v>478</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58" t="s">
        <v>402</v>
      </c>
      <c r="B124" s="373"/>
      <c r="C124" s="373"/>
      <c r="D124" s="373"/>
      <c r="E124" s="117">
        <f>SUM(E126,E128,E130,E132)</f>
        <v>0</v>
      </c>
      <c r="F124" s="117">
        <f t="shared" ref="F124:AU124" si="43">SUM(F126,F128,F130,F132)</f>
        <v>0</v>
      </c>
      <c r="G124" s="117">
        <f t="shared" si="43"/>
        <v>0</v>
      </c>
      <c r="H124" s="117"/>
      <c r="I124" s="117">
        <f t="shared" si="43"/>
        <v>0</v>
      </c>
      <c r="J124" s="117"/>
      <c r="K124" s="117">
        <f t="shared" si="43"/>
        <v>0</v>
      </c>
      <c r="L124" s="117">
        <f t="shared" si="43"/>
        <v>0</v>
      </c>
      <c r="M124" s="117">
        <f t="shared" si="43"/>
        <v>0</v>
      </c>
      <c r="N124" s="117">
        <f t="shared" si="43"/>
        <v>0</v>
      </c>
      <c r="O124" s="117"/>
      <c r="P124" s="117">
        <f t="shared" si="43"/>
        <v>0</v>
      </c>
      <c r="Q124" s="117"/>
      <c r="R124" s="117">
        <f t="shared" si="43"/>
        <v>0</v>
      </c>
      <c r="S124" s="117">
        <f t="shared" si="43"/>
        <v>0</v>
      </c>
      <c r="T124" s="117">
        <f t="shared" si="43"/>
        <v>0</v>
      </c>
      <c r="U124" s="117">
        <f t="shared" si="43"/>
        <v>0</v>
      </c>
      <c r="V124" s="117"/>
      <c r="W124" s="117">
        <f t="shared" si="43"/>
        <v>0</v>
      </c>
      <c r="X124" s="117"/>
      <c r="Y124" s="117">
        <f t="shared" si="43"/>
        <v>0</v>
      </c>
      <c r="Z124" s="117">
        <f t="shared" si="43"/>
        <v>0</v>
      </c>
      <c r="AA124" s="117">
        <f t="shared" si="43"/>
        <v>0</v>
      </c>
      <c r="AB124" s="117">
        <f t="shared" si="43"/>
        <v>0</v>
      </c>
      <c r="AC124" s="117"/>
      <c r="AD124" s="117">
        <f t="shared" si="43"/>
        <v>0</v>
      </c>
      <c r="AE124" s="117"/>
      <c r="AF124" s="117">
        <f t="shared" ref="AF124" si="44">SUM(AF126,AF128,AF130,AF132)</f>
        <v>0</v>
      </c>
      <c r="AG124" s="117">
        <f t="shared" si="43"/>
        <v>0</v>
      </c>
      <c r="AH124" s="117">
        <f t="shared" si="43"/>
        <v>0</v>
      </c>
      <c r="AI124" s="117">
        <f t="shared" si="43"/>
        <v>0</v>
      </c>
      <c r="AJ124" s="117"/>
      <c r="AK124" s="117">
        <f t="shared" si="43"/>
        <v>0</v>
      </c>
      <c r="AL124" s="117"/>
      <c r="AM124" s="117">
        <f t="shared" ref="AM124" si="45">SUM(AM126,AM128,AM130,AM132)</f>
        <v>0</v>
      </c>
      <c r="AN124" s="117">
        <f t="shared" si="43"/>
        <v>0</v>
      </c>
      <c r="AO124" s="117">
        <f t="shared" si="43"/>
        <v>0</v>
      </c>
      <c r="AP124" s="117">
        <f t="shared" si="43"/>
        <v>0</v>
      </c>
      <c r="AQ124" s="117"/>
      <c r="AR124" s="117">
        <f t="shared" si="43"/>
        <v>0</v>
      </c>
      <c r="AS124" s="117">
        <f t="shared" si="43"/>
        <v>0</v>
      </c>
      <c r="AT124" s="117">
        <f t="shared" si="43"/>
        <v>0</v>
      </c>
      <c r="AU124" s="117">
        <f t="shared" si="43"/>
        <v>0</v>
      </c>
      <c r="AV124" s="117"/>
      <c r="AW124" s="117"/>
      <c r="AX124" s="117"/>
      <c r="AY124" s="117"/>
    </row>
    <row r="125" spans="1:51" s="20" customFormat="1" ht="21.95" customHeight="1" x14ac:dyDescent="0.25">
      <c r="A125" s="351" t="s">
        <v>403</v>
      </c>
      <c r="B125" s="352"/>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c r="AF125" s="352"/>
      <c r="AG125" s="352"/>
      <c r="AH125" s="352"/>
      <c r="AI125" s="352"/>
      <c r="AJ125" s="352"/>
      <c r="AK125" s="352"/>
      <c r="AL125" s="352"/>
      <c r="AM125" s="352"/>
      <c r="AN125" s="352"/>
      <c r="AO125" s="352"/>
      <c r="AP125" s="352"/>
      <c r="AQ125" s="352"/>
      <c r="AR125" s="352"/>
      <c r="AS125" s="352"/>
      <c r="AT125" s="352"/>
      <c r="AU125" s="352"/>
      <c r="AV125" s="352"/>
      <c r="AW125" s="352"/>
      <c r="AX125" s="352"/>
      <c r="AY125" s="352"/>
    </row>
    <row r="126" spans="1:51" s="20" customFormat="1" ht="24.6" customHeight="1" x14ac:dyDescent="0.25">
      <c r="A126" s="92" t="s">
        <v>479</v>
      </c>
      <c r="B126" s="51"/>
      <c r="C126" s="51"/>
      <c r="D126" s="51"/>
      <c r="E126" s="51"/>
      <c r="F126" s="51"/>
      <c r="G126" s="51"/>
      <c r="H126" s="51"/>
      <c r="I126" s="51"/>
      <c r="J126" s="51"/>
      <c r="K126" s="87">
        <f>E126+F126+G126+I126</f>
        <v>0</v>
      </c>
      <c r="L126" s="94"/>
      <c r="M126" s="51"/>
      <c r="N126" s="51"/>
      <c r="O126" s="51"/>
      <c r="P126" s="51"/>
      <c r="Q126" s="51"/>
      <c r="R126" s="87">
        <f>L126+M126+N126+P126</f>
        <v>0</v>
      </c>
      <c r="S126" s="50"/>
      <c r="T126" s="50"/>
      <c r="U126" s="50"/>
      <c r="V126" s="50"/>
      <c r="W126" s="50"/>
      <c r="X126" s="50"/>
      <c r="Y126" s="87">
        <f>S126+T126+U126+W126</f>
        <v>0</v>
      </c>
      <c r="Z126" s="50"/>
      <c r="AA126" s="50"/>
      <c r="AB126" s="50"/>
      <c r="AC126" s="50"/>
      <c r="AD126" s="50"/>
      <c r="AE126" s="50"/>
      <c r="AF126" s="87">
        <f>Z126+AA126+AB126+AD126</f>
        <v>0</v>
      </c>
      <c r="AG126" s="50"/>
      <c r="AH126" s="50"/>
      <c r="AI126" s="50"/>
      <c r="AJ126" s="50"/>
      <c r="AK126" s="50"/>
      <c r="AL126" s="50"/>
      <c r="AM126" s="87">
        <f>AG126+AH126+AI126+AK126</f>
        <v>0</v>
      </c>
      <c r="AN126" s="50"/>
      <c r="AO126" s="50"/>
      <c r="AP126" s="50"/>
      <c r="AQ126" s="50"/>
      <c r="AR126" s="50"/>
      <c r="AS126" s="50"/>
      <c r="AT126" s="87">
        <f>AN126+AO126+AP126+AR126</f>
        <v>0</v>
      </c>
      <c r="AU126" s="95">
        <f>AT126+AM126+AF126+Y126+R126+K126</f>
        <v>0</v>
      </c>
      <c r="AV126" s="96"/>
      <c r="AW126" s="51"/>
      <c r="AX126" s="54"/>
      <c r="AY126" s="51"/>
    </row>
    <row r="127" spans="1:51" s="20" customFormat="1" ht="29.1" customHeight="1" x14ac:dyDescent="0.25">
      <c r="A127" s="351" t="s">
        <v>602</v>
      </c>
      <c r="B127" s="352"/>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row>
    <row r="128" spans="1:51" s="61" customFormat="1" ht="27.75" customHeight="1" x14ac:dyDescent="0.25">
      <c r="A128" s="92" t="s">
        <v>480</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31.5" customHeight="1" x14ac:dyDescent="0.25">
      <c r="A129" s="351" t="s">
        <v>404</v>
      </c>
      <c r="B129" s="352"/>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352"/>
      <c r="AL129" s="352"/>
      <c r="AM129" s="352"/>
      <c r="AN129" s="352"/>
      <c r="AO129" s="352"/>
      <c r="AP129" s="352"/>
      <c r="AQ129" s="352"/>
      <c r="AR129" s="352"/>
      <c r="AS129" s="352"/>
      <c r="AT129" s="352"/>
      <c r="AU129" s="352"/>
      <c r="AV129" s="352"/>
      <c r="AW129" s="352"/>
      <c r="AX129" s="352"/>
      <c r="AY129" s="352"/>
    </row>
    <row r="130" spans="1:149" s="20" customFormat="1" ht="27.95" customHeight="1" x14ac:dyDescent="0.25">
      <c r="A130" s="92" t="s">
        <v>481</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0" customHeight="1" x14ac:dyDescent="0.25">
      <c r="A131" s="351" t="s">
        <v>603</v>
      </c>
      <c r="B131" s="352"/>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row>
    <row r="132" spans="1:149" s="20" customFormat="1" ht="27.95" customHeight="1" x14ac:dyDescent="0.25">
      <c r="A132" s="92" t="s">
        <v>482</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1.5" customHeight="1" x14ac:dyDescent="0.25">
      <c r="A133" s="358" t="s">
        <v>405</v>
      </c>
      <c r="B133" s="368"/>
      <c r="C133" s="368"/>
      <c r="D133" s="368"/>
      <c r="E133" s="84">
        <f>SUM(E135,E137,E139:E145)</f>
        <v>18717.29</v>
      </c>
      <c r="F133" s="84">
        <f t="shared" ref="F133:AU133" si="46">SUM(F135,F137,F139:F145)</f>
        <v>3234190</v>
      </c>
      <c r="G133" s="84">
        <f t="shared" si="46"/>
        <v>1826149.78</v>
      </c>
      <c r="H133" s="84"/>
      <c r="I133" s="84">
        <f t="shared" si="46"/>
        <v>499589.18000000005</v>
      </c>
      <c r="J133" s="84"/>
      <c r="K133" s="84">
        <f t="shared" si="46"/>
        <v>5578646.2500000009</v>
      </c>
      <c r="L133" s="84">
        <f t="shared" si="46"/>
        <v>947480</v>
      </c>
      <c r="M133" s="84">
        <f t="shared" si="46"/>
        <v>0</v>
      </c>
      <c r="N133" s="84">
        <f t="shared" si="46"/>
        <v>0</v>
      </c>
      <c r="O133" s="84"/>
      <c r="P133" s="84">
        <f t="shared" si="46"/>
        <v>1260720</v>
      </c>
      <c r="Q133" s="84"/>
      <c r="R133" s="84">
        <f t="shared" si="46"/>
        <v>2208200</v>
      </c>
      <c r="S133" s="84">
        <f t="shared" si="46"/>
        <v>247480</v>
      </c>
      <c r="T133" s="84">
        <f t="shared" si="46"/>
        <v>0</v>
      </c>
      <c r="U133" s="84">
        <f t="shared" si="46"/>
        <v>0</v>
      </c>
      <c r="V133" s="84"/>
      <c r="W133" s="84">
        <f t="shared" si="46"/>
        <v>1260720</v>
      </c>
      <c r="X133" s="84"/>
      <c r="Y133" s="84">
        <f t="shared" si="46"/>
        <v>1508200</v>
      </c>
      <c r="Z133" s="84">
        <f t="shared" si="46"/>
        <v>0</v>
      </c>
      <c r="AA133" s="84">
        <f t="shared" si="46"/>
        <v>0</v>
      </c>
      <c r="AB133" s="84">
        <f t="shared" si="46"/>
        <v>0</v>
      </c>
      <c r="AC133" s="84"/>
      <c r="AD133" s="84">
        <f t="shared" si="46"/>
        <v>0</v>
      </c>
      <c r="AE133" s="84"/>
      <c r="AF133" s="84">
        <f t="shared" si="46"/>
        <v>0</v>
      </c>
      <c r="AG133" s="84">
        <f t="shared" si="46"/>
        <v>0</v>
      </c>
      <c r="AH133" s="84">
        <f t="shared" si="46"/>
        <v>0</v>
      </c>
      <c r="AI133" s="84">
        <f t="shared" si="46"/>
        <v>0</v>
      </c>
      <c r="AJ133" s="84"/>
      <c r="AK133" s="84">
        <f t="shared" si="46"/>
        <v>0</v>
      </c>
      <c r="AL133" s="84"/>
      <c r="AM133" s="84">
        <f t="shared" si="46"/>
        <v>0</v>
      </c>
      <c r="AN133" s="84">
        <f t="shared" si="46"/>
        <v>0</v>
      </c>
      <c r="AO133" s="84">
        <f t="shared" si="46"/>
        <v>0</v>
      </c>
      <c r="AP133" s="84">
        <f t="shared" si="46"/>
        <v>0</v>
      </c>
      <c r="AQ133" s="84"/>
      <c r="AR133" s="84">
        <f t="shared" si="46"/>
        <v>0</v>
      </c>
      <c r="AS133" s="84"/>
      <c r="AT133" s="84">
        <f t="shared" si="46"/>
        <v>0</v>
      </c>
      <c r="AU133" s="84">
        <f t="shared" si="46"/>
        <v>9295046.25</v>
      </c>
      <c r="AV133" s="84"/>
      <c r="AW133" s="84"/>
      <c r="AX133" s="84"/>
      <c r="AY133" s="84"/>
    </row>
    <row r="134" spans="1:149" s="151" customFormat="1" ht="72" customHeight="1" x14ac:dyDescent="0.25">
      <c r="A134" s="351" t="s">
        <v>604</v>
      </c>
      <c r="B134" s="352"/>
      <c r="C134" s="352"/>
      <c r="D134" s="352"/>
      <c r="E134" s="352"/>
      <c r="F134" s="352"/>
      <c r="G134" s="352"/>
      <c r="H134" s="352"/>
      <c r="I134" s="352"/>
      <c r="J134" s="352"/>
      <c r="K134" s="352"/>
      <c r="L134" s="352"/>
      <c r="M134" s="352"/>
      <c r="N134" s="352"/>
      <c r="O134" s="352"/>
      <c r="P134" s="352"/>
      <c r="Q134" s="352"/>
      <c r="R134" s="352"/>
      <c r="S134" s="352"/>
      <c r="T134" s="352"/>
      <c r="U134" s="352"/>
      <c r="V134" s="352"/>
      <c r="W134" s="352"/>
      <c r="X134" s="352"/>
      <c r="Y134" s="352"/>
      <c r="Z134" s="352"/>
      <c r="AA134" s="352"/>
      <c r="AB134" s="352"/>
      <c r="AC134" s="352"/>
      <c r="AD134" s="352"/>
      <c r="AE134" s="352"/>
      <c r="AF134" s="352"/>
      <c r="AG134" s="352"/>
      <c r="AH134" s="352"/>
      <c r="AI134" s="352"/>
      <c r="AJ134" s="352"/>
      <c r="AK134" s="352"/>
      <c r="AL134" s="352"/>
      <c r="AM134" s="352"/>
      <c r="AN134" s="352"/>
      <c r="AO134" s="352"/>
      <c r="AP134" s="352"/>
      <c r="AQ134" s="352"/>
      <c r="AR134" s="352"/>
      <c r="AS134" s="352"/>
      <c r="AT134" s="352"/>
      <c r="AU134" s="352"/>
      <c r="AV134" s="352"/>
      <c r="AW134" s="352"/>
      <c r="AX134" s="352"/>
      <c r="AY134" s="352"/>
    </row>
    <row r="135" spans="1:149" s="4" customFormat="1" ht="45" customHeight="1" x14ac:dyDescent="0.25">
      <c r="A135" s="92" t="s">
        <v>483</v>
      </c>
      <c r="B135" s="51"/>
      <c r="C135" s="51"/>
      <c r="D135" s="51"/>
      <c r="E135" s="51"/>
      <c r="F135" s="51"/>
      <c r="G135" s="51"/>
      <c r="H135" s="51"/>
      <c r="I135" s="51"/>
      <c r="J135" s="51"/>
      <c r="K135" s="87">
        <f>E135+F135+G135+I135</f>
        <v>0</v>
      </c>
      <c r="L135" s="94"/>
      <c r="M135" s="51"/>
      <c r="N135" s="51"/>
      <c r="O135" s="51"/>
      <c r="P135" s="51"/>
      <c r="Q135" s="51"/>
      <c r="R135" s="87">
        <f>L135+M135+N135+P135</f>
        <v>0</v>
      </c>
      <c r="S135" s="50"/>
      <c r="T135" s="50"/>
      <c r="U135" s="50"/>
      <c r="V135" s="50"/>
      <c r="W135" s="50"/>
      <c r="X135" s="50"/>
      <c r="Y135" s="87">
        <f>S135+T135+U135+W135</f>
        <v>0</v>
      </c>
      <c r="Z135" s="50"/>
      <c r="AA135" s="50"/>
      <c r="AB135" s="50"/>
      <c r="AC135" s="50"/>
      <c r="AD135" s="50"/>
      <c r="AE135" s="50"/>
      <c r="AF135" s="87">
        <f>Z135+AA135+AB135+AD135</f>
        <v>0</v>
      </c>
      <c r="AG135" s="50"/>
      <c r="AH135" s="50"/>
      <c r="AI135" s="50"/>
      <c r="AJ135" s="50"/>
      <c r="AK135" s="50"/>
      <c r="AL135" s="50"/>
      <c r="AM135" s="87">
        <f>AG135+AH135+AI135+AK135</f>
        <v>0</v>
      </c>
      <c r="AN135" s="50"/>
      <c r="AO135" s="50"/>
      <c r="AP135" s="50"/>
      <c r="AQ135" s="50"/>
      <c r="AR135" s="50"/>
      <c r="AS135" s="50"/>
      <c r="AT135" s="87">
        <f>AN135+AO135+AP135+AR135</f>
        <v>0</v>
      </c>
      <c r="AU135" s="95">
        <f>AT135+AM135+AF135+Y135+R135+K135</f>
        <v>0</v>
      </c>
      <c r="AV135" s="96"/>
      <c r="AW135" s="51"/>
      <c r="AX135" s="54"/>
      <c r="AY135" s="51"/>
    </row>
    <row r="136" spans="1:149" s="4" customFormat="1" ht="58.5" customHeight="1" x14ac:dyDescent="0.25">
      <c r="A136" s="351" t="s">
        <v>406</v>
      </c>
      <c r="B136" s="352"/>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row>
    <row r="137" spans="1:149" s="4" customFormat="1" ht="36.950000000000003" customHeight="1" x14ac:dyDescent="0.25">
      <c r="A137" s="92" t="s">
        <v>484</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82.5" customHeight="1" x14ac:dyDescent="0.25">
      <c r="A138" s="351" t="s">
        <v>605</v>
      </c>
      <c r="B138" s="352"/>
      <c r="C138" s="352"/>
      <c r="D138" s="352"/>
      <c r="E138" s="352"/>
      <c r="F138" s="352"/>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row>
    <row r="139" spans="1:149" s="20" customFormat="1" ht="80.099999999999994" customHeight="1" x14ac:dyDescent="0.25">
      <c r="A139" s="149" t="s">
        <v>485</v>
      </c>
      <c r="B139" s="51" t="s">
        <v>185</v>
      </c>
      <c r="C139" s="51" t="s">
        <v>97</v>
      </c>
      <c r="D139" s="150"/>
      <c r="E139" s="108"/>
      <c r="F139" s="108">
        <v>2234190</v>
      </c>
      <c r="G139" s="108">
        <v>1681835.24</v>
      </c>
      <c r="H139" s="108"/>
      <c r="I139" s="112">
        <f>396751.03+62750.12</f>
        <v>459501.15</v>
      </c>
      <c r="J139" s="118" t="s">
        <v>163</v>
      </c>
      <c r="K139" s="118">
        <f>E139+F139+G139+I139</f>
        <v>4375526.3900000006</v>
      </c>
      <c r="L139" s="108"/>
      <c r="M139" s="108"/>
      <c r="N139" s="108"/>
      <c r="O139" s="108"/>
      <c r="P139" s="108"/>
      <c r="Q139" s="108"/>
      <c r="R139" s="49">
        <f>L139+M139+N139+P139</f>
        <v>0</v>
      </c>
      <c r="S139" s="108"/>
      <c r="T139" s="108"/>
      <c r="U139" s="108"/>
      <c r="V139" s="108"/>
      <c r="W139" s="108"/>
      <c r="X139" s="108"/>
      <c r="Y139" s="87">
        <f t="shared" ref="Y139:Y143" si="47">S139+T139+U139+W139</f>
        <v>0</v>
      </c>
      <c r="Z139" s="108"/>
      <c r="AA139" s="108"/>
      <c r="AB139" s="108"/>
      <c r="AC139" s="108"/>
      <c r="AD139" s="108"/>
      <c r="AE139" s="108"/>
      <c r="AF139" s="87">
        <f t="shared" ref="AF139:AF143" si="48">Z139+AA139+AB139+AD139</f>
        <v>0</v>
      </c>
      <c r="AG139" s="108"/>
      <c r="AH139" s="108"/>
      <c r="AI139" s="108"/>
      <c r="AJ139" s="108"/>
      <c r="AK139" s="108"/>
      <c r="AL139" s="108"/>
      <c r="AM139" s="87">
        <f t="shared" ref="AM139:AM143" si="49">AG139+AH139+AI139+AK139</f>
        <v>0</v>
      </c>
      <c r="AN139" s="108"/>
      <c r="AO139" s="108"/>
      <c r="AP139" s="108"/>
      <c r="AQ139" s="108"/>
      <c r="AR139" s="108"/>
      <c r="AS139" s="108"/>
      <c r="AT139" s="87">
        <f t="shared" ref="AT139:AT143" si="50">AN139+AO139+AP139+AR139</f>
        <v>0</v>
      </c>
      <c r="AU139" s="95">
        <f>AT139+AM139+AF139+Y139+R139+K139</f>
        <v>4375526.3900000006</v>
      </c>
      <c r="AV139" s="96" t="s">
        <v>804</v>
      </c>
      <c r="AW139" s="108">
        <v>2022</v>
      </c>
      <c r="AX139" s="108">
        <v>2022</v>
      </c>
      <c r="AY139" s="119" t="s">
        <v>261</v>
      </c>
    </row>
    <row r="140" spans="1:149" s="151" customFormat="1" ht="39.950000000000003" customHeight="1" x14ac:dyDescent="0.25">
      <c r="A140" s="127" t="s">
        <v>606</v>
      </c>
      <c r="B140" s="51" t="s">
        <v>47</v>
      </c>
      <c r="C140" s="51" t="s">
        <v>97</v>
      </c>
      <c r="D140" s="199"/>
      <c r="E140" s="108">
        <v>18717.29</v>
      </c>
      <c r="F140" s="108"/>
      <c r="G140" s="108">
        <v>144314.54</v>
      </c>
      <c r="H140" s="108" t="s">
        <v>46</v>
      </c>
      <c r="I140" s="108">
        <f>4446.27+6239.1+29402.66</f>
        <v>40088.03</v>
      </c>
      <c r="J140" s="96" t="s">
        <v>486</v>
      </c>
      <c r="K140" s="118">
        <f t="shared" ref="K140:K143" si="51">E140+F140+G140+I140</f>
        <v>203119.86000000002</v>
      </c>
      <c r="L140" s="108"/>
      <c r="M140" s="108"/>
      <c r="N140" s="108"/>
      <c r="O140" s="108"/>
      <c r="P140" s="108"/>
      <c r="Q140" s="108"/>
      <c r="R140" s="49">
        <f t="shared" ref="R140:R143" si="52">L140+M140+N140+P140</f>
        <v>0</v>
      </c>
      <c r="S140" s="108"/>
      <c r="T140" s="108"/>
      <c r="U140" s="108"/>
      <c r="V140" s="108"/>
      <c r="W140" s="108"/>
      <c r="X140" s="108"/>
      <c r="Y140" s="87">
        <f t="shared" si="47"/>
        <v>0</v>
      </c>
      <c r="Z140" s="108"/>
      <c r="AA140" s="108"/>
      <c r="AB140" s="108"/>
      <c r="AC140" s="108"/>
      <c r="AD140" s="108"/>
      <c r="AE140" s="108"/>
      <c r="AF140" s="87">
        <f t="shared" si="48"/>
        <v>0</v>
      </c>
      <c r="AG140" s="108"/>
      <c r="AH140" s="108"/>
      <c r="AI140" s="108"/>
      <c r="AJ140" s="108"/>
      <c r="AK140" s="108"/>
      <c r="AL140" s="108"/>
      <c r="AM140" s="87">
        <f t="shared" si="49"/>
        <v>0</v>
      </c>
      <c r="AN140" s="108"/>
      <c r="AO140" s="108"/>
      <c r="AP140" s="108"/>
      <c r="AQ140" s="108"/>
      <c r="AR140" s="108"/>
      <c r="AS140" s="108"/>
      <c r="AT140" s="87">
        <f t="shared" si="50"/>
        <v>0</v>
      </c>
      <c r="AU140" s="95">
        <f>AT140+AM140+AF140+Y140+R140+K140</f>
        <v>203119.86000000002</v>
      </c>
      <c r="AV140" s="96" t="s">
        <v>805</v>
      </c>
      <c r="AW140" s="108">
        <v>2022</v>
      </c>
      <c r="AX140" s="108">
        <v>2022</v>
      </c>
      <c r="AY140" s="119" t="s">
        <v>261</v>
      </c>
    </row>
    <row r="141" spans="1:149" s="66" customFormat="1" ht="44.45" customHeight="1" x14ac:dyDescent="0.25">
      <c r="A141" s="127" t="s">
        <v>607</v>
      </c>
      <c r="B141" s="51" t="s">
        <v>648</v>
      </c>
      <c r="C141" s="51" t="s">
        <v>97</v>
      </c>
      <c r="D141" s="199"/>
      <c r="E141" s="108"/>
      <c r="F141" s="108"/>
      <c r="G141" s="108"/>
      <c r="H141" s="108"/>
      <c r="I141" s="108"/>
      <c r="J141" s="108"/>
      <c r="K141" s="118">
        <f t="shared" si="51"/>
        <v>0</v>
      </c>
      <c r="L141" s="108">
        <v>25000</v>
      </c>
      <c r="M141" s="108"/>
      <c r="N141" s="108"/>
      <c r="O141" s="108"/>
      <c r="P141" s="108"/>
      <c r="Q141" s="108"/>
      <c r="R141" s="49">
        <f t="shared" si="52"/>
        <v>25000</v>
      </c>
      <c r="S141" s="108">
        <v>25000</v>
      </c>
      <c r="T141" s="108"/>
      <c r="U141" s="108"/>
      <c r="V141" s="108"/>
      <c r="W141" s="108"/>
      <c r="X141" s="108"/>
      <c r="Y141" s="87">
        <f t="shared" si="47"/>
        <v>25000</v>
      </c>
      <c r="Z141" s="108"/>
      <c r="AA141" s="108"/>
      <c r="AB141" s="108"/>
      <c r="AC141" s="108"/>
      <c r="AD141" s="108"/>
      <c r="AE141" s="108"/>
      <c r="AF141" s="87">
        <f t="shared" si="48"/>
        <v>0</v>
      </c>
      <c r="AG141" s="108"/>
      <c r="AH141" s="108"/>
      <c r="AI141" s="108"/>
      <c r="AJ141" s="108"/>
      <c r="AK141" s="108"/>
      <c r="AL141" s="108"/>
      <c r="AM141" s="87">
        <f t="shared" si="49"/>
        <v>0</v>
      </c>
      <c r="AN141" s="108"/>
      <c r="AO141" s="108"/>
      <c r="AP141" s="108"/>
      <c r="AQ141" s="108"/>
      <c r="AR141" s="108"/>
      <c r="AS141" s="108"/>
      <c r="AT141" s="87">
        <f t="shared" si="50"/>
        <v>0</v>
      </c>
      <c r="AU141" s="95">
        <f>AT141+AM141+AF141+Y141+R141+K141</f>
        <v>50000</v>
      </c>
      <c r="AV141" s="96" t="s">
        <v>806</v>
      </c>
      <c r="AW141" s="108">
        <v>2023</v>
      </c>
      <c r="AX141" s="108">
        <v>2024</v>
      </c>
      <c r="AY141" s="119" t="s">
        <v>649</v>
      </c>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61"/>
      <c r="CI141" s="61"/>
      <c r="CJ141" s="61"/>
      <c r="CK141" s="61"/>
      <c r="CL141" s="61"/>
      <c r="CM141" s="61"/>
      <c r="CN141" s="61"/>
      <c r="CO141" s="61"/>
      <c r="CP141" s="61"/>
      <c r="CQ141" s="61"/>
      <c r="CR141" s="61"/>
      <c r="CS141" s="61"/>
      <c r="CT141" s="61"/>
      <c r="CU141" s="61"/>
      <c r="CV141" s="61"/>
      <c r="CW141" s="61"/>
      <c r="CX141" s="61"/>
      <c r="CY141" s="61"/>
      <c r="CZ141" s="61"/>
      <c r="DA141" s="61"/>
      <c r="DB141" s="61"/>
      <c r="DC141" s="61"/>
      <c r="DD141" s="61"/>
      <c r="DE141" s="61"/>
      <c r="DF141" s="61"/>
      <c r="DG141" s="61"/>
      <c r="DH141" s="61"/>
      <c r="DI141" s="61"/>
      <c r="DJ141" s="61"/>
      <c r="DK141" s="61"/>
      <c r="DL141" s="61"/>
      <c r="DM141" s="61"/>
      <c r="DN141" s="61"/>
      <c r="DO141" s="61"/>
      <c r="DP141" s="61"/>
      <c r="DQ141" s="61"/>
      <c r="DR141" s="61"/>
      <c r="DS141" s="61"/>
      <c r="DT141" s="61"/>
      <c r="DU141" s="61"/>
      <c r="DV141" s="61"/>
      <c r="DW141" s="61"/>
      <c r="DX141" s="61"/>
      <c r="DY141" s="61"/>
      <c r="DZ141" s="61"/>
      <c r="EA141" s="61"/>
      <c r="EB141" s="61"/>
      <c r="EC141" s="61"/>
      <c r="ED141" s="61"/>
      <c r="EE141" s="61"/>
      <c r="EF141" s="61"/>
      <c r="EG141" s="61"/>
      <c r="EH141" s="61"/>
      <c r="EI141" s="61"/>
      <c r="EJ141" s="61"/>
      <c r="EK141" s="61"/>
      <c r="EL141" s="61"/>
      <c r="EM141" s="61"/>
      <c r="EN141" s="61"/>
      <c r="EO141" s="61"/>
      <c r="EP141" s="61"/>
      <c r="EQ141" s="61"/>
      <c r="ER141" s="61"/>
      <c r="ES141" s="61"/>
    </row>
    <row r="142" spans="1:149" s="20" customFormat="1" ht="309" customHeight="1" x14ac:dyDescent="0.25">
      <c r="A142" s="127" t="s">
        <v>608</v>
      </c>
      <c r="B142" s="51" t="s">
        <v>650</v>
      </c>
      <c r="C142" s="51" t="s">
        <v>97</v>
      </c>
      <c r="D142" s="199"/>
      <c r="E142" s="108"/>
      <c r="F142" s="108"/>
      <c r="G142" s="108"/>
      <c r="H142" s="108"/>
      <c r="I142" s="108"/>
      <c r="J142" s="108"/>
      <c r="K142" s="118">
        <f t="shared" si="51"/>
        <v>0</v>
      </c>
      <c r="L142" s="108">
        <v>222480</v>
      </c>
      <c r="M142" s="108"/>
      <c r="N142" s="108"/>
      <c r="O142" s="108"/>
      <c r="P142" s="108">
        <v>1260720</v>
      </c>
      <c r="Q142" s="108"/>
      <c r="R142" s="49">
        <f t="shared" si="52"/>
        <v>1483200</v>
      </c>
      <c r="S142" s="108">
        <v>222480</v>
      </c>
      <c r="T142" s="108"/>
      <c r="U142" s="108"/>
      <c r="V142" s="108"/>
      <c r="W142" s="108">
        <v>1260720</v>
      </c>
      <c r="X142" s="108"/>
      <c r="Y142" s="87">
        <f t="shared" si="47"/>
        <v>1483200</v>
      </c>
      <c r="Z142" s="108"/>
      <c r="AA142" s="108"/>
      <c r="AB142" s="108"/>
      <c r="AC142" s="108"/>
      <c r="AD142" s="108"/>
      <c r="AE142" s="108"/>
      <c r="AF142" s="87">
        <f t="shared" si="48"/>
        <v>0</v>
      </c>
      <c r="AG142" s="108"/>
      <c r="AH142" s="108"/>
      <c r="AI142" s="108"/>
      <c r="AJ142" s="108"/>
      <c r="AK142" s="108"/>
      <c r="AL142" s="108"/>
      <c r="AM142" s="87">
        <f t="shared" si="49"/>
        <v>0</v>
      </c>
      <c r="AN142" s="108"/>
      <c r="AO142" s="108"/>
      <c r="AP142" s="108"/>
      <c r="AQ142" s="108"/>
      <c r="AR142" s="108"/>
      <c r="AS142" s="108"/>
      <c r="AT142" s="87">
        <f t="shared" si="50"/>
        <v>0</v>
      </c>
      <c r="AU142" s="95">
        <f>AT142+AM142+AF142+Y142+R142+K142</f>
        <v>2966400</v>
      </c>
      <c r="AV142" s="96" t="s">
        <v>651</v>
      </c>
      <c r="AW142" s="108">
        <v>2023</v>
      </c>
      <c r="AX142" s="108">
        <v>2024</v>
      </c>
      <c r="AY142" s="51" t="s">
        <v>88</v>
      </c>
    </row>
    <row r="143" spans="1:149" s="20" customFormat="1" ht="45" hidden="1" customHeight="1" x14ac:dyDescent="0.25">
      <c r="A143" s="127" t="s">
        <v>609</v>
      </c>
      <c r="B143" s="51" t="s">
        <v>186</v>
      </c>
      <c r="C143" s="51" t="s">
        <v>97</v>
      </c>
      <c r="D143" s="199"/>
      <c r="E143" s="108"/>
      <c r="F143" s="108">
        <v>1000000</v>
      </c>
      <c r="G143" s="108"/>
      <c r="H143" s="108"/>
      <c r="I143" s="108"/>
      <c r="J143" s="108"/>
      <c r="K143" s="118">
        <f t="shared" si="51"/>
        <v>1000000</v>
      </c>
      <c r="L143" s="108">
        <v>700000</v>
      </c>
      <c r="M143" s="108"/>
      <c r="N143" s="108"/>
      <c r="O143" s="108"/>
      <c r="P143" s="108"/>
      <c r="Q143" s="108"/>
      <c r="R143" s="49">
        <f t="shared" si="52"/>
        <v>700000</v>
      </c>
      <c r="S143" s="108"/>
      <c r="T143" s="108"/>
      <c r="U143" s="108"/>
      <c r="V143" s="108"/>
      <c r="W143" s="108"/>
      <c r="X143" s="108"/>
      <c r="Y143" s="87">
        <f t="shared" si="47"/>
        <v>0</v>
      </c>
      <c r="Z143" s="108"/>
      <c r="AA143" s="108"/>
      <c r="AB143" s="108"/>
      <c r="AC143" s="108"/>
      <c r="AD143" s="108"/>
      <c r="AE143" s="108"/>
      <c r="AF143" s="87">
        <f t="shared" si="48"/>
        <v>0</v>
      </c>
      <c r="AG143" s="108"/>
      <c r="AH143" s="108"/>
      <c r="AI143" s="108"/>
      <c r="AJ143" s="108"/>
      <c r="AK143" s="108"/>
      <c r="AL143" s="108"/>
      <c r="AM143" s="87">
        <f t="shared" si="49"/>
        <v>0</v>
      </c>
      <c r="AN143" s="108"/>
      <c r="AO143" s="108"/>
      <c r="AP143" s="108"/>
      <c r="AQ143" s="108"/>
      <c r="AR143" s="108"/>
      <c r="AS143" s="108"/>
      <c r="AT143" s="87">
        <f t="shared" si="50"/>
        <v>0</v>
      </c>
      <c r="AU143" s="95">
        <f>AT143+AM143+AF143+Y143+R143+K143</f>
        <v>1700000</v>
      </c>
      <c r="AV143" s="96" t="s">
        <v>900</v>
      </c>
      <c r="AW143" s="108">
        <v>2023</v>
      </c>
      <c r="AX143" s="108">
        <v>2023</v>
      </c>
      <c r="AY143" s="51" t="s">
        <v>88</v>
      </c>
    </row>
    <row r="144" spans="1:149" s="20" customFormat="1" ht="29.45" customHeight="1" x14ac:dyDescent="0.25">
      <c r="A144" s="351" t="s">
        <v>610</v>
      </c>
      <c r="B144" s="352"/>
      <c r="C144" s="352"/>
      <c r="D144" s="352"/>
      <c r="E144" s="352"/>
      <c r="F144" s="352"/>
      <c r="G144" s="352"/>
      <c r="H144" s="352"/>
      <c r="I144" s="352"/>
      <c r="J144" s="352"/>
      <c r="K144" s="352"/>
      <c r="L144" s="352"/>
      <c r="M144" s="352"/>
      <c r="N144" s="352"/>
      <c r="O144" s="352"/>
      <c r="P144" s="352"/>
      <c r="Q144" s="352"/>
      <c r="R144" s="352"/>
      <c r="S144" s="352"/>
      <c r="T144" s="352"/>
      <c r="U144" s="352"/>
      <c r="V144" s="352"/>
      <c r="W144" s="352"/>
      <c r="X144" s="352"/>
      <c r="Y144" s="352"/>
      <c r="Z144" s="352"/>
      <c r="AA144" s="352"/>
      <c r="AB144" s="352"/>
      <c r="AC144" s="352"/>
      <c r="AD144" s="352"/>
      <c r="AE144" s="352"/>
      <c r="AF144" s="352"/>
      <c r="AG144" s="352"/>
      <c r="AH144" s="352"/>
      <c r="AI144" s="352"/>
      <c r="AJ144" s="352"/>
      <c r="AK144" s="352"/>
      <c r="AL144" s="352"/>
      <c r="AM144" s="352"/>
      <c r="AN144" s="352"/>
      <c r="AO144" s="352"/>
      <c r="AP144" s="352"/>
      <c r="AQ144" s="352"/>
      <c r="AR144" s="352"/>
      <c r="AS144" s="352"/>
      <c r="AT144" s="352"/>
      <c r="AU144" s="352"/>
      <c r="AV144" s="352"/>
      <c r="AW144" s="352"/>
      <c r="AX144" s="352"/>
      <c r="AY144" s="352"/>
    </row>
    <row r="145" spans="1:149" ht="48" customHeight="1" x14ac:dyDescent="0.25">
      <c r="A145" s="149" t="s">
        <v>407</v>
      </c>
      <c r="B145" s="51"/>
      <c r="C145" s="51"/>
      <c r="D145" s="150"/>
      <c r="E145" s="108"/>
      <c r="F145" s="108"/>
      <c r="G145" s="108"/>
      <c r="H145" s="108"/>
      <c r="I145" s="112"/>
      <c r="J145" s="118"/>
      <c r="K145" s="118"/>
      <c r="L145" s="108"/>
      <c r="M145" s="108"/>
      <c r="N145" s="108"/>
      <c r="O145" s="108"/>
      <c r="P145" s="108"/>
      <c r="Q145" s="108"/>
      <c r="R145" s="49"/>
      <c r="S145" s="108"/>
      <c r="T145" s="108"/>
      <c r="U145" s="108"/>
      <c r="V145" s="108"/>
      <c r="W145" s="108"/>
      <c r="X145" s="108"/>
      <c r="Y145" s="49"/>
      <c r="Z145" s="108"/>
      <c r="AA145" s="108"/>
      <c r="AB145" s="108"/>
      <c r="AC145" s="108"/>
      <c r="AD145" s="108"/>
      <c r="AE145" s="108"/>
      <c r="AF145" s="49"/>
      <c r="AG145" s="108"/>
      <c r="AH145" s="108"/>
      <c r="AI145" s="108"/>
      <c r="AJ145" s="108"/>
      <c r="AK145" s="108"/>
      <c r="AL145" s="108"/>
      <c r="AM145" s="49"/>
      <c r="AN145" s="108"/>
      <c r="AO145" s="108"/>
      <c r="AP145" s="108"/>
      <c r="AQ145" s="108"/>
      <c r="AR145" s="108"/>
      <c r="AS145" s="108"/>
      <c r="AT145" s="49"/>
      <c r="AU145" s="95"/>
      <c r="AV145" s="96"/>
      <c r="AW145" s="108"/>
      <c r="AX145" s="108"/>
      <c r="AY145" s="119"/>
    </row>
    <row r="146" spans="1:149" ht="43.5" customHeight="1" x14ac:dyDescent="0.25">
      <c r="A146" s="358" t="s">
        <v>611</v>
      </c>
      <c r="B146" s="359"/>
      <c r="C146" s="359"/>
      <c r="D146" s="359"/>
      <c r="E146" s="254">
        <f>SUM(E148,E150:E153)</f>
        <v>335031</v>
      </c>
      <c r="F146" s="254">
        <f t="shared" ref="F146:AT146" si="53">SUM(F148,F150:F153)</f>
        <v>0</v>
      </c>
      <c r="G146" s="254">
        <f t="shared" si="53"/>
        <v>0</v>
      </c>
      <c r="H146" s="254">
        <f t="shared" si="53"/>
        <v>0</v>
      </c>
      <c r="I146" s="254">
        <f t="shared" si="53"/>
        <v>784776</v>
      </c>
      <c r="J146" s="254">
        <f t="shared" si="53"/>
        <v>0</v>
      </c>
      <c r="K146" s="254">
        <f t="shared" si="53"/>
        <v>1119807</v>
      </c>
      <c r="L146" s="254">
        <f>SUM(L148,L150:L153)</f>
        <v>30000</v>
      </c>
      <c r="M146" s="254">
        <f t="shared" si="53"/>
        <v>0</v>
      </c>
      <c r="N146" s="254">
        <f t="shared" si="53"/>
        <v>0</v>
      </c>
      <c r="O146" s="254">
        <f t="shared" si="53"/>
        <v>0</v>
      </c>
      <c r="P146" s="254">
        <f t="shared" si="53"/>
        <v>0</v>
      </c>
      <c r="Q146" s="254">
        <f t="shared" si="53"/>
        <v>0</v>
      </c>
      <c r="R146" s="254">
        <f t="shared" si="53"/>
        <v>30000</v>
      </c>
      <c r="S146" s="254">
        <f>SUM(S148,S150:S153)</f>
        <v>51176.470560000002</v>
      </c>
      <c r="T146" s="254">
        <f t="shared" si="53"/>
        <v>0</v>
      </c>
      <c r="U146" s="254">
        <f t="shared" si="53"/>
        <v>0</v>
      </c>
      <c r="V146" s="254">
        <f t="shared" si="53"/>
        <v>0</v>
      </c>
      <c r="W146" s="254">
        <f t="shared" si="53"/>
        <v>119999.99983999999</v>
      </c>
      <c r="X146" s="254">
        <f t="shared" si="53"/>
        <v>0</v>
      </c>
      <c r="Y146" s="254">
        <f t="shared" si="53"/>
        <v>171176.47039999999</v>
      </c>
      <c r="Z146" s="254">
        <f>SUM(Z148,Z150:Z153)</f>
        <v>243529.41143999997</v>
      </c>
      <c r="AA146" s="254">
        <f t="shared" si="53"/>
        <v>0</v>
      </c>
      <c r="AB146" s="254">
        <f t="shared" si="53"/>
        <v>0</v>
      </c>
      <c r="AC146" s="254">
        <f t="shared" si="53"/>
        <v>0</v>
      </c>
      <c r="AD146" s="254">
        <f t="shared" si="53"/>
        <v>1379999.99816</v>
      </c>
      <c r="AE146" s="254">
        <f t="shared" si="53"/>
        <v>0</v>
      </c>
      <c r="AF146" s="254">
        <f t="shared" si="53"/>
        <v>1623529.4095999999</v>
      </c>
      <c r="AG146" s="254">
        <f>SUM(AG148,AG150:AG153)</f>
        <v>0</v>
      </c>
      <c r="AH146" s="254">
        <f t="shared" si="53"/>
        <v>0</v>
      </c>
      <c r="AI146" s="254">
        <f t="shared" si="53"/>
        <v>0</v>
      </c>
      <c r="AJ146" s="254">
        <f t="shared" si="53"/>
        <v>0</v>
      </c>
      <c r="AK146" s="254">
        <f t="shared" si="53"/>
        <v>0</v>
      </c>
      <c r="AL146" s="254">
        <f t="shared" si="53"/>
        <v>0</v>
      </c>
      <c r="AM146" s="254">
        <f t="shared" si="53"/>
        <v>0</v>
      </c>
      <c r="AN146" s="254">
        <f>SUM(AN148,AN150:AN153)</f>
        <v>0</v>
      </c>
      <c r="AO146" s="254">
        <f t="shared" si="53"/>
        <v>0</v>
      </c>
      <c r="AP146" s="254">
        <f t="shared" si="53"/>
        <v>0</v>
      </c>
      <c r="AQ146" s="254">
        <f t="shared" si="53"/>
        <v>0</v>
      </c>
      <c r="AR146" s="254">
        <f t="shared" si="53"/>
        <v>0</v>
      </c>
      <c r="AS146" s="254">
        <f t="shared" si="53"/>
        <v>0</v>
      </c>
      <c r="AT146" s="254">
        <f t="shared" si="53"/>
        <v>0</v>
      </c>
      <c r="AU146" s="83">
        <f>SUM(AU148,AU150:AU153)</f>
        <v>2944512.88</v>
      </c>
      <c r="AV146" s="84"/>
      <c r="AW146" s="84"/>
      <c r="AX146" s="84"/>
      <c r="AY146" s="84"/>
    </row>
    <row r="147" spans="1:149" ht="63" customHeight="1" x14ac:dyDescent="0.25">
      <c r="A147" s="351" t="s">
        <v>408</v>
      </c>
      <c r="B147" s="352"/>
      <c r="C147" s="352"/>
      <c r="D147" s="352"/>
      <c r="E147" s="352"/>
      <c r="F147" s="352"/>
      <c r="G147" s="352"/>
      <c r="H147" s="352"/>
      <c r="I147" s="352"/>
      <c r="J147" s="352"/>
      <c r="K147" s="352"/>
      <c r="L147" s="352"/>
      <c r="M147" s="352"/>
      <c r="N147" s="352"/>
      <c r="O147" s="352"/>
      <c r="P147" s="352"/>
      <c r="Q147" s="352"/>
      <c r="R147" s="352"/>
      <c r="S147" s="352"/>
      <c r="T147" s="352"/>
      <c r="U147" s="352"/>
      <c r="V147" s="352"/>
      <c r="W147" s="352"/>
      <c r="X147" s="352"/>
      <c r="Y147" s="352"/>
      <c r="Z147" s="352"/>
      <c r="AA147" s="352"/>
      <c r="AB147" s="352"/>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2"/>
      <c r="AY147" s="352"/>
    </row>
    <row r="148" spans="1:149" ht="33" customHeight="1" x14ac:dyDescent="0.4">
      <c r="A148" s="92" t="s">
        <v>409</v>
      </c>
      <c r="B148" s="51"/>
      <c r="C148" s="51"/>
      <c r="D148" s="51"/>
      <c r="E148" s="51"/>
      <c r="F148" s="51"/>
      <c r="G148" s="51"/>
      <c r="H148" s="51"/>
      <c r="I148" s="51"/>
      <c r="J148" s="51"/>
      <c r="K148" s="87">
        <f>E148+F148+G148+I148</f>
        <v>0</v>
      </c>
      <c r="L148" s="94"/>
      <c r="M148" s="51"/>
      <c r="N148" s="51"/>
      <c r="O148" s="51"/>
      <c r="P148" s="51"/>
      <c r="Q148" s="51"/>
      <c r="R148" s="87">
        <f>L148+M148+N148+P148</f>
        <v>0</v>
      </c>
      <c r="S148" s="50"/>
      <c r="T148" s="50"/>
      <c r="U148" s="50"/>
      <c r="V148" s="50"/>
      <c r="W148" s="50"/>
      <c r="X148" s="50"/>
      <c r="Y148" s="87">
        <f>S148+T148+U148+W148</f>
        <v>0</v>
      </c>
      <c r="Z148" s="50"/>
      <c r="AA148" s="50"/>
      <c r="AB148" s="50"/>
      <c r="AC148" s="50"/>
      <c r="AD148" s="50"/>
      <c r="AE148" s="50"/>
      <c r="AF148" s="87">
        <f>Z148+AA148+AB148+AD148</f>
        <v>0</v>
      </c>
      <c r="AG148" s="50"/>
      <c r="AH148" s="50"/>
      <c r="AI148" s="50"/>
      <c r="AJ148" s="50"/>
      <c r="AK148" s="50"/>
      <c r="AL148" s="50"/>
      <c r="AM148" s="87">
        <f>AG148+AH148+AI148+AK148</f>
        <v>0</v>
      </c>
      <c r="AN148" s="50"/>
      <c r="AO148" s="50"/>
      <c r="AP148" s="50"/>
      <c r="AQ148" s="50"/>
      <c r="AR148" s="50"/>
      <c r="AS148" s="50"/>
      <c r="AT148" s="87">
        <f>AN148+AO148+AP148+AR148</f>
        <v>0</v>
      </c>
      <c r="AU148" s="95">
        <f>AT148+AM148+AF148+Y148+R148+K148</f>
        <v>0</v>
      </c>
      <c r="AV148" s="96"/>
      <c r="AW148" s="51"/>
      <c r="AX148" s="54"/>
      <c r="AY148" s="51"/>
      <c r="AZ148" s="273"/>
    </row>
    <row r="149" spans="1:149" ht="54.6" customHeight="1" x14ac:dyDescent="0.4">
      <c r="A149" s="351" t="s">
        <v>410</v>
      </c>
      <c r="B149" s="352"/>
      <c r="C149" s="352"/>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c r="AZ149" s="273"/>
    </row>
    <row r="150" spans="1:149" s="20" customFormat="1" ht="131.44999999999999" customHeight="1" x14ac:dyDescent="0.25">
      <c r="A150" s="126" t="s">
        <v>411</v>
      </c>
      <c r="B150" s="120" t="s">
        <v>190</v>
      </c>
      <c r="C150" s="51" t="s">
        <v>97</v>
      </c>
      <c r="D150" s="122"/>
      <c r="E150" s="152">
        <v>335031</v>
      </c>
      <c r="F150" s="105"/>
      <c r="G150" s="123"/>
      <c r="H150" s="123"/>
      <c r="I150" s="105">
        <v>284776</v>
      </c>
      <c r="J150" s="123" t="s">
        <v>191</v>
      </c>
      <c r="K150" s="87">
        <f>E150+F150+G150+I150</f>
        <v>619807</v>
      </c>
      <c r="L150" s="50"/>
      <c r="M150" s="50"/>
      <c r="N150" s="50"/>
      <c r="O150" s="50"/>
      <c r="P150" s="50"/>
      <c r="Q150" s="50"/>
      <c r="R150" s="87">
        <f>L150+M150+N150+P150</f>
        <v>0</v>
      </c>
      <c r="S150" s="50"/>
      <c r="T150" s="50"/>
      <c r="U150" s="50"/>
      <c r="V150" s="50"/>
      <c r="W150" s="50"/>
      <c r="X150" s="50"/>
      <c r="Y150" s="87">
        <f t="shared" ref="Y150:Y152" si="54">S150+T150+U150+W150</f>
        <v>0</v>
      </c>
      <c r="Z150" s="50"/>
      <c r="AA150" s="50"/>
      <c r="AB150" s="50"/>
      <c r="AC150" s="50"/>
      <c r="AD150" s="50"/>
      <c r="AE150" s="50"/>
      <c r="AF150" s="87">
        <f t="shared" ref="AF150:AF153" si="55">Z150+AA150+AB150+AD150</f>
        <v>0</v>
      </c>
      <c r="AG150" s="50"/>
      <c r="AH150" s="50"/>
      <c r="AI150" s="50"/>
      <c r="AJ150" s="50"/>
      <c r="AK150" s="50"/>
      <c r="AL150" s="50"/>
      <c r="AM150" s="87">
        <f t="shared" ref="AM150:AM153" si="56">AG150+AH150+AI150+AK150</f>
        <v>0</v>
      </c>
      <c r="AN150" s="50"/>
      <c r="AO150" s="50"/>
      <c r="AP150" s="50"/>
      <c r="AQ150" s="50"/>
      <c r="AR150" s="50"/>
      <c r="AS150" s="50"/>
      <c r="AT150" s="87">
        <f t="shared" ref="AT150:AT153" si="57">AN150+AO150+AP150+AR150</f>
        <v>0</v>
      </c>
      <c r="AU150" s="95">
        <f>AT150+AM150+AF150+Y150+R150+K150</f>
        <v>619807</v>
      </c>
      <c r="AV150" s="124" t="s">
        <v>888</v>
      </c>
      <c r="AW150" s="50">
        <v>2022</v>
      </c>
      <c r="AX150" s="50">
        <v>2022</v>
      </c>
      <c r="AY150" s="91" t="s">
        <v>68</v>
      </c>
    </row>
    <row r="151" spans="1:149" s="6" customFormat="1" ht="82.5" customHeight="1" x14ac:dyDescent="0.25">
      <c r="A151" s="126" t="s">
        <v>412</v>
      </c>
      <c r="B151" s="48" t="s">
        <v>89</v>
      </c>
      <c r="C151" s="51" t="s">
        <v>97</v>
      </c>
      <c r="D151" s="50"/>
      <c r="E151" s="90"/>
      <c r="F151" s="50"/>
      <c r="G151" s="90"/>
      <c r="H151" s="50"/>
      <c r="I151" s="50">
        <v>500000</v>
      </c>
      <c r="J151" s="50" t="s">
        <v>487</v>
      </c>
      <c r="K151" s="87">
        <f t="shared" ref="K151:K153" si="58">E151+F151+G151+I151</f>
        <v>500000</v>
      </c>
      <c r="L151" s="50"/>
      <c r="M151" s="50"/>
      <c r="N151" s="50"/>
      <c r="O151" s="50"/>
      <c r="P151" s="50"/>
      <c r="Q151" s="50"/>
      <c r="R151" s="87">
        <f t="shared" ref="R151:R153" si="59">L151+M151+N151+P151</f>
        <v>0</v>
      </c>
      <c r="S151" s="108"/>
      <c r="T151" s="108"/>
      <c r="U151" s="108"/>
      <c r="V151" s="108"/>
      <c r="W151" s="108"/>
      <c r="X151" s="108"/>
      <c r="Y151" s="87">
        <f t="shared" si="54"/>
        <v>0</v>
      </c>
      <c r="Z151" s="108"/>
      <c r="AA151" s="108"/>
      <c r="AB151" s="108"/>
      <c r="AC151" s="108"/>
      <c r="AD151" s="108"/>
      <c r="AE151" s="108"/>
      <c r="AF151" s="87">
        <f t="shared" si="55"/>
        <v>0</v>
      </c>
      <c r="AG151" s="108"/>
      <c r="AH151" s="108"/>
      <c r="AI151" s="108"/>
      <c r="AJ151" s="108"/>
      <c r="AK151" s="108"/>
      <c r="AL151" s="108"/>
      <c r="AM151" s="87">
        <f t="shared" si="56"/>
        <v>0</v>
      </c>
      <c r="AN151" s="50"/>
      <c r="AO151" s="50"/>
      <c r="AP151" s="50"/>
      <c r="AQ151" s="50"/>
      <c r="AR151" s="50"/>
      <c r="AS151" s="50"/>
      <c r="AT151" s="87">
        <f t="shared" si="57"/>
        <v>0</v>
      </c>
      <c r="AU151" s="95">
        <f>AT151+AM151+AF151+Y151+R151+K151</f>
        <v>500000</v>
      </c>
      <c r="AV151" s="89" t="s">
        <v>765</v>
      </c>
      <c r="AW151" s="50">
        <v>2022</v>
      </c>
      <c r="AX151" s="50">
        <v>2022</v>
      </c>
      <c r="AY151" s="48" t="s">
        <v>151</v>
      </c>
      <c r="AZ151" s="274"/>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row>
    <row r="152" spans="1:149" s="20" customFormat="1" ht="86.1" customHeight="1" x14ac:dyDescent="0.25">
      <c r="A152" s="126" t="s">
        <v>542</v>
      </c>
      <c r="B152" s="48" t="s">
        <v>255</v>
      </c>
      <c r="C152" s="51" t="s">
        <v>97</v>
      </c>
      <c r="D152" s="51"/>
      <c r="E152" s="51"/>
      <c r="F152" s="51"/>
      <c r="G152" s="51"/>
      <c r="H152" s="51"/>
      <c r="I152" s="51"/>
      <c r="J152" s="51"/>
      <c r="K152" s="87">
        <f t="shared" si="58"/>
        <v>0</v>
      </c>
      <c r="L152" s="90">
        <v>30000</v>
      </c>
      <c r="M152" s="50"/>
      <c r="N152" s="50"/>
      <c r="O152" s="50"/>
      <c r="P152" s="50"/>
      <c r="Q152" s="50"/>
      <c r="R152" s="87">
        <f t="shared" si="59"/>
        <v>30000</v>
      </c>
      <c r="S152" s="90">
        <v>30000</v>
      </c>
      <c r="T152" s="50"/>
      <c r="U152" s="50"/>
      <c r="V152" s="50"/>
      <c r="W152" s="50"/>
      <c r="X152" s="50"/>
      <c r="Y152" s="87">
        <f t="shared" si="54"/>
        <v>30000</v>
      </c>
      <c r="Z152" s="108"/>
      <c r="AA152" s="108"/>
      <c r="AB152" s="108"/>
      <c r="AC152" s="108"/>
      <c r="AD152" s="108"/>
      <c r="AE152" s="108"/>
      <c r="AF152" s="87">
        <f t="shared" si="55"/>
        <v>0</v>
      </c>
      <c r="AG152" s="108"/>
      <c r="AH152" s="108"/>
      <c r="AI152" s="108"/>
      <c r="AJ152" s="108"/>
      <c r="AK152" s="108"/>
      <c r="AL152" s="108"/>
      <c r="AM152" s="87">
        <f t="shared" si="56"/>
        <v>0</v>
      </c>
      <c r="AN152" s="90"/>
      <c r="AO152" s="50"/>
      <c r="AP152" s="50"/>
      <c r="AQ152" s="50"/>
      <c r="AR152" s="50"/>
      <c r="AS152" s="50"/>
      <c r="AT152" s="87">
        <f t="shared" si="57"/>
        <v>0</v>
      </c>
      <c r="AU152" s="95">
        <f>AT152+AM152+AF152+Y152+R152</f>
        <v>60000</v>
      </c>
      <c r="AV152" s="89" t="s">
        <v>766</v>
      </c>
      <c r="AW152" s="50">
        <v>2023</v>
      </c>
      <c r="AX152" s="50">
        <v>2024</v>
      </c>
      <c r="AY152" s="48" t="s">
        <v>256</v>
      </c>
    </row>
    <row r="153" spans="1:149" s="20" customFormat="1" ht="27" customHeight="1" x14ac:dyDescent="0.25">
      <c r="A153" s="167" t="s">
        <v>943</v>
      </c>
      <c r="B153" s="287" t="s">
        <v>944</v>
      </c>
      <c r="C153" s="235" t="s">
        <v>97</v>
      </c>
      <c r="D153" s="236"/>
      <c r="E153" s="280"/>
      <c r="F153" s="281"/>
      <c r="G153" s="282"/>
      <c r="H153" s="282"/>
      <c r="I153" s="282"/>
      <c r="J153" s="282"/>
      <c r="K153" s="301">
        <f t="shared" si="58"/>
        <v>0</v>
      </c>
      <c r="L153" s="302"/>
      <c r="M153" s="302"/>
      <c r="N153" s="282"/>
      <c r="O153" s="282"/>
      <c r="P153" s="282"/>
      <c r="Q153" s="282"/>
      <c r="R153" s="301">
        <f t="shared" si="59"/>
        <v>0</v>
      </c>
      <c r="S153" s="302">
        <v>21176.470559999998</v>
      </c>
      <c r="T153" s="302"/>
      <c r="U153" s="282"/>
      <c r="V153" s="282"/>
      <c r="W153" s="282">
        <v>119999.99983999999</v>
      </c>
      <c r="X153" s="282"/>
      <c r="Y153" s="301">
        <f>S153+T153+U153+W153</f>
        <v>141176.47039999999</v>
      </c>
      <c r="Z153" s="303">
        <v>243529.41143999997</v>
      </c>
      <c r="AA153" s="303"/>
      <c r="AB153" s="282"/>
      <c r="AC153" s="282"/>
      <c r="AD153" s="282">
        <v>1379999.99816</v>
      </c>
      <c r="AE153" s="282"/>
      <c r="AF153" s="301">
        <f t="shared" si="55"/>
        <v>1623529.4095999999</v>
      </c>
      <c r="AG153" s="282"/>
      <c r="AH153" s="282"/>
      <c r="AI153" s="282"/>
      <c r="AJ153" s="282"/>
      <c r="AK153" s="282"/>
      <c r="AL153" s="282"/>
      <c r="AM153" s="304">
        <f t="shared" si="56"/>
        <v>0</v>
      </c>
      <c r="AN153" s="282"/>
      <c r="AO153" s="282"/>
      <c r="AP153" s="282"/>
      <c r="AQ153" s="282"/>
      <c r="AR153" s="282"/>
      <c r="AS153" s="282"/>
      <c r="AT153" s="284">
        <f t="shared" si="57"/>
        <v>0</v>
      </c>
      <c r="AU153" s="288">
        <f t="shared" ref="AU153" si="60">AT153+AM153+AF153+Y153+R153+K153</f>
        <v>1764705.88</v>
      </c>
      <c r="AV153" s="305" t="s">
        <v>945</v>
      </c>
      <c r="AW153" s="236">
        <v>2024</v>
      </c>
      <c r="AX153" s="236">
        <v>2025</v>
      </c>
      <c r="AY153" s="52" t="s">
        <v>68</v>
      </c>
    </row>
    <row r="154" spans="1:149" s="20" customFormat="1" ht="31.5" customHeight="1" x14ac:dyDescent="0.25">
      <c r="A154" s="343" t="s">
        <v>1001</v>
      </c>
      <c r="B154" s="344"/>
      <c r="C154" s="344"/>
      <c r="D154" s="344"/>
      <c r="E154" s="344"/>
      <c r="F154" s="344"/>
      <c r="G154" s="344"/>
      <c r="H154" s="344"/>
      <c r="I154" s="344"/>
      <c r="J154" s="344"/>
      <c r="K154" s="344"/>
      <c r="L154" s="344"/>
      <c r="M154" s="344"/>
      <c r="N154" s="344"/>
      <c r="O154" s="344"/>
      <c r="P154" s="344"/>
      <c r="Q154" s="344"/>
      <c r="R154" s="344"/>
      <c r="S154" s="344"/>
      <c r="T154" s="344"/>
      <c r="U154" s="344"/>
      <c r="V154" s="344"/>
      <c r="W154" s="344"/>
      <c r="X154" s="344"/>
      <c r="Y154" s="344"/>
      <c r="Z154" s="344"/>
      <c r="AA154" s="344"/>
      <c r="AB154" s="344"/>
      <c r="AC154" s="344"/>
      <c r="AD154" s="344"/>
      <c r="AE154" s="344"/>
      <c r="AF154" s="344"/>
      <c r="AG154" s="344"/>
      <c r="AH154" s="344"/>
      <c r="AI154" s="344"/>
      <c r="AJ154" s="344"/>
      <c r="AK154" s="344"/>
      <c r="AL154" s="344"/>
      <c r="AM154" s="344"/>
      <c r="AN154" s="344"/>
      <c r="AO154" s="344"/>
      <c r="AP154" s="344"/>
      <c r="AQ154" s="344"/>
      <c r="AR154" s="344"/>
      <c r="AS154" s="344"/>
      <c r="AT154" s="344"/>
      <c r="AU154" s="344"/>
      <c r="AV154" s="344"/>
      <c r="AW154" s="344"/>
      <c r="AX154" s="344"/>
      <c r="AY154" s="345"/>
    </row>
    <row r="155" spans="1:149" s="20" customFormat="1" ht="45" hidden="1" customHeight="1" x14ac:dyDescent="0.25">
      <c r="A155" s="351" t="s">
        <v>413</v>
      </c>
      <c r="B155" s="352"/>
      <c r="C155" s="352"/>
      <c r="D155" s="352"/>
      <c r="E155" s="352"/>
      <c r="F155" s="352"/>
      <c r="G155" s="352"/>
      <c r="H155" s="352"/>
      <c r="I155" s="352"/>
      <c r="J155" s="352"/>
      <c r="K155" s="352"/>
      <c r="L155" s="352"/>
      <c r="M155" s="352"/>
      <c r="N155" s="352"/>
      <c r="O155" s="352"/>
      <c r="P155" s="352"/>
      <c r="Q155" s="352"/>
      <c r="R155" s="352"/>
      <c r="S155" s="352"/>
      <c r="T155" s="352"/>
      <c r="U155" s="352"/>
      <c r="V155" s="352"/>
      <c r="W155" s="352"/>
      <c r="X155" s="352"/>
      <c r="Y155" s="352"/>
      <c r="Z155" s="352"/>
      <c r="AA155" s="352"/>
      <c r="AB155" s="352"/>
      <c r="AC155" s="352"/>
      <c r="AD155" s="352"/>
      <c r="AE155" s="352"/>
      <c r="AF155" s="352"/>
      <c r="AG155" s="352"/>
      <c r="AH155" s="352"/>
      <c r="AI155" s="352"/>
      <c r="AJ155" s="352"/>
      <c r="AK155" s="352"/>
      <c r="AL155" s="352"/>
      <c r="AM155" s="352"/>
      <c r="AN155" s="352"/>
      <c r="AO155" s="352"/>
      <c r="AP155" s="352"/>
      <c r="AQ155" s="352"/>
      <c r="AR155" s="352"/>
      <c r="AS155" s="352"/>
      <c r="AT155" s="352"/>
      <c r="AU155" s="352"/>
      <c r="AV155" s="352"/>
      <c r="AW155" s="352"/>
      <c r="AX155" s="352"/>
      <c r="AY155" s="352"/>
    </row>
    <row r="156" spans="1:149" s="20" customFormat="1" ht="31.5" customHeight="1" x14ac:dyDescent="0.25">
      <c r="A156" s="92" t="s">
        <v>414</v>
      </c>
      <c r="B156" s="51"/>
      <c r="C156" s="51"/>
      <c r="D156" s="51"/>
      <c r="E156" s="51"/>
      <c r="F156" s="51"/>
      <c r="G156" s="51"/>
      <c r="H156" s="51"/>
      <c r="I156" s="51"/>
      <c r="J156" s="51"/>
      <c r="K156" s="87">
        <f>E156+F156+G156+I156</f>
        <v>0</v>
      </c>
      <c r="L156" s="94"/>
      <c r="M156" s="51"/>
      <c r="N156" s="51"/>
      <c r="O156" s="51"/>
      <c r="P156" s="51"/>
      <c r="Q156" s="51"/>
      <c r="R156" s="87">
        <f>L156+M156+N156+P156</f>
        <v>0</v>
      </c>
      <c r="S156" s="50"/>
      <c r="T156" s="50"/>
      <c r="U156" s="50"/>
      <c r="V156" s="50"/>
      <c r="W156" s="50"/>
      <c r="X156" s="50"/>
      <c r="Y156" s="87">
        <f>S156+T156+U156+W156</f>
        <v>0</v>
      </c>
      <c r="Z156" s="50"/>
      <c r="AA156" s="50"/>
      <c r="AB156" s="50"/>
      <c r="AC156" s="50"/>
      <c r="AD156" s="50"/>
      <c r="AE156" s="50"/>
      <c r="AF156" s="87">
        <f>Z156+AA156+AB156+AD156</f>
        <v>0</v>
      </c>
      <c r="AG156" s="50"/>
      <c r="AH156" s="50"/>
      <c r="AI156" s="50"/>
      <c r="AJ156" s="50"/>
      <c r="AK156" s="50"/>
      <c r="AL156" s="50"/>
      <c r="AM156" s="87">
        <f>AG156+AH156+AI156+AK156</f>
        <v>0</v>
      </c>
      <c r="AN156" s="50"/>
      <c r="AO156" s="50"/>
      <c r="AP156" s="50"/>
      <c r="AQ156" s="50"/>
      <c r="AR156" s="50"/>
      <c r="AS156" s="50"/>
      <c r="AT156" s="87">
        <f>AN156+AO156+AP156+AR156</f>
        <v>0</v>
      </c>
      <c r="AU156" s="95">
        <f>AT156+AM156+AF156+Y156+R156+K156</f>
        <v>0</v>
      </c>
      <c r="AV156" s="96"/>
      <c r="AW156" s="51"/>
      <c r="AX156" s="54"/>
      <c r="AY156" s="51"/>
    </row>
    <row r="157" spans="1:149" s="20" customFormat="1" ht="45" hidden="1" customHeight="1" x14ac:dyDescent="0.25">
      <c r="A157" s="351" t="s">
        <v>415</v>
      </c>
      <c r="B157" s="352"/>
      <c r="C157" s="352"/>
      <c r="D157" s="352"/>
      <c r="E157" s="352"/>
      <c r="F157" s="352"/>
      <c r="G157" s="352"/>
      <c r="H157" s="352"/>
      <c r="I157" s="352"/>
      <c r="J157" s="352"/>
      <c r="K157" s="352"/>
      <c r="L157" s="352"/>
      <c r="M157" s="352"/>
      <c r="N157" s="352"/>
      <c r="O157" s="352"/>
      <c r="P157" s="352"/>
      <c r="Q157" s="352"/>
      <c r="R157" s="352"/>
      <c r="S157" s="352"/>
      <c r="T157" s="352"/>
      <c r="U157" s="352"/>
      <c r="V157" s="352"/>
      <c r="W157" s="352"/>
      <c r="X157" s="352"/>
      <c r="Y157" s="352"/>
      <c r="Z157" s="352"/>
      <c r="AA157" s="352"/>
      <c r="AB157" s="352"/>
      <c r="AC157" s="352"/>
      <c r="AD157" s="352"/>
      <c r="AE157" s="352"/>
      <c r="AF157" s="352"/>
      <c r="AG157" s="352"/>
      <c r="AH157" s="352"/>
      <c r="AI157" s="352"/>
      <c r="AJ157" s="352"/>
      <c r="AK157" s="352"/>
      <c r="AL157" s="352"/>
      <c r="AM157" s="352"/>
      <c r="AN157" s="352"/>
      <c r="AO157" s="352"/>
      <c r="AP157" s="352"/>
      <c r="AQ157" s="352"/>
      <c r="AR157" s="352"/>
      <c r="AS157" s="352"/>
      <c r="AT157" s="352"/>
      <c r="AU157" s="352"/>
      <c r="AV157" s="352"/>
      <c r="AW157" s="352"/>
      <c r="AX157" s="352"/>
      <c r="AY157" s="352"/>
    </row>
    <row r="158" spans="1:149" s="61" customFormat="1" ht="33.6" customHeight="1" x14ac:dyDescent="0.25">
      <c r="A158" s="92" t="s">
        <v>416</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31.5" customHeight="1" x14ac:dyDescent="0.25">
      <c r="A159" s="351" t="s">
        <v>417</v>
      </c>
      <c r="B159" s="352"/>
      <c r="C159" s="352"/>
      <c r="D159" s="352"/>
      <c r="E159" s="352"/>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352"/>
      <c r="AC159" s="352"/>
      <c r="AD159" s="352"/>
      <c r="AE159" s="352"/>
      <c r="AF159" s="352"/>
      <c r="AG159" s="352"/>
      <c r="AH159" s="352"/>
      <c r="AI159" s="352"/>
      <c r="AJ159" s="352"/>
      <c r="AK159" s="352"/>
      <c r="AL159" s="352"/>
      <c r="AM159" s="352"/>
      <c r="AN159" s="352"/>
      <c r="AO159" s="352"/>
      <c r="AP159" s="352"/>
      <c r="AQ159" s="352"/>
      <c r="AR159" s="352"/>
      <c r="AS159" s="352"/>
      <c r="AT159" s="352"/>
      <c r="AU159" s="352"/>
      <c r="AV159" s="352"/>
      <c r="AW159" s="352"/>
      <c r="AX159" s="352"/>
      <c r="AY159" s="352"/>
    </row>
    <row r="160" spans="1:149" ht="35.1" customHeight="1" x14ac:dyDescent="0.25">
      <c r="A160" s="92" t="s">
        <v>418</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ht="27.95" customHeight="1" x14ac:dyDescent="0.25">
      <c r="A161" s="351" t="s">
        <v>613</v>
      </c>
      <c r="B161" s="352"/>
      <c r="C161" s="352"/>
      <c r="D161" s="352"/>
      <c r="E161" s="352"/>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352"/>
      <c r="AC161" s="352"/>
      <c r="AD161" s="352"/>
      <c r="AE161" s="352"/>
      <c r="AF161" s="352"/>
      <c r="AG161" s="352"/>
      <c r="AH161" s="352"/>
      <c r="AI161" s="352"/>
      <c r="AJ161" s="352"/>
      <c r="AK161" s="352"/>
      <c r="AL161" s="352"/>
      <c r="AM161" s="352"/>
      <c r="AN161" s="352"/>
      <c r="AO161" s="352"/>
      <c r="AP161" s="352"/>
      <c r="AQ161" s="352"/>
      <c r="AR161" s="352"/>
      <c r="AS161" s="352"/>
      <c r="AT161" s="352"/>
      <c r="AU161" s="352"/>
      <c r="AV161" s="352"/>
      <c r="AW161" s="352"/>
      <c r="AX161" s="352"/>
      <c r="AY161" s="352"/>
    </row>
    <row r="162" spans="1:149" ht="48" customHeight="1" x14ac:dyDescent="0.25">
      <c r="A162" s="92" t="s">
        <v>612</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47.1" customHeight="1" x14ac:dyDescent="0.25">
      <c r="A163" s="358" t="s">
        <v>419</v>
      </c>
      <c r="B163" s="374"/>
      <c r="C163" s="374"/>
      <c r="D163" s="374"/>
      <c r="E163" s="110">
        <f>SUM(E176,E178,E180,E182,E165:E175,E187:E191,E193:E197,E199:E199,E184,E168:E174)</f>
        <v>483081</v>
      </c>
      <c r="F163" s="110">
        <f>SUM(F176,F178,F180,F182,F165:F175,F187:F191,F193:F197,F199:F199,F184,F168:F174)</f>
        <v>0</v>
      </c>
      <c r="G163" s="110">
        <f>SUM(G176,G178,G180,G182,G165:G175,G187:G191,G193:G197,G199:G199,G184,G168:G174)</f>
        <v>0</v>
      </c>
      <c r="H163" s="110"/>
      <c r="I163" s="110">
        <f>SUM(I176,I178,I180,I182,I165:I175,I187:I191,I193:I197,I199:I199,I184,I168:I174)</f>
        <v>0</v>
      </c>
      <c r="J163" s="110"/>
      <c r="K163" s="110">
        <f>SUM(K176,K178,K180,K182,K165:K175,K187:K191,K193:K197,K199:K199,K184,K168:K174)</f>
        <v>483081</v>
      </c>
      <c r="L163" s="110">
        <f>SUM(L176,L178,L180,L182,L165:L175,L187:L191,L193:L197,L199:L199,L184,L168:L174)</f>
        <v>5348530</v>
      </c>
      <c r="M163" s="110">
        <f>SUM(M176,M178,M180,M182,M165:M175,M187:M191,M193:M197,M199:M199,M184,M168:M174)</f>
        <v>122774</v>
      </c>
      <c r="N163" s="110">
        <f>SUM(N176,N178,N180,N182,N165:N175,N187:N191,N193:N197,N199:N199,N184,N168:N174)</f>
        <v>160000</v>
      </c>
      <c r="O163" s="110"/>
      <c r="P163" s="110">
        <f>SUM(P176,P178,P180,P182,P165:P175,P187:P191,P193:P197,P199:P199,P184,P168:P174)</f>
        <v>0</v>
      </c>
      <c r="Q163" s="110"/>
      <c r="R163" s="110">
        <f>SUM(R176,R178,R180,R182,R165:R175,R187:R191,R193:R197,R199:R199,R184,R168:R174)</f>
        <v>5631304</v>
      </c>
      <c r="S163" s="110">
        <f>SUM(S176,S178,S180,S182,S165:S175,S187:S191,S193:S197,S199:S199,S184,S168:S174)</f>
        <v>4818108</v>
      </c>
      <c r="T163" s="110">
        <f>SUM(T176,T178,T180,T182,T165:T175,T187:T191,T193:T197,T199:T199,T184,T168:T174)</f>
        <v>1377226</v>
      </c>
      <c r="U163" s="110">
        <f>SUM(U176,U178,U180,U182,U165:U175,U187:U191,U193:U197,U199:U199,U184,U168:U174)</f>
        <v>0</v>
      </c>
      <c r="V163" s="110"/>
      <c r="W163" s="110">
        <f>SUM(W176,W178,W180,W182,W165:W175,W187:W191,W193:W197,W199:W199,W184,W168:W174)</f>
        <v>595000</v>
      </c>
      <c r="X163" s="110"/>
      <c r="Y163" s="110">
        <f>SUM(Y176,Y178,Y180,Y182,Y165:Y175,Y187:Y191,Y193:Y197,Y199:Y199,Y184,Y168:Y174)</f>
        <v>6790334</v>
      </c>
      <c r="Z163" s="110">
        <f>SUM(Z176,Z178,Z180,Z182,Z165:Z175,Z187:Z191,Z193:Z197,Z199:Z199,Z184,Z168:Z174)</f>
        <v>130000</v>
      </c>
      <c r="AA163" s="110">
        <f>SUM(AA176,AA178,AA180,AA182,AA165:AA175,AA187:AA191,AA193:AA197,AA199:AA199,AA184,AA168:AA174)</f>
        <v>0</v>
      </c>
      <c r="AB163" s="110">
        <f>SUM(AB176,AB178,AB180,AB182,AB165:AB175,AB187:AB191,AB193:AB197,AB199:AB199,AB184,AB168:AB174)</f>
        <v>0</v>
      </c>
      <c r="AC163" s="110"/>
      <c r="AD163" s="110">
        <f>SUM(AD176,AD178,AD180,AD182,AD165:AD175,AD187:AD191,AD193:AD197,AD199:AD199,AD184,AD168:AD174)</f>
        <v>0</v>
      </c>
      <c r="AE163" s="110"/>
      <c r="AF163" s="110">
        <f>SUM(AF176,AF178,AF180,AF182,AF165:AF175,AF187:AF191,AF193:AF197,AF199:AF199,AF184,AF168:AF174)</f>
        <v>130000</v>
      </c>
      <c r="AG163" s="110">
        <f>SUM(AG176,AG178,AG180,AG182,AG165:AG175,AG187:AG191,AG193:AG197,AG199:AG199,AG184,AG168:AG174)</f>
        <v>150000</v>
      </c>
      <c r="AH163" s="110">
        <f>SUM(AH176,AH178,AH180,AH182,AH165:AH175,AH187:AH191,AH193:AH197,AH199:AH199,AH184,AH168:AH174)</f>
        <v>0</v>
      </c>
      <c r="AI163" s="110">
        <f>SUM(AI176,AI178,AI180,AI182,AI165:AI175,AI187:AI191,AI193:AI197,AI199:AI199,AI184,AI168:AI174)</f>
        <v>0</v>
      </c>
      <c r="AJ163" s="110"/>
      <c r="AK163" s="110">
        <f>SUM(AK176,AK178,AK180,AK182,AK165:AK175,AK187:AK191,AK193:AK197,AK199:AK199,AK184,AK168:AK174)</f>
        <v>0</v>
      </c>
      <c r="AL163" s="110"/>
      <c r="AM163" s="110">
        <f>SUM(AM176,AM178,AM180,AM182,AM165:AM175,AM187:AM191,AM193:AM197,AM199:AM199,AM184,AM168:AM174)</f>
        <v>150000</v>
      </c>
      <c r="AN163" s="110">
        <f>SUM(AN176,AN178,AN180,AN182,AN165:AN175,AN187:AN191,AN193:AN197,AN199:AN199,AN184,AN168:AN174)</f>
        <v>530000</v>
      </c>
      <c r="AO163" s="110">
        <f>SUM(AO176,AO178,AO180,AO182,AO165:AO175,AO187:AO191,AO193:AO197,AO199:AO199,AO184,AO168:AO174)</f>
        <v>0</v>
      </c>
      <c r="AP163" s="110">
        <f>SUM(AP176,AP178,AP180,AP182,AP165:AP175,AP187:AP191,AP193:AP197,AP199:AP199,AP184,AP168:AP174)</f>
        <v>0</v>
      </c>
      <c r="AQ163" s="110"/>
      <c r="AR163" s="110">
        <f>SUM(AR176,AR178,AR180,AR182,AR165:AR175,AR187:AR191,AR193:AR197,AR199:AR199,AR184,AR168:AR174)</f>
        <v>0</v>
      </c>
      <c r="AS163" s="110"/>
      <c r="AT163" s="110">
        <f>SUM(AT176,AT178,AT180,AT182,AT165:AT175,AT187:AT191,AT193:AT197,AT199:AT199,AT184,AT168:AT174)</f>
        <v>530000</v>
      </c>
      <c r="AU163" s="110">
        <f>SUM(AU176,AU178,AU180,AU182,AU165:AU175,AU187:AU191,AU193:AU197,AU199:AU199,AU184,AU168:AU174)</f>
        <v>13714719</v>
      </c>
      <c r="AV163" s="111"/>
      <c r="AW163" s="111"/>
      <c r="AX163" s="111"/>
      <c r="AY163" s="111"/>
    </row>
    <row r="164" spans="1:149" s="4" customFormat="1" ht="51.95" customHeight="1" x14ac:dyDescent="0.25">
      <c r="A164" s="351" t="s">
        <v>420</v>
      </c>
      <c r="B164" s="352"/>
      <c r="C164" s="352"/>
      <c r="D164" s="352"/>
      <c r="E164" s="352"/>
      <c r="F164" s="352"/>
      <c r="G164" s="352"/>
      <c r="H164" s="352"/>
      <c r="I164" s="352"/>
      <c r="J164" s="352"/>
      <c r="K164" s="352"/>
      <c r="L164" s="352"/>
      <c r="M164" s="352"/>
      <c r="N164" s="352"/>
      <c r="O164" s="352"/>
      <c r="P164" s="352"/>
      <c r="Q164" s="352"/>
      <c r="R164" s="352"/>
      <c r="S164" s="352"/>
      <c r="T164" s="352"/>
      <c r="U164" s="352"/>
      <c r="V164" s="352"/>
      <c r="W164" s="352"/>
      <c r="X164" s="352"/>
      <c r="Y164" s="352"/>
      <c r="Z164" s="352"/>
      <c r="AA164" s="352"/>
      <c r="AB164" s="352"/>
      <c r="AC164" s="352"/>
      <c r="AD164" s="352"/>
      <c r="AE164" s="352"/>
      <c r="AF164" s="352"/>
      <c r="AG164" s="352"/>
      <c r="AH164" s="352"/>
      <c r="AI164" s="352"/>
      <c r="AJ164" s="352"/>
      <c r="AK164" s="352"/>
      <c r="AL164" s="352"/>
      <c r="AM164" s="352"/>
      <c r="AN164" s="352"/>
      <c r="AO164" s="352"/>
      <c r="AP164" s="352"/>
      <c r="AQ164" s="352"/>
      <c r="AR164" s="352"/>
      <c r="AS164" s="352"/>
      <c r="AT164" s="352"/>
      <c r="AU164" s="352"/>
      <c r="AV164" s="352"/>
      <c r="AW164" s="352"/>
      <c r="AX164" s="352"/>
      <c r="AY164" s="352"/>
    </row>
    <row r="165" spans="1:149" ht="23.1" customHeight="1" x14ac:dyDescent="0.25">
      <c r="A165" s="126" t="s">
        <v>421</v>
      </c>
      <c r="B165" s="48" t="s">
        <v>64</v>
      </c>
      <c r="C165" s="51" t="s">
        <v>97</v>
      </c>
      <c r="D165" s="50"/>
      <c r="E165" s="90"/>
      <c r="F165" s="50"/>
      <c r="G165" s="90"/>
      <c r="H165" s="50"/>
      <c r="I165" s="50"/>
      <c r="J165" s="50"/>
      <c r="K165" s="49">
        <f t="shared" ref="K165:K180" si="61">E165+F165+G165+I165</f>
        <v>0</v>
      </c>
      <c r="L165" s="50">
        <v>80000</v>
      </c>
      <c r="M165" s="50"/>
      <c r="N165" s="50"/>
      <c r="O165" s="50"/>
      <c r="P165" s="50"/>
      <c r="Q165" s="125"/>
      <c r="R165" s="49">
        <f t="shared" ref="R165:R199" si="62">L165+M165+N165+P165</f>
        <v>80000</v>
      </c>
      <c r="S165" s="108"/>
      <c r="T165" s="108"/>
      <c r="U165" s="108"/>
      <c r="V165" s="108"/>
      <c r="W165" s="108"/>
      <c r="X165" s="108"/>
      <c r="Y165" s="87">
        <f t="shared" ref="Y165:Y191" si="63">S165+T165+U165+W165</f>
        <v>0</v>
      </c>
      <c r="Z165" s="108">
        <v>80000</v>
      </c>
      <c r="AA165" s="108"/>
      <c r="AB165" s="108"/>
      <c r="AC165" s="108"/>
      <c r="AD165" s="108"/>
      <c r="AE165" s="108"/>
      <c r="AF165" s="87">
        <f t="shared" ref="AF165:AF191" si="64">Z165+AA165+AB165+AD165</f>
        <v>80000</v>
      </c>
      <c r="AG165" s="108">
        <v>80000</v>
      </c>
      <c r="AH165" s="108"/>
      <c r="AI165" s="108"/>
      <c r="AJ165" s="108"/>
      <c r="AK165" s="108"/>
      <c r="AL165" s="108"/>
      <c r="AM165" s="87">
        <f t="shared" ref="AM165:AM191" si="65">AG165+AH165+AI165+AK165</f>
        <v>80000</v>
      </c>
      <c r="AN165" s="50">
        <v>80000</v>
      </c>
      <c r="AO165" s="50"/>
      <c r="AP165" s="50"/>
      <c r="AQ165" s="50"/>
      <c r="AR165" s="50"/>
      <c r="AS165" s="125"/>
      <c r="AT165" s="87">
        <f t="shared" ref="AT165:AT191" si="66">AN165+AO165+AP165+AR165</f>
        <v>80000</v>
      </c>
      <c r="AU165" s="95">
        <f t="shared" ref="AU165:AU180" si="67">AT165+AM165+AF165+Y165+R165+K165</f>
        <v>320000</v>
      </c>
      <c r="AV165" s="89" t="s">
        <v>768</v>
      </c>
      <c r="AW165" s="50">
        <v>2022</v>
      </c>
      <c r="AX165" s="50">
        <v>2027</v>
      </c>
      <c r="AY165" s="48" t="s">
        <v>68</v>
      </c>
    </row>
    <row r="166" spans="1:149" s="4" customFormat="1" ht="29.25" customHeight="1" x14ac:dyDescent="0.25">
      <c r="A166" s="126" t="s">
        <v>422</v>
      </c>
      <c r="B166" s="375" t="s">
        <v>998</v>
      </c>
      <c r="C166" s="346"/>
      <c r="D166" s="346"/>
      <c r="E166" s="346"/>
      <c r="F166" s="346"/>
      <c r="G166" s="346"/>
      <c r="H166" s="346"/>
      <c r="I166" s="346"/>
      <c r="J166" s="346"/>
      <c r="K166" s="346"/>
      <c r="L166" s="346"/>
      <c r="M166" s="346"/>
      <c r="N166" s="346"/>
      <c r="O166" s="346"/>
      <c r="P166" s="346"/>
      <c r="Q166" s="346"/>
      <c r="R166" s="346"/>
      <c r="S166" s="346"/>
      <c r="T166" s="346"/>
      <c r="U166" s="346"/>
      <c r="V166" s="346"/>
      <c r="W166" s="346"/>
      <c r="X166" s="346"/>
      <c r="Y166" s="346"/>
      <c r="Z166" s="346"/>
      <c r="AA166" s="346"/>
      <c r="AB166" s="346"/>
      <c r="AC166" s="346"/>
      <c r="AD166" s="346"/>
      <c r="AE166" s="346"/>
      <c r="AF166" s="346"/>
      <c r="AG166" s="346"/>
      <c r="AH166" s="346"/>
      <c r="AI166" s="346"/>
      <c r="AJ166" s="346"/>
      <c r="AK166" s="346"/>
      <c r="AL166" s="346"/>
      <c r="AM166" s="346"/>
      <c r="AN166" s="346"/>
      <c r="AO166" s="346"/>
      <c r="AP166" s="346"/>
      <c r="AQ166" s="346"/>
      <c r="AR166" s="346"/>
      <c r="AS166" s="346"/>
      <c r="AT166" s="346"/>
      <c r="AU166" s="346"/>
      <c r="AV166" s="346"/>
      <c r="AW166" s="346"/>
      <c r="AX166" s="346"/>
      <c r="AY166" s="347"/>
    </row>
    <row r="167" spans="1:149" ht="134.44999999999999" customHeight="1" x14ac:dyDescent="0.25">
      <c r="A167" s="343" t="s">
        <v>1001</v>
      </c>
      <c r="B167" s="344"/>
      <c r="C167" s="344"/>
      <c r="D167" s="344"/>
      <c r="E167" s="344"/>
      <c r="F167" s="344"/>
      <c r="G167" s="34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4"/>
      <c r="AE167" s="344"/>
      <c r="AF167" s="344"/>
      <c r="AG167" s="344"/>
      <c r="AH167" s="344"/>
      <c r="AI167" s="344"/>
      <c r="AJ167" s="344"/>
      <c r="AK167" s="344"/>
      <c r="AL167" s="344"/>
      <c r="AM167" s="344"/>
      <c r="AN167" s="344"/>
      <c r="AO167" s="344"/>
      <c r="AP167" s="344"/>
      <c r="AQ167" s="344"/>
      <c r="AR167" s="344"/>
      <c r="AS167" s="344"/>
      <c r="AT167" s="344"/>
      <c r="AU167" s="344"/>
      <c r="AV167" s="344"/>
      <c r="AW167" s="344"/>
      <c r="AX167" s="344"/>
      <c r="AY167" s="345"/>
    </row>
    <row r="168" spans="1:149" ht="129.94999999999999" customHeight="1" x14ac:dyDescent="0.25">
      <c r="A168" s="126" t="s">
        <v>543</v>
      </c>
      <c r="B168" s="48" t="s">
        <v>62</v>
      </c>
      <c r="C168" s="51" t="s">
        <v>97</v>
      </c>
      <c r="D168" s="50"/>
      <c r="E168" s="50">
        <v>13000</v>
      </c>
      <c r="F168" s="50"/>
      <c r="G168" s="50"/>
      <c r="H168" s="50"/>
      <c r="I168" s="50"/>
      <c r="J168" s="50"/>
      <c r="K168" s="49">
        <f t="shared" si="61"/>
        <v>13000</v>
      </c>
      <c r="L168" s="90">
        <v>20000</v>
      </c>
      <c r="M168" s="50"/>
      <c r="N168" s="50"/>
      <c r="O168" s="50"/>
      <c r="P168" s="50"/>
      <c r="Q168" s="50"/>
      <c r="R168" s="49">
        <f t="shared" si="62"/>
        <v>20000</v>
      </c>
      <c r="S168" s="108"/>
      <c r="T168" s="108"/>
      <c r="U168" s="108"/>
      <c r="V168" s="108"/>
      <c r="W168" s="108"/>
      <c r="X168" s="108"/>
      <c r="Y168" s="87">
        <f t="shared" si="63"/>
        <v>0</v>
      </c>
      <c r="Z168" s="108"/>
      <c r="AA168" s="108"/>
      <c r="AB168" s="108"/>
      <c r="AC168" s="108"/>
      <c r="AD168" s="108"/>
      <c r="AE168" s="108"/>
      <c r="AF168" s="87">
        <f t="shared" si="64"/>
        <v>0</v>
      </c>
      <c r="AG168" s="108"/>
      <c r="AH168" s="108"/>
      <c r="AI168" s="108"/>
      <c r="AJ168" s="108"/>
      <c r="AK168" s="108"/>
      <c r="AL168" s="108"/>
      <c r="AM168" s="87">
        <f t="shared" si="65"/>
        <v>0</v>
      </c>
      <c r="AN168" s="90">
        <v>20000</v>
      </c>
      <c r="AO168" s="50"/>
      <c r="AP168" s="50"/>
      <c r="AQ168" s="50"/>
      <c r="AR168" s="50"/>
      <c r="AS168" s="50"/>
      <c r="AT168" s="87">
        <f t="shared" si="66"/>
        <v>20000</v>
      </c>
      <c r="AU168" s="95">
        <f t="shared" si="67"/>
        <v>53000</v>
      </c>
      <c r="AV168" s="89" t="s">
        <v>889</v>
      </c>
      <c r="AW168" s="50">
        <v>2022</v>
      </c>
      <c r="AX168" s="50">
        <v>2023</v>
      </c>
      <c r="AY168" s="135" t="s">
        <v>68</v>
      </c>
    </row>
    <row r="169" spans="1:149" ht="194.1" customHeight="1" x14ac:dyDescent="0.25">
      <c r="A169" s="126" t="s">
        <v>423</v>
      </c>
      <c r="B169" s="48" t="s">
        <v>63</v>
      </c>
      <c r="C169" s="51" t="s">
        <v>97</v>
      </c>
      <c r="D169" s="50"/>
      <c r="E169" s="90"/>
      <c r="F169" s="50"/>
      <c r="G169" s="153"/>
      <c r="H169" s="50"/>
      <c r="I169" s="50"/>
      <c r="J169" s="50"/>
      <c r="K169" s="49">
        <f t="shared" si="61"/>
        <v>0</v>
      </c>
      <c r="L169" s="50">
        <v>20000</v>
      </c>
      <c r="M169" s="50"/>
      <c r="N169" s="50"/>
      <c r="O169" s="50"/>
      <c r="P169" s="50"/>
      <c r="Q169" s="50"/>
      <c r="R169" s="49">
        <f t="shared" si="62"/>
        <v>20000</v>
      </c>
      <c r="S169" s="108"/>
      <c r="T169" s="108"/>
      <c r="U169" s="108"/>
      <c r="V169" s="108"/>
      <c r="W169" s="108"/>
      <c r="X169" s="108"/>
      <c r="Y169" s="87">
        <f t="shared" si="63"/>
        <v>0</v>
      </c>
      <c r="Z169" s="108"/>
      <c r="AA169" s="108"/>
      <c r="AB169" s="108"/>
      <c r="AC169" s="108"/>
      <c r="AD169" s="108"/>
      <c r="AE169" s="108"/>
      <c r="AF169" s="87">
        <f t="shared" si="64"/>
        <v>0</v>
      </c>
      <c r="AG169" s="108"/>
      <c r="AH169" s="108"/>
      <c r="AI169" s="108"/>
      <c r="AJ169" s="108"/>
      <c r="AK169" s="108"/>
      <c r="AL169" s="108"/>
      <c r="AM169" s="87">
        <f t="shared" si="65"/>
        <v>0</v>
      </c>
      <c r="AN169" s="50"/>
      <c r="AO169" s="50"/>
      <c r="AP169" s="50"/>
      <c r="AQ169" s="50"/>
      <c r="AR169" s="50"/>
      <c r="AS169" s="50"/>
      <c r="AT169" s="87">
        <f t="shared" si="66"/>
        <v>0</v>
      </c>
      <c r="AU169" s="95">
        <f t="shared" si="67"/>
        <v>20000</v>
      </c>
      <c r="AV169" s="89" t="s">
        <v>767</v>
      </c>
      <c r="AW169" s="50">
        <v>2022</v>
      </c>
      <c r="AX169" s="50">
        <v>2022</v>
      </c>
      <c r="AY169" s="135" t="s">
        <v>68</v>
      </c>
    </row>
    <row r="170" spans="1:149" ht="169.5" customHeight="1" x14ac:dyDescent="0.25">
      <c r="A170" s="126" t="s">
        <v>424</v>
      </c>
      <c r="B170" s="51" t="s">
        <v>515</v>
      </c>
      <c r="C170" s="51" t="s">
        <v>97</v>
      </c>
      <c r="D170" s="108"/>
      <c r="E170" s="138"/>
      <c r="F170" s="108"/>
      <c r="G170" s="138"/>
      <c r="H170" s="108"/>
      <c r="I170" s="108"/>
      <c r="J170" s="108"/>
      <c r="K170" s="49">
        <f t="shared" si="61"/>
        <v>0</v>
      </c>
      <c r="L170" s="108">
        <v>60000</v>
      </c>
      <c r="M170" s="108"/>
      <c r="N170" s="108">
        <v>40000</v>
      </c>
      <c r="O170" s="108" t="s">
        <v>43</v>
      </c>
      <c r="P170" s="108"/>
      <c r="Q170" s="108"/>
      <c r="R170" s="49">
        <f t="shared" si="62"/>
        <v>100000</v>
      </c>
      <c r="S170" s="108"/>
      <c r="T170" s="108"/>
      <c r="U170" s="108"/>
      <c r="V170" s="108"/>
      <c r="W170" s="108"/>
      <c r="X170" s="108"/>
      <c r="Y170" s="87">
        <f t="shared" si="63"/>
        <v>0</v>
      </c>
      <c r="Z170" s="108"/>
      <c r="AA170" s="108"/>
      <c r="AB170" s="108"/>
      <c r="AC170" s="108"/>
      <c r="AD170" s="108"/>
      <c r="AE170" s="108"/>
      <c r="AF170" s="87">
        <f t="shared" si="64"/>
        <v>0</v>
      </c>
      <c r="AG170" s="108"/>
      <c r="AH170" s="108"/>
      <c r="AI170" s="108"/>
      <c r="AJ170" s="108"/>
      <c r="AK170" s="108"/>
      <c r="AL170" s="108"/>
      <c r="AM170" s="87">
        <f t="shared" si="65"/>
        <v>0</v>
      </c>
      <c r="AN170" s="108"/>
      <c r="AO170" s="108"/>
      <c r="AP170" s="108"/>
      <c r="AQ170" s="108"/>
      <c r="AR170" s="108"/>
      <c r="AS170" s="108"/>
      <c r="AT170" s="87">
        <f t="shared" si="66"/>
        <v>0</v>
      </c>
      <c r="AU170" s="95">
        <f t="shared" si="67"/>
        <v>100000</v>
      </c>
      <c r="AV170" s="96" t="s">
        <v>769</v>
      </c>
      <c r="AW170" s="108">
        <v>2023</v>
      </c>
      <c r="AX170" s="108">
        <v>2023</v>
      </c>
      <c r="AY170" s="51" t="s">
        <v>158</v>
      </c>
    </row>
    <row r="171" spans="1:149" s="6" customFormat="1" ht="131.44999999999999" customHeight="1" x14ac:dyDescent="0.25">
      <c r="A171" s="127" t="s">
        <v>425</v>
      </c>
      <c r="B171" s="51" t="s">
        <v>516</v>
      </c>
      <c r="C171" s="51" t="s">
        <v>97</v>
      </c>
      <c r="D171" s="108"/>
      <c r="E171" s="138"/>
      <c r="F171" s="108"/>
      <c r="G171" s="138"/>
      <c r="H171" s="108"/>
      <c r="I171" s="108"/>
      <c r="J171" s="108"/>
      <c r="K171" s="49">
        <f t="shared" si="61"/>
        <v>0</v>
      </c>
      <c r="L171" s="108">
        <v>60000</v>
      </c>
      <c r="M171" s="108"/>
      <c r="N171" s="108">
        <v>40000</v>
      </c>
      <c r="O171" s="108" t="s">
        <v>43</v>
      </c>
      <c r="P171" s="108"/>
      <c r="Q171" s="108"/>
      <c r="R171" s="49">
        <f t="shared" si="62"/>
        <v>100000</v>
      </c>
      <c r="S171" s="108"/>
      <c r="T171" s="108"/>
      <c r="U171" s="108"/>
      <c r="V171" s="108"/>
      <c r="W171" s="108"/>
      <c r="X171" s="108"/>
      <c r="Y171" s="87">
        <f t="shared" si="63"/>
        <v>0</v>
      </c>
      <c r="Z171" s="108"/>
      <c r="AA171" s="108"/>
      <c r="AB171" s="108"/>
      <c r="AC171" s="108"/>
      <c r="AD171" s="108"/>
      <c r="AE171" s="108"/>
      <c r="AF171" s="87">
        <f t="shared" si="64"/>
        <v>0</v>
      </c>
      <c r="AG171" s="108"/>
      <c r="AH171" s="108"/>
      <c r="AI171" s="108"/>
      <c r="AJ171" s="108"/>
      <c r="AK171" s="108"/>
      <c r="AL171" s="108"/>
      <c r="AM171" s="87">
        <f t="shared" si="65"/>
        <v>0</v>
      </c>
      <c r="AN171" s="108"/>
      <c r="AO171" s="108"/>
      <c r="AP171" s="108"/>
      <c r="AQ171" s="108"/>
      <c r="AR171" s="108"/>
      <c r="AS171" s="108"/>
      <c r="AT171" s="87">
        <f t="shared" si="66"/>
        <v>0</v>
      </c>
      <c r="AU171" s="95">
        <f t="shared" si="67"/>
        <v>100000</v>
      </c>
      <c r="AV171" s="96" t="s">
        <v>770</v>
      </c>
      <c r="AW171" s="108">
        <v>2023</v>
      </c>
      <c r="AX171" s="108">
        <v>2023</v>
      </c>
      <c r="AY171" s="51" t="s">
        <v>158</v>
      </c>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row>
    <row r="172" spans="1:149" s="6" customFormat="1" ht="144.94999999999999" customHeight="1" x14ac:dyDescent="0.3">
      <c r="A172" s="127" t="s">
        <v>426</v>
      </c>
      <c r="B172" s="48" t="s">
        <v>65</v>
      </c>
      <c r="C172" s="51" t="s">
        <v>97</v>
      </c>
      <c r="D172" s="50"/>
      <c r="E172" s="154">
        <v>197917</v>
      </c>
      <c r="F172" s="50"/>
      <c r="G172" s="50"/>
      <c r="H172" s="50"/>
      <c r="I172" s="50"/>
      <c r="J172" s="50"/>
      <c r="K172" s="49">
        <f t="shared" si="61"/>
        <v>197917</v>
      </c>
      <c r="L172" s="50"/>
      <c r="M172" s="50"/>
      <c r="N172" s="50"/>
      <c r="O172" s="50"/>
      <c r="P172" s="50"/>
      <c r="Q172" s="50"/>
      <c r="R172" s="49">
        <f t="shared" si="62"/>
        <v>0</v>
      </c>
      <c r="S172" s="50"/>
      <c r="T172" s="50"/>
      <c r="U172" s="50"/>
      <c r="V172" s="50"/>
      <c r="W172" s="50"/>
      <c r="X172" s="50"/>
      <c r="Y172" s="87">
        <f t="shared" si="63"/>
        <v>0</v>
      </c>
      <c r="Z172" s="50"/>
      <c r="AA172" s="50"/>
      <c r="AB172" s="50"/>
      <c r="AC172" s="50"/>
      <c r="AD172" s="50"/>
      <c r="AE172" s="50"/>
      <c r="AF172" s="87">
        <f t="shared" si="64"/>
        <v>0</v>
      </c>
      <c r="AG172" s="50"/>
      <c r="AH172" s="50"/>
      <c r="AI172" s="50"/>
      <c r="AJ172" s="50"/>
      <c r="AK172" s="50"/>
      <c r="AL172" s="50"/>
      <c r="AM172" s="87">
        <f t="shared" si="65"/>
        <v>0</v>
      </c>
      <c r="AN172" s="50"/>
      <c r="AO172" s="50"/>
      <c r="AP172" s="50"/>
      <c r="AQ172" s="50"/>
      <c r="AR172" s="50"/>
      <c r="AS172" s="50"/>
      <c r="AT172" s="87">
        <f t="shared" si="66"/>
        <v>0</v>
      </c>
      <c r="AU172" s="95">
        <f t="shared" si="67"/>
        <v>197917</v>
      </c>
      <c r="AV172" s="89" t="s">
        <v>807</v>
      </c>
      <c r="AW172" s="50">
        <v>2022</v>
      </c>
      <c r="AX172" s="50">
        <v>2022</v>
      </c>
      <c r="AY172" s="48" t="s">
        <v>68</v>
      </c>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row>
    <row r="173" spans="1:149" s="6" customFormat="1" ht="135.6" customHeight="1" x14ac:dyDescent="0.25">
      <c r="A173" s="126" t="s">
        <v>427</v>
      </c>
      <c r="B173" s="48" t="s">
        <v>183</v>
      </c>
      <c r="C173" s="51" t="s">
        <v>97</v>
      </c>
      <c r="D173" s="50"/>
      <c r="E173" s="90"/>
      <c r="F173" s="50"/>
      <c r="G173" s="50"/>
      <c r="H173" s="50"/>
      <c r="I173" s="50"/>
      <c r="J173" s="50"/>
      <c r="K173" s="49">
        <f t="shared" si="61"/>
        <v>0</v>
      </c>
      <c r="L173" s="50">
        <v>10000</v>
      </c>
      <c r="M173" s="50"/>
      <c r="N173" s="50"/>
      <c r="O173" s="50"/>
      <c r="P173" s="50"/>
      <c r="Q173" s="50"/>
      <c r="R173" s="49">
        <f t="shared" si="62"/>
        <v>10000</v>
      </c>
      <c r="S173" s="108">
        <v>10000</v>
      </c>
      <c r="T173" s="108"/>
      <c r="U173" s="108"/>
      <c r="V173" s="108"/>
      <c r="W173" s="108"/>
      <c r="X173" s="108"/>
      <c r="Y173" s="87">
        <f t="shared" si="63"/>
        <v>10000</v>
      </c>
      <c r="Z173" s="108">
        <v>10000</v>
      </c>
      <c r="AA173" s="108"/>
      <c r="AB173" s="108"/>
      <c r="AC173" s="108"/>
      <c r="AD173" s="108"/>
      <c r="AE173" s="108"/>
      <c r="AF173" s="87">
        <f t="shared" si="64"/>
        <v>10000</v>
      </c>
      <c r="AG173" s="108"/>
      <c r="AH173" s="108"/>
      <c r="AI173" s="108"/>
      <c r="AJ173" s="108"/>
      <c r="AK173" s="108"/>
      <c r="AL173" s="108"/>
      <c r="AM173" s="87">
        <f t="shared" si="65"/>
        <v>0</v>
      </c>
      <c r="AN173" s="50"/>
      <c r="AO173" s="50"/>
      <c r="AP173" s="50"/>
      <c r="AQ173" s="50"/>
      <c r="AR173" s="50"/>
      <c r="AS173" s="50"/>
      <c r="AT173" s="87">
        <f t="shared" si="66"/>
        <v>0</v>
      </c>
      <c r="AU173" s="95">
        <f t="shared" si="67"/>
        <v>30000</v>
      </c>
      <c r="AV173" s="89" t="s">
        <v>771</v>
      </c>
      <c r="AW173" s="50">
        <v>2023</v>
      </c>
      <c r="AX173" s="50">
        <v>2024</v>
      </c>
      <c r="AY173" s="48" t="s">
        <v>68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20.95" customHeight="1" x14ac:dyDescent="0.25">
      <c r="A174" s="126" t="s">
        <v>428</v>
      </c>
      <c r="B174" s="48" t="s">
        <v>160</v>
      </c>
      <c r="C174" s="51" t="s">
        <v>97</v>
      </c>
      <c r="D174" s="50"/>
      <c r="E174" s="90"/>
      <c r="F174" s="50"/>
      <c r="G174" s="90"/>
      <c r="H174" s="50"/>
      <c r="I174" s="50"/>
      <c r="J174" s="50"/>
      <c r="K174" s="49">
        <f t="shared" si="61"/>
        <v>0</v>
      </c>
      <c r="L174" s="50">
        <v>35000</v>
      </c>
      <c r="M174" s="50"/>
      <c r="N174" s="50"/>
      <c r="O174" s="50"/>
      <c r="P174" s="50"/>
      <c r="Q174" s="50"/>
      <c r="R174" s="49">
        <f t="shared" si="62"/>
        <v>35000</v>
      </c>
      <c r="S174" s="108"/>
      <c r="T174" s="108"/>
      <c r="U174" s="108"/>
      <c r="V174" s="108"/>
      <c r="W174" s="108"/>
      <c r="X174" s="108"/>
      <c r="Y174" s="87">
        <f t="shared" si="63"/>
        <v>0</v>
      </c>
      <c r="Z174" s="108"/>
      <c r="AA174" s="108"/>
      <c r="AB174" s="108"/>
      <c r="AC174" s="108"/>
      <c r="AD174" s="108"/>
      <c r="AE174" s="108"/>
      <c r="AF174" s="87">
        <f t="shared" si="64"/>
        <v>0</v>
      </c>
      <c r="AG174" s="108"/>
      <c r="AH174" s="108"/>
      <c r="AI174" s="108"/>
      <c r="AJ174" s="108"/>
      <c r="AK174" s="108"/>
      <c r="AL174" s="108"/>
      <c r="AM174" s="87">
        <f t="shared" si="65"/>
        <v>0</v>
      </c>
      <c r="AN174" s="50"/>
      <c r="AO174" s="50"/>
      <c r="AP174" s="50"/>
      <c r="AQ174" s="50"/>
      <c r="AR174" s="50"/>
      <c r="AS174" s="50"/>
      <c r="AT174" s="87">
        <f t="shared" si="66"/>
        <v>0</v>
      </c>
      <c r="AU174" s="95">
        <f t="shared" si="67"/>
        <v>35000</v>
      </c>
      <c r="AV174" s="89" t="s">
        <v>772</v>
      </c>
      <c r="AW174" s="50">
        <v>2022</v>
      </c>
      <c r="AX174" s="50">
        <v>2023</v>
      </c>
      <c r="AY174" s="48" t="s">
        <v>154</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ht="225.6" customHeight="1" x14ac:dyDescent="0.25">
      <c r="A175" s="126" t="s">
        <v>429</v>
      </c>
      <c r="B175" s="48" t="s">
        <v>87</v>
      </c>
      <c r="C175" s="51" t="s">
        <v>97</v>
      </c>
      <c r="D175" s="50"/>
      <c r="E175" s="90"/>
      <c r="F175" s="50"/>
      <c r="G175" s="90"/>
      <c r="H175" s="50"/>
      <c r="I175" s="50"/>
      <c r="J175" s="50"/>
      <c r="K175" s="49">
        <f t="shared" si="61"/>
        <v>0</v>
      </c>
      <c r="L175" s="50">
        <v>380000</v>
      </c>
      <c r="M175" s="50"/>
      <c r="N175" s="50"/>
      <c r="O175" s="50"/>
      <c r="P175" s="50"/>
      <c r="Q175" s="50"/>
      <c r="R175" s="49">
        <f t="shared" si="62"/>
        <v>380000</v>
      </c>
      <c r="S175" s="108"/>
      <c r="T175" s="108"/>
      <c r="U175" s="108"/>
      <c r="V175" s="108"/>
      <c r="W175" s="108"/>
      <c r="X175" s="108"/>
      <c r="Y175" s="87">
        <f t="shared" si="63"/>
        <v>0</v>
      </c>
      <c r="Z175" s="108"/>
      <c r="AA175" s="108"/>
      <c r="AB175" s="108"/>
      <c r="AC175" s="108"/>
      <c r="AD175" s="108"/>
      <c r="AE175" s="108"/>
      <c r="AF175" s="87">
        <f t="shared" si="64"/>
        <v>0</v>
      </c>
      <c r="AG175" s="108"/>
      <c r="AH175" s="108"/>
      <c r="AI175" s="108"/>
      <c r="AJ175" s="108"/>
      <c r="AK175" s="108"/>
      <c r="AL175" s="108"/>
      <c r="AM175" s="87">
        <f t="shared" si="65"/>
        <v>0</v>
      </c>
      <c r="AN175" s="50">
        <v>380000</v>
      </c>
      <c r="AO175" s="50"/>
      <c r="AP175" s="50"/>
      <c r="AQ175" s="50"/>
      <c r="AR175" s="50"/>
      <c r="AS175" s="50"/>
      <c r="AT175" s="87">
        <f t="shared" si="66"/>
        <v>380000</v>
      </c>
      <c r="AU175" s="95">
        <f t="shared" si="67"/>
        <v>760000</v>
      </c>
      <c r="AV175" s="89" t="s">
        <v>773</v>
      </c>
      <c r="AW175" s="50">
        <v>2023</v>
      </c>
      <c r="AX175" s="50">
        <v>2023</v>
      </c>
      <c r="AY175" s="48" t="s">
        <v>161</v>
      </c>
    </row>
    <row r="176" spans="1:149" ht="41.45" customHeight="1" x14ac:dyDescent="0.25">
      <c r="A176" s="233" t="s">
        <v>952</v>
      </c>
      <c r="B176" s="235" t="s">
        <v>953</v>
      </c>
      <c r="C176" s="234" t="s">
        <v>97</v>
      </c>
      <c r="D176" s="236"/>
      <c r="E176" s="237"/>
      <c r="F176" s="236"/>
      <c r="G176" s="237"/>
      <c r="H176" s="236"/>
      <c r="I176" s="236"/>
      <c r="J176" s="236"/>
      <c r="K176" s="289">
        <f t="shared" si="61"/>
        <v>0</v>
      </c>
      <c r="L176" s="236">
        <v>18530</v>
      </c>
      <c r="M176" s="276">
        <v>122774</v>
      </c>
      <c r="N176" s="276"/>
      <c r="O176" s="276"/>
      <c r="P176" s="276"/>
      <c r="Q176" s="276"/>
      <c r="R176" s="306">
        <f t="shared" si="62"/>
        <v>141304</v>
      </c>
      <c r="S176" s="307">
        <v>510108</v>
      </c>
      <c r="T176" s="307">
        <v>1377226</v>
      </c>
      <c r="U176" s="307"/>
      <c r="V176" s="307"/>
      <c r="W176" s="307"/>
      <c r="X176" s="307"/>
      <c r="Y176" s="278">
        <f t="shared" si="63"/>
        <v>1887334</v>
      </c>
      <c r="Z176" s="307"/>
      <c r="AA176" s="290"/>
      <c r="AB176" s="290"/>
      <c r="AC176" s="290"/>
      <c r="AD176" s="290"/>
      <c r="AE176" s="290"/>
      <c r="AF176" s="238">
        <f t="shared" si="64"/>
        <v>0</v>
      </c>
      <c r="AG176" s="290"/>
      <c r="AH176" s="290"/>
      <c r="AI176" s="290"/>
      <c r="AJ176" s="290"/>
      <c r="AK176" s="290"/>
      <c r="AL176" s="290"/>
      <c r="AM176" s="238">
        <f t="shared" si="65"/>
        <v>0</v>
      </c>
      <c r="AN176" s="236"/>
      <c r="AO176" s="236"/>
      <c r="AP176" s="236"/>
      <c r="AQ176" s="236"/>
      <c r="AR176" s="236"/>
      <c r="AS176" s="236"/>
      <c r="AT176" s="238">
        <f t="shared" si="66"/>
        <v>0</v>
      </c>
      <c r="AU176" s="288">
        <f t="shared" si="67"/>
        <v>2028638</v>
      </c>
      <c r="AV176" s="240" t="s">
        <v>954</v>
      </c>
      <c r="AW176" s="236">
        <v>2023</v>
      </c>
      <c r="AX176" s="236">
        <v>2024</v>
      </c>
      <c r="AY176" s="235" t="s">
        <v>68</v>
      </c>
    </row>
    <row r="177" spans="1:51" ht="108.6" customHeight="1" x14ac:dyDescent="0.25">
      <c r="A177" s="343" t="s">
        <v>1001</v>
      </c>
      <c r="B177" s="344"/>
      <c r="C177" s="344"/>
      <c r="D177" s="344"/>
      <c r="E177" s="344"/>
      <c r="F177" s="344"/>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c r="AH177" s="344"/>
      <c r="AI177" s="344"/>
      <c r="AJ177" s="344"/>
      <c r="AK177" s="344"/>
      <c r="AL177" s="344"/>
      <c r="AM177" s="344"/>
      <c r="AN177" s="344"/>
      <c r="AO177" s="344"/>
      <c r="AP177" s="344"/>
      <c r="AQ177" s="344"/>
      <c r="AR177" s="344"/>
      <c r="AS177" s="344"/>
      <c r="AT177" s="344"/>
      <c r="AU177" s="344"/>
      <c r="AV177" s="344"/>
      <c r="AW177" s="344"/>
      <c r="AX177" s="344"/>
      <c r="AY177" s="345"/>
    </row>
    <row r="178" spans="1:51" s="20" customFormat="1" ht="45" customHeight="1" x14ac:dyDescent="0.25">
      <c r="A178" s="233" t="s">
        <v>972</v>
      </c>
      <c r="B178" s="235" t="s">
        <v>946</v>
      </c>
      <c r="C178" s="234" t="s">
        <v>97</v>
      </c>
      <c r="D178" s="236"/>
      <c r="E178" s="237"/>
      <c r="F178" s="236"/>
      <c r="G178" s="237"/>
      <c r="H178" s="236"/>
      <c r="I178" s="236"/>
      <c r="J178" s="236"/>
      <c r="K178" s="289">
        <f t="shared" si="61"/>
        <v>0</v>
      </c>
      <c r="L178" s="236"/>
      <c r="M178" s="236"/>
      <c r="N178" s="236"/>
      <c r="O178" s="236"/>
      <c r="P178" s="236"/>
      <c r="Q178" s="236"/>
      <c r="R178" s="289">
        <f t="shared" si="62"/>
        <v>0</v>
      </c>
      <c r="S178" s="290">
        <v>52500</v>
      </c>
      <c r="T178" s="290"/>
      <c r="U178" s="290"/>
      <c r="V178" s="290"/>
      <c r="W178" s="236">
        <v>297500</v>
      </c>
      <c r="X178" s="290"/>
      <c r="Y178" s="289">
        <f t="shared" si="63"/>
        <v>350000</v>
      </c>
      <c r="Z178" s="290"/>
      <c r="AA178" s="290"/>
      <c r="AB178" s="290"/>
      <c r="AC178" s="290"/>
      <c r="AD178" s="290"/>
      <c r="AE178" s="290"/>
      <c r="AF178" s="238">
        <f t="shared" si="64"/>
        <v>0</v>
      </c>
      <c r="AG178" s="290"/>
      <c r="AH178" s="290"/>
      <c r="AI178" s="290"/>
      <c r="AJ178" s="290"/>
      <c r="AK178" s="290"/>
      <c r="AL178" s="290"/>
      <c r="AM178" s="238">
        <f t="shared" si="65"/>
        <v>0</v>
      </c>
      <c r="AN178" s="236"/>
      <c r="AO178" s="236"/>
      <c r="AP178" s="236"/>
      <c r="AQ178" s="236"/>
      <c r="AR178" s="236"/>
      <c r="AS178" s="236"/>
      <c r="AT178" s="238">
        <f t="shared" si="66"/>
        <v>0</v>
      </c>
      <c r="AU178" s="288">
        <f t="shared" si="67"/>
        <v>350000</v>
      </c>
      <c r="AV178" s="240" t="s">
        <v>956</v>
      </c>
      <c r="AW178" s="236">
        <v>2024</v>
      </c>
      <c r="AX178" s="236">
        <v>2024</v>
      </c>
      <c r="AY178" s="235" t="s">
        <v>68</v>
      </c>
    </row>
    <row r="179" spans="1:51" ht="90" customHeight="1" x14ac:dyDescent="0.25">
      <c r="A179" s="343" t="s">
        <v>1001</v>
      </c>
      <c r="B179" s="344"/>
      <c r="C179" s="344"/>
      <c r="D179" s="344"/>
      <c r="E179" s="344"/>
      <c r="F179" s="344"/>
      <c r="G179" s="344"/>
      <c r="H179" s="344"/>
      <c r="I179" s="344"/>
      <c r="J179" s="344"/>
      <c r="K179" s="344"/>
      <c r="L179" s="344"/>
      <c r="M179" s="344"/>
      <c r="N179" s="344"/>
      <c r="O179" s="344"/>
      <c r="P179" s="344"/>
      <c r="Q179" s="344"/>
      <c r="R179" s="344"/>
      <c r="S179" s="344"/>
      <c r="T179" s="344"/>
      <c r="U179" s="344"/>
      <c r="V179" s="344"/>
      <c r="W179" s="344"/>
      <c r="X179" s="344"/>
      <c r="Y179" s="344"/>
      <c r="Z179" s="344"/>
      <c r="AA179" s="344"/>
      <c r="AB179" s="344"/>
      <c r="AC179" s="344"/>
      <c r="AD179" s="344"/>
      <c r="AE179" s="344"/>
      <c r="AF179" s="344"/>
      <c r="AG179" s="344"/>
      <c r="AH179" s="344"/>
      <c r="AI179" s="344"/>
      <c r="AJ179" s="344"/>
      <c r="AK179" s="344"/>
      <c r="AL179" s="344"/>
      <c r="AM179" s="344"/>
      <c r="AN179" s="344"/>
      <c r="AO179" s="344"/>
      <c r="AP179" s="344"/>
      <c r="AQ179" s="344"/>
      <c r="AR179" s="344"/>
      <c r="AS179" s="344"/>
      <c r="AT179" s="344"/>
      <c r="AU179" s="344"/>
      <c r="AV179" s="344"/>
      <c r="AW179" s="344"/>
      <c r="AX179" s="344"/>
      <c r="AY179" s="345"/>
    </row>
    <row r="180" spans="1:51" ht="33" customHeight="1" x14ac:dyDescent="0.25">
      <c r="A180" s="233" t="s">
        <v>947</v>
      </c>
      <c r="B180" s="235" t="s">
        <v>948</v>
      </c>
      <c r="C180" s="234" t="s">
        <v>97</v>
      </c>
      <c r="D180" s="236"/>
      <c r="E180" s="237"/>
      <c r="F180" s="236"/>
      <c r="G180" s="237"/>
      <c r="H180" s="236"/>
      <c r="I180" s="236"/>
      <c r="J180" s="236"/>
      <c r="K180" s="289">
        <f t="shared" si="61"/>
        <v>0</v>
      </c>
      <c r="L180" s="236"/>
      <c r="M180" s="236"/>
      <c r="N180" s="236"/>
      <c r="O180" s="236"/>
      <c r="P180" s="236"/>
      <c r="Q180" s="236"/>
      <c r="R180" s="289">
        <f t="shared" si="62"/>
        <v>0</v>
      </c>
      <c r="S180" s="290">
        <v>52500</v>
      </c>
      <c r="T180" s="290"/>
      <c r="U180" s="290"/>
      <c r="V180" s="290"/>
      <c r="W180" s="236">
        <v>297500</v>
      </c>
      <c r="X180" s="290"/>
      <c r="Y180" s="238">
        <f t="shared" si="63"/>
        <v>350000</v>
      </c>
      <c r="Z180" s="290"/>
      <c r="AA180" s="290"/>
      <c r="AB180" s="290"/>
      <c r="AC180" s="290"/>
      <c r="AD180" s="290"/>
      <c r="AE180" s="290"/>
      <c r="AF180" s="238">
        <f t="shared" si="64"/>
        <v>0</v>
      </c>
      <c r="AG180" s="290"/>
      <c r="AH180" s="290"/>
      <c r="AI180" s="290"/>
      <c r="AJ180" s="290"/>
      <c r="AK180" s="290"/>
      <c r="AL180" s="290"/>
      <c r="AM180" s="238">
        <f t="shared" si="65"/>
        <v>0</v>
      </c>
      <c r="AN180" s="236"/>
      <c r="AO180" s="236"/>
      <c r="AP180" s="236"/>
      <c r="AQ180" s="236"/>
      <c r="AR180" s="236"/>
      <c r="AS180" s="236"/>
      <c r="AT180" s="238">
        <f t="shared" si="66"/>
        <v>0</v>
      </c>
      <c r="AU180" s="288">
        <f t="shared" si="67"/>
        <v>350000</v>
      </c>
      <c r="AV180" s="240" t="s">
        <v>955</v>
      </c>
      <c r="AW180" s="236">
        <v>2024</v>
      </c>
      <c r="AX180" s="236">
        <v>2024</v>
      </c>
      <c r="AY180" s="235" t="s">
        <v>68</v>
      </c>
    </row>
    <row r="181" spans="1:51" ht="119.45" customHeight="1" x14ac:dyDescent="0.25">
      <c r="A181" s="343" t="s">
        <v>1001</v>
      </c>
      <c r="B181" s="344"/>
      <c r="C181" s="344"/>
      <c r="D181" s="344"/>
      <c r="E181" s="344"/>
      <c r="F181" s="344"/>
      <c r="G181" s="344"/>
      <c r="H181" s="344"/>
      <c r="I181" s="344"/>
      <c r="J181" s="344"/>
      <c r="K181" s="344"/>
      <c r="L181" s="344"/>
      <c r="M181" s="344"/>
      <c r="N181" s="344"/>
      <c r="O181" s="344"/>
      <c r="P181" s="344"/>
      <c r="Q181" s="344"/>
      <c r="R181" s="344"/>
      <c r="S181" s="344"/>
      <c r="T181" s="344"/>
      <c r="U181" s="344"/>
      <c r="V181" s="344"/>
      <c r="W181" s="344"/>
      <c r="X181" s="344"/>
      <c r="Y181" s="344"/>
      <c r="Z181" s="344"/>
      <c r="AA181" s="344"/>
      <c r="AB181" s="344"/>
      <c r="AC181" s="344"/>
      <c r="AD181" s="344"/>
      <c r="AE181" s="344"/>
      <c r="AF181" s="344"/>
      <c r="AG181" s="344"/>
      <c r="AH181" s="344"/>
      <c r="AI181" s="344"/>
      <c r="AJ181" s="344"/>
      <c r="AK181" s="344"/>
      <c r="AL181" s="344"/>
      <c r="AM181" s="344"/>
      <c r="AN181" s="344"/>
      <c r="AO181" s="344"/>
      <c r="AP181" s="344"/>
      <c r="AQ181" s="344"/>
      <c r="AR181" s="344"/>
      <c r="AS181" s="344"/>
      <c r="AT181" s="344"/>
      <c r="AU181" s="344"/>
      <c r="AV181" s="344"/>
      <c r="AW181" s="344"/>
      <c r="AX181" s="344"/>
      <c r="AY181" s="345"/>
    </row>
    <row r="182" spans="1:51" s="20" customFormat="1" ht="31.5" customHeight="1" x14ac:dyDescent="0.25">
      <c r="A182" s="233" t="s">
        <v>1003</v>
      </c>
      <c r="B182" s="234" t="s">
        <v>1004</v>
      </c>
      <c r="C182" s="235" t="s">
        <v>97</v>
      </c>
      <c r="D182" s="236"/>
      <c r="E182" s="237"/>
      <c r="F182" s="237"/>
      <c r="G182" s="236"/>
      <c r="H182" s="236"/>
      <c r="I182" s="236"/>
      <c r="J182" s="236"/>
      <c r="K182" s="238">
        <f t="shared" ref="K182" si="68">E182+F182+G182+I182</f>
        <v>0</v>
      </c>
      <c r="L182" s="237"/>
      <c r="M182" s="237"/>
      <c r="N182" s="236"/>
      <c r="O182" s="236"/>
      <c r="P182" s="236"/>
      <c r="Q182" s="236"/>
      <c r="R182" s="238">
        <f>L182+M182+N182+P182</f>
        <v>0</v>
      </c>
      <c r="S182" s="236"/>
      <c r="T182" s="236"/>
      <c r="U182" s="236"/>
      <c r="V182" s="236"/>
      <c r="W182" s="236"/>
      <c r="X182" s="236"/>
      <c r="Y182" s="238">
        <f t="shared" ref="Y182" si="69">S182+T182+U182+W182</f>
        <v>0</v>
      </c>
      <c r="Z182" s="236"/>
      <c r="AA182" s="236"/>
      <c r="AB182" s="236"/>
      <c r="AC182" s="236"/>
      <c r="AD182" s="236"/>
      <c r="AE182" s="236"/>
      <c r="AF182" s="238">
        <f t="shared" ref="AF182" si="70">Z182+AA182+AB182+AD182</f>
        <v>0</v>
      </c>
      <c r="AG182" s="236">
        <v>20000</v>
      </c>
      <c r="AH182" s="236"/>
      <c r="AI182" s="236"/>
      <c r="AJ182" s="236"/>
      <c r="AK182" s="236"/>
      <c r="AL182" s="236"/>
      <c r="AM182" s="238">
        <f t="shared" ref="AM182" si="71">AG182+AH182+AI182+AK182</f>
        <v>20000</v>
      </c>
      <c r="AN182" s="236"/>
      <c r="AO182" s="236"/>
      <c r="AP182" s="236"/>
      <c r="AQ182" s="236"/>
      <c r="AR182" s="236"/>
      <c r="AS182" s="236"/>
      <c r="AT182" s="238">
        <f t="shared" ref="AT182" si="72">AN182+AO182+AP182+AR182</f>
        <v>0</v>
      </c>
      <c r="AU182" s="239">
        <f>AT182+AM182+AF182+Y182+R182+K182</f>
        <v>20000</v>
      </c>
      <c r="AV182" s="240" t="s">
        <v>1005</v>
      </c>
      <c r="AW182" s="236">
        <v>2026</v>
      </c>
      <c r="AX182" s="236">
        <v>2026</v>
      </c>
      <c r="AY182" s="241" t="s">
        <v>68</v>
      </c>
    </row>
    <row r="183" spans="1:51" ht="119.45" customHeight="1" x14ac:dyDescent="0.25">
      <c r="A183" s="338" t="s">
        <v>1009</v>
      </c>
      <c r="B183" s="339"/>
      <c r="C183" s="339"/>
      <c r="D183" s="339"/>
      <c r="E183" s="339"/>
      <c r="F183" s="339"/>
      <c r="G183" s="339"/>
      <c r="H183" s="339"/>
      <c r="I183" s="339"/>
      <c r="J183" s="339"/>
      <c r="K183" s="339"/>
      <c r="L183" s="339"/>
      <c r="M183" s="339"/>
      <c r="N183" s="339"/>
      <c r="O183" s="339"/>
      <c r="P183" s="339"/>
      <c r="Q183" s="339"/>
      <c r="R183" s="339"/>
      <c r="S183" s="339"/>
      <c r="T183" s="339"/>
      <c r="U183" s="339"/>
      <c r="V183" s="339"/>
      <c r="W183" s="339"/>
      <c r="X183" s="339"/>
      <c r="Y183" s="339"/>
      <c r="Z183" s="339"/>
      <c r="AA183" s="339"/>
      <c r="AB183" s="339"/>
      <c r="AC183" s="339"/>
      <c r="AD183" s="339"/>
      <c r="AE183" s="339"/>
      <c r="AF183" s="339"/>
      <c r="AG183" s="339"/>
      <c r="AH183" s="339"/>
      <c r="AI183" s="339"/>
      <c r="AJ183" s="339"/>
      <c r="AK183" s="339"/>
      <c r="AL183" s="339"/>
      <c r="AM183" s="339"/>
      <c r="AN183" s="339"/>
      <c r="AO183" s="339"/>
      <c r="AP183" s="339"/>
      <c r="AQ183" s="339"/>
      <c r="AR183" s="339"/>
      <c r="AS183" s="339"/>
      <c r="AT183" s="339"/>
      <c r="AU183" s="339"/>
      <c r="AV183" s="339"/>
      <c r="AW183" s="339"/>
      <c r="AX183" s="339"/>
      <c r="AY183" s="340"/>
    </row>
    <row r="184" spans="1:51" ht="38.450000000000003" customHeight="1" x14ac:dyDescent="0.25">
      <c r="A184" s="233" t="s">
        <v>1006</v>
      </c>
      <c r="B184" s="234" t="s">
        <v>1007</v>
      </c>
      <c r="C184" s="235" t="s">
        <v>97</v>
      </c>
      <c r="D184" s="236"/>
      <c r="E184" s="237"/>
      <c r="F184" s="237"/>
      <c r="G184" s="236"/>
      <c r="H184" s="236"/>
      <c r="I184" s="236"/>
      <c r="J184" s="236"/>
      <c r="K184" s="238">
        <f t="shared" ref="K184" si="73">E184+F184+G184+I184</f>
        <v>0</v>
      </c>
      <c r="L184" s="237"/>
      <c r="M184" s="237"/>
      <c r="N184" s="236"/>
      <c r="O184" s="236"/>
      <c r="P184" s="236"/>
      <c r="Q184" s="236"/>
      <c r="R184" s="238">
        <f>L184+M184+N184+P184</f>
        <v>0</v>
      </c>
      <c r="S184" s="236"/>
      <c r="T184" s="236"/>
      <c r="U184" s="236"/>
      <c r="V184" s="236"/>
      <c r="W184" s="236"/>
      <c r="X184" s="236"/>
      <c r="Y184" s="238">
        <f t="shared" ref="Y184" si="74">S184+T184+U184+W184</f>
        <v>0</v>
      </c>
      <c r="Z184" s="236"/>
      <c r="AA184" s="236"/>
      <c r="AB184" s="236"/>
      <c r="AC184" s="236"/>
      <c r="AD184" s="236"/>
      <c r="AE184" s="236"/>
      <c r="AF184" s="238">
        <f t="shared" ref="AF184" si="75">Z184+AA184+AB184+AD184</f>
        <v>0</v>
      </c>
      <c r="AG184" s="236">
        <v>20000</v>
      </c>
      <c r="AH184" s="236"/>
      <c r="AI184" s="236"/>
      <c r="AJ184" s="236"/>
      <c r="AK184" s="236"/>
      <c r="AL184" s="236"/>
      <c r="AM184" s="238">
        <f t="shared" ref="AM184" si="76">AG184+AH184+AI184+AK184</f>
        <v>20000</v>
      </c>
      <c r="AN184" s="236"/>
      <c r="AO184" s="236"/>
      <c r="AP184" s="236"/>
      <c r="AQ184" s="236"/>
      <c r="AR184" s="236"/>
      <c r="AS184" s="236"/>
      <c r="AT184" s="238">
        <f t="shared" ref="AT184" si="77">AN184+AO184+AP184+AR184</f>
        <v>0</v>
      </c>
      <c r="AU184" s="239">
        <f>AT184+AM184+AF184+Y184+R184+K184</f>
        <v>20000</v>
      </c>
      <c r="AV184" s="240" t="s">
        <v>1008</v>
      </c>
      <c r="AW184" s="236">
        <v>2026</v>
      </c>
      <c r="AX184" s="236">
        <v>2026</v>
      </c>
      <c r="AY184" s="241" t="s">
        <v>68</v>
      </c>
    </row>
    <row r="185" spans="1:51" ht="37.5" customHeight="1" x14ac:dyDescent="0.25">
      <c r="A185" s="338" t="s">
        <v>1009</v>
      </c>
      <c r="B185" s="339"/>
      <c r="C185" s="339"/>
      <c r="D185" s="339"/>
      <c r="E185" s="339"/>
      <c r="F185" s="339"/>
      <c r="G185" s="339"/>
      <c r="H185" s="339"/>
      <c r="I185" s="339"/>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39"/>
      <c r="AH185" s="339"/>
      <c r="AI185" s="339"/>
      <c r="AJ185" s="339"/>
      <c r="AK185" s="339"/>
      <c r="AL185" s="339"/>
      <c r="AM185" s="339"/>
      <c r="AN185" s="339"/>
      <c r="AO185" s="339"/>
      <c r="AP185" s="339"/>
      <c r="AQ185" s="339"/>
      <c r="AR185" s="339"/>
      <c r="AS185" s="339"/>
      <c r="AT185" s="339"/>
      <c r="AU185" s="339"/>
      <c r="AV185" s="339"/>
      <c r="AW185" s="339"/>
      <c r="AX185" s="339"/>
      <c r="AY185" s="340"/>
    </row>
    <row r="186" spans="1:51" ht="152.44999999999999" customHeight="1" x14ac:dyDescent="0.25">
      <c r="A186" s="351" t="s">
        <v>430</v>
      </c>
      <c r="B186" s="352"/>
      <c r="C186" s="352"/>
      <c r="D186" s="352"/>
      <c r="E186" s="352"/>
      <c r="F186" s="352"/>
      <c r="G186" s="352"/>
      <c r="H186" s="352"/>
      <c r="I186" s="352"/>
      <c r="J186" s="352"/>
      <c r="K186" s="352"/>
      <c r="L186" s="352"/>
      <c r="M186" s="352"/>
      <c r="N186" s="352"/>
      <c r="O186" s="352"/>
      <c r="P186" s="352"/>
      <c r="Q186" s="352"/>
      <c r="R186" s="352"/>
      <c r="S186" s="352"/>
      <c r="T186" s="352"/>
      <c r="U186" s="352"/>
      <c r="V186" s="352"/>
      <c r="W186" s="352"/>
      <c r="X186" s="352"/>
      <c r="Y186" s="352"/>
      <c r="Z186" s="352"/>
      <c r="AA186" s="352"/>
      <c r="AB186" s="352"/>
      <c r="AC186" s="352"/>
      <c r="AD186" s="352"/>
      <c r="AE186" s="352"/>
      <c r="AF186" s="352"/>
      <c r="AG186" s="352"/>
      <c r="AH186" s="352"/>
      <c r="AI186" s="352"/>
      <c r="AJ186" s="352"/>
      <c r="AK186" s="352"/>
      <c r="AL186" s="352"/>
      <c r="AM186" s="352"/>
      <c r="AN186" s="352"/>
      <c r="AO186" s="352"/>
      <c r="AP186" s="352"/>
      <c r="AQ186" s="352"/>
      <c r="AR186" s="352"/>
      <c r="AS186" s="352"/>
      <c r="AT186" s="352"/>
      <c r="AU186" s="352"/>
      <c r="AV186" s="352"/>
      <c r="AW186" s="352"/>
      <c r="AX186" s="352"/>
      <c r="AY186" s="352"/>
    </row>
    <row r="187" spans="1:51" ht="124.5" customHeight="1" x14ac:dyDescent="0.25">
      <c r="A187" s="126" t="s">
        <v>544</v>
      </c>
      <c r="B187" s="48" t="s">
        <v>257</v>
      </c>
      <c r="C187" s="51" t="s">
        <v>97</v>
      </c>
      <c r="D187" s="50"/>
      <c r="E187" s="50">
        <v>31247</v>
      </c>
      <c r="F187" s="50"/>
      <c r="G187" s="50"/>
      <c r="H187" s="50"/>
      <c r="I187" s="50"/>
      <c r="J187" s="50"/>
      <c r="K187" s="49">
        <f>E187+F187+G187+I187</f>
        <v>31247</v>
      </c>
      <c r="L187" s="50"/>
      <c r="M187" s="50"/>
      <c r="N187" s="50"/>
      <c r="O187" s="50"/>
      <c r="P187" s="50"/>
      <c r="Q187" s="50"/>
      <c r="R187" s="49">
        <f t="shared" si="62"/>
        <v>0</v>
      </c>
      <c r="S187" s="108"/>
      <c r="T187" s="108"/>
      <c r="U187" s="108"/>
      <c r="V187" s="108"/>
      <c r="W187" s="108"/>
      <c r="X187" s="108"/>
      <c r="Y187" s="87">
        <f t="shared" si="63"/>
        <v>0</v>
      </c>
      <c r="Z187" s="108"/>
      <c r="AA187" s="108"/>
      <c r="AB187" s="108"/>
      <c r="AC187" s="108"/>
      <c r="AD187" s="108"/>
      <c r="AE187" s="108"/>
      <c r="AF187" s="87">
        <f t="shared" si="64"/>
        <v>0</v>
      </c>
      <c r="AG187" s="108"/>
      <c r="AH187" s="108"/>
      <c r="AI187" s="108"/>
      <c r="AJ187" s="108"/>
      <c r="AK187" s="108"/>
      <c r="AL187" s="108"/>
      <c r="AM187" s="87">
        <f t="shared" si="65"/>
        <v>0</v>
      </c>
      <c r="AN187" s="50"/>
      <c r="AO187" s="50"/>
      <c r="AP187" s="50"/>
      <c r="AQ187" s="50"/>
      <c r="AR187" s="50"/>
      <c r="AS187" s="50"/>
      <c r="AT187" s="87">
        <f t="shared" si="66"/>
        <v>0</v>
      </c>
      <c r="AU187" s="95">
        <f>AT187+AM187+AF187+Y187+R187+K187</f>
        <v>31247</v>
      </c>
      <c r="AV187" s="89" t="s">
        <v>774</v>
      </c>
      <c r="AW187" s="50">
        <v>2022</v>
      </c>
      <c r="AX187" s="50">
        <v>2022</v>
      </c>
      <c r="AY187" s="48" t="s">
        <v>157</v>
      </c>
    </row>
    <row r="188" spans="1:51" ht="111.75" customHeight="1" x14ac:dyDescent="0.25">
      <c r="A188" s="126" t="s">
        <v>431</v>
      </c>
      <c r="B188" s="48" t="s">
        <v>159</v>
      </c>
      <c r="C188" s="51" t="s">
        <v>97</v>
      </c>
      <c r="D188" s="50"/>
      <c r="E188" s="90"/>
      <c r="F188" s="50"/>
      <c r="G188" s="90"/>
      <c r="H188" s="50"/>
      <c r="I188" s="50"/>
      <c r="J188" s="50"/>
      <c r="K188" s="49">
        <f>E188+F188+G188+I188</f>
        <v>0</v>
      </c>
      <c r="L188" s="50">
        <v>10000</v>
      </c>
      <c r="M188" s="50"/>
      <c r="N188" s="50"/>
      <c r="O188" s="50"/>
      <c r="P188" s="50"/>
      <c r="Q188" s="50"/>
      <c r="R188" s="49">
        <f t="shared" si="62"/>
        <v>10000</v>
      </c>
      <c r="S188" s="108"/>
      <c r="T188" s="108"/>
      <c r="U188" s="108"/>
      <c r="V188" s="108"/>
      <c r="W188" s="108"/>
      <c r="X188" s="108"/>
      <c r="Y188" s="87">
        <f t="shared" si="63"/>
        <v>0</v>
      </c>
      <c r="Z188" s="108"/>
      <c r="AA188" s="108"/>
      <c r="AB188" s="108"/>
      <c r="AC188" s="108"/>
      <c r="AD188" s="108"/>
      <c r="AE188" s="108"/>
      <c r="AF188" s="87">
        <f t="shared" si="64"/>
        <v>0</v>
      </c>
      <c r="AG188" s="108"/>
      <c r="AH188" s="108"/>
      <c r="AI188" s="108"/>
      <c r="AJ188" s="108"/>
      <c r="AK188" s="108"/>
      <c r="AL188" s="108"/>
      <c r="AM188" s="87">
        <f t="shared" si="65"/>
        <v>0</v>
      </c>
      <c r="AN188" s="50"/>
      <c r="AO188" s="50"/>
      <c r="AP188" s="50"/>
      <c r="AQ188" s="50"/>
      <c r="AR188" s="50"/>
      <c r="AS188" s="50"/>
      <c r="AT188" s="87">
        <f t="shared" si="66"/>
        <v>0</v>
      </c>
      <c r="AU188" s="95">
        <f>AT188+AM188+AF188+Y188+R188+K188</f>
        <v>10000</v>
      </c>
      <c r="AV188" s="89" t="s">
        <v>775</v>
      </c>
      <c r="AW188" s="50">
        <v>2023</v>
      </c>
      <c r="AX188" s="50">
        <v>2023</v>
      </c>
      <c r="AY188" s="48" t="s">
        <v>68</v>
      </c>
    </row>
    <row r="189" spans="1:51" s="20" customFormat="1" ht="61.5" customHeight="1" x14ac:dyDescent="0.25">
      <c r="A189" s="92" t="s">
        <v>545</v>
      </c>
      <c r="B189" s="51" t="s">
        <v>90</v>
      </c>
      <c r="C189" s="51" t="s">
        <v>97</v>
      </c>
      <c r="D189" s="51"/>
      <c r="E189" s="51"/>
      <c r="F189" s="51"/>
      <c r="G189" s="51"/>
      <c r="H189" s="51"/>
      <c r="I189" s="51"/>
      <c r="J189" s="51"/>
      <c r="K189" s="93">
        <f>E189+F189+G189+I189</f>
        <v>0</v>
      </c>
      <c r="L189" s="51">
        <v>83000</v>
      </c>
      <c r="M189" s="51"/>
      <c r="N189" s="51"/>
      <c r="O189" s="51"/>
      <c r="P189" s="51"/>
      <c r="Q189" s="51"/>
      <c r="R189" s="49">
        <f t="shared" si="62"/>
        <v>83000</v>
      </c>
      <c r="S189" s="51"/>
      <c r="T189" s="51"/>
      <c r="U189" s="51"/>
      <c r="V189" s="51"/>
      <c r="W189" s="51"/>
      <c r="X189" s="51"/>
      <c r="Y189" s="87">
        <f t="shared" si="63"/>
        <v>0</v>
      </c>
      <c r="Z189" s="51"/>
      <c r="AA189" s="51"/>
      <c r="AB189" s="51"/>
      <c r="AC189" s="51"/>
      <c r="AD189" s="51"/>
      <c r="AE189" s="51"/>
      <c r="AF189" s="87">
        <f t="shared" si="64"/>
        <v>0</v>
      </c>
      <c r="AG189" s="51"/>
      <c r="AH189" s="51"/>
      <c r="AI189" s="51"/>
      <c r="AJ189" s="51"/>
      <c r="AK189" s="51"/>
      <c r="AL189" s="51"/>
      <c r="AM189" s="87">
        <f t="shared" si="65"/>
        <v>0</v>
      </c>
      <c r="AN189" s="51"/>
      <c r="AO189" s="51"/>
      <c r="AP189" s="51"/>
      <c r="AQ189" s="51"/>
      <c r="AR189" s="51"/>
      <c r="AS189" s="51"/>
      <c r="AT189" s="87">
        <f t="shared" si="66"/>
        <v>0</v>
      </c>
      <c r="AU189" s="95">
        <f>AT189+AM189+AF189+Y189+R189+K189</f>
        <v>83000</v>
      </c>
      <c r="AV189" s="96" t="s">
        <v>776</v>
      </c>
      <c r="AW189" s="51">
        <v>2023</v>
      </c>
      <c r="AX189" s="48">
        <v>2023</v>
      </c>
      <c r="AY189" s="51" t="s">
        <v>88</v>
      </c>
    </row>
    <row r="190" spans="1:51" ht="70.5" customHeight="1" x14ac:dyDescent="0.25">
      <c r="A190" s="126" t="s">
        <v>432</v>
      </c>
      <c r="B190" s="135" t="s">
        <v>887</v>
      </c>
      <c r="C190" s="48" t="s">
        <v>97</v>
      </c>
      <c r="D190" s="50"/>
      <c r="E190" s="51"/>
      <c r="F190" s="51"/>
      <c r="G190" s="51"/>
      <c r="H190" s="51"/>
      <c r="I190" s="51"/>
      <c r="J190" s="51"/>
      <c r="K190" s="93">
        <f>E190+F190+G190+I190</f>
        <v>0</v>
      </c>
      <c r="L190" s="50"/>
      <c r="M190" s="50"/>
      <c r="N190" s="50"/>
      <c r="O190" s="50"/>
      <c r="P190" s="50"/>
      <c r="Q190" s="50"/>
      <c r="R190" s="49">
        <f t="shared" si="62"/>
        <v>0</v>
      </c>
      <c r="S190" s="90">
        <v>143000</v>
      </c>
      <c r="T190" s="50"/>
      <c r="U190" s="50"/>
      <c r="V190" s="50"/>
      <c r="W190" s="50"/>
      <c r="X190" s="50"/>
      <c r="Y190" s="87">
        <f t="shared" si="63"/>
        <v>143000</v>
      </c>
      <c r="Z190" s="50"/>
      <c r="AA190" s="50"/>
      <c r="AB190" s="50"/>
      <c r="AC190" s="50"/>
      <c r="AD190" s="50"/>
      <c r="AE190" s="50"/>
      <c r="AF190" s="87">
        <f t="shared" si="64"/>
        <v>0</v>
      </c>
      <c r="AG190" s="50"/>
      <c r="AH190" s="50"/>
      <c r="AI190" s="50"/>
      <c r="AJ190" s="50"/>
      <c r="AK190" s="50"/>
      <c r="AL190" s="50"/>
      <c r="AM190" s="87">
        <f t="shared" si="65"/>
        <v>0</v>
      </c>
      <c r="AN190" s="50"/>
      <c r="AO190" s="50"/>
      <c r="AP190" s="50"/>
      <c r="AQ190" s="50"/>
      <c r="AR190" s="50"/>
      <c r="AS190" s="50"/>
      <c r="AT190" s="87">
        <f t="shared" si="66"/>
        <v>0</v>
      </c>
      <c r="AU190" s="95">
        <f>AT190+AM190+AF190+Y190+R190+K190</f>
        <v>143000</v>
      </c>
      <c r="AV190" s="98" t="s">
        <v>777</v>
      </c>
      <c r="AW190" s="50">
        <v>2024</v>
      </c>
      <c r="AX190" s="50">
        <v>2024</v>
      </c>
      <c r="AY190" s="48" t="s">
        <v>894</v>
      </c>
    </row>
    <row r="191" spans="1:51" ht="54" x14ac:dyDescent="0.25">
      <c r="A191" s="126" t="s">
        <v>433</v>
      </c>
      <c r="B191" s="51" t="s">
        <v>254</v>
      </c>
      <c r="C191" s="48" t="s">
        <v>97</v>
      </c>
      <c r="D191" s="50"/>
      <c r="F191" s="200"/>
      <c r="G191" s="50"/>
      <c r="H191" s="50"/>
      <c r="I191" s="50"/>
      <c r="J191" s="50"/>
      <c r="K191" s="93">
        <f>E191+F191+G191+I191</f>
        <v>0</v>
      </c>
      <c r="L191" s="200">
        <v>65000</v>
      </c>
      <c r="M191" s="50"/>
      <c r="N191" s="50"/>
      <c r="O191" s="50"/>
      <c r="P191" s="50"/>
      <c r="Q191" s="50"/>
      <c r="R191" s="49">
        <f t="shared" si="62"/>
        <v>65000</v>
      </c>
      <c r="S191" s="50"/>
      <c r="T191" s="50"/>
      <c r="U191" s="50"/>
      <c r="V191" s="50"/>
      <c r="W191" s="50"/>
      <c r="X191" s="50"/>
      <c r="Y191" s="87">
        <f t="shared" si="63"/>
        <v>0</v>
      </c>
      <c r="Z191" s="50"/>
      <c r="AA191" s="50"/>
      <c r="AB191" s="50"/>
      <c r="AC191" s="50"/>
      <c r="AD191" s="50"/>
      <c r="AE191" s="50"/>
      <c r="AF191" s="87">
        <f t="shared" si="64"/>
        <v>0</v>
      </c>
      <c r="AG191" s="50"/>
      <c r="AH191" s="50"/>
      <c r="AI191" s="50"/>
      <c r="AJ191" s="50"/>
      <c r="AK191" s="50"/>
      <c r="AL191" s="50"/>
      <c r="AM191" s="87">
        <f t="shared" si="65"/>
        <v>0</v>
      </c>
      <c r="AN191" s="50"/>
      <c r="AO191" s="50"/>
      <c r="AP191" s="50"/>
      <c r="AQ191" s="50"/>
      <c r="AR191" s="50"/>
      <c r="AS191" s="50"/>
      <c r="AT191" s="87">
        <f t="shared" si="66"/>
        <v>0</v>
      </c>
      <c r="AU191" s="95">
        <f>AT191+AM191+AF191+Y191+R191+K191</f>
        <v>65000</v>
      </c>
      <c r="AV191" s="201" t="s">
        <v>808</v>
      </c>
      <c r="AW191" s="50">
        <v>2022</v>
      </c>
      <c r="AX191" s="50">
        <v>2022</v>
      </c>
      <c r="AY191" s="48" t="s">
        <v>894</v>
      </c>
    </row>
    <row r="192" spans="1:51" x14ac:dyDescent="0.25">
      <c r="A192" s="351" t="s">
        <v>614</v>
      </c>
      <c r="B192" s="352"/>
      <c r="C192" s="352"/>
      <c r="D192" s="352"/>
      <c r="E192" s="352"/>
      <c r="F192" s="352"/>
      <c r="G192" s="352"/>
      <c r="H192" s="352"/>
      <c r="I192" s="352"/>
      <c r="J192" s="352"/>
      <c r="K192" s="352"/>
      <c r="L192" s="352"/>
      <c r="M192" s="352"/>
      <c r="N192" s="352"/>
      <c r="O192" s="352"/>
      <c r="P192" s="352"/>
      <c r="Q192" s="352"/>
      <c r="R192" s="352"/>
      <c r="S192" s="352"/>
      <c r="T192" s="352"/>
      <c r="U192" s="352"/>
      <c r="V192" s="352"/>
      <c r="W192" s="352"/>
      <c r="X192" s="352"/>
      <c r="Y192" s="352"/>
      <c r="Z192" s="352"/>
      <c r="AA192" s="352"/>
      <c r="AB192" s="352"/>
      <c r="AC192" s="352"/>
      <c r="AD192" s="352"/>
      <c r="AE192" s="352"/>
      <c r="AF192" s="352"/>
      <c r="AG192" s="352"/>
      <c r="AH192" s="352"/>
      <c r="AI192" s="352"/>
      <c r="AJ192" s="352"/>
      <c r="AK192" s="352"/>
      <c r="AL192" s="352"/>
      <c r="AM192" s="352"/>
      <c r="AN192" s="352"/>
      <c r="AO192" s="352"/>
      <c r="AP192" s="352"/>
      <c r="AQ192" s="352"/>
      <c r="AR192" s="352"/>
      <c r="AS192" s="352"/>
      <c r="AT192" s="352"/>
      <c r="AU192" s="352"/>
      <c r="AV192" s="352"/>
      <c r="AW192" s="352"/>
      <c r="AX192" s="352"/>
      <c r="AY192" s="352"/>
    </row>
    <row r="193" spans="1:51" ht="91.5" x14ac:dyDescent="0.25">
      <c r="A193" s="126" t="s">
        <v>434</v>
      </c>
      <c r="B193" s="48" t="s">
        <v>253</v>
      </c>
      <c r="C193" s="48" t="s">
        <v>97</v>
      </c>
      <c r="D193" s="50"/>
      <c r="E193" s="90"/>
      <c r="F193" s="50"/>
      <c r="G193" s="50"/>
      <c r="H193" s="50"/>
      <c r="I193" s="50"/>
      <c r="J193" s="50"/>
      <c r="K193" s="87">
        <f>E193+F193+G193+I193</f>
        <v>0</v>
      </c>
      <c r="L193" s="90">
        <v>52000</v>
      </c>
      <c r="M193" s="50"/>
      <c r="N193" s="50"/>
      <c r="O193" s="50"/>
      <c r="P193" s="50"/>
      <c r="Q193" s="50"/>
      <c r="R193" s="49">
        <f t="shared" si="62"/>
        <v>52000</v>
      </c>
      <c r="S193" s="90">
        <v>10000</v>
      </c>
      <c r="T193" s="50"/>
      <c r="U193" s="50"/>
      <c r="V193" s="50"/>
      <c r="W193" s="50"/>
      <c r="X193" s="50"/>
      <c r="Y193" s="87">
        <f>S193+T193+U193+W193</f>
        <v>10000</v>
      </c>
      <c r="Z193" s="50"/>
      <c r="AA193" s="50"/>
      <c r="AB193" s="50"/>
      <c r="AC193" s="50"/>
      <c r="AD193" s="50"/>
      <c r="AE193" s="50"/>
      <c r="AF193" s="87">
        <f>Z193+AA193+AB193+AD193</f>
        <v>0</v>
      </c>
      <c r="AG193" s="50"/>
      <c r="AH193" s="50"/>
      <c r="AI193" s="50"/>
      <c r="AJ193" s="50"/>
      <c r="AK193" s="50"/>
      <c r="AL193" s="50"/>
      <c r="AM193" s="87">
        <f>AG193+AH193+AI193+AK193</f>
        <v>0</v>
      </c>
      <c r="AN193" s="50"/>
      <c r="AO193" s="50"/>
      <c r="AP193" s="50"/>
      <c r="AQ193" s="50"/>
      <c r="AR193" s="50"/>
      <c r="AS193" s="50"/>
      <c r="AT193" s="87">
        <f>AN193+AO193+AP193+AR193</f>
        <v>0</v>
      </c>
      <c r="AU193" s="95">
        <f t="shared" ref="AU193:AU197" si="78">AT193+AM193+AF193+Y193+R193+K193</f>
        <v>62000</v>
      </c>
      <c r="AV193" s="89" t="s">
        <v>810</v>
      </c>
      <c r="AW193" s="50">
        <v>2022</v>
      </c>
      <c r="AX193" s="50">
        <v>2023</v>
      </c>
      <c r="AY193" s="48" t="s">
        <v>154</v>
      </c>
    </row>
    <row r="194" spans="1:51" ht="54" x14ac:dyDescent="0.25">
      <c r="A194" s="126" t="s">
        <v>615</v>
      </c>
      <c r="B194" s="48" t="s">
        <v>56</v>
      </c>
      <c r="C194" s="48" t="s">
        <v>97</v>
      </c>
      <c r="D194" s="50"/>
      <c r="F194" s="50"/>
      <c r="G194" s="50"/>
      <c r="H194" s="50"/>
      <c r="I194" s="50"/>
      <c r="J194" s="50"/>
      <c r="K194" s="87">
        <f t="shared" ref="K194:K197" si="79">E194+F194+G194+I194</f>
        <v>0</v>
      </c>
      <c r="L194" s="90">
        <v>20000</v>
      </c>
      <c r="M194" s="50"/>
      <c r="N194" s="50"/>
      <c r="O194" s="50"/>
      <c r="P194" s="50"/>
      <c r="Q194" s="50"/>
      <c r="R194" s="49">
        <f t="shared" si="62"/>
        <v>20000</v>
      </c>
      <c r="S194" s="50"/>
      <c r="T194" s="50"/>
      <c r="U194" s="50"/>
      <c r="V194" s="50"/>
      <c r="W194" s="50"/>
      <c r="X194" s="50"/>
      <c r="Y194" s="87">
        <f t="shared" ref="Y194:Y197" si="80">S194+T194+U194+W194</f>
        <v>0</v>
      </c>
      <c r="Z194" s="50"/>
      <c r="AA194" s="50"/>
      <c r="AB194" s="50"/>
      <c r="AC194" s="50"/>
      <c r="AD194" s="50"/>
      <c r="AE194" s="50"/>
      <c r="AF194" s="87">
        <f t="shared" ref="AF194:AF197" si="81">Z194+AA194+AB194+AD194</f>
        <v>0</v>
      </c>
      <c r="AG194" s="50"/>
      <c r="AH194" s="50"/>
      <c r="AI194" s="50"/>
      <c r="AJ194" s="50"/>
      <c r="AK194" s="50"/>
      <c r="AL194" s="50"/>
      <c r="AM194" s="87">
        <f t="shared" ref="AM194:AM197" si="82">AG194+AH194+AI194+AK194</f>
        <v>0</v>
      </c>
      <c r="AN194" s="50"/>
      <c r="AO194" s="50"/>
      <c r="AP194" s="50"/>
      <c r="AQ194" s="50"/>
      <c r="AR194" s="50"/>
      <c r="AS194" s="50"/>
      <c r="AT194" s="87">
        <f t="shared" ref="AT194:AT197" si="83">AN194+AO194+AP194+AR194</f>
        <v>0</v>
      </c>
      <c r="AU194" s="95">
        <f t="shared" si="78"/>
        <v>20000</v>
      </c>
      <c r="AV194" s="89" t="s">
        <v>809</v>
      </c>
      <c r="AW194" s="50">
        <v>2022</v>
      </c>
      <c r="AX194" s="50">
        <v>2022</v>
      </c>
      <c r="AY194" s="48" t="s">
        <v>155</v>
      </c>
    </row>
    <row r="195" spans="1:51" s="20" customFormat="1" ht="110.25" x14ac:dyDescent="0.25">
      <c r="A195" s="126" t="s">
        <v>616</v>
      </c>
      <c r="B195" s="48" t="s">
        <v>57</v>
      </c>
      <c r="C195" s="48" t="s">
        <v>97</v>
      </c>
      <c r="D195" s="50"/>
      <c r="E195" s="50"/>
      <c r="F195" s="50"/>
      <c r="G195" s="50"/>
      <c r="H195" s="50"/>
      <c r="I195" s="50"/>
      <c r="J195" s="50"/>
      <c r="K195" s="87">
        <f t="shared" si="79"/>
        <v>0</v>
      </c>
      <c r="L195" s="50">
        <v>4000000</v>
      </c>
      <c r="M195" s="50"/>
      <c r="N195" s="50"/>
      <c r="O195" s="50"/>
      <c r="P195" s="50"/>
      <c r="Q195" s="50"/>
      <c r="R195" s="49">
        <f t="shared" si="62"/>
        <v>4000000</v>
      </c>
      <c r="S195" s="50">
        <v>4000000</v>
      </c>
      <c r="T195" s="50"/>
      <c r="U195" s="50"/>
      <c r="V195" s="50"/>
      <c r="W195" s="50"/>
      <c r="X195" s="50"/>
      <c r="Y195" s="87">
        <f t="shared" si="80"/>
        <v>4000000</v>
      </c>
      <c r="Z195" s="50"/>
      <c r="AA195" s="50"/>
      <c r="AB195" s="50"/>
      <c r="AC195" s="50"/>
      <c r="AD195" s="50"/>
      <c r="AE195" s="50"/>
      <c r="AF195" s="87">
        <f t="shared" si="81"/>
        <v>0</v>
      </c>
      <c r="AG195" s="50"/>
      <c r="AH195" s="50"/>
      <c r="AI195" s="50"/>
      <c r="AJ195" s="50"/>
      <c r="AK195" s="50"/>
      <c r="AL195" s="50"/>
      <c r="AM195" s="87">
        <f t="shared" si="82"/>
        <v>0</v>
      </c>
      <c r="AN195" s="50"/>
      <c r="AO195" s="50"/>
      <c r="AP195" s="50"/>
      <c r="AQ195" s="50"/>
      <c r="AR195" s="50"/>
      <c r="AS195" s="50"/>
      <c r="AT195" s="87">
        <f t="shared" si="83"/>
        <v>0</v>
      </c>
      <c r="AU195" s="95">
        <f t="shared" si="78"/>
        <v>8000000</v>
      </c>
      <c r="AV195" s="89" t="s">
        <v>778</v>
      </c>
      <c r="AW195" s="50">
        <v>2023</v>
      </c>
      <c r="AX195" s="50">
        <v>2023</v>
      </c>
      <c r="AY195" s="48" t="s">
        <v>68</v>
      </c>
    </row>
    <row r="196" spans="1:51" ht="109.5" x14ac:dyDescent="0.25">
      <c r="A196" s="126" t="s">
        <v>617</v>
      </c>
      <c r="B196" s="48" t="s">
        <v>58</v>
      </c>
      <c r="C196" s="48" t="s">
        <v>97</v>
      </c>
      <c r="D196" s="50"/>
      <c r="E196" s="50"/>
      <c r="F196" s="50"/>
      <c r="G196" s="50"/>
      <c r="H196" s="50"/>
      <c r="I196" s="50"/>
      <c r="J196" s="50"/>
      <c r="K196" s="87">
        <f t="shared" si="79"/>
        <v>0</v>
      </c>
      <c r="L196" s="50">
        <v>70000</v>
      </c>
      <c r="M196" s="50"/>
      <c r="N196" s="50"/>
      <c r="O196" s="50"/>
      <c r="P196" s="50"/>
      <c r="Q196" s="50"/>
      <c r="R196" s="49">
        <f t="shared" si="62"/>
        <v>70000</v>
      </c>
      <c r="S196" s="50"/>
      <c r="T196" s="50"/>
      <c r="U196" s="50"/>
      <c r="V196" s="50"/>
      <c r="W196" s="50"/>
      <c r="X196" s="50"/>
      <c r="Y196" s="87">
        <f t="shared" si="80"/>
        <v>0</v>
      </c>
      <c r="Z196" s="50"/>
      <c r="AA196" s="50"/>
      <c r="AB196" s="50"/>
      <c r="AC196" s="50"/>
      <c r="AD196" s="50"/>
      <c r="AE196" s="50"/>
      <c r="AF196" s="87">
        <f t="shared" si="81"/>
        <v>0</v>
      </c>
      <c r="AG196" s="50"/>
      <c r="AH196" s="50"/>
      <c r="AI196" s="50"/>
      <c r="AJ196" s="50"/>
      <c r="AK196" s="50"/>
      <c r="AL196" s="50"/>
      <c r="AM196" s="87">
        <f t="shared" si="82"/>
        <v>0</v>
      </c>
      <c r="AN196" s="50"/>
      <c r="AO196" s="50"/>
      <c r="AP196" s="50"/>
      <c r="AQ196" s="50"/>
      <c r="AR196" s="50"/>
      <c r="AS196" s="50"/>
      <c r="AT196" s="87">
        <f t="shared" si="83"/>
        <v>0</v>
      </c>
      <c r="AU196" s="95">
        <f t="shared" si="78"/>
        <v>70000</v>
      </c>
      <c r="AV196" s="89" t="s">
        <v>890</v>
      </c>
      <c r="AW196" s="50">
        <v>2023</v>
      </c>
      <c r="AX196" s="50">
        <v>2023</v>
      </c>
      <c r="AY196" s="48" t="s">
        <v>68</v>
      </c>
    </row>
    <row r="197" spans="1:51" ht="91.5" x14ac:dyDescent="0.25">
      <c r="A197" s="126" t="s">
        <v>618</v>
      </c>
      <c r="B197" s="48" t="s">
        <v>59</v>
      </c>
      <c r="C197" s="48" t="s">
        <v>97</v>
      </c>
      <c r="D197" s="50"/>
      <c r="E197" s="50"/>
      <c r="F197" s="50"/>
      <c r="G197" s="50"/>
      <c r="H197" s="50"/>
      <c r="I197" s="50"/>
      <c r="J197" s="50"/>
      <c r="K197" s="87">
        <f t="shared" si="79"/>
        <v>0</v>
      </c>
      <c r="L197" s="50">
        <v>130000</v>
      </c>
      <c r="M197" s="50"/>
      <c r="N197" s="50"/>
      <c r="O197" s="50"/>
      <c r="P197" s="50"/>
      <c r="Q197" s="50"/>
      <c r="R197" s="49">
        <f t="shared" si="62"/>
        <v>130000</v>
      </c>
      <c r="S197" s="50"/>
      <c r="T197" s="50"/>
      <c r="U197" s="50"/>
      <c r="V197" s="50"/>
      <c r="W197" s="50"/>
      <c r="X197" s="50"/>
      <c r="Y197" s="87">
        <f t="shared" si="80"/>
        <v>0</v>
      </c>
      <c r="Z197" s="50"/>
      <c r="AA197" s="50"/>
      <c r="AB197" s="50"/>
      <c r="AC197" s="50"/>
      <c r="AD197" s="50"/>
      <c r="AE197" s="50"/>
      <c r="AF197" s="87">
        <f t="shared" si="81"/>
        <v>0</v>
      </c>
      <c r="AG197" s="50"/>
      <c r="AH197" s="50"/>
      <c r="AI197" s="50"/>
      <c r="AJ197" s="50"/>
      <c r="AK197" s="50"/>
      <c r="AL197" s="50"/>
      <c r="AM197" s="87">
        <f t="shared" si="82"/>
        <v>0</v>
      </c>
      <c r="AN197" s="50"/>
      <c r="AO197" s="50"/>
      <c r="AP197" s="50"/>
      <c r="AQ197" s="50"/>
      <c r="AR197" s="50"/>
      <c r="AS197" s="50"/>
      <c r="AT197" s="87">
        <f t="shared" si="83"/>
        <v>0</v>
      </c>
      <c r="AU197" s="95">
        <f t="shared" si="78"/>
        <v>130000</v>
      </c>
      <c r="AV197" s="89" t="s">
        <v>891</v>
      </c>
      <c r="AW197" s="50">
        <v>2023</v>
      </c>
      <c r="AX197" s="50">
        <v>2023</v>
      </c>
      <c r="AY197" s="48" t="s">
        <v>68</v>
      </c>
    </row>
    <row r="198" spans="1:51" x14ac:dyDescent="0.25">
      <c r="A198" s="351" t="s">
        <v>619</v>
      </c>
      <c r="B198" s="352"/>
      <c r="C198" s="352"/>
      <c r="D198" s="352"/>
      <c r="E198" s="352"/>
      <c r="F198" s="352"/>
      <c r="G198" s="352"/>
      <c r="H198" s="352"/>
      <c r="I198" s="352"/>
      <c r="J198" s="352"/>
      <c r="K198" s="352"/>
      <c r="L198" s="352"/>
      <c r="M198" s="352"/>
      <c r="N198" s="352"/>
      <c r="O198" s="352"/>
      <c r="P198" s="352"/>
      <c r="Q198" s="352"/>
      <c r="R198" s="352"/>
      <c r="S198" s="352"/>
      <c r="T198" s="352"/>
      <c r="U198" s="352"/>
      <c r="V198" s="352"/>
      <c r="W198" s="352"/>
      <c r="X198" s="352"/>
      <c r="Y198" s="352"/>
      <c r="Z198" s="352"/>
      <c r="AA198" s="352"/>
      <c r="AB198" s="352"/>
      <c r="AC198" s="352"/>
      <c r="AD198" s="352"/>
      <c r="AE198" s="352"/>
      <c r="AF198" s="352"/>
      <c r="AG198" s="352"/>
      <c r="AH198" s="352"/>
      <c r="AI198" s="352"/>
      <c r="AJ198" s="352"/>
      <c r="AK198" s="352"/>
      <c r="AL198" s="352"/>
      <c r="AM198" s="352"/>
      <c r="AN198" s="352"/>
      <c r="AO198" s="352"/>
      <c r="AP198" s="352"/>
      <c r="AQ198" s="352"/>
      <c r="AR198" s="352"/>
      <c r="AS198" s="352"/>
      <c r="AT198" s="352"/>
      <c r="AU198" s="352"/>
      <c r="AV198" s="352"/>
      <c r="AW198" s="352"/>
      <c r="AX198" s="352"/>
      <c r="AY198" s="352"/>
    </row>
    <row r="199" spans="1:51" ht="222" x14ac:dyDescent="0.25">
      <c r="A199" s="126" t="s">
        <v>435</v>
      </c>
      <c r="B199" s="51" t="s">
        <v>108</v>
      </c>
      <c r="C199" s="48" t="s">
        <v>97</v>
      </c>
      <c r="D199" s="103"/>
      <c r="E199" s="50">
        <v>30000</v>
      </c>
      <c r="F199" s="50"/>
      <c r="G199" s="50"/>
      <c r="H199" s="50"/>
      <c r="I199" s="50"/>
      <c r="J199" s="50"/>
      <c r="K199" s="87">
        <f>E199+F199+G199+I199</f>
        <v>30000</v>
      </c>
      <c r="L199" s="50">
        <v>30000</v>
      </c>
      <c r="M199" s="50"/>
      <c r="N199" s="50"/>
      <c r="O199" s="50"/>
      <c r="P199" s="50"/>
      <c r="Q199" s="50"/>
      <c r="R199" s="49">
        <f t="shared" si="62"/>
        <v>30000</v>
      </c>
      <c r="S199" s="50">
        <v>30000</v>
      </c>
      <c r="T199" s="50"/>
      <c r="U199" s="50"/>
      <c r="V199" s="50"/>
      <c r="W199" s="50"/>
      <c r="X199" s="50"/>
      <c r="Y199" s="87">
        <f>S199+T199+U199+W199</f>
        <v>30000</v>
      </c>
      <c r="Z199" s="50">
        <v>30000</v>
      </c>
      <c r="AA199" s="50"/>
      <c r="AB199" s="50"/>
      <c r="AC199" s="50"/>
      <c r="AD199" s="50"/>
      <c r="AE199" s="50"/>
      <c r="AF199" s="87">
        <f>Z199+AA199+AB199+AD199</f>
        <v>30000</v>
      </c>
      <c r="AG199" s="50">
        <v>30000</v>
      </c>
      <c r="AH199" s="50"/>
      <c r="AI199" s="50"/>
      <c r="AJ199" s="50"/>
      <c r="AK199" s="50"/>
      <c r="AL199" s="50"/>
      <c r="AM199" s="87">
        <f>AG199+AH199+AI199+AK199</f>
        <v>30000</v>
      </c>
      <c r="AN199" s="50">
        <v>30000</v>
      </c>
      <c r="AO199" s="50"/>
      <c r="AP199" s="50"/>
      <c r="AQ199" s="50"/>
      <c r="AR199" s="50"/>
      <c r="AS199" s="50"/>
      <c r="AT199" s="87">
        <f>AN199+AO199+AP199+AR199</f>
        <v>30000</v>
      </c>
      <c r="AU199" s="95">
        <f t="shared" ref="AU199" si="84">AT199+AM199+AF199+Y199+R199+K199</f>
        <v>180000</v>
      </c>
      <c r="AV199" s="89" t="s">
        <v>811</v>
      </c>
      <c r="AW199" s="50">
        <v>2022</v>
      </c>
      <c r="AX199" s="50">
        <v>2027</v>
      </c>
      <c r="AY199" s="48" t="s">
        <v>88</v>
      </c>
    </row>
    <row r="200" spans="1:51" x14ac:dyDescent="0.25">
      <c r="K200" s="3"/>
      <c r="R200" s="3"/>
    </row>
    <row r="201" spans="1:51" x14ac:dyDescent="0.25">
      <c r="K201" s="3"/>
      <c r="R201" s="3"/>
    </row>
    <row r="202" spans="1:51" x14ac:dyDescent="0.25">
      <c r="K202" s="3"/>
      <c r="R202" s="3"/>
    </row>
    <row r="203" spans="1:51" x14ac:dyDescent="0.25">
      <c r="K203" s="3"/>
      <c r="R203" s="3"/>
    </row>
    <row r="204" spans="1:51" ht="18.75" x14ac:dyDescent="0.25">
      <c r="A204" s="159" t="s">
        <v>656</v>
      </c>
      <c r="B204" s="160" t="s">
        <v>657</v>
      </c>
      <c r="C204" s="20"/>
      <c r="D204" s="20"/>
      <c r="E204" s="12"/>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3"/>
      <c r="AV204" s="45"/>
      <c r="AW204" s="20"/>
      <c r="AX204" s="12"/>
      <c r="AY204" s="20"/>
    </row>
    <row r="205" spans="1:51" x14ac:dyDescent="0.25">
      <c r="K205" s="3"/>
      <c r="R205" s="3"/>
    </row>
    <row r="206" spans="1:51" x14ac:dyDescent="0.25">
      <c r="K206" s="3"/>
      <c r="R206" s="3"/>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sheetData>
  <sortState ref="A26:DR50">
    <sortCondition ref="AY26:AY50"/>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1">
    <mergeCell ref="A11:AY11"/>
    <mergeCell ref="A15:AY15"/>
    <mergeCell ref="A131:AY131"/>
    <mergeCell ref="A134:AY134"/>
    <mergeCell ref="A136:AY136"/>
    <mergeCell ref="A133:D133"/>
    <mergeCell ref="A61:AY61"/>
    <mergeCell ref="A58:AY58"/>
    <mergeCell ref="A66:AY66"/>
    <mergeCell ref="A86:AY86"/>
    <mergeCell ref="A129:AY129"/>
    <mergeCell ref="A85:AY85"/>
    <mergeCell ref="A23:AY23"/>
    <mergeCell ref="A50:AY50"/>
    <mergeCell ref="A92:AY92"/>
    <mergeCell ref="A97:AY97"/>
    <mergeCell ref="A198:AY198"/>
    <mergeCell ref="A186:AY186"/>
    <mergeCell ref="A192:AY192"/>
    <mergeCell ref="A164:AY164"/>
    <mergeCell ref="A163:D163"/>
    <mergeCell ref="A181:AY181"/>
    <mergeCell ref="A179:AY179"/>
    <mergeCell ref="A177:AY177"/>
    <mergeCell ref="A167:AY167"/>
    <mergeCell ref="B166:AY166"/>
    <mergeCell ref="A185:AY185"/>
    <mergeCell ref="A183:AY183"/>
    <mergeCell ref="A7:D7"/>
    <mergeCell ref="A120:AY120"/>
    <mergeCell ref="A122:AY122"/>
    <mergeCell ref="A125:AY125"/>
    <mergeCell ref="A127:AY127"/>
    <mergeCell ref="A8:AY8"/>
    <mergeCell ref="A52:AY52"/>
    <mergeCell ref="A18:AY18"/>
    <mergeCell ref="A54:AY54"/>
    <mergeCell ref="A56:AY56"/>
    <mergeCell ref="A60:D60"/>
    <mergeCell ref="A88:D88"/>
    <mergeCell ref="A124:D124"/>
    <mergeCell ref="A89:AY89"/>
    <mergeCell ref="A118:AY118"/>
    <mergeCell ref="A98:AY98"/>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61:AY161"/>
    <mergeCell ref="A149:AY149"/>
    <mergeCell ref="A155:AY155"/>
    <mergeCell ref="A157:AY157"/>
    <mergeCell ref="A159:AY159"/>
    <mergeCell ref="A154:AY154"/>
    <mergeCell ref="A17:AY17"/>
    <mergeCell ref="A87:AY87"/>
    <mergeCell ref="A138:AY138"/>
    <mergeCell ref="A147:AY147"/>
    <mergeCell ref="A144:AY144"/>
    <mergeCell ref="A146:D146"/>
    <mergeCell ref="A94:AY94"/>
  </mergeCells>
  <phoneticPr fontId="8" type="noConversion"/>
  <conditionalFormatting sqref="E124:AU124">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31" t="s">
        <v>201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2"/>
    </row>
    <row r="2" spans="1:51" s="12" customFormat="1" ht="56.25" customHeight="1" thickBot="1" x14ac:dyDescent="0.35">
      <c r="A2" s="332" t="s">
        <v>203</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row>
    <row r="3" spans="1:51" ht="18" customHeight="1" thickBot="1" x14ac:dyDescent="0.3">
      <c r="A3" s="382" t="s">
        <v>1</v>
      </c>
      <c r="B3" s="382" t="s">
        <v>0</v>
      </c>
      <c r="C3" s="382" t="s">
        <v>25</v>
      </c>
      <c r="D3" s="382" t="s">
        <v>24</v>
      </c>
      <c r="E3" s="379">
        <v>2022</v>
      </c>
      <c r="F3" s="380"/>
      <c r="G3" s="380"/>
      <c r="H3" s="380"/>
      <c r="I3" s="380"/>
      <c r="J3" s="380"/>
      <c r="K3" s="381"/>
      <c r="L3" s="379">
        <v>2023</v>
      </c>
      <c r="M3" s="380"/>
      <c r="N3" s="380"/>
      <c r="O3" s="380"/>
      <c r="P3" s="380"/>
      <c r="Q3" s="380"/>
      <c r="R3" s="381"/>
      <c r="S3" s="379">
        <v>2024</v>
      </c>
      <c r="T3" s="380"/>
      <c r="U3" s="380"/>
      <c r="V3" s="380"/>
      <c r="W3" s="380"/>
      <c r="X3" s="380"/>
      <c r="Y3" s="381"/>
      <c r="Z3" s="379">
        <v>2025</v>
      </c>
      <c r="AA3" s="380"/>
      <c r="AB3" s="380"/>
      <c r="AC3" s="380"/>
      <c r="AD3" s="380"/>
      <c r="AE3" s="380"/>
      <c r="AF3" s="381"/>
      <c r="AG3" s="379">
        <v>2026</v>
      </c>
      <c r="AH3" s="380"/>
      <c r="AI3" s="380"/>
      <c r="AJ3" s="380"/>
      <c r="AK3" s="380"/>
      <c r="AL3" s="380"/>
      <c r="AM3" s="381"/>
      <c r="AN3" s="379">
        <v>2027</v>
      </c>
      <c r="AO3" s="380"/>
      <c r="AP3" s="380"/>
      <c r="AQ3" s="380"/>
      <c r="AR3" s="380"/>
      <c r="AS3" s="380"/>
      <c r="AT3" s="381"/>
      <c r="AU3" s="382" t="s">
        <v>27</v>
      </c>
      <c r="AV3" s="385" t="s">
        <v>4</v>
      </c>
      <c r="AW3" s="397" t="s">
        <v>21</v>
      </c>
      <c r="AX3" s="397" t="s">
        <v>22</v>
      </c>
      <c r="AY3" s="385" t="s">
        <v>5</v>
      </c>
    </row>
    <row r="4" spans="1:51" ht="27" customHeight="1" thickBot="1" x14ac:dyDescent="0.3">
      <c r="A4" s="383"/>
      <c r="B4" s="395"/>
      <c r="C4" s="395"/>
      <c r="D4" s="395"/>
      <c r="E4" s="320" t="s">
        <v>655</v>
      </c>
      <c r="F4" s="320"/>
      <c r="G4" s="320"/>
      <c r="H4" s="320"/>
      <c r="I4" s="320"/>
      <c r="J4" s="320"/>
      <c r="K4" s="321"/>
      <c r="L4" s="320" t="s">
        <v>655</v>
      </c>
      <c r="M4" s="320"/>
      <c r="N4" s="320"/>
      <c r="O4" s="320"/>
      <c r="P4" s="320"/>
      <c r="Q4" s="320"/>
      <c r="R4" s="321"/>
      <c r="S4" s="320" t="s">
        <v>655</v>
      </c>
      <c r="T4" s="320"/>
      <c r="U4" s="320"/>
      <c r="V4" s="320"/>
      <c r="W4" s="320"/>
      <c r="X4" s="320"/>
      <c r="Y4" s="321"/>
      <c r="Z4" s="320" t="s">
        <v>655</v>
      </c>
      <c r="AA4" s="320"/>
      <c r="AB4" s="320"/>
      <c r="AC4" s="320"/>
      <c r="AD4" s="320"/>
      <c r="AE4" s="320"/>
      <c r="AF4" s="321"/>
      <c r="AG4" s="320" t="s">
        <v>655</v>
      </c>
      <c r="AH4" s="320"/>
      <c r="AI4" s="320"/>
      <c r="AJ4" s="320"/>
      <c r="AK4" s="320"/>
      <c r="AL4" s="320"/>
      <c r="AM4" s="321"/>
      <c r="AN4" s="320" t="s">
        <v>655</v>
      </c>
      <c r="AO4" s="320"/>
      <c r="AP4" s="320"/>
      <c r="AQ4" s="320"/>
      <c r="AR4" s="320"/>
      <c r="AS4" s="320"/>
      <c r="AT4" s="321"/>
      <c r="AU4" s="395"/>
      <c r="AV4" s="386"/>
      <c r="AW4" s="398"/>
      <c r="AX4" s="398"/>
      <c r="AY4" s="386"/>
    </row>
    <row r="5" spans="1:51" ht="102.75" customHeight="1" thickBot="1" x14ac:dyDescent="0.3">
      <c r="A5" s="384"/>
      <c r="B5" s="396"/>
      <c r="C5" s="396"/>
      <c r="D5" s="396"/>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396"/>
      <c r="AV5" s="387"/>
      <c r="AW5" s="399"/>
      <c r="AX5" s="399"/>
      <c r="AY5" s="387"/>
    </row>
    <row r="6" spans="1:51" s="4" customFormat="1" ht="36.75" customHeight="1" thickBot="1" x14ac:dyDescent="0.3">
      <c r="A6" s="393"/>
      <c r="B6" s="394"/>
      <c r="C6" s="394"/>
      <c r="D6" s="394"/>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0" t="s">
        <v>620</v>
      </c>
      <c r="B7" s="391"/>
      <c r="C7" s="391"/>
      <c r="D7" s="391"/>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88" t="s">
        <v>621</v>
      </c>
      <c r="B8" s="389"/>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row>
    <row r="9" spans="1:51" ht="93" customHeight="1" x14ac:dyDescent="0.25">
      <c r="A9" s="156" t="s">
        <v>436</v>
      </c>
      <c r="B9" s="38" t="s">
        <v>60</v>
      </c>
      <c r="C9" s="32" t="s">
        <v>97</v>
      </c>
      <c r="D9" s="202"/>
      <c r="E9" s="203"/>
      <c r="F9" s="204"/>
      <c r="G9" s="205"/>
      <c r="H9" s="40"/>
      <c r="I9" s="206"/>
      <c r="J9" s="40"/>
      <c r="K9" s="47">
        <f>E9+F9+G9+I9</f>
        <v>0</v>
      </c>
      <c r="L9" s="162">
        <v>259550</v>
      </c>
      <c r="M9" s="40"/>
      <c r="N9" s="40">
        <v>49000</v>
      </c>
      <c r="O9" s="40"/>
      <c r="P9" s="207">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8" t="s">
        <v>812</v>
      </c>
      <c r="AW9" s="36">
        <v>2023</v>
      </c>
      <c r="AX9" s="36">
        <v>2023</v>
      </c>
      <c r="AY9" s="26" t="s">
        <v>68</v>
      </c>
    </row>
    <row r="10" spans="1:51" ht="149.25" customHeight="1" thickBot="1" x14ac:dyDescent="0.3">
      <c r="A10" s="128" t="s">
        <v>633</v>
      </c>
      <c r="B10" s="38" t="s">
        <v>123</v>
      </c>
      <c r="C10" s="32" t="s">
        <v>97</v>
      </c>
      <c r="D10" s="40"/>
      <c r="E10" s="209"/>
      <c r="F10" s="40"/>
      <c r="G10" s="210"/>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779</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88" t="s">
        <v>622</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88" t="s">
        <v>623</v>
      </c>
      <c r="B14" s="389"/>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88" t="s">
        <v>624</v>
      </c>
      <c r="B16" s="389"/>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88" t="s">
        <v>625</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88" t="s">
        <v>626</v>
      </c>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3" t="s">
        <v>441</v>
      </c>
      <c r="B22" s="234" t="s">
        <v>929</v>
      </c>
      <c r="C22" s="235" t="s">
        <v>97</v>
      </c>
      <c r="D22" s="236"/>
      <c r="E22" s="237"/>
      <c r="F22" s="237"/>
      <c r="G22" s="236"/>
      <c r="H22" s="236"/>
      <c r="I22" s="236"/>
      <c r="J22" s="236"/>
      <c r="K22" s="238">
        <f t="shared" si="61"/>
        <v>0</v>
      </c>
      <c r="L22" s="237"/>
      <c r="M22" s="237"/>
      <c r="N22" s="237">
        <v>6000000</v>
      </c>
      <c r="O22" s="235" t="s">
        <v>933</v>
      </c>
      <c r="P22" s="237">
        <v>4000000</v>
      </c>
      <c r="Q22" s="235" t="s">
        <v>930</v>
      </c>
      <c r="R22" s="238">
        <f>L22+M22+N22+P22</f>
        <v>10000000</v>
      </c>
      <c r="S22" s="236"/>
      <c r="T22" s="236"/>
      <c r="U22" s="237">
        <v>6000000</v>
      </c>
      <c r="V22" s="235" t="s">
        <v>933</v>
      </c>
      <c r="W22" s="237">
        <v>4000000</v>
      </c>
      <c r="X22" s="235" t="s">
        <v>930</v>
      </c>
      <c r="Y22" s="238">
        <f t="shared" si="63"/>
        <v>10000000</v>
      </c>
      <c r="Z22" s="236"/>
      <c r="AA22" s="236"/>
      <c r="AB22" s="236"/>
      <c r="AC22" s="236"/>
      <c r="AD22" s="236"/>
      <c r="AE22" s="236"/>
      <c r="AF22" s="238">
        <f t="shared" si="64"/>
        <v>0</v>
      </c>
      <c r="AG22" s="236"/>
      <c r="AH22" s="236"/>
      <c r="AI22" s="236"/>
      <c r="AJ22" s="236"/>
      <c r="AK22" s="236"/>
      <c r="AL22" s="236"/>
      <c r="AM22" s="238">
        <f t="shared" si="65"/>
        <v>0</v>
      </c>
      <c r="AN22" s="236"/>
      <c r="AO22" s="236"/>
      <c r="AP22" s="236"/>
      <c r="AQ22" s="236"/>
      <c r="AR22" s="236"/>
      <c r="AS22" s="236"/>
      <c r="AT22" s="238">
        <f t="shared" si="66"/>
        <v>0</v>
      </c>
      <c r="AU22" s="239">
        <f>AT22+AM22+AF22+Y22+R22+K22</f>
        <v>20000000</v>
      </c>
      <c r="AV22" s="240" t="s">
        <v>934</v>
      </c>
      <c r="AW22" s="236">
        <v>2023</v>
      </c>
      <c r="AX22" s="236">
        <v>2024</v>
      </c>
      <c r="AY22" s="241" t="s">
        <v>931</v>
      </c>
    </row>
    <row r="23" spans="1:51" ht="41.25" customHeight="1" thickBot="1" x14ac:dyDescent="0.3">
      <c r="A23" s="338" t="s">
        <v>935</v>
      </c>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40"/>
    </row>
    <row r="24" spans="1:51" s="20" customFormat="1" ht="31.5" customHeight="1" x14ac:dyDescent="0.25">
      <c r="A24" s="388" t="s">
        <v>627</v>
      </c>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389"/>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780</v>
      </c>
      <c r="AW25" s="40">
        <v>2024</v>
      </c>
      <c r="AX25" s="40">
        <v>2024</v>
      </c>
      <c r="AY25" s="25" t="s">
        <v>235</v>
      </c>
    </row>
    <row r="26" spans="1:51" s="20" customFormat="1" ht="31.5" customHeight="1" x14ac:dyDescent="0.25">
      <c r="A26" s="388" t="s">
        <v>629</v>
      </c>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1" t="s">
        <v>199</v>
      </c>
      <c r="B2" s="331"/>
      <c r="C2" s="331"/>
      <c r="D2" s="331"/>
      <c r="E2" s="331"/>
      <c r="F2" s="331"/>
      <c r="G2" s="331"/>
      <c r="H2" s="331"/>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row>
    <row r="3" spans="1:51" s="12" customFormat="1" ht="56.25" customHeight="1" thickBot="1" x14ac:dyDescent="0.35">
      <c r="A3" s="332" t="s">
        <v>204</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row>
    <row r="4" spans="1:51" ht="18" customHeight="1" thickBot="1" x14ac:dyDescent="0.3">
      <c r="A4" s="382" t="s">
        <v>1</v>
      </c>
      <c r="B4" s="382" t="s">
        <v>0</v>
      </c>
      <c r="C4" s="382" t="s">
        <v>25</v>
      </c>
      <c r="D4" s="382" t="s">
        <v>24</v>
      </c>
      <c r="E4" s="379">
        <v>2022</v>
      </c>
      <c r="F4" s="405"/>
      <c r="G4" s="405"/>
      <c r="H4" s="405"/>
      <c r="I4" s="405"/>
      <c r="J4" s="405"/>
      <c r="K4" s="406"/>
      <c r="L4" s="379">
        <v>2023</v>
      </c>
      <c r="M4" s="405"/>
      <c r="N4" s="405"/>
      <c r="O4" s="405"/>
      <c r="P4" s="405"/>
      <c r="Q4" s="405"/>
      <c r="R4" s="406"/>
      <c r="S4" s="379">
        <v>2024</v>
      </c>
      <c r="T4" s="405"/>
      <c r="U4" s="405"/>
      <c r="V4" s="405"/>
      <c r="W4" s="405"/>
      <c r="X4" s="405"/>
      <c r="Y4" s="406"/>
      <c r="Z4" s="379">
        <v>2025</v>
      </c>
      <c r="AA4" s="405"/>
      <c r="AB4" s="405"/>
      <c r="AC4" s="405"/>
      <c r="AD4" s="405"/>
      <c r="AE4" s="405"/>
      <c r="AF4" s="406"/>
      <c r="AG4" s="379">
        <v>2026</v>
      </c>
      <c r="AH4" s="405"/>
      <c r="AI4" s="405"/>
      <c r="AJ4" s="405"/>
      <c r="AK4" s="405"/>
      <c r="AL4" s="405"/>
      <c r="AM4" s="406"/>
      <c r="AN4" s="379">
        <v>2027</v>
      </c>
      <c r="AO4" s="405"/>
      <c r="AP4" s="405"/>
      <c r="AQ4" s="405"/>
      <c r="AR4" s="405"/>
      <c r="AS4" s="405"/>
      <c r="AT4" s="406"/>
      <c r="AU4" s="382" t="s">
        <v>27</v>
      </c>
      <c r="AV4" s="382" t="s">
        <v>4</v>
      </c>
      <c r="AW4" s="402" t="s">
        <v>21</v>
      </c>
      <c r="AX4" s="402" t="s">
        <v>22</v>
      </c>
      <c r="AY4" s="382" t="s">
        <v>5</v>
      </c>
    </row>
    <row r="5" spans="1:51" ht="27" customHeight="1" thickBot="1" x14ac:dyDescent="0.3">
      <c r="A5" s="400"/>
      <c r="B5" s="400"/>
      <c r="C5" s="400"/>
      <c r="D5" s="400"/>
      <c r="E5" s="320" t="s">
        <v>655</v>
      </c>
      <c r="F5" s="320"/>
      <c r="G5" s="320"/>
      <c r="H5" s="320"/>
      <c r="I5" s="320"/>
      <c r="J5" s="320"/>
      <c r="K5" s="321"/>
      <c r="L5" s="320" t="s">
        <v>655</v>
      </c>
      <c r="M5" s="320"/>
      <c r="N5" s="320"/>
      <c r="O5" s="320"/>
      <c r="P5" s="320"/>
      <c r="Q5" s="320"/>
      <c r="R5" s="321"/>
      <c r="S5" s="320" t="s">
        <v>655</v>
      </c>
      <c r="T5" s="320"/>
      <c r="U5" s="320"/>
      <c r="V5" s="320"/>
      <c r="W5" s="320"/>
      <c r="X5" s="320"/>
      <c r="Y5" s="321"/>
      <c r="Z5" s="320" t="s">
        <v>655</v>
      </c>
      <c r="AA5" s="320"/>
      <c r="AB5" s="320"/>
      <c r="AC5" s="320"/>
      <c r="AD5" s="320"/>
      <c r="AE5" s="320"/>
      <c r="AF5" s="321"/>
      <c r="AG5" s="320" t="s">
        <v>655</v>
      </c>
      <c r="AH5" s="320"/>
      <c r="AI5" s="320"/>
      <c r="AJ5" s="320"/>
      <c r="AK5" s="320"/>
      <c r="AL5" s="320"/>
      <c r="AM5" s="321"/>
      <c r="AN5" s="320" t="s">
        <v>655</v>
      </c>
      <c r="AO5" s="320"/>
      <c r="AP5" s="320"/>
      <c r="AQ5" s="320"/>
      <c r="AR5" s="320"/>
      <c r="AS5" s="320"/>
      <c r="AT5" s="321"/>
      <c r="AU5" s="400"/>
      <c r="AV5" s="400"/>
      <c r="AW5" s="403"/>
      <c r="AX5" s="403"/>
      <c r="AY5" s="400"/>
    </row>
    <row r="6" spans="1:51" ht="102.75" customHeight="1" thickBot="1" x14ac:dyDescent="0.3">
      <c r="A6" s="401"/>
      <c r="B6" s="401"/>
      <c r="C6" s="401"/>
      <c r="D6" s="401"/>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1"/>
      <c r="AV6" s="401"/>
      <c r="AW6" s="404"/>
      <c r="AX6" s="404"/>
      <c r="AY6" s="401"/>
    </row>
    <row r="7" spans="1:51" s="8" customFormat="1" ht="18.75" customHeight="1" thickBot="1" x14ac:dyDescent="0.3">
      <c r="A7" s="393"/>
      <c r="B7" s="408"/>
      <c r="C7" s="408"/>
      <c r="D7" s="409"/>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0" t="s">
        <v>442</v>
      </c>
      <c r="B8" s="391"/>
      <c r="C8" s="391"/>
      <c r="D8" s="391"/>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88" t="s">
        <v>631</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893</v>
      </c>
      <c r="AW10" s="36">
        <v>2022</v>
      </c>
      <c r="AX10" s="36">
        <v>2022</v>
      </c>
      <c r="AY10" s="26" t="s">
        <v>68</v>
      </c>
    </row>
    <row r="11" spans="1:51" s="20" customFormat="1" ht="31.5" customHeight="1" x14ac:dyDescent="0.25">
      <c r="A11" s="388" t="s">
        <v>632</v>
      </c>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781</v>
      </c>
      <c r="AW12" s="32">
        <v>2025</v>
      </c>
      <c r="AX12" s="36">
        <v>2026</v>
      </c>
      <c r="AY12" s="26" t="s">
        <v>644</v>
      </c>
    </row>
    <row r="13" spans="1:51" s="1" customFormat="1" ht="183.75" customHeight="1" x14ac:dyDescent="0.25">
      <c r="A13" s="167" t="s">
        <v>959</v>
      </c>
      <c r="B13" s="235" t="s">
        <v>960</v>
      </c>
      <c r="C13" s="235" t="s">
        <v>97</v>
      </c>
      <c r="D13" s="236"/>
      <c r="E13" s="236"/>
      <c r="F13" s="236"/>
      <c r="G13" s="236"/>
      <c r="H13" s="236"/>
      <c r="I13" s="236"/>
      <c r="J13" s="236"/>
      <c r="K13" s="275">
        <f t="shared" si="8"/>
        <v>0</v>
      </c>
      <c r="L13" s="276"/>
      <c r="M13" s="276"/>
      <c r="N13" s="276"/>
      <c r="O13" s="276"/>
      <c r="P13" s="276"/>
      <c r="Q13" s="276"/>
      <c r="R13" s="277">
        <f>L13+M13+N13+P13</f>
        <v>0</v>
      </c>
      <c r="S13" s="276">
        <v>25000</v>
      </c>
      <c r="T13" s="276"/>
      <c r="U13" s="276"/>
      <c r="V13" s="276"/>
      <c r="W13" s="276"/>
      <c r="X13" s="276"/>
      <c r="Y13" s="277">
        <f>S13+T13+U13+W13</f>
        <v>25000</v>
      </c>
      <c r="Z13" s="276">
        <v>500000</v>
      </c>
      <c r="AA13" s="276"/>
      <c r="AB13" s="276"/>
      <c r="AC13" s="276"/>
      <c r="AD13" s="276"/>
      <c r="AE13" s="276"/>
      <c r="AF13" s="277">
        <f>Z13+AA13+AB13+AD13</f>
        <v>500000</v>
      </c>
      <c r="AG13" s="276">
        <v>500000</v>
      </c>
      <c r="AH13" s="276"/>
      <c r="AI13" s="276"/>
      <c r="AJ13" s="276"/>
      <c r="AK13" s="276"/>
      <c r="AL13" s="276"/>
      <c r="AM13" s="277">
        <f t="shared" si="12"/>
        <v>500000</v>
      </c>
      <c r="AN13" s="276"/>
      <c r="AO13" s="276"/>
      <c r="AP13" s="276"/>
      <c r="AQ13" s="276"/>
      <c r="AR13" s="276"/>
      <c r="AS13" s="276"/>
      <c r="AT13" s="278">
        <f t="shared" si="13"/>
        <v>0</v>
      </c>
      <c r="AU13" s="279">
        <f>AT13+AM13+AF13+Y13+R13+K13</f>
        <v>1025000</v>
      </c>
      <c r="AV13" s="240" t="s">
        <v>961</v>
      </c>
      <c r="AW13" s="236">
        <v>2024</v>
      </c>
      <c r="AX13" s="236">
        <v>2026</v>
      </c>
      <c r="AY13" s="52" t="s">
        <v>68</v>
      </c>
    </row>
    <row r="14" spans="1:51" ht="18.75" x14ac:dyDescent="0.25">
      <c r="A14" s="343" t="s">
        <v>1001</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5"/>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1" t="s">
        <v>199</v>
      </c>
      <c r="B2" s="331"/>
      <c r="C2" s="331"/>
      <c r="D2" s="331"/>
      <c r="E2" s="331"/>
      <c r="F2" s="331"/>
      <c r="G2" s="331"/>
      <c r="H2" s="331"/>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row>
    <row r="3" spans="1:51" s="12" customFormat="1" ht="56.25" customHeight="1" thickBot="1" x14ac:dyDescent="0.35">
      <c r="A3" s="332" t="s">
        <v>205</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row>
    <row r="4" spans="1:51" ht="18" customHeight="1" thickBot="1" x14ac:dyDescent="0.3">
      <c r="A4" s="382" t="s">
        <v>1</v>
      </c>
      <c r="B4" s="382" t="s">
        <v>0</v>
      </c>
      <c r="C4" s="382" t="s">
        <v>25</v>
      </c>
      <c r="D4" s="382" t="s">
        <v>24</v>
      </c>
      <c r="E4" s="379">
        <v>2022</v>
      </c>
      <c r="F4" s="405"/>
      <c r="G4" s="405"/>
      <c r="H4" s="405"/>
      <c r="I4" s="405"/>
      <c r="J4" s="405"/>
      <c r="K4" s="406"/>
      <c r="L4" s="379">
        <v>2023</v>
      </c>
      <c r="M4" s="405"/>
      <c r="N4" s="405"/>
      <c r="O4" s="405"/>
      <c r="P4" s="405"/>
      <c r="Q4" s="405"/>
      <c r="R4" s="406"/>
      <c r="S4" s="379">
        <v>2024</v>
      </c>
      <c r="T4" s="405"/>
      <c r="U4" s="405"/>
      <c r="V4" s="405"/>
      <c r="W4" s="405"/>
      <c r="X4" s="405"/>
      <c r="Y4" s="406"/>
      <c r="Z4" s="379">
        <v>2025</v>
      </c>
      <c r="AA4" s="405"/>
      <c r="AB4" s="405"/>
      <c r="AC4" s="405"/>
      <c r="AD4" s="405"/>
      <c r="AE4" s="405"/>
      <c r="AF4" s="406"/>
      <c r="AG4" s="379">
        <v>2026</v>
      </c>
      <c r="AH4" s="405"/>
      <c r="AI4" s="405"/>
      <c r="AJ4" s="405"/>
      <c r="AK4" s="405"/>
      <c r="AL4" s="405"/>
      <c r="AM4" s="406"/>
      <c r="AN4" s="379">
        <v>2027</v>
      </c>
      <c r="AO4" s="405"/>
      <c r="AP4" s="405"/>
      <c r="AQ4" s="405"/>
      <c r="AR4" s="405"/>
      <c r="AS4" s="405"/>
      <c r="AT4" s="406"/>
      <c r="AU4" s="382" t="s">
        <v>27</v>
      </c>
      <c r="AV4" s="382" t="s">
        <v>4</v>
      </c>
      <c r="AW4" s="402" t="s">
        <v>21</v>
      </c>
      <c r="AX4" s="402" t="s">
        <v>22</v>
      </c>
      <c r="AY4" s="382" t="s">
        <v>5</v>
      </c>
    </row>
    <row r="5" spans="1:51" ht="27" customHeight="1" thickBot="1" x14ac:dyDescent="0.3">
      <c r="A5" s="400"/>
      <c r="B5" s="400"/>
      <c r="C5" s="400"/>
      <c r="D5" s="400"/>
      <c r="E5" s="320" t="s">
        <v>655</v>
      </c>
      <c r="F5" s="320"/>
      <c r="G5" s="320"/>
      <c r="H5" s="320"/>
      <c r="I5" s="320"/>
      <c r="J5" s="320"/>
      <c r="K5" s="321"/>
      <c r="L5" s="320" t="s">
        <v>655</v>
      </c>
      <c r="M5" s="320"/>
      <c r="N5" s="320"/>
      <c r="O5" s="320"/>
      <c r="P5" s="320"/>
      <c r="Q5" s="320"/>
      <c r="R5" s="321"/>
      <c r="S5" s="320" t="s">
        <v>655</v>
      </c>
      <c r="T5" s="320"/>
      <c r="U5" s="320"/>
      <c r="V5" s="320"/>
      <c r="W5" s="320"/>
      <c r="X5" s="320"/>
      <c r="Y5" s="321"/>
      <c r="Z5" s="320" t="s">
        <v>655</v>
      </c>
      <c r="AA5" s="320"/>
      <c r="AB5" s="320"/>
      <c r="AC5" s="320"/>
      <c r="AD5" s="320"/>
      <c r="AE5" s="320"/>
      <c r="AF5" s="321"/>
      <c r="AG5" s="320" t="s">
        <v>655</v>
      </c>
      <c r="AH5" s="320"/>
      <c r="AI5" s="320"/>
      <c r="AJ5" s="320"/>
      <c r="AK5" s="320"/>
      <c r="AL5" s="320"/>
      <c r="AM5" s="321"/>
      <c r="AN5" s="320" t="s">
        <v>655</v>
      </c>
      <c r="AO5" s="320"/>
      <c r="AP5" s="320"/>
      <c r="AQ5" s="320"/>
      <c r="AR5" s="320"/>
      <c r="AS5" s="320"/>
      <c r="AT5" s="321"/>
      <c r="AU5" s="400"/>
      <c r="AV5" s="400"/>
      <c r="AW5" s="403"/>
      <c r="AX5" s="403"/>
      <c r="AY5" s="400"/>
    </row>
    <row r="6" spans="1:51" ht="102.75" customHeight="1" thickBot="1" x14ac:dyDescent="0.3">
      <c r="A6" s="401"/>
      <c r="B6" s="401"/>
      <c r="C6" s="401"/>
      <c r="D6" s="401"/>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1"/>
      <c r="AV6" s="401"/>
      <c r="AW6" s="404"/>
      <c r="AX6" s="404"/>
      <c r="AY6" s="401"/>
    </row>
    <row r="7" spans="1:51" s="8" customFormat="1" ht="18.75" customHeight="1" thickBot="1" x14ac:dyDescent="0.3">
      <c r="A7" s="393"/>
      <c r="B7" s="408"/>
      <c r="C7" s="408"/>
      <c r="D7" s="409"/>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0" t="s">
        <v>445</v>
      </c>
      <c r="B8" s="391"/>
      <c r="C8" s="391"/>
      <c r="D8" s="391"/>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88" t="s">
        <v>446</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88" t="s">
        <v>635</v>
      </c>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0" t="s">
        <v>449</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2"/>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782</v>
      </c>
      <c r="AW14" s="50">
        <v>2022</v>
      </c>
      <c r="AX14" s="50">
        <v>2022</v>
      </c>
      <c r="AY14" s="48" t="s">
        <v>838</v>
      </c>
    </row>
    <row r="15" spans="1:51" s="20" customFormat="1" ht="31.5" customHeight="1" thickBot="1" x14ac:dyDescent="0.3">
      <c r="A15" s="388" t="s">
        <v>451</v>
      </c>
      <c r="B15" s="389"/>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89"/>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0" t="s">
        <v>453</v>
      </c>
      <c r="B17" s="391"/>
      <c r="C17" s="391"/>
      <c r="D17" s="391"/>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88" t="s">
        <v>454</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88" t="s">
        <v>456</v>
      </c>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88" t="s">
        <v>458</v>
      </c>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0" t="s">
        <v>460</v>
      </c>
      <c r="B24" s="391"/>
      <c r="C24" s="391"/>
      <c r="D24" s="391"/>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88" t="s">
        <v>636</v>
      </c>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895</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895</v>
      </c>
      <c r="AW27" s="106" t="s">
        <v>29</v>
      </c>
      <c r="AX27" s="106" t="s">
        <v>122</v>
      </c>
      <c r="AY27" s="157" t="s">
        <v>68</v>
      </c>
    </row>
    <row r="28" spans="1:51" s="20" customFormat="1" ht="31.5" customHeight="1" thickBot="1" x14ac:dyDescent="0.3">
      <c r="A28" s="388" t="s">
        <v>637</v>
      </c>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0" t="s">
        <v>463</v>
      </c>
      <c r="B30" s="391"/>
      <c r="C30" s="391"/>
      <c r="D30" s="391"/>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88" t="s">
        <v>464</v>
      </c>
      <c r="B31" s="389"/>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88" t="s">
        <v>466</v>
      </c>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88" t="s">
        <v>468</v>
      </c>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88" t="s">
        <v>638</v>
      </c>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0" t="s">
        <v>470</v>
      </c>
      <c r="B39" s="391"/>
      <c r="C39" s="391"/>
      <c r="D39" s="391"/>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88" t="s">
        <v>471</v>
      </c>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813</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783</v>
      </c>
      <c r="AW42" s="32">
        <v>2023</v>
      </c>
      <c r="AX42" s="36">
        <v>2024</v>
      </c>
      <c r="AY42" s="27" t="s">
        <v>642</v>
      </c>
    </row>
    <row r="43" spans="1:51" s="20" customFormat="1" ht="31.5" customHeight="1" x14ac:dyDescent="0.25">
      <c r="A43" s="388" t="s">
        <v>641</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31"/>
      <c r="B2" s="331"/>
      <c r="C2" s="331"/>
      <c r="D2" s="331"/>
      <c r="P2" s="3"/>
      <c r="U2" s="3"/>
      <c r="Z2" s="3"/>
      <c r="AF2" s="3"/>
    </row>
    <row r="3" spans="1:34" x14ac:dyDescent="0.25">
      <c r="A3" s="331"/>
      <c r="B3" s="331"/>
      <c r="C3" s="331"/>
      <c r="D3" s="331"/>
    </row>
    <row r="4" spans="1:34" ht="18.75" thickBot="1" x14ac:dyDescent="0.3">
      <c r="A4" s="16"/>
      <c r="B4" s="16"/>
      <c r="C4" s="16"/>
      <c r="D4" s="16"/>
    </row>
    <row r="5" spans="1:34" x14ac:dyDescent="0.25">
      <c r="A5" s="324" t="s">
        <v>125</v>
      </c>
      <c r="B5" s="324">
        <v>2022</v>
      </c>
      <c r="C5" s="324"/>
      <c r="D5" s="324"/>
      <c r="E5" s="324"/>
      <c r="F5" s="324"/>
      <c r="G5" s="324">
        <v>2023</v>
      </c>
      <c r="H5" s="324"/>
      <c r="I5" s="324"/>
      <c r="J5" s="324"/>
      <c r="K5" s="324"/>
      <c r="L5" s="324">
        <v>2024</v>
      </c>
      <c r="M5" s="324"/>
      <c r="N5" s="324"/>
      <c r="O5" s="324"/>
      <c r="P5" s="324"/>
      <c r="Q5" s="324">
        <v>2025</v>
      </c>
      <c r="R5" s="324"/>
      <c r="S5" s="324"/>
      <c r="T5" s="324"/>
      <c r="U5" s="324"/>
      <c r="V5" s="324">
        <v>2026</v>
      </c>
      <c r="W5" s="324"/>
      <c r="X5" s="324"/>
      <c r="Y5" s="324"/>
      <c r="Z5" s="324"/>
      <c r="AA5" s="324">
        <v>2027</v>
      </c>
      <c r="AB5" s="324"/>
      <c r="AC5" s="324"/>
      <c r="AD5" s="324"/>
      <c r="AE5" s="324"/>
      <c r="AF5" s="336" t="s">
        <v>546</v>
      </c>
    </row>
    <row r="6" spans="1:34" x14ac:dyDescent="0.25">
      <c r="A6" s="326"/>
      <c r="B6" s="326" t="s">
        <v>15</v>
      </c>
      <c r="C6" s="326"/>
      <c r="D6" s="326"/>
      <c r="E6" s="326"/>
      <c r="F6" s="326"/>
      <c r="G6" s="326" t="s">
        <v>15</v>
      </c>
      <c r="H6" s="326"/>
      <c r="I6" s="326"/>
      <c r="J6" s="326"/>
      <c r="K6" s="326"/>
      <c r="L6" s="326" t="s">
        <v>15</v>
      </c>
      <c r="M6" s="326"/>
      <c r="N6" s="326"/>
      <c r="O6" s="326"/>
      <c r="P6" s="326"/>
      <c r="Q6" s="326" t="s">
        <v>15</v>
      </c>
      <c r="R6" s="326"/>
      <c r="S6" s="326"/>
      <c r="T6" s="326"/>
      <c r="U6" s="326"/>
      <c r="V6" s="326" t="s">
        <v>15</v>
      </c>
      <c r="W6" s="326"/>
      <c r="X6" s="326"/>
      <c r="Y6" s="326"/>
      <c r="Z6" s="326"/>
      <c r="AA6" s="326" t="s">
        <v>15</v>
      </c>
      <c r="AB6" s="326"/>
      <c r="AC6" s="326"/>
      <c r="AD6" s="326"/>
      <c r="AE6" s="326"/>
      <c r="AF6" s="337"/>
    </row>
    <row r="7" spans="1:34" ht="108" x14ac:dyDescent="0.25">
      <c r="A7" s="326"/>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37"/>
    </row>
    <row r="8" spans="1:34" x14ac:dyDescent="0.25">
      <c r="A8" s="158"/>
      <c r="B8" s="65">
        <f t="shared" ref="B8:AE8" si="0">SUM(B9:B177)</f>
        <v>12450717.154999999</v>
      </c>
      <c r="C8" s="65">
        <f t="shared" si="0"/>
        <v>32834443.035000004</v>
      </c>
      <c r="D8" s="65">
        <f t="shared" si="0"/>
        <v>7234580.79</v>
      </c>
      <c r="E8" s="65">
        <f t="shared" si="0"/>
        <v>2596324.81</v>
      </c>
      <c r="F8" s="65">
        <f t="shared" si="0"/>
        <v>55116065.790000007</v>
      </c>
      <c r="G8" s="65">
        <f t="shared" si="0"/>
        <v>32736333.436999999</v>
      </c>
      <c r="H8" s="65">
        <f t="shared" si="0"/>
        <v>5976942.8039999995</v>
      </c>
      <c r="I8" s="65">
        <f t="shared" si="0"/>
        <v>12159535.969999999</v>
      </c>
      <c r="J8" s="65">
        <f t="shared" si="0"/>
        <v>7422548.0700000003</v>
      </c>
      <c r="K8" s="65">
        <f t="shared" si="0"/>
        <v>58185360.280999996</v>
      </c>
      <c r="L8" s="65">
        <f t="shared" si="0"/>
        <v>51500934.512834996</v>
      </c>
      <c r="M8" s="65">
        <f t="shared" si="0"/>
        <v>4785871.2623455022</v>
      </c>
      <c r="N8" s="65">
        <f t="shared" si="0"/>
        <v>18737304.575349513</v>
      </c>
      <c r="O8" s="65">
        <f t="shared" si="0"/>
        <v>9780229.40484</v>
      </c>
      <c r="P8" s="65">
        <f t="shared" si="0"/>
        <v>84804339.755370006</v>
      </c>
      <c r="Q8" s="65">
        <f t="shared" si="0"/>
        <v>15717109.980998334</v>
      </c>
      <c r="R8" s="65">
        <f t="shared" si="0"/>
        <v>3035861.3815793954</v>
      </c>
      <c r="S8" s="65">
        <f t="shared" si="0"/>
        <v>2798745.8379471283</v>
      </c>
      <c r="T8" s="65">
        <f t="shared" si="0"/>
        <v>4179999.99816</v>
      </c>
      <c r="U8" s="65">
        <f t="shared" si="0"/>
        <v>10432763.559599999</v>
      </c>
      <c r="V8" s="65">
        <f t="shared" si="0"/>
        <v>10473000.223333333</v>
      </c>
      <c r="W8" s="65">
        <f t="shared" si="0"/>
        <v>0</v>
      </c>
      <c r="X8" s="65">
        <f t="shared" si="0"/>
        <v>2416721.6888888888</v>
      </c>
      <c r="Y8" s="65">
        <f t="shared" si="0"/>
        <v>250000</v>
      </c>
      <c r="Z8" s="65">
        <f t="shared" si="0"/>
        <v>13139721.912222221</v>
      </c>
      <c r="AA8" s="65">
        <f t="shared" si="0"/>
        <v>5198435.333333334</v>
      </c>
      <c r="AB8" s="65">
        <f t="shared" si="0"/>
        <v>0</v>
      </c>
      <c r="AC8" s="65">
        <f t="shared" si="0"/>
        <v>304688.88888888888</v>
      </c>
      <c r="AD8" s="65">
        <f t="shared" si="0"/>
        <v>0</v>
      </c>
      <c r="AE8" s="65">
        <f t="shared" si="0"/>
        <v>7642450.222222222</v>
      </c>
      <c r="AF8" s="67">
        <f>SUM(AE8,Z8,U8,P8,K8,F8)</f>
        <v>229320701.52041447</v>
      </c>
      <c r="AH8" s="74"/>
    </row>
    <row r="9" spans="1:34" s="3" customFormat="1" x14ac:dyDescent="0.25">
      <c r="A9" s="68" t="s">
        <v>262</v>
      </c>
      <c r="B9" s="69">
        <f>'1.VTP'!E8</f>
        <v>4692996.9050000003</v>
      </c>
      <c r="C9" s="69">
        <f>'1.VTP'!F8</f>
        <v>6890656.5449999999</v>
      </c>
      <c r="D9" s="69">
        <f>'1.VTP'!G8</f>
        <v>4570239.01</v>
      </c>
      <c r="E9" s="69">
        <f>'1.VTP'!I8</f>
        <v>824536.78</v>
      </c>
      <c r="F9" s="69">
        <f>'1.VTP'!K8</f>
        <v>16978429.239999998</v>
      </c>
      <c r="G9" s="69">
        <f>'1.VTP'!L8</f>
        <v>14881424.307000002</v>
      </c>
      <c r="H9" s="69">
        <f>'1.VTP'!M8</f>
        <v>1952568.804</v>
      </c>
      <c r="I9" s="69">
        <f>'1.VTP'!N8</f>
        <v>3787481.9699999997</v>
      </c>
      <c r="J9" s="69">
        <f>'1.VTP'!P8</f>
        <v>1891927.2999999998</v>
      </c>
      <c r="K9" s="69">
        <f>'1.VTP'!R8</f>
        <v>22513402.380999997</v>
      </c>
      <c r="L9" s="69">
        <f>'1.VTP'!S8</f>
        <v>10152231.042275</v>
      </c>
      <c r="M9" s="69">
        <f>'1.VTP'!T8</f>
        <v>804045.26234550215</v>
      </c>
      <c r="N9" s="69">
        <f>'1.VTP'!U8</f>
        <v>12251701.575349513</v>
      </c>
      <c r="O9" s="69">
        <f>'1.VTP'!W8</f>
        <v>1254509.405</v>
      </c>
      <c r="P9" s="69">
        <f>'1.VTP'!Y8</f>
        <v>24462487.284970012</v>
      </c>
      <c r="Q9" s="69">
        <f>'1.VTP'!Z8</f>
        <v>11241217.619558334</v>
      </c>
      <c r="R9" s="69">
        <f>'1.VTP'!AA8</f>
        <v>2261861.3815793954</v>
      </c>
      <c r="S9" s="69">
        <f>'1.VTP'!AB8</f>
        <v>1795874.6379471284</v>
      </c>
      <c r="T9" s="69">
        <f>'1.VTP'!AD8</f>
        <v>0</v>
      </c>
      <c r="U9" s="69"/>
      <c r="V9" s="69">
        <f>'1.VTP'!AG8</f>
        <v>7433533.333333333</v>
      </c>
      <c r="W9" s="69">
        <f>'1.VTP'!AH8</f>
        <v>0</v>
      </c>
      <c r="X9" s="69">
        <f>'1.VTP'!AI8</f>
        <v>76688.888888888891</v>
      </c>
      <c r="Y9" s="69">
        <f>'1.VTP'!AK8</f>
        <v>0</v>
      </c>
      <c r="Z9" s="69">
        <f>'1.VTP'!AM8</f>
        <v>7510222.222222222</v>
      </c>
      <c r="AA9" s="69">
        <f>'1.VTP'!AN8</f>
        <v>4211175.333333334</v>
      </c>
      <c r="AB9" s="69">
        <f>'1.VTP'!AO8</f>
        <v>0</v>
      </c>
      <c r="AC9" s="69">
        <f>'1.VTP'!AP8</f>
        <v>304688.88888888888</v>
      </c>
      <c r="AD9" s="69">
        <f>'1.VTP'!AR8</f>
        <v>0</v>
      </c>
      <c r="AE9" s="69">
        <f>'1.VTP'!AT8</f>
        <v>4595864.222222222</v>
      </c>
      <c r="AF9" s="70">
        <f>'1.VTP'!AU8</f>
        <v>91359358.989499316</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40468003.470559999</v>
      </c>
      <c r="M10" s="69">
        <f>'2.VTP'!T6</f>
        <v>3981826</v>
      </c>
      <c r="N10" s="69">
        <f>'2.VTP'!U6</f>
        <v>485603</v>
      </c>
      <c r="O10" s="69">
        <f>'2.VTP'!W6</f>
        <v>4525719.9998400006</v>
      </c>
      <c r="P10" s="69">
        <f>'2.VTP'!Y6</f>
        <v>49461152.470399998</v>
      </c>
      <c r="Q10" s="69">
        <f>'2.VTP'!Z6</f>
        <v>2920192.3614400001</v>
      </c>
      <c r="R10" s="69">
        <f>'2.VTP'!AA6</f>
        <v>774000</v>
      </c>
      <c r="S10" s="69">
        <f>'2.VTP'!AB6</f>
        <v>1002871.2</v>
      </c>
      <c r="T10" s="69">
        <f>'2.VTP'!AD6</f>
        <v>3929999.99816</v>
      </c>
      <c r="U10" s="69">
        <f>'2.VTP'!AF6</f>
        <v>8627063.5595999993</v>
      </c>
      <c r="V10" s="69">
        <f>'2.VTP'!AG6</f>
        <v>2289466.89</v>
      </c>
      <c r="W10" s="69">
        <f>'2.VTP'!AH6</f>
        <v>0</v>
      </c>
      <c r="X10" s="69">
        <f>'2.VTP'!AI6</f>
        <v>2340032.7999999998</v>
      </c>
      <c r="Y10" s="69">
        <f>'2.VTP'!AL6</f>
        <v>0</v>
      </c>
      <c r="Z10" s="69">
        <f>'2.VTP'!AM6</f>
        <v>4629499.6899999995</v>
      </c>
      <c r="AA10" s="69">
        <f>'2.VTP'!AN6</f>
        <v>847260</v>
      </c>
      <c r="AB10" s="69">
        <f>'2.VTP'!AO6</f>
        <v>0</v>
      </c>
      <c r="AC10" s="69">
        <f>'2.VTP'!AP6</f>
        <v>0</v>
      </c>
      <c r="AD10" s="69">
        <f>'2.VTP'!AR6</f>
        <v>0</v>
      </c>
      <c r="AE10" s="69">
        <f>'2.VTP'!AT6</f>
        <v>847260</v>
      </c>
      <c r="AF10" s="70">
        <f>'2.VTP'!AU6</f>
        <v>125594419.16999999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opLeftCell="F1" zoomScale="55" zoomScaleNormal="55" workbookViewId="0">
      <selection activeCell="A19" sqref="A19:XFD1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5" t="s">
        <v>200</v>
      </c>
      <c r="B1" s="416"/>
      <c r="C1" s="416"/>
      <c r="D1" s="416"/>
      <c r="E1" s="416"/>
      <c r="F1" s="416"/>
      <c r="G1" s="416"/>
      <c r="H1" s="416"/>
      <c r="I1" s="268"/>
      <c r="J1" s="268"/>
      <c r="K1" s="268"/>
      <c r="L1" s="268"/>
      <c r="M1" s="268"/>
      <c r="N1" s="268"/>
      <c r="O1" s="268"/>
    </row>
    <row r="2" spans="1:15" x14ac:dyDescent="0.25">
      <c r="A2" s="417" t="s">
        <v>79</v>
      </c>
      <c r="B2" s="418"/>
      <c r="C2" s="418"/>
      <c r="D2" s="418"/>
      <c r="E2" s="418"/>
      <c r="F2" s="418"/>
      <c r="G2" s="418"/>
      <c r="H2" s="418"/>
      <c r="I2" s="22"/>
      <c r="J2" s="22"/>
      <c r="K2" s="22"/>
      <c r="L2" s="22"/>
      <c r="M2" s="22"/>
      <c r="N2" s="22"/>
      <c r="O2" s="22"/>
    </row>
    <row r="4" spans="1:15" ht="72" x14ac:dyDescent="0.25">
      <c r="A4" s="267" t="s">
        <v>23</v>
      </c>
      <c r="B4" s="267" t="s">
        <v>80</v>
      </c>
      <c r="C4" s="267" t="s">
        <v>81</v>
      </c>
      <c r="D4" s="267" t="s">
        <v>82</v>
      </c>
      <c r="E4" s="267" t="s">
        <v>83</v>
      </c>
      <c r="F4" s="267" t="s">
        <v>84</v>
      </c>
      <c r="G4" s="267" t="s">
        <v>85</v>
      </c>
      <c r="H4" s="267" t="s">
        <v>86</v>
      </c>
    </row>
    <row r="5" spans="1:15" ht="90" x14ac:dyDescent="0.25">
      <c r="A5" s="308">
        <v>1</v>
      </c>
      <c r="B5" s="309" t="s">
        <v>973</v>
      </c>
      <c r="C5" s="240" t="s">
        <v>974</v>
      </c>
      <c r="D5" s="235" t="s">
        <v>975</v>
      </c>
      <c r="E5" s="235" t="s">
        <v>97</v>
      </c>
      <c r="F5" s="310" t="s">
        <v>976</v>
      </c>
      <c r="G5" s="311" t="s">
        <v>977</v>
      </c>
      <c r="H5" s="236" t="s">
        <v>978</v>
      </c>
    </row>
    <row r="6" spans="1:15" x14ac:dyDescent="0.25">
      <c r="A6" s="375" t="s">
        <v>1001</v>
      </c>
      <c r="B6" s="413"/>
      <c r="C6" s="413"/>
      <c r="D6" s="413"/>
      <c r="E6" s="413"/>
      <c r="F6" s="413"/>
      <c r="G6" s="413"/>
      <c r="H6" s="414"/>
    </row>
    <row r="7" spans="1:15" s="269" customFormat="1" ht="93.75" customHeight="1" x14ac:dyDescent="0.25">
      <c r="A7" s="308">
        <v>2</v>
      </c>
      <c r="B7" s="312" t="s">
        <v>979</v>
      </c>
      <c r="C7" s="240" t="s">
        <v>974</v>
      </c>
      <c r="D7" s="312" t="s">
        <v>975</v>
      </c>
      <c r="E7" s="235" t="s">
        <v>97</v>
      </c>
      <c r="F7" s="313" t="s">
        <v>980</v>
      </c>
      <c r="G7" s="311" t="s">
        <v>981</v>
      </c>
      <c r="H7" s="236" t="s">
        <v>978</v>
      </c>
    </row>
    <row r="8" spans="1:15" x14ac:dyDescent="0.25">
      <c r="A8" s="375" t="s">
        <v>1001</v>
      </c>
      <c r="B8" s="413"/>
      <c r="C8" s="413"/>
      <c r="D8" s="413"/>
      <c r="E8" s="413"/>
      <c r="F8" s="413"/>
      <c r="G8" s="413"/>
      <c r="H8" s="414"/>
    </row>
    <row r="9" spans="1:15" s="44" customFormat="1" ht="90" x14ac:dyDescent="0.25">
      <c r="A9" s="308">
        <v>3</v>
      </c>
      <c r="B9" s="240" t="s">
        <v>982</v>
      </c>
      <c r="C9" s="240" t="s">
        <v>974</v>
      </c>
      <c r="D9" s="240" t="s">
        <v>975</v>
      </c>
      <c r="E9" s="235" t="s">
        <v>97</v>
      </c>
      <c r="F9" s="314" t="s">
        <v>983</v>
      </c>
      <c r="G9" s="311" t="s">
        <v>977</v>
      </c>
      <c r="H9" s="236" t="s">
        <v>978</v>
      </c>
    </row>
    <row r="10" spans="1:15" x14ac:dyDescent="0.25">
      <c r="A10" s="375" t="s">
        <v>1001</v>
      </c>
      <c r="B10" s="413"/>
      <c r="C10" s="413"/>
      <c r="D10" s="413"/>
      <c r="E10" s="413"/>
      <c r="F10" s="413"/>
      <c r="G10" s="413"/>
      <c r="H10" s="414"/>
    </row>
    <row r="11" spans="1:15" s="44" customFormat="1" ht="69.95" customHeight="1" x14ac:dyDescent="0.25">
      <c r="A11" s="308">
        <v>4</v>
      </c>
      <c r="B11" s="240" t="s">
        <v>984</v>
      </c>
      <c r="C11" s="240" t="s">
        <v>985</v>
      </c>
      <c r="D11" s="240" t="s">
        <v>262</v>
      </c>
      <c r="E11" s="235" t="s">
        <v>97</v>
      </c>
      <c r="F11" s="314" t="s">
        <v>986</v>
      </c>
      <c r="G11" s="311" t="s">
        <v>977</v>
      </c>
      <c r="H11" s="236" t="s">
        <v>987</v>
      </c>
    </row>
    <row r="12" spans="1:15" x14ac:dyDescent="0.25">
      <c r="A12" s="375" t="s">
        <v>1001</v>
      </c>
      <c r="B12" s="413"/>
      <c r="C12" s="413"/>
      <c r="D12" s="413"/>
      <c r="E12" s="413"/>
      <c r="F12" s="413"/>
      <c r="G12" s="413"/>
      <c r="H12" s="414"/>
    </row>
    <row r="13" spans="1:15" s="44" customFormat="1" ht="90" x14ac:dyDescent="0.25">
      <c r="A13" s="308">
        <v>5</v>
      </c>
      <c r="B13" s="240" t="s">
        <v>988</v>
      </c>
      <c r="C13" s="240" t="s">
        <v>974</v>
      </c>
      <c r="D13" s="240" t="s">
        <v>975</v>
      </c>
      <c r="E13" s="235" t="s">
        <v>97</v>
      </c>
      <c r="F13" s="314" t="s">
        <v>989</v>
      </c>
      <c r="G13" s="311" t="s">
        <v>977</v>
      </c>
      <c r="H13" s="236" t="s">
        <v>978</v>
      </c>
    </row>
    <row r="14" spans="1:15" x14ac:dyDescent="0.25">
      <c r="A14" s="375" t="s">
        <v>1001</v>
      </c>
      <c r="B14" s="413"/>
      <c r="C14" s="413"/>
      <c r="D14" s="413"/>
      <c r="E14" s="413"/>
      <c r="F14" s="413"/>
      <c r="G14" s="413"/>
      <c r="H14" s="414"/>
    </row>
    <row r="15" spans="1:15" s="44" customFormat="1" ht="72" x14ac:dyDescent="0.25">
      <c r="A15" s="308">
        <v>6</v>
      </c>
      <c r="B15" s="240" t="s">
        <v>990</v>
      </c>
      <c r="C15" s="240" t="s">
        <v>991</v>
      </c>
      <c r="D15" s="240" t="s">
        <v>975</v>
      </c>
      <c r="E15" s="235" t="s">
        <v>97</v>
      </c>
      <c r="F15" s="314" t="s">
        <v>992</v>
      </c>
      <c r="G15" s="311" t="s">
        <v>977</v>
      </c>
      <c r="H15" s="236" t="s">
        <v>978</v>
      </c>
    </row>
    <row r="16" spans="1:15" x14ac:dyDescent="0.25">
      <c r="A16" s="375" t="s">
        <v>1001</v>
      </c>
      <c r="B16" s="413"/>
      <c r="C16" s="413"/>
      <c r="D16" s="413"/>
      <c r="E16" s="413"/>
      <c r="F16" s="413"/>
      <c r="G16" s="413"/>
      <c r="H16" s="414"/>
    </row>
    <row r="17" spans="1:8" s="44" customFormat="1" ht="90" x14ac:dyDescent="0.25">
      <c r="A17" s="308">
        <v>7</v>
      </c>
      <c r="B17" s="240" t="s">
        <v>993</v>
      </c>
      <c r="C17" s="240" t="s">
        <v>974</v>
      </c>
      <c r="D17" s="240" t="s">
        <v>975</v>
      </c>
      <c r="E17" s="235" t="s">
        <v>97</v>
      </c>
      <c r="F17" s="314" t="s">
        <v>994</v>
      </c>
      <c r="G17" s="311" t="s">
        <v>977</v>
      </c>
      <c r="H17" s="236" t="s">
        <v>978</v>
      </c>
    </row>
    <row r="18" spans="1:8" x14ac:dyDescent="0.25">
      <c r="A18" s="375" t="s">
        <v>1001</v>
      </c>
      <c r="B18" s="413"/>
      <c r="C18" s="413"/>
      <c r="D18" s="413"/>
      <c r="E18" s="413"/>
      <c r="F18" s="413"/>
      <c r="G18" s="413"/>
      <c r="H18" s="414"/>
    </row>
    <row r="19" spans="1:8" s="44" customFormat="1" ht="72" x14ac:dyDescent="0.25">
      <c r="A19" s="308">
        <v>8</v>
      </c>
      <c r="B19" s="240" t="s">
        <v>995</v>
      </c>
      <c r="C19" s="240" t="s">
        <v>991</v>
      </c>
      <c r="D19" s="240" t="s">
        <v>975</v>
      </c>
      <c r="E19" s="235" t="s">
        <v>97</v>
      </c>
      <c r="F19" s="314" t="s">
        <v>996</v>
      </c>
      <c r="G19" s="311" t="s">
        <v>977</v>
      </c>
      <c r="H19" s="236" t="s">
        <v>978</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2024-04-26T08:37:30Z</cp:lastPrinted>
  <dcterms:created xsi:type="dcterms:W3CDTF">2018-05-28T06:38:28Z</dcterms:created>
  <dcterms:modified xsi:type="dcterms:W3CDTF">2024-04-26T08:41:53Z</dcterms:modified>
</cp:coreProperties>
</file>