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4\"/>
    </mc:Choice>
  </mc:AlternateContent>
  <bookViews>
    <workbookView xWindow="-105" yWindow="-105" windowWidth="38625" windowHeight="21360" tabRatio="595"/>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T145" i="1" l="1"/>
  <c r="AU145" i="1" s="1"/>
  <c r="AM145" i="1"/>
  <c r="AF145" i="1"/>
  <c r="Y145" i="1"/>
  <c r="R145" i="1"/>
  <c r="K145" i="1"/>
  <c r="AT135" i="1"/>
  <c r="AU135" i="1" s="1"/>
  <c r="AM135" i="1"/>
  <c r="AF135" i="1"/>
  <c r="Y135" i="1"/>
  <c r="R135" i="1"/>
  <c r="AT86" i="4" l="1"/>
  <c r="AM86" i="4"/>
  <c r="AF86" i="4"/>
  <c r="Y86" i="4"/>
  <c r="R86" i="4"/>
  <c r="K86" i="4"/>
  <c r="AU86" i="4" l="1"/>
  <c r="AT18" i="4"/>
  <c r="AM18" i="4"/>
  <c r="AF18" i="4"/>
  <c r="Y18" i="4"/>
  <c r="R18" i="4"/>
  <c r="K18" i="4"/>
  <c r="AU18" i="4" l="1"/>
  <c r="AS7" i="4"/>
  <c r="AR7" i="4"/>
  <c r="AQ7" i="4"/>
  <c r="AP7" i="4"/>
  <c r="AO7" i="4"/>
  <c r="AN7" i="4"/>
  <c r="AL7" i="4"/>
  <c r="AK7" i="4"/>
  <c r="AJ7" i="4"/>
  <c r="AI7" i="4"/>
  <c r="AH7" i="4"/>
  <c r="AG7" i="4"/>
  <c r="AB7" i="4"/>
  <c r="AA7" i="4"/>
  <c r="AR10" i="1"/>
  <c r="AP10" i="1"/>
  <c r="AO10" i="1"/>
  <c r="AN10" i="1"/>
  <c r="AK10" i="1"/>
  <c r="AI10" i="1"/>
  <c r="AH10" i="1"/>
  <c r="AG10" i="1"/>
  <c r="AD10" i="1"/>
  <c r="AB10" i="1"/>
  <c r="AA10" i="1"/>
  <c r="Z10" i="1"/>
  <c r="W10" i="1"/>
  <c r="U10" i="1"/>
  <c r="T10" i="1"/>
  <c r="P10" i="1"/>
  <c r="N10" i="1"/>
  <c r="I10" i="1"/>
  <c r="F10" i="1"/>
  <c r="G10" i="1"/>
  <c r="AT86" i="1"/>
  <c r="AM86" i="1"/>
  <c r="AF86" i="1"/>
  <c r="Y86" i="1"/>
  <c r="R86" i="1"/>
  <c r="K86" i="1"/>
  <c r="AU86" i="1" l="1"/>
  <c r="AT84" i="1"/>
  <c r="AM84" i="1"/>
  <c r="AF84" i="1"/>
  <c r="Y84" i="1"/>
  <c r="R84" i="1"/>
  <c r="K84" i="1"/>
  <c r="AU84" i="1" l="1"/>
  <c r="AT95" i="4" l="1"/>
  <c r="AM95" i="4"/>
  <c r="AF95" i="4"/>
  <c r="S95" i="4"/>
  <c r="Y95" i="4" s="1"/>
  <c r="R95" i="4"/>
  <c r="K95" i="4"/>
  <c r="AT58" i="1"/>
  <c r="AM58" i="1"/>
  <c r="AF58" i="1"/>
  <c r="Y58" i="1"/>
  <c r="R58" i="1"/>
  <c r="K58" i="1"/>
  <c r="AU95" i="4" l="1"/>
  <c r="AU58" i="1"/>
  <c r="AT16" i="4"/>
  <c r="AM16" i="4"/>
  <c r="AF16" i="4"/>
  <c r="Y16" i="4"/>
  <c r="R16" i="4"/>
  <c r="K16" i="4"/>
  <c r="AU16" i="4" l="1"/>
  <c r="AE7" i="4"/>
  <c r="AD7" i="4"/>
  <c r="AC7" i="4"/>
  <c r="Z7" i="4"/>
  <c r="X7" i="4"/>
  <c r="W7" i="4"/>
  <c r="V7" i="4"/>
  <c r="U7" i="4"/>
  <c r="T7" i="4"/>
  <c r="S7" i="4"/>
  <c r="Q7" i="4"/>
  <c r="P7" i="4"/>
  <c r="O7" i="4"/>
  <c r="N7" i="4"/>
  <c r="M7" i="4"/>
  <c r="I7" i="4"/>
  <c r="G7" i="4"/>
  <c r="F7" i="4"/>
  <c r="AT35" i="1" l="1"/>
  <c r="AM35" i="1"/>
  <c r="AF35" i="1"/>
  <c r="Y35" i="1"/>
  <c r="R35" i="1"/>
  <c r="K35" i="1"/>
  <c r="AU35" i="1" l="1"/>
  <c r="AT166" i="1"/>
  <c r="AM166" i="1"/>
  <c r="AF166" i="1"/>
  <c r="Y166" i="1"/>
  <c r="R166" i="1"/>
  <c r="K166" i="1"/>
  <c r="AU166" i="1" l="1"/>
  <c r="AT125" i="1"/>
  <c r="AM125" i="1"/>
  <c r="AF125" i="1"/>
  <c r="Y125" i="1"/>
  <c r="R125" i="1"/>
  <c r="K125" i="1"/>
  <c r="AU125" i="1" l="1"/>
  <c r="AR165" i="4"/>
  <c r="AP165" i="4"/>
  <c r="AO165" i="4"/>
  <c r="AN165" i="4"/>
  <c r="AK165" i="4"/>
  <c r="AI165" i="4"/>
  <c r="AH165" i="4"/>
  <c r="AG165" i="4"/>
  <c r="AD165" i="4"/>
  <c r="AB165" i="4"/>
  <c r="AA165" i="4"/>
  <c r="Z165" i="4"/>
  <c r="W165" i="4"/>
  <c r="U165" i="4"/>
  <c r="T165" i="4"/>
  <c r="S165" i="4"/>
  <c r="P165" i="4"/>
  <c r="N165" i="4"/>
  <c r="M165" i="4"/>
  <c r="L165" i="4"/>
  <c r="I165" i="4"/>
  <c r="G165" i="4"/>
  <c r="F165" i="4"/>
  <c r="E165" i="4"/>
  <c r="AT186" i="4"/>
  <c r="AM186" i="4"/>
  <c r="AF186" i="4"/>
  <c r="Y186" i="4"/>
  <c r="R186" i="4"/>
  <c r="K186" i="4"/>
  <c r="AU186" i="4" l="1"/>
  <c r="AT184" i="4"/>
  <c r="AM184" i="4"/>
  <c r="AF184" i="4"/>
  <c r="Y184" i="4"/>
  <c r="R184" i="4"/>
  <c r="K184" i="4"/>
  <c r="AU184" i="4" l="1"/>
  <c r="AF23" i="1"/>
  <c r="Y23" i="1"/>
  <c r="R23" i="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H7" i="4"/>
  <c r="J7" i="4"/>
  <c r="S62" i="4"/>
  <c r="T62" i="4"/>
  <c r="U62" i="4"/>
  <c r="V62" i="4"/>
  <c r="W62" i="4"/>
  <c r="X62" i="4"/>
  <c r="Z62" i="4"/>
  <c r="AA62" i="4"/>
  <c r="AB62" i="4"/>
  <c r="AC62" i="4"/>
  <c r="AD62" i="4"/>
  <c r="AE62" i="4"/>
  <c r="AG62" i="4"/>
  <c r="AH62" i="4"/>
  <c r="AI62" i="4"/>
  <c r="AJ62" i="4"/>
  <c r="AK62" i="4"/>
  <c r="AL62" i="4"/>
  <c r="AN62" i="4"/>
  <c r="AO62" i="4"/>
  <c r="AP62" i="4"/>
  <c r="AQ62" i="4"/>
  <c r="AR62" i="4"/>
  <c r="AS62" i="4"/>
  <c r="M62" i="4"/>
  <c r="N62" i="4"/>
  <c r="O62" i="4"/>
  <c r="P62" i="4"/>
  <c r="Q62" i="4"/>
  <c r="F62" i="4"/>
  <c r="G62" i="4"/>
  <c r="H62" i="4"/>
  <c r="I62" i="4"/>
  <c r="J62" i="4"/>
  <c r="AT182" i="4" l="1"/>
  <c r="AM182" i="4"/>
  <c r="AF182" i="4"/>
  <c r="Y182" i="4"/>
  <c r="R182" i="4"/>
  <c r="K182" i="4"/>
  <c r="AT180" i="4"/>
  <c r="AM180" i="4"/>
  <c r="AF180" i="4"/>
  <c r="Y180" i="4"/>
  <c r="R180" i="4"/>
  <c r="K180" i="4"/>
  <c r="AU180" i="4" l="1"/>
  <c r="AU182" i="4"/>
  <c r="AT178" i="4"/>
  <c r="AM178" i="4"/>
  <c r="AF178" i="4"/>
  <c r="Y178" i="4"/>
  <c r="R178" i="4"/>
  <c r="K178" i="4"/>
  <c r="AT82" i="1"/>
  <c r="AM82" i="1"/>
  <c r="AF82" i="1"/>
  <c r="Y82" i="1"/>
  <c r="R82" i="1"/>
  <c r="K82" i="1"/>
  <c r="AU178" i="4" l="1"/>
  <c r="AU82" i="1"/>
  <c r="AT155" i="4"/>
  <c r="AM155" i="4"/>
  <c r="AF155" i="4"/>
  <c r="Y155" i="4"/>
  <c r="R155" i="4"/>
  <c r="K155" i="4"/>
  <c r="AU155" i="4" l="1"/>
  <c r="AT93" i="4"/>
  <c r="AM93" i="4"/>
  <c r="AF93" i="4"/>
  <c r="Y93" i="4"/>
  <c r="R93" i="4"/>
  <c r="K93" i="4"/>
  <c r="AU93" i="4" l="1"/>
  <c r="AT51" i="4"/>
  <c r="AM51" i="4"/>
  <c r="AF51" i="4"/>
  <c r="Y51" i="4"/>
  <c r="R51" i="4"/>
  <c r="K51" i="4"/>
  <c r="AU51" i="4" l="1"/>
  <c r="AT24" i="4"/>
  <c r="AM24" i="4"/>
  <c r="AF24" i="4"/>
  <c r="Y24" i="4"/>
  <c r="R24" i="4"/>
  <c r="K24" i="4"/>
  <c r="AU24" i="4" l="1"/>
  <c r="AT141" i="1" l="1"/>
  <c r="AM141" i="1"/>
  <c r="AF141" i="1"/>
  <c r="Y141" i="1"/>
  <c r="R141" i="1"/>
  <c r="K141" i="1"/>
  <c r="AU141" i="1" l="1"/>
  <c r="AT95" i="1"/>
  <c r="AM95" i="1"/>
  <c r="AF95" i="1"/>
  <c r="Y95" i="1"/>
  <c r="R95" i="1"/>
  <c r="K95" i="1"/>
  <c r="AU95" i="1" l="1"/>
  <c r="AT54" i="1"/>
  <c r="AM54" i="1"/>
  <c r="AF54" i="1"/>
  <c r="Y54" i="1"/>
  <c r="R54" i="1"/>
  <c r="K54" i="1"/>
  <c r="AT46" i="1"/>
  <c r="AM46" i="1"/>
  <c r="AF46" i="1"/>
  <c r="Y46" i="1"/>
  <c r="R46" i="1"/>
  <c r="K46" i="1"/>
  <c r="AU54" i="1" l="1"/>
  <c r="AU46" i="1"/>
  <c r="AT13" i="5" l="1"/>
  <c r="AM13" i="5"/>
  <c r="AF13" i="5"/>
  <c r="Y13" i="5"/>
  <c r="R13" i="5"/>
  <c r="K13" i="5"/>
  <c r="AU13" i="5" l="1"/>
  <c r="AT98" i="4"/>
  <c r="AM98" i="4"/>
  <c r="AF98" i="4"/>
  <c r="Y98" i="4"/>
  <c r="R98" i="4"/>
  <c r="K98" i="4"/>
  <c r="AU98" i="4" l="1"/>
  <c r="AT81" i="1" l="1"/>
  <c r="AM81" i="1"/>
  <c r="AF81" i="1"/>
  <c r="Y81" i="1"/>
  <c r="R81" i="1"/>
  <c r="K81" i="1"/>
  <c r="AU81" i="1" l="1"/>
  <c r="AS148" i="4"/>
  <c r="AR148" i="4"/>
  <c r="AQ148" i="4"/>
  <c r="AP148" i="4"/>
  <c r="AO148" i="4"/>
  <c r="AN148" i="4"/>
  <c r="AL148" i="4"/>
  <c r="AK148" i="4"/>
  <c r="AJ148" i="4"/>
  <c r="AI148" i="4"/>
  <c r="AH148" i="4"/>
  <c r="AG148" i="4"/>
  <c r="AE148" i="4"/>
  <c r="AD148" i="4"/>
  <c r="AC148" i="4"/>
  <c r="AB148" i="4"/>
  <c r="AA148" i="4"/>
  <c r="Z148" i="4"/>
  <c r="X148" i="4"/>
  <c r="W148" i="4"/>
  <c r="V148" i="4"/>
  <c r="U148" i="4"/>
  <c r="T148" i="4"/>
  <c r="S148" i="4"/>
  <c r="Q148" i="4"/>
  <c r="P148" i="4"/>
  <c r="O148" i="4"/>
  <c r="N148" i="4"/>
  <c r="M148" i="4"/>
  <c r="L148" i="4"/>
  <c r="F148" i="4"/>
  <c r="G148" i="4"/>
  <c r="H148" i="4"/>
  <c r="I148" i="4"/>
  <c r="J148" i="4"/>
  <c r="E148" i="4"/>
  <c r="AT61" i="1" l="1"/>
  <c r="AM61" i="1"/>
  <c r="AF61" i="1"/>
  <c r="Y61" i="1"/>
  <c r="R61" i="1"/>
  <c r="K61" i="1"/>
  <c r="AU61" i="1" l="1"/>
  <c r="AT156" i="1"/>
  <c r="AM156" i="1"/>
  <c r="AF156" i="1"/>
  <c r="Y156" i="1"/>
  <c r="R156" i="1"/>
  <c r="K156" i="1"/>
  <c r="AT22" i="6"/>
  <c r="AM22" i="6"/>
  <c r="AF22" i="6"/>
  <c r="Y22" i="6"/>
  <c r="R22" i="6"/>
  <c r="K22" i="6"/>
  <c r="AU156" i="1" l="1"/>
  <c r="AU22" i="6"/>
  <c r="AR7" i="6"/>
  <c r="AP7" i="6"/>
  <c r="AO7" i="6"/>
  <c r="AN7" i="6"/>
  <c r="AK7" i="6"/>
  <c r="AI7" i="6"/>
  <c r="AH7" i="6"/>
  <c r="AG7" i="6"/>
  <c r="AD7" i="6"/>
  <c r="AB7" i="6"/>
  <c r="AA7" i="6"/>
  <c r="Z7" i="6"/>
  <c r="W7" i="6"/>
  <c r="U7" i="6"/>
  <c r="T7" i="6"/>
  <c r="S7" i="6"/>
  <c r="P7" i="6"/>
  <c r="N7" i="6"/>
  <c r="M7" i="6"/>
  <c r="L7" i="6"/>
  <c r="F7" i="6"/>
  <c r="G7" i="6"/>
  <c r="I7" i="6"/>
  <c r="E7" i="6"/>
  <c r="E10" i="5"/>
  <c r="E8" i="5" s="1"/>
  <c r="AT79" i="1" l="1"/>
  <c r="AM79" i="1"/>
  <c r="AF79" i="1"/>
  <c r="S79" i="1"/>
  <c r="Y79" i="1" s="1"/>
  <c r="R79" i="1"/>
  <c r="K79" i="1"/>
  <c r="AU79" i="1" l="1"/>
  <c r="AT77" i="1"/>
  <c r="AM77" i="1"/>
  <c r="AF77" i="1"/>
  <c r="S77" i="1"/>
  <c r="Y77" i="1" s="1"/>
  <c r="R77" i="1"/>
  <c r="K77" i="1"/>
  <c r="AU77" i="1" l="1"/>
  <c r="AT75" i="1"/>
  <c r="AM75" i="1"/>
  <c r="AF75" i="1"/>
  <c r="S75" i="1"/>
  <c r="Y75" i="1" s="1"/>
  <c r="R75" i="1"/>
  <c r="K75" i="1"/>
  <c r="AU75" i="1" l="1"/>
  <c r="AT14" i="4"/>
  <c r="AM14" i="4"/>
  <c r="AF14" i="4"/>
  <c r="Y14" i="4"/>
  <c r="R14" i="4"/>
  <c r="K14" i="4"/>
  <c r="AU14" i="4" l="1"/>
  <c r="AT10" i="4"/>
  <c r="AM10" i="4"/>
  <c r="AF10" i="4"/>
  <c r="Y10" i="4"/>
  <c r="R10" i="4"/>
  <c r="K10" i="4"/>
  <c r="AU10" i="4" l="1"/>
  <c r="AR135" i="4"/>
  <c r="AN135" i="4"/>
  <c r="AO135" i="4"/>
  <c r="AP135" i="4"/>
  <c r="AK135" i="4"/>
  <c r="AG135" i="4"/>
  <c r="AH135" i="4"/>
  <c r="AI135" i="4"/>
  <c r="AD135" i="4"/>
  <c r="AA135" i="4"/>
  <c r="AB135" i="4"/>
  <c r="Z135" i="4"/>
  <c r="W135" i="4"/>
  <c r="S135" i="4"/>
  <c r="T135" i="4"/>
  <c r="U135" i="4"/>
  <c r="P135" i="4"/>
  <c r="L135" i="4"/>
  <c r="M135" i="4"/>
  <c r="N135" i="4"/>
  <c r="F135" i="4"/>
  <c r="G135" i="4"/>
  <c r="AT165" i="1"/>
  <c r="AM165" i="1"/>
  <c r="AF165" i="1"/>
  <c r="Y165" i="1"/>
  <c r="R165" i="1"/>
  <c r="K165" i="1"/>
  <c r="AT164" i="1"/>
  <c r="AM164" i="1"/>
  <c r="AF164" i="1"/>
  <c r="Y164" i="1"/>
  <c r="R164" i="1"/>
  <c r="K164" i="1"/>
  <c r="AT163" i="1"/>
  <c r="AM163" i="1"/>
  <c r="AF163" i="1"/>
  <c r="Y163" i="1"/>
  <c r="R163" i="1"/>
  <c r="K163" i="1"/>
  <c r="AT124" i="1"/>
  <c r="AM124" i="1"/>
  <c r="AF124" i="1"/>
  <c r="Y124" i="1"/>
  <c r="R124" i="1"/>
  <c r="K124" i="1"/>
  <c r="AT74" i="1"/>
  <c r="AM74" i="1"/>
  <c r="AF74" i="1"/>
  <c r="Y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69" i="1"/>
  <c r="AM69" i="1"/>
  <c r="AF69" i="1"/>
  <c r="Y69" i="1"/>
  <c r="R69" i="1"/>
  <c r="K69" i="1"/>
  <c r="AT68" i="1"/>
  <c r="AM68" i="1"/>
  <c r="AF68" i="1"/>
  <c r="Y68" i="1"/>
  <c r="R68" i="1"/>
  <c r="K68" i="1"/>
  <c r="E90" i="4"/>
  <c r="F90" i="4"/>
  <c r="G90" i="4"/>
  <c r="I90" i="4"/>
  <c r="L90" i="4"/>
  <c r="M90" i="4"/>
  <c r="N90" i="4"/>
  <c r="P90" i="4"/>
  <c r="Q90" i="4"/>
  <c r="S90" i="4"/>
  <c r="T90" i="4"/>
  <c r="U90" i="4"/>
  <c r="W90" i="4"/>
  <c r="Z90" i="4"/>
  <c r="AA90" i="4"/>
  <c r="AB90" i="4"/>
  <c r="AD90" i="4"/>
  <c r="AG90" i="4"/>
  <c r="AH90" i="4"/>
  <c r="AI90" i="4"/>
  <c r="AK90" i="4"/>
  <c r="AN90" i="4"/>
  <c r="AO90" i="4"/>
  <c r="AP90" i="4"/>
  <c r="AR90"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T8" i="5" s="1"/>
  <c r="AM12" i="5"/>
  <c r="AM10" i="5"/>
  <c r="AF12" i="5"/>
  <c r="AF10" i="5"/>
  <c r="AF8" i="5" s="1"/>
  <c r="Y12" i="5"/>
  <c r="Y10" i="5"/>
  <c r="R12" i="5"/>
  <c r="R10" i="5"/>
  <c r="R8" i="5" s="1"/>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01" i="4"/>
  <c r="AT199" i="4"/>
  <c r="AT198" i="4"/>
  <c r="AT197" i="4"/>
  <c r="AT196" i="4"/>
  <c r="AT195" i="4"/>
  <c r="AT193" i="4"/>
  <c r="AT192" i="4"/>
  <c r="AT191" i="4"/>
  <c r="AT190" i="4"/>
  <c r="AT189" i="4"/>
  <c r="AT177" i="4"/>
  <c r="AT176" i="4"/>
  <c r="AT175" i="4"/>
  <c r="AT174" i="4"/>
  <c r="AT173" i="4"/>
  <c r="AT172" i="4"/>
  <c r="AT171" i="4"/>
  <c r="AT170" i="4"/>
  <c r="AT167" i="4"/>
  <c r="AT164" i="4"/>
  <c r="AT162" i="4"/>
  <c r="AT160" i="4"/>
  <c r="AT158" i="4"/>
  <c r="AT154" i="4"/>
  <c r="AT153" i="4"/>
  <c r="AT152" i="4"/>
  <c r="AT150" i="4"/>
  <c r="AT145" i="4"/>
  <c r="AT144" i="4"/>
  <c r="AT143" i="4"/>
  <c r="AT142" i="4"/>
  <c r="AT141" i="4"/>
  <c r="AT139" i="4"/>
  <c r="AT137" i="4"/>
  <c r="AT134" i="4"/>
  <c r="AT132" i="4"/>
  <c r="AT130" i="4"/>
  <c r="AT128" i="4"/>
  <c r="AT125" i="4"/>
  <c r="AT123" i="4"/>
  <c r="AT121" i="4"/>
  <c r="AT119" i="4"/>
  <c r="AT118" i="4"/>
  <c r="AT117" i="4"/>
  <c r="AT116" i="4"/>
  <c r="AT115" i="4"/>
  <c r="AT114" i="4"/>
  <c r="AT113" i="4"/>
  <c r="AT112" i="4"/>
  <c r="AT111" i="4"/>
  <c r="AT110" i="4"/>
  <c r="AT109" i="4"/>
  <c r="AT108" i="4"/>
  <c r="AT107" i="4"/>
  <c r="AT106" i="4"/>
  <c r="AT105" i="4"/>
  <c r="AT104" i="4"/>
  <c r="AT103" i="4"/>
  <c r="AT102" i="4"/>
  <c r="AT101" i="4"/>
  <c r="AT97" i="4"/>
  <c r="AT92" i="4"/>
  <c r="AT85" i="4"/>
  <c r="AT84" i="4"/>
  <c r="AT83" i="4"/>
  <c r="AT82" i="4"/>
  <c r="AT81" i="4"/>
  <c r="AT80" i="4"/>
  <c r="AT79" i="4"/>
  <c r="AT78" i="4"/>
  <c r="AT77" i="4"/>
  <c r="AT76" i="4"/>
  <c r="AT75" i="4"/>
  <c r="AT74" i="4"/>
  <c r="AT73" i="4"/>
  <c r="AT72" i="4"/>
  <c r="AT71" i="4"/>
  <c r="AT70" i="4"/>
  <c r="AT69" i="4"/>
  <c r="AT61" i="4"/>
  <c r="AT59" i="4"/>
  <c r="AT57" i="4"/>
  <c r="AT55"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01" i="4"/>
  <c r="AM199" i="4"/>
  <c r="AM198" i="4"/>
  <c r="AM197" i="4"/>
  <c r="AM196" i="4"/>
  <c r="AM195" i="4"/>
  <c r="AM193" i="4"/>
  <c r="AM192" i="4"/>
  <c r="AM191" i="4"/>
  <c r="AM190" i="4"/>
  <c r="AM189" i="4"/>
  <c r="AM177" i="4"/>
  <c r="AM176" i="4"/>
  <c r="AM175" i="4"/>
  <c r="AM174" i="4"/>
  <c r="AM173" i="4"/>
  <c r="AM172" i="4"/>
  <c r="AM171" i="4"/>
  <c r="AM170" i="4"/>
  <c r="AM167" i="4"/>
  <c r="AM164" i="4"/>
  <c r="AM162" i="4"/>
  <c r="AM160" i="4"/>
  <c r="AM158" i="4"/>
  <c r="AM154" i="4"/>
  <c r="AM153" i="4"/>
  <c r="AM152" i="4"/>
  <c r="AM150" i="4"/>
  <c r="AM145" i="4"/>
  <c r="AM144" i="4"/>
  <c r="AM143" i="4"/>
  <c r="AM142" i="4"/>
  <c r="AM141" i="4"/>
  <c r="AM139" i="4"/>
  <c r="AM137" i="4"/>
  <c r="AM134" i="4"/>
  <c r="AM132" i="4"/>
  <c r="AM130" i="4"/>
  <c r="AM128" i="4"/>
  <c r="AM125" i="4"/>
  <c r="AM123" i="4"/>
  <c r="AM121" i="4"/>
  <c r="AM119" i="4"/>
  <c r="AM118" i="4"/>
  <c r="AM117" i="4"/>
  <c r="AM116" i="4"/>
  <c r="AM115" i="4"/>
  <c r="AM114" i="4"/>
  <c r="AM113" i="4"/>
  <c r="AM112" i="4"/>
  <c r="AM111" i="4"/>
  <c r="AM110" i="4"/>
  <c r="AM109" i="4"/>
  <c r="AM108" i="4"/>
  <c r="AM107" i="4"/>
  <c r="AM106" i="4"/>
  <c r="AM105" i="4"/>
  <c r="AM104" i="4"/>
  <c r="AM103" i="4"/>
  <c r="AM102" i="4"/>
  <c r="AM101" i="4"/>
  <c r="AM97" i="4"/>
  <c r="AM92" i="4"/>
  <c r="AM85" i="4"/>
  <c r="AM84" i="4"/>
  <c r="AM83" i="4"/>
  <c r="AM82" i="4"/>
  <c r="AM81" i="4"/>
  <c r="AM80" i="4"/>
  <c r="AM79" i="4"/>
  <c r="AM78" i="4"/>
  <c r="AM77" i="4"/>
  <c r="AM76" i="4"/>
  <c r="AM75" i="4"/>
  <c r="AM74" i="4"/>
  <c r="AM73" i="4"/>
  <c r="AM72" i="4"/>
  <c r="AM71" i="4"/>
  <c r="AM70" i="4"/>
  <c r="AM69" i="4"/>
  <c r="AM61" i="4"/>
  <c r="AM59" i="4"/>
  <c r="AM57" i="4"/>
  <c r="AM55"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01" i="4"/>
  <c r="AF199" i="4"/>
  <c r="AF198" i="4"/>
  <c r="AF197" i="4"/>
  <c r="AF196" i="4"/>
  <c r="AF195" i="4"/>
  <c r="AF193" i="4"/>
  <c r="AF192" i="4"/>
  <c r="AF191" i="4"/>
  <c r="AF190" i="4"/>
  <c r="AF189" i="4"/>
  <c r="AF177" i="4"/>
  <c r="AF176" i="4"/>
  <c r="AF175" i="4"/>
  <c r="AF174" i="4"/>
  <c r="AF173" i="4"/>
  <c r="AF172" i="4"/>
  <c r="AF171" i="4"/>
  <c r="AF170" i="4"/>
  <c r="AF167" i="4"/>
  <c r="AF164" i="4"/>
  <c r="AF162" i="4"/>
  <c r="AF160" i="4"/>
  <c r="AF158" i="4"/>
  <c r="AF154" i="4"/>
  <c r="AF153" i="4"/>
  <c r="AF152" i="4"/>
  <c r="AF150" i="4"/>
  <c r="AF145" i="4"/>
  <c r="AF144" i="4"/>
  <c r="AF143" i="4"/>
  <c r="AF142" i="4"/>
  <c r="AF141" i="4"/>
  <c r="AF139" i="4"/>
  <c r="AF137" i="4"/>
  <c r="AF134" i="4"/>
  <c r="AF132" i="4"/>
  <c r="AF130" i="4"/>
  <c r="AF128" i="4"/>
  <c r="AF125" i="4"/>
  <c r="AF123" i="4"/>
  <c r="AF121" i="4"/>
  <c r="AF119" i="4"/>
  <c r="AF118" i="4"/>
  <c r="AF117" i="4"/>
  <c r="AF116" i="4"/>
  <c r="AF115" i="4"/>
  <c r="AF114" i="4"/>
  <c r="AF113" i="4"/>
  <c r="AF112" i="4"/>
  <c r="AF111" i="4"/>
  <c r="AF110" i="4"/>
  <c r="AF109" i="4"/>
  <c r="AF108" i="4"/>
  <c r="AF107" i="4"/>
  <c r="AF106" i="4"/>
  <c r="AF105" i="4"/>
  <c r="AF104" i="4"/>
  <c r="AF103" i="4"/>
  <c r="AF102" i="4"/>
  <c r="AF101" i="4"/>
  <c r="AF97" i="4"/>
  <c r="AF92" i="4"/>
  <c r="AF85" i="4"/>
  <c r="AF84" i="4"/>
  <c r="AF83" i="4"/>
  <c r="AF82" i="4"/>
  <c r="AF81" i="4"/>
  <c r="AF80" i="4"/>
  <c r="AF79" i="4"/>
  <c r="AF78" i="4"/>
  <c r="AF77" i="4"/>
  <c r="AF76" i="4"/>
  <c r="AF75" i="4"/>
  <c r="AF74" i="4"/>
  <c r="AF73" i="4"/>
  <c r="AF72" i="4"/>
  <c r="AF71" i="4"/>
  <c r="AF70" i="4"/>
  <c r="AF69" i="4"/>
  <c r="AF61" i="4"/>
  <c r="AF59" i="4"/>
  <c r="AF57" i="4"/>
  <c r="AF55"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196" i="4"/>
  <c r="Y197" i="4"/>
  <c r="Y198" i="4"/>
  <c r="Y199" i="4"/>
  <c r="Y190" i="4"/>
  <c r="Y191" i="4"/>
  <c r="Y192" i="4"/>
  <c r="Y193" i="4"/>
  <c r="Y189" i="4"/>
  <c r="Y170" i="4"/>
  <c r="Y171" i="4"/>
  <c r="Y172" i="4"/>
  <c r="Y173" i="4"/>
  <c r="Y174" i="4"/>
  <c r="Y175" i="4"/>
  <c r="Y176" i="4"/>
  <c r="Y177" i="4"/>
  <c r="Y167" i="4"/>
  <c r="Y153" i="4"/>
  <c r="Y154" i="4"/>
  <c r="Y152" i="4"/>
  <c r="Y142" i="4"/>
  <c r="Y143" i="4"/>
  <c r="Y144" i="4"/>
  <c r="Y145" i="4"/>
  <c r="Y141" i="4"/>
  <c r="Y102" i="4"/>
  <c r="Y103" i="4"/>
  <c r="Y104" i="4"/>
  <c r="Y105" i="4"/>
  <c r="Y106" i="4"/>
  <c r="Y107" i="4"/>
  <c r="Y108" i="4"/>
  <c r="Y109" i="4"/>
  <c r="Y110" i="4"/>
  <c r="Y111" i="4"/>
  <c r="Y112" i="4"/>
  <c r="Y113" i="4"/>
  <c r="Y114" i="4"/>
  <c r="Y115" i="4"/>
  <c r="Y116" i="4"/>
  <c r="Y117" i="4"/>
  <c r="Y118" i="4"/>
  <c r="Y119" i="4"/>
  <c r="Y101" i="4"/>
  <c r="Y97" i="4"/>
  <c r="Y92" i="4"/>
  <c r="Y70" i="4"/>
  <c r="Y71" i="4"/>
  <c r="Y72" i="4"/>
  <c r="Y73" i="4"/>
  <c r="Y74" i="4"/>
  <c r="Y75" i="4"/>
  <c r="Y76" i="4"/>
  <c r="Y77" i="4"/>
  <c r="Y78" i="4"/>
  <c r="Y79" i="4"/>
  <c r="Y80" i="4"/>
  <c r="Y81" i="4"/>
  <c r="Y82" i="4"/>
  <c r="Y83" i="4"/>
  <c r="Y84" i="4"/>
  <c r="Y85" i="4"/>
  <c r="Y69"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01" i="4"/>
  <c r="R196" i="4"/>
  <c r="R197" i="4"/>
  <c r="R198" i="4"/>
  <c r="R199" i="4"/>
  <c r="R195" i="4"/>
  <c r="R190" i="4"/>
  <c r="R191" i="4"/>
  <c r="R192" i="4"/>
  <c r="R193" i="4"/>
  <c r="R189" i="4"/>
  <c r="R170" i="4"/>
  <c r="R171" i="4"/>
  <c r="R172" i="4"/>
  <c r="R173" i="4"/>
  <c r="R174" i="4"/>
  <c r="R175" i="4"/>
  <c r="R176" i="4"/>
  <c r="R177" i="4"/>
  <c r="R153" i="4"/>
  <c r="R154" i="4"/>
  <c r="R142" i="4"/>
  <c r="R143" i="4"/>
  <c r="R144" i="4"/>
  <c r="R145" i="4"/>
  <c r="R102" i="4"/>
  <c r="R103" i="4"/>
  <c r="R104" i="4"/>
  <c r="R105" i="4"/>
  <c r="R106" i="4"/>
  <c r="R107" i="4"/>
  <c r="R108" i="4"/>
  <c r="R109" i="4"/>
  <c r="R110" i="4"/>
  <c r="R111" i="4"/>
  <c r="R112" i="4"/>
  <c r="R113" i="4"/>
  <c r="R114" i="4"/>
  <c r="R115" i="4"/>
  <c r="R116" i="4"/>
  <c r="R117" i="4"/>
  <c r="R118" i="4"/>
  <c r="R119" i="4"/>
  <c r="R101" i="4"/>
  <c r="R97" i="4"/>
  <c r="R92" i="4"/>
  <c r="R70" i="4"/>
  <c r="R71" i="4"/>
  <c r="R72" i="4"/>
  <c r="R73" i="4"/>
  <c r="R74" i="4"/>
  <c r="R75" i="4"/>
  <c r="R76" i="4"/>
  <c r="R77" i="4"/>
  <c r="R78" i="4"/>
  <c r="R79" i="4"/>
  <c r="R81" i="4"/>
  <c r="R82" i="4"/>
  <c r="R83" i="4"/>
  <c r="R84" i="4"/>
  <c r="R85" i="4"/>
  <c r="K196" i="4"/>
  <c r="K197" i="4"/>
  <c r="K198" i="4"/>
  <c r="K199" i="4"/>
  <c r="K193" i="4"/>
  <c r="K190" i="4"/>
  <c r="K191" i="4"/>
  <c r="K192" i="4"/>
  <c r="K170" i="4"/>
  <c r="K171" i="4"/>
  <c r="K172" i="4"/>
  <c r="K173" i="4"/>
  <c r="K174" i="4"/>
  <c r="K175" i="4"/>
  <c r="K176" i="4"/>
  <c r="K177" i="4"/>
  <c r="K153" i="4"/>
  <c r="K154" i="4"/>
  <c r="K143" i="4"/>
  <c r="K144" i="4"/>
  <c r="K145" i="4"/>
  <c r="K102" i="4"/>
  <c r="K103" i="4"/>
  <c r="K104" i="4"/>
  <c r="K105" i="4"/>
  <c r="K106" i="4"/>
  <c r="K107" i="4"/>
  <c r="K108" i="4"/>
  <c r="K109" i="4"/>
  <c r="K110" i="4"/>
  <c r="K111" i="4"/>
  <c r="K112" i="4"/>
  <c r="K113" i="4"/>
  <c r="K114" i="4"/>
  <c r="K115" i="4"/>
  <c r="K116" i="4"/>
  <c r="K117" i="4"/>
  <c r="K118" i="4"/>
  <c r="K119" i="4"/>
  <c r="K101" i="4"/>
  <c r="K97" i="4"/>
  <c r="K70" i="4"/>
  <c r="K71" i="4"/>
  <c r="K72" i="4"/>
  <c r="K73" i="4"/>
  <c r="K74" i="4"/>
  <c r="K75" i="4"/>
  <c r="K76" i="4"/>
  <c r="K77" i="4"/>
  <c r="K78" i="4"/>
  <c r="K80" i="4"/>
  <c r="K81" i="4"/>
  <c r="K82" i="4"/>
  <c r="K83" i="4"/>
  <c r="K84" i="4"/>
  <c r="K85"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31" i="1"/>
  <c r="AT132" i="1"/>
  <c r="AT133" i="1"/>
  <c r="AT134" i="1"/>
  <c r="AT137" i="1"/>
  <c r="AT138" i="1"/>
  <c r="AT139" i="1"/>
  <c r="AT140" i="1"/>
  <c r="AT143" i="1"/>
  <c r="AT144" i="1"/>
  <c r="AT94"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M131" i="1"/>
  <c r="AM132" i="1"/>
  <c r="AM133" i="1"/>
  <c r="AM134" i="1"/>
  <c r="AM137" i="1"/>
  <c r="AM138" i="1"/>
  <c r="AM139" i="1"/>
  <c r="AM140" i="1"/>
  <c r="AM143" i="1"/>
  <c r="AM128" i="1"/>
  <c r="AM94"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3" i="1"/>
  <c r="AM14" i="1"/>
  <c r="AM15" i="1"/>
  <c r="AM16" i="1"/>
  <c r="AM17" i="1"/>
  <c r="AM18" i="1"/>
  <c r="AM19" i="1"/>
  <c r="AM20" i="1"/>
  <c r="AM21" i="1"/>
  <c r="AM22" i="1"/>
  <c r="AM25" i="1"/>
  <c r="AM26" i="1"/>
  <c r="AM27" i="1"/>
  <c r="AM28" i="1"/>
  <c r="AM29" i="1"/>
  <c r="AM30" i="1"/>
  <c r="AM31" i="1"/>
  <c r="AM32" i="1"/>
  <c r="AM33" i="1"/>
  <c r="AM34" i="1"/>
  <c r="AM37" i="1"/>
  <c r="AM38" i="1"/>
  <c r="AM39" i="1"/>
  <c r="AM40" i="1"/>
  <c r="AM41" i="1"/>
  <c r="AM42" i="1"/>
  <c r="AM43" i="1"/>
  <c r="AM44" i="1"/>
  <c r="AM45" i="1"/>
  <c r="AM48" i="1"/>
  <c r="AM49" i="1"/>
  <c r="AM50" i="1"/>
  <c r="AM51" i="1"/>
  <c r="AM52" i="1"/>
  <c r="AM53" i="1"/>
  <c r="AM56" i="1"/>
  <c r="AM57" i="1"/>
  <c r="AM60" i="1"/>
  <c r="AM63" i="1"/>
  <c r="AM64" i="1"/>
  <c r="AM65" i="1"/>
  <c r="AM66" i="1"/>
  <c r="AM67" i="1"/>
  <c r="AF131" i="1"/>
  <c r="AF132" i="1"/>
  <c r="AF133" i="1"/>
  <c r="AF134" i="1"/>
  <c r="AF137" i="1"/>
  <c r="AF138" i="1"/>
  <c r="AF139" i="1"/>
  <c r="AF140" i="1"/>
  <c r="AF143" i="1"/>
  <c r="AF144" i="1"/>
  <c r="AF128" i="1"/>
  <c r="AF94"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3" i="1"/>
  <c r="AF14" i="1"/>
  <c r="AF15" i="1"/>
  <c r="AF16" i="1"/>
  <c r="AF17" i="1"/>
  <c r="AF18" i="1"/>
  <c r="AF19" i="1"/>
  <c r="AF20" i="1"/>
  <c r="AF21" i="1"/>
  <c r="AF22" i="1"/>
  <c r="AF25" i="1"/>
  <c r="AF26" i="1"/>
  <c r="AF27" i="1"/>
  <c r="AF28" i="1"/>
  <c r="AF29" i="1"/>
  <c r="AF30" i="1"/>
  <c r="AF31" i="1"/>
  <c r="AF32" i="1"/>
  <c r="AF33" i="1"/>
  <c r="AF34" i="1"/>
  <c r="AF37" i="1"/>
  <c r="AF38" i="1"/>
  <c r="AF39" i="1"/>
  <c r="AF40" i="1"/>
  <c r="AF41" i="1"/>
  <c r="AF42" i="1"/>
  <c r="AF43" i="1"/>
  <c r="AF44" i="1"/>
  <c r="AF45" i="1"/>
  <c r="AF48" i="1"/>
  <c r="AF49" i="1"/>
  <c r="AF50" i="1"/>
  <c r="AF51" i="1"/>
  <c r="AF52" i="1"/>
  <c r="AF53" i="1"/>
  <c r="AF56" i="1"/>
  <c r="AF57" i="1"/>
  <c r="AF60" i="1"/>
  <c r="AF63" i="1"/>
  <c r="AF64" i="1"/>
  <c r="AF65" i="1"/>
  <c r="AF66" i="1"/>
  <c r="AF67" i="1"/>
  <c r="Y155" i="1"/>
  <c r="Y131" i="1"/>
  <c r="Y132" i="1"/>
  <c r="Y133" i="1"/>
  <c r="Y134" i="1"/>
  <c r="Y137" i="1"/>
  <c r="Y138" i="1"/>
  <c r="Y139" i="1"/>
  <c r="Y140" i="1"/>
  <c r="Y143" i="1"/>
  <c r="Y144"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3" i="1"/>
  <c r="Y14" i="1"/>
  <c r="Y15" i="1"/>
  <c r="Y16" i="1"/>
  <c r="Y17" i="1"/>
  <c r="Y18" i="1"/>
  <c r="Y19" i="1"/>
  <c r="Y20" i="1"/>
  <c r="Y21" i="1"/>
  <c r="Y22" i="1"/>
  <c r="Y25" i="1"/>
  <c r="Y26" i="1"/>
  <c r="Y27" i="1"/>
  <c r="Y28" i="1"/>
  <c r="Y29" i="1"/>
  <c r="Y30" i="1"/>
  <c r="Y31" i="1"/>
  <c r="Y32" i="1"/>
  <c r="Y33" i="1"/>
  <c r="Y34" i="1"/>
  <c r="Y37" i="1"/>
  <c r="Y38" i="1"/>
  <c r="Y39" i="1"/>
  <c r="Y40" i="1"/>
  <c r="Y41" i="1"/>
  <c r="Y42" i="1"/>
  <c r="Y43" i="1"/>
  <c r="Y44" i="1"/>
  <c r="Y45" i="1"/>
  <c r="Y48" i="1"/>
  <c r="Y49" i="1"/>
  <c r="Y50" i="1"/>
  <c r="Y51" i="1"/>
  <c r="Y52" i="1"/>
  <c r="Y53" i="1"/>
  <c r="Y56" i="1"/>
  <c r="Y57" i="1"/>
  <c r="Y60" i="1"/>
  <c r="Y63" i="1"/>
  <c r="Y64" i="1"/>
  <c r="Y65" i="1"/>
  <c r="Y66" i="1"/>
  <c r="Y67" i="1"/>
  <c r="R131" i="1"/>
  <c r="R132" i="1"/>
  <c r="R133" i="1"/>
  <c r="R134" i="1"/>
  <c r="R137" i="1"/>
  <c r="R138" i="1"/>
  <c r="R139" i="1"/>
  <c r="R140" i="1"/>
  <c r="R143" i="1"/>
  <c r="R123" i="1"/>
  <c r="R122" i="1"/>
  <c r="R121" i="1"/>
  <c r="R120" i="1"/>
  <c r="R119" i="1"/>
  <c r="R118" i="1"/>
  <c r="R117" i="1"/>
  <c r="R116" i="1"/>
  <c r="R114" i="1"/>
  <c r="R113" i="1"/>
  <c r="R112" i="1"/>
  <c r="R111" i="1"/>
  <c r="R110" i="1"/>
  <c r="R109" i="1"/>
  <c r="R108" i="1"/>
  <c r="R107" i="1"/>
  <c r="R106" i="1"/>
  <c r="R105" i="1"/>
  <c r="R104" i="1"/>
  <c r="R103" i="1"/>
  <c r="R102" i="1"/>
  <c r="R101" i="1"/>
  <c r="R100" i="1"/>
  <c r="R99" i="1"/>
  <c r="R98" i="1"/>
  <c r="R97" i="1"/>
  <c r="R60" i="1"/>
  <c r="R63" i="1"/>
  <c r="R64" i="1"/>
  <c r="R65" i="1"/>
  <c r="R66" i="1"/>
  <c r="R67" i="1"/>
  <c r="R44" i="1"/>
  <c r="R45" i="1"/>
  <c r="R51" i="1"/>
  <c r="R52" i="1"/>
  <c r="R53" i="1"/>
  <c r="R29" i="1"/>
  <c r="R30" i="1"/>
  <c r="R31" i="1"/>
  <c r="R32" i="1"/>
  <c r="R33" i="1"/>
  <c r="R34" i="1"/>
  <c r="R13" i="1"/>
  <c r="R14" i="1"/>
  <c r="R15" i="1"/>
  <c r="R16" i="1"/>
  <c r="R17" i="1"/>
  <c r="R18" i="1"/>
  <c r="R19" i="1"/>
  <c r="R21" i="1"/>
  <c r="R22" i="1"/>
  <c r="R25" i="1"/>
  <c r="R26" i="1"/>
  <c r="R27" i="1"/>
  <c r="R28" i="1"/>
  <c r="K139" i="1"/>
  <c r="K140" i="1"/>
  <c r="K143" i="1"/>
  <c r="K144" i="1"/>
  <c r="K131" i="1"/>
  <c r="K132" i="1"/>
  <c r="K133" i="1"/>
  <c r="K134" i="1"/>
  <c r="K137" i="1"/>
  <c r="K138" i="1"/>
  <c r="K94"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56" i="1"/>
  <c r="K57" i="1"/>
  <c r="K60" i="1"/>
  <c r="K63" i="1"/>
  <c r="K64" i="1"/>
  <c r="K65" i="1"/>
  <c r="K66" i="1"/>
  <c r="K67" i="1"/>
  <c r="K44" i="1"/>
  <c r="K45" i="1"/>
  <c r="K48" i="1"/>
  <c r="K49" i="1"/>
  <c r="K50" i="1"/>
  <c r="K51" i="1"/>
  <c r="K52" i="1"/>
  <c r="K53" i="1"/>
  <c r="K33" i="1"/>
  <c r="K34" i="1"/>
  <c r="K37" i="1"/>
  <c r="K38" i="1"/>
  <c r="K39" i="1"/>
  <c r="K40" i="1"/>
  <c r="K41" i="1"/>
  <c r="K42" i="1"/>
  <c r="K43" i="1"/>
  <c r="K28" i="1"/>
  <c r="K29" i="1"/>
  <c r="K30" i="1"/>
  <c r="K31" i="1"/>
  <c r="K32" i="1"/>
  <c r="K27" i="1"/>
  <c r="K13" i="1"/>
  <c r="K14" i="1"/>
  <c r="K15" i="1"/>
  <c r="K16" i="1"/>
  <c r="K17" i="1"/>
  <c r="K18" i="1"/>
  <c r="K19" i="1"/>
  <c r="K20" i="1"/>
  <c r="K21" i="1"/>
  <c r="K22" i="1"/>
  <c r="K25" i="1"/>
  <c r="K26" i="1"/>
  <c r="K41" i="10"/>
  <c r="AF7" i="4" l="1"/>
  <c r="AM7" i="4"/>
  <c r="AT7" i="4"/>
  <c r="AF165" i="4"/>
  <c r="AM165" i="4"/>
  <c r="AT165" i="4"/>
  <c r="AM62" i="4"/>
  <c r="AT62" i="4"/>
  <c r="Y62" i="4"/>
  <c r="AF62" i="4"/>
  <c r="Y8" i="5"/>
  <c r="Y7" i="5" s="1"/>
  <c r="AM8" i="5"/>
  <c r="AM7" i="5" s="1"/>
  <c r="AF148" i="4"/>
  <c r="AT148" i="4"/>
  <c r="AM148" i="4"/>
  <c r="R7" i="6"/>
  <c r="R6" i="6" s="1"/>
  <c r="AF7" i="6"/>
  <c r="AF6" i="6" s="1"/>
  <c r="AT7" i="6"/>
  <c r="AT6" i="6" s="1"/>
  <c r="Y7" i="6"/>
  <c r="Y6" i="6" s="1"/>
  <c r="AM7" i="6"/>
  <c r="AM6" i="6" s="1"/>
  <c r="AT7" i="5"/>
  <c r="AF8" i="10"/>
  <c r="AF17" i="10"/>
  <c r="AM24" i="10"/>
  <c r="AT30" i="10"/>
  <c r="Y24" i="10"/>
  <c r="R8" i="10"/>
  <c r="R30" i="10"/>
  <c r="Y17" i="10"/>
  <c r="AM8" i="10"/>
  <c r="AM30" i="10"/>
  <c r="AT8" i="10"/>
  <c r="R7" i="5"/>
  <c r="AM126" i="4"/>
  <c r="AM135" i="4"/>
  <c r="AF90" i="4"/>
  <c r="AF126" i="4"/>
  <c r="AF135" i="4"/>
  <c r="AM90" i="4"/>
  <c r="AT90" i="4"/>
  <c r="AT126" i="4"/>
  <c r="AT135" i="4"/>
  <c r="Y8" i="10"/>
  <c r="AU164" i="1"/>
  <c r="AU165" i="1"/>
  <c r="R24" i="10"/>
  <c r="AF30" i="10"/>
  <c r="AM17" i="10"/>
  <c r="AU163" i="1"/>
  <c r="AF7" i="5"/>
  <c r="R17" i="10"/>
  <c r="Y30" i="10"/>
  <c r="AF24" i="10"/>
  <c r="AU124" i="1"/>
  <c r="AU73" i="1"/>
  <c r="AU71" i="1"/>
  <c r="AU69" i="1"/>
  <c r="AU68" i="1"/>
  <c r="AU70" i="1"/>
  <c r="AU72" i="1"/>
  <c r="AU74" i="1"/>
  <c r="AU132" i="1"/>
  <c r="AU120" i="1"/>
  <c r="AU112" i="1"/>
  <c r="AU100" i="1"/>
  <c r="AU137" i="1"/>
  <c r="AU119" i="1"/>
  <c r="AU111" i="1"/>
  <c r="AU107" i="1"/>
  <c r="AU103" i="1"/>
  <c r="AU99" i="1"/>
  <c r="AU140" i="1"/>
  <c r="AU131" i="1"/>
  <c r="AU116" i="1"/>
  <c r="AU108" i="1"/>
  <c r="AU122" i="1"/>
  <c r="AU118" i="1"/>
  <c r="AU114" i="1"/>
  <c r="AU110" i="1"/>
  <c r="AU106" i="1"/>
  <c r="AU102" i="1"/>
  <c r="AU98" i="1"/>
  <c r="AU139" i="1"/>
  <c r="AU134" i="1"/>
  <c r="AU104" i="1"/>
  <c r="AU13" i="1"/>
  <c r="AU121" i="1"/>
  <c r="AU117" i="1"/>
  <c r="AU113" i="1"/>
  <c r="AU109" i="1"/>
  <c r="AU105" i="1"/>
  <c r="AU101" i="1"/>
  <c r="AU97" i="1"/>
  <c r="AU143" i="1"/>
  <c r="AU138" i="1"/>
  <c r="AU133" i="1"/>
  <c r="AU41" i="10"/>
  <c r="AT51" i="1"/>
  <c r="AU51" i="1" s="1"/>
  <c r="AT53" i="1"/>
  <c r="AU53" i="1" s="1"/>
  <c r="AT52" i="1"/>
  <c r="AU52" i="1" s="1"/>
  <c r="R7" i="10" l="1"/>
  <c r="AF7" i="10"/>
  <c r="AM7" i="10"/>
  <c r="Y7" i="10"/>
  <c r="AT7" i="10"/>
  <c r="AF6" i="4"/>
  <c r="AT6" i="4"/>
  <c r="AM6" i="4"/>
  <c r="E135" i="4"/>
  <c r="AS126" i="4"/>
  <c r="AR126" i="4"/>
  <c r="AN126" i="4"/>
  <c r="AO126" i="4"/>
  <c r="AP126" i="4"/>
  <c r="AK126" i="4"/>
  <c r="AG126" i="4"/>
  <c r="AH126" i="4"/>
  <c r="AI126" i="4"/>
  <c r="AD126" i="4"/>
  <c r="Z126" i="4"/>
  <c r="AA126" i="4"/>
  <c r="AB126" i="4"/>
  <c r="W126" i="4"/>
  <c r="S126" i="4"/>
  <c r="T126" i="4"/>
  <c r="U126" i="4"/>
  <c r="P126" i="4"/>
  <c r="L126" i="4"/>
  <c r="M126" i="4"/>
  <c r="N126" i="4"/>
  <c r="I126" i="4"/>
  <c r="F126" i="4"/>
  <c r="G126" i="4"/>
  <c r="E126" i="4"/>
  <c r="K44" i="10"/>
  <c r="K38" i="10"/>
  <c r="K10" i="6"/>
  <c r="K17" i="6"/>
  <c r="K15" i="6"/>
  <c r="K13" i="6"/>
  <c r="Y164" i="4"/>
  <c r="R164" i="4"/>
  <c r="K164" i="4"/>
  <c r="Y61" i="4"/>
  <c r="R61" i="4"/>
  <c r="K61" i="4"/>
  <c r="AU9" i="6" l="1"/>
  <c r="AU10" i="6"/>
  <c r="AU38" i="10"/>
  <c r="AU44" i="10"/>
  <c r="AU17" i="6"/>
  <c r="AU15" i="6"/>
  <c r="AU13" i="6"/>
  <c r="AU164" i="4"/>
  <c r="AU61" i="4"/>
  <c r="AT91" i="1" l="1"/>
  <c r="AM91" i="1"/>
  <c r="AF91" i="1"/>
  <c r="Y91" i="1"/>
  <c r="R91" i="1"/>
  <c r="K91" i="1"/>
  <c r="AT89" i="1"/>
  <c r="AM89" i="1"/>
  <c r="AF89" i="1"/>
  <c r="Y89" i="1"/>
  <c r="R89" i="1"/>
  <c r="K89" i="1"/>
  <c r="AU89" i="1" l="1"/>
  <c r="AU91" i="1"/>
  <c r="K201" i="4"/>
  <c r="AU172" i="4" l="1"/>
  <c r="AU173" i="4"/>
  <c r="K93" i="1" l="1"/>
  <c r="R43" i="1" l="1"/>
  <c r="K25" i="6" l="1"/>
  <c r="E79" i="4" l="1"/>
  <c r="E62" i="4" s="1"/>
  <c r="K79" i="4" l="1"/>
  <c r="AU85" i="4"/>
  <c r="R39" i="4" l="1"/>
  <c r="L115" i="1" l="1"/>
  <c r="R115" i="1" s="1"/>
  <c r="AU115" i="1" s="1"/>
  <c r="R69" i="4" l="1"/>
  <c r="K69" i="4"/>
  <c r="K62" i="4" s="1"/>
  <c r="K130" i="1"/>
  <c r="AT21" i="1"/>
  <c r="AU21" i="1" s="1"/>
  <c r="R22" i="4" l="1"/>
  <c r="AU22" i="4" l="1"/>
  <c r="E10" i="1" l="1"/>
  <c r="E40" i="4" l="1"/>
  <c r="E7" i="4" s="1"/>
  <c r="K40" i="4" l="1"/>
  <c r="K27" i="10"/>
  <c r="K123" i="1"/>
  <c r="AT60" i="1"/>
  <c r="AU60" i="1" s="1"/>
  <c r="AU27" i="10" l="1"/>
  <c r="Y195" i="4"/>
  <c r="I142" i="4"/>
  <c r="K142" i="4" s="1"/>
  <c r="Y201" i="4"/>
  <c r="Y59" i="4"/>
  <c r="R59" i="4"/>
  <c r="K59" i="4"/>
  <c r="Y57" i="4"/>
  <c r="R57" i="4"/>
  <c r="K57" i="4"/>
  <c r="Y55" i="4"/>
  <c r="R55" i="4"/>
  <c r="K55" i="4"/>
  <c r="AU23" i="4"/>
  <c r="Y162" i="4"/>
  <c r="R162" i="4"/>
  <c r="K162" i="4"/>
  <c r="Y160" i="4"/>
  <c r="R160" i="4"/>
  <c r="K160" i="4"/>
  <c r="Y158" i="4"/>
  <c r="R158" i="4"/>
  <c r="K158" i="4"/>
  <c r="Y150" i="4"/>
  <c r="Y148" i="4" s="1"/>
  <c r="R150" i="4"/>
  <c r="K150" i="4"/>
  <c r="Y139" i="4"/>
  <c r="R139" i="4"/>
  <c r="K139" i="4"/>
  <c r="Y137" i="4"/>
  <c r="R137" i="4"/>
  <c r="K137" i="4"/>
  <c r="Y134" i="4"/>
  <c r="R134" i="4"/>
  <c r="K134" i="4"/>
  <c r="Y132" i="4"/>
  <c r="R132" i="4"/>
  <c r="K132" i="4"/>
  <c r="Y130" i="4"/>
  <c r="R130" i="4"/>
  <c r="K130" i="4"/>
  <c r="Y128" i="4"/>
  <c r="R128" i="4"/>
  <c r="K128" i="4"/>
  <c r="Y125" i="4"/>
  <c r="R125" i="4"/>
  <c r="K125" i="4"/>
  <c r="Y123" i="4"/>
  <c r="R123" i="4"/>
  <c r="K123" i="4"/>
  <c r="Y121" i="4"/>
  <c r="R121" i="4"/>
  <c r="K121" i="4"/>
  <c r="K148" i="1"/>
  <c r="AT148" i="1"/>
  <c r="AM148" i="1"/>
  <c r="AF148" i="1"/>
  <c r="Y148" i="1"/>
  <c r="R148" i="1"/>
  <c r="AT93" i="1"/>
  <c r="AM93" i="1"/>
  <c r="AF93" i="1"/>
  <c r="AT56" i="1"/>
  <c r="AT57" i="1"/>
  <c r="AT48" i="1"/>
  <c r="AT49" i="1"/>
  <c r="AT50" i="1"/>
  <c r="R37" i="1"/>
  <c r="AT37" i="1"/>
  <c r="R38" i="1"/>
  <c r="AT38" i="1"/>
  <c r="R39" i="1"/>
  <c r="AT39" i="1"/>
  <c r="R40" i="1"/>
  <c r="AT40" i="1"/>
  <c r="R41" i="1"/>
  <c r="AT41" i="1"/>
  <c r="R42" i="1"/>
  <c r="AT42" i="1"/>
  <c r="AT43" i="1"/>
  <c r="AU43" i="1" s="1"/>
  <c r="AT44" i="1"/>
  <c r="AU44" i="1" s="1"/>
  <c r="AT45" i="1"/>
  <c r="AU45" i="1" s="1"/>
  <c r="AT29" i="1"/>
  <c r="AU29" i="1" s="1"/>
  <c r="AT16" i="1"/>
  <c r="AU16" i="1" s="1"/>
  <c r="AT15" i="1"/>
  <c r="AU15" i="1" s="1"/>
  <c r="R13" i="4"/>
  <c r="R130" i="1"/>
  <c r="S130" i="1"/>
  <c r="L94" i="1"/>
  <c r="R94" i="1" s="1"/>
  <c r="S94" i="1"/>
  <c r="M48" i="1"/>
  <c r="M49" i="1"/>
  <c r="L49" i="1" s="1"/>
  <c r="R49" i="1" s="1"/>
  <c r="M50" i="1"/>
  <c r="L50" i="1" s="1"/>
  <c r="R50" i="1" s="1"/>
  <c r="S10" i="1" l="1"/>
  <c r="M10" i="1"/>
  <c r="Y165" i="4"/>
  <c r="R126" i="4"/>
  <c r="Y90" i="4"/>
  <c r="R90" i="4"/>
  <c r="Y135" i="4"/>
  <c r="L48" i="1"/>
  <c r="R48" i="1" s="1"/>
  <c r="AU48" i="1" s="1"/>
  <c r="Y94" i="1"/>
  <c r="AU94" i="1" s="1"/>
  <c r="K126" i="4"/>
  <c r="AU42" i="1"/>
  <c r="AU40" i="1"/>
  <c r="AU38" i="1"/>
  <c r="AU50" i="1"/>
  <c r="AU49" i="1"/>
  <c r="AU41" i="1"/>
  <c r="AU39" i="1"/>
  <c r="AU37" i="1"/>
  <c r="Y126" i="4"/>
  <c r="AU125" i="4"/>
  <c r="AU130" i="4"/>
  <c r="AU158" i="4"/>
  <c r="AU59" i="4"/>
  <c r="AU139" i="4"/>
  <c r="AU160" i="4"/>
  <c r="AU123" i="4"/>
  <c r="AU57" i="4"/>
  <c r="AU132" i="4"/>
  <c r="AU162" i="4"/>
  <c r="AU121" i="4"/>
  <c r="AU128" i="4"/>
  <c r="AU55" i="4"/>
  <c r="AU137" i="4"/>
  <c r="AU134" i="4"/>
  <c r="AU150" i="4"/>
  <c r="AU175" i="4"/>
  <c r="AU148" i="1"/>
  <c r="AU126" i="4" l="1"/>
  <c r="K19" i="6"/>
  <c r="L20" i="1"/>
  <c r="R20"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7" i="1"/>
  <c r="R57" i="1" s="1"/>
  <c r="AU57"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2" i="4" l="1"/>
  <c r="K14" i="10"/>
  <c r="K8" i="10" s="1"/>
  <c r="K189" i="4"/>
  <c r="K167" i="4"/>
  <c r="R167" i="4"/>
  <c r="R165" i="4" s="1"/>
  <c r="K26" i="10"/>
  <c r="K24" i="10" s="1"/>
  <c r="P12" i="7"/>
  <c r="U12" i="7"/>
  <c r="K195" i="4"/>
  <c r="AT67" i="1"/>
  <c r="AU67" i="1" s="1"/>
  <c r="AT66" i="1"/>
  <c r="AU66" i="1" s="1"/>
  <c r="AT65" i="1"/>
  <c r="AU65" i="1" s="1"/>
  <c r="AT64" i="1"/>
  <c r="AU64" i="1" s="1"/>
  <c r="AT63" i="1"/>
  <c r="AU63" i="1" s="1"/>
  <c r="L56" i="1"/>
  <c r="L10" i="1" s="1"/>
  <c r="AT34" i="1"/>
  <c r="AU34" i="1" s="1"/>
  <c r="AT33" i="1"/>
  <c r="AU33" i="1" s="1"/>
  <c r="AT32" i="1"/>
  <c r="AU32" i="1" s="1"/>
  <c r="AT31" i="1"/>
  <c r="AU31" i="1" s="1"/>
  <c r="AT17" i="1"/>
  <c r="AU17" i="1" s="1"/>
  <c r="AT30" i="1"/>
  <c r="AU30" i="1" s="1"/>
  <c r="AT28" i="1"/>
  <c r="AU28" i="1" s="1"/>
  <c r="AT27" i="1"/>
  <c r="AU27" i="1" s="1"/>
  <c r="AT26" i="1"/>
  <c r="AU26" i="1" s="1"/>
  <c r="AT25" i="1"/>
  <c r="AU25" i="1" s="1"/>
  <c r="AT22" i="1"/>
  <c r="AU22" i="1" s="1"/>
  <c r="AT20" i="1"/>
  <c r="AU20" i="1" s="1"/>
  <c r="AT19" i="1"/>
  <c r="AU19" i="1" s="1"/>
  <c r="AT18" i="1"/>
  <c r="AU18" i="1" s="1"/>
  <c r="R144" i="1"/>
  <c r="AM144" i="1"/>
  <c r="K165" i="4" l="1"/>
  <c r="R56" i="1"/>
  <c r="AU56" i="1" s="1"/>
  <c r="AU144" i="1"/>
  <c r="AU154" i="4"/>
  <c r="AU196" i="4"/>
  <c r="AU170" i="4"/>
  <c r="AU176" i="4"/>
  <c r="AU190" i="4"/>
  <c r="AU14" i="10"/>
  <c r="AU8" i="10" s="1"/>
  <c r="AU153" i="4"/>
  <c r="AU171" i="4"/>
  <c r="AU177" i="4"/>
  <c r="AU174" i="4"/>
  <c r="AU198" i="4"/>
  <c r="AU199" i="4"/>
  <c r="AU189" i="4"/>
  <c r="AU195" i="4"/>
  <c r="AU197" i="4"/>
  <c r="AU26" i="10"/>
  <c r="AU24" i="10" s="1"/>
  <c r="AU167"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40" i="4"/>
  <c r="R141" i="4" l="1"/>
  <c r="R135" i="4" s="1"/>
  <c r="I141" i="4"/>
  <c r="I135" i="4" s="1"/>
  <c r="AU201" i="4"/>
  <c r="L80" i="4"/>
  <c r="L62" i="4" s="1"/>
  <c r="R152" i="4"/>
  <c r="R148" i="4" s="1"/>
  <c r="K152" i="4"/>
  <c r="K148" i="4" s="1"/>
  <c r="R21" i="4"/>
  <c r="R12" i="4"/>
  <c r="R27" i="4"/>
  <c r="R26" i="4"/>
  <c r="R35" i="4"/>
  <c r="K92" i="4"/>
  <c r="K90" i="4" s="1"/>
  <c r="Y9" i="4"/>
  <c r="Y7" i="4" s="1"/>
  <c r="R9" i="4"/>
  <c r="K9" i="4"/>
  <c r="R49" i="4"/>
  <c r="R40" i="4"/>
  <c r="R46" i="4"/>
  <c r="R45" i="4"/>
  <c r="R53" i="4"/>
  <c r="K53" i="4"/>
  <c r="R50" i="4"/>
  <c r="R47" i="4"/>
  <c r="R48" i="4"/>
  <c r="R43" i="4"/>
  <c r="R42" i="4"/>
  <c r="R41" i="4"/>
  <c r="R44" i="4"/>
  <c r="R38" i="4"/>
  <c r="R34" i="4"/>
  <c r="R33" i="4"/>
  <c r="R32" i="4"/>
  <c r="R31" i="4"/>
  <c r="R30" i="4"/>
  <c r="R29" i="4"/>
  <c r="R37" i="4"/>
  <c r="L36" i="4"/>
  <c r="L7" i="4" s="1"/>
  <c r="R28" i="4"/>
  <c r="AT162" i="1"/>
  <c r="AM162" i="1"/>
  <c r="AF162" i="1"/>
  <c r="Y162" i="1"/>
  <c r="R162" i="1"/>
  <c r="K162" i="1"/>
  <c r="AT161" i="1"/>
  <c r="AM161" i="1"/>
  <c r="AF161" i="1"/>
  <c r="Y161" i="1"/>
  <c r="R161" i="1"/>
  <c r="K161" i="1"/>
  <c r="AT130" i="1"/>
  <c r="AM130" i="1"/>
  <c r="AF130" i="1"/>
  <c r="Y130" i="1"/>
  <c r="AT128" i="1"/>
  <c r="Y128" i="1"/>
  <c r="R128" i="1"/>
  <c r="K128" i="1"/>
  <c r="Y123" i="1"/>
  <c r="AU123" i="1" s="1"/>
  <c r="Y93" i="1"/>
  <c r="R93" i="1"/>
  <c r="AT14" i="1"/>
  <c r="AU14" i="1" s="1"/>
  <c r="AT12" i="1"/>
  <c r="AM12" i="1"/>
  <c r="AF12" i="1"/>
  <c r="Y12" i="1"/>
  <c r="R12" i="1"/>
  <c r="K12" i="1"/>
  <c r="AT155" i="1"/>
  <c r="AM155" i="1"/>
  <c r="AF155" i="1"/>
  <c r="R155" i="1"/>
  <c r="K155" i="1"/>
  <c r="AT154" i="1"/>
  <c r="AM154" i="1"/>
  <c r="AF154" i="1"/>
  <c r="Y154" i="1"/>
  <c r="R154" i="1"/>
  <c r="K154" i="1"/>
  <c r="AT152" i="1"/>
  <c r="AM152" i="1"/>
  <c r="AF152" i="1"/>
  <c r="Y152" i="1"/>
  <c r="R152" i="1"/>
  <c r="K152" i="1"/>
  <c r="AT160" i="1"/>
  <c r="AM160" i="1"/>
  <c r="AF160" i="1"/>
  <c r="Y160" i="1"/>
  <c r="R160" i="1"/>
  <c r="K160" i="1"/>
  <c r="AT151" i="1"/>
  <c r="AM151" i="1"/>
  <c r="AF151" i="1"/>
  <c r="Y151" i="1"/>
  <c r="R151" i="1"/>
  <c r="K151" i="1"/>
  <c r="K10" i="1" l="1"/>
  <c r="K7" i="4"/>
  <c r="Y10" i="1"/>
  <c r="AM10" i="1"/>
  <c r="R10" i="1"/>
  <c r="AF10" i="1"/>
  <c r="AT10" i="1"/>
  <c r="R80" i="4"/>
  <c r="R62" i="4" s="1"/>
  <c r="AU13" i="4"/>
  <c r="AU12" i="4"/>
  <c r="AU130" i="1"/>
  <c r="AU72" i="4"/>
  <c r="AU39" i="4"/>
  <c r="AU83" i="4"/>
  <c r="AU50" i="4"/>
  <c r="AU160" i="1"/>
  <c r="AU37" i="4"/>
  <c r="AU30" i="4"/>
  <c r="AU34" i="4"/>
  <c r="AU42" i="4"/>
  <c r="AU46" i="4"/>
  <c r="AU101" i="4"/>
  <c r="AU103" i="4"/>
  <c r="AU70" i="4"/>
  <c r="AU192" i="4"/>
  <c r="AU73" i="4"/>
  <c r="AU77" i="4"/>
  <c r="AU41" i="4"/>
  <c r="AU47" i="4"/>
  <c r="AU40" i="4"/>
  <c r="AU9" i="4"/>
  <c r="AU69" i="4"/>
  <c r="AU76" i="4"/>
  <c r="AU191" i="4"/>
  <c r="AU113" i="4"/>
  <c r="AU117" i="4"/>
  <c r="AU105" i="4"/>
  <c r="AU109" i="4"/>
  <c r="AU142" i="4"/>
  <c r="AU144" i="4"/>
  <c r="AU111" i="4"/>
  <c r="AU116" i="4"/>
  <c r="AU104" i="4"/>
  <c r="AU108" i="4"/>
  <c r="AU27" i="4"/>
  <c r="AU143" i="4"/>
  <c r="AU28" i="4"/>
  <c r="AU32" i="4"/>
  <c r="AU44" i="4"/>
  <c r="AU48" i="4"/>
  <c r="AU45" i="4"/>
  <c r="AU49" i="4"/>
  <c r="AU84" i="4"/>
  <c r="AU75" i="4"/>
  <c r="AU79" i="4"/>
  <c r="AU115" i="4"/>
  <c r="AU119" i="4"/>
  <c r="AU107" i="4"/>
  <c r="AU35" i="4"/>
  <c r="AU97" i="4"/>
  <c r="AU33" i="4"/>
  <c r="AU81" i="4"/>
  <c r="AU31" i="4"/>
  <c r="AU38" i="4"/>
  <c r="AU43" i="4"/>
  <c r="AU53" i="4"/>
  <c r="AU102" i="4"/>
  <c r="AU110" i="4"/>
  <c r="AU152" i="4"/>
  <c r="AU148" i="4" s="1"/>
  <c r="AU193" i="4"/>
  <c r="AU74" i="4"/>
  <c r="AU78" i="4"/>
  <c r="AU29" i="4"/>
  <c r="AU114" i="4"/>
  <c r="AU118" i="4"/>
  <c r="AU106" i="4"/>
  <c r="AU92" i="4"/>
  <c r="AU26" i="4"/>
  <c r="AU21" i="4"/>
  <c r="AU145" i="4"/>
  <c r="AU154" i="1"/>
  <c r="AU12" i="1"/>
  <c r="AU93" i="1"/>
  <c r="AU161" i="1"/>
  <c r="AU151" i="1"/>
  <c r="AU152" i="1"/>
  <c r="AU155" i="1"/>
  <c r="AU128" i="1"/>
  <c r="AU162" i="1"/>
  <c r="K141" i="4"/>
  <c r="K135" i="4" s="1"/>
  <c r="I6" i="4"/>
  <c r="E10" i="7" s="1"/>
  <c r="R36" i="4"/>
  <c r="R7" i="4" s="1"/>
  <c r="AK9" i="1"/>
  <c r="Y9" i="7" s="1"/>
  <c r="Y8" i="7" s="1"/>
  <c r="U9" i="1"/>
  <c r="N9" i="7" s="1"/>
  <c r="N8" i="7" s="1"/>
  <c r="AU10" i="1" l="1"/>
  <c r="AU9" i="1" s="1"/>
  <c r="AF9" i="7" s="1"/>
  <c r="AU165" i="4"/>
  <c r="R6" i="4"/>
  <c r="K10" i="7" s="1"/>
  <c r="AU90" i="4"/>
  <c r="L6" i="4"/>
  <c r="G10" i="7" s="1"/>
  <c r="AU80" i="4"/>
  <c r="AU36" i="4"/>
  <c r="AU7" i="4" s="1"/>
  <c r="AU141" i="4"/>
  <c r="AU135" i="4" s="1"/>
  <c r="AU71"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2" i="4" l="1"/>
  <c r="G8" i="7"/>
  <c r="K6" i="4"/>
  <c r="F10" i="7" s="1"/>
  <c r="F8" i="7" s="1"/>
  <c r="Z8" i="7"/>
  <c r="AE8" i="7"/>
  <c r="P8" i="7"/>
  <c r="K8" i="7"/>
  <c r="B8" i="7"/>
  <c r="AU6" i="4" l="1"/>
  <c r="AF10" i="7" s="1"/>
  <c r="AF8" i="7"/>
</calcChain>
</file>

<file path=xl/sharedStrings.xml><?xml version="1.0" encoding="utf-8"?>
<sst xmlns="http://schemas.openxmlformats.org/spreadsheetml/2006/main" count="1897" uniqueCount="1047">
  <si>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</si>
  <si>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</si>
  <si>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</si>
  <si>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</si>
  <si>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</si>
  <si>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</si>
  <si>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</si>
  <si>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</si>
  <si>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</si>
  <si>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</si>
  <si>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</si>
  <si>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</si>
  <si>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</si>
  <si>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</si>
  <si>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</si>
  <si>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</si>
  <si>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</si>
  <si>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</si>
  <si>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</si>
  <si>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</si>
  <si>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</si>
  <si>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</si>
  <si>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</si>
  <si>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</si>
  <si>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</si>
  <si>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</si>
  <si>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</si>
  <si>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</si>
  <si>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</si>
  <si>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</si>
  <si>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</si>
  <si>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</si>
  <si>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</si>
  <si>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</si>
  <si>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</si>
  <si>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</si>
  <si>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</si>
  <si>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</si>
  <si>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</si>
  <si>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</si>
  <si>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</si>
  <si>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</si>
  <si>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</si>
  <si>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</si>
  <si>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</si>
  <si>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</si>
  <si>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</si>
  <si>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</si>
  <si>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</si>
  <si>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</si>
  <si>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</si>
  <si>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</si>
  <si>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</si>
  <si>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</si>
  <si>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</si>
  <si>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</si>
  <si>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</si>
  <si>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</si>
  <si>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</si>
  <si>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</si>
  <si>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</si>
  <si>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</si>
  <si>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</si>
  <si>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</si>
  <si>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</si>
  <si>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</si>
  <si>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</si>
  <si>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</si>
  <si>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</si>
  <si>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</si>
  <si>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</si>
  <si>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</si>
  <si>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</si>
  <si>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</si>
  <si>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</si>
  <si>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</si>
  <si>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</si>
  <si>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</si>
  <si>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</si>
  <si>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</si>
  <si>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</si>
  <si>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</si>
  <si>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</si>
  <si>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</si>
  <si>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</si>
  <si>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</si>
  <si>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</si>
  <si>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</si>
  <si>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</si>
  <si>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</si>
  <si>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</si>
  <si>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</si>
  <si>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</si>
  <si>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</si>
  <si>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</si>
  <si>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</si>
  <si>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</si>
  <si>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</si>
  <si>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</si>
  <si>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</si>
  <si>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</si>
  <si>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</si>
  <si>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</si>
  <si>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</si>
  <si>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</si>
  <si>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</si>
  <si>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</si>
  <si>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</si>
  <si>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</si>
  <si>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</si>
  <si>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</si>
  <si>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</si>
  <si>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</si>
  <si>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</si>
  <si>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</si>
  <si>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</si>
  <si>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</si>
  <si>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</si>
  <si>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</si>
  <si>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</si>
  <si>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</si>
  <si>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</si>
  <si>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</si>
  <si>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</si>
  <si>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</si>
  <si>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</si>
  <si>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</si>
  <si>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</si>
  <si>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</si>
  <si>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</si>
  <si>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</si>
  <si>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</si>
  <si>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</si>
  <si>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</si>
  <si>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</si>
  <si>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</si>
  <si>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</si>
  <si>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</si>
  <si>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</si>
  <si>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</si>
  <si>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</si>
  <si>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</si>
  <si>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</si>
  <si>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</si>
  <si>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</si>
  <si>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</si>
  <si>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</si>
  <si>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</si>
  <si>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</si>
  <si>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</si>
  <si>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</si>
  <si>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</si>
  <si>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</si>
  <si>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</si>
  <si>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</si>
  <si>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</si>
  <si>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</si>
  <si>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</si>
  <si>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</si>
  <si>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</si>
  <si>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</si>
  <si>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</si>
  <si>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</si>
  <si>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</si>
  <si>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</si>
  <si>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</si>
  <si>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</si>
  <si>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</si>
  <si>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</si>
  <si>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</si>
  <si>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</si>
  <si>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</si>
  <si>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</si>
  <si>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</si>
  <si>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</si>
  <si>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</si>
  <si>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</si>
  <si>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</si>
  <si>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</si>
  <si>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</si>
  <si>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</si>
  <si>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</si>
  <si>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</si>
  <si>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</si>
  <si>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</si>
  <si>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</si>
  <si>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</si>
  <si>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</si>
  <si>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</si>
  <si>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</si>
  <si>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</si>
  <si>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</si>
  <si>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</si>
  <si>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</si>
  <si>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</si>
  <si>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</si>
  <si>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</si>
  <si>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</si>
  <si>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</si>
  <si>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</si>
  <si>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</si>
  <si>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</si>
  <si>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</si>
  <si>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</si>
  <si>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</si>
  <si>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</si>
  <si>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</si>
  <si>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</si>
  <si>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</si>
  <si>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</si>
  <si>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</si>
  <si>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</si>
  <si>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</si>
  <si>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</si>
  <si>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</si>
  <si>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</si>
  <si>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</si>
  <si>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</si>
  <si>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</si>
  <si>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</si>
  <si>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</si>
  <si>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</si>
  <si>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</si>
  <si>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</si>
  <si>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</si>
  <si>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</si>
  <si>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</si>
  <si>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</si>
  <si>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</si>
  <si>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</si>
  <si>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</si>
  <si>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</si>
  <si>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</si>
  <si>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</si>
  <si>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</si>
  <si>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</si>
  <si>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</si>
  <si>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</si>
  <si>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</si>
  <si>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</si>
  <si>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</si>
  <si>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</si>
  <si>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</si>
  <si>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</si>
  <si>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</si>
  <si>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</si>
  <si>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</si>
  <si>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</si>
  <si>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</si>
  <si>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</si>
  <si>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</si>
  <si>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</si>
  <si>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</si>
  <si>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</si>
  <si>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</si>
  <si>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</si>
  <si>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</si>
  <si>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</si>
  <si>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</si>
  <si>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</si>
  <si>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</si>
  <si>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</si>
  <si>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</si>
  <si>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</si>
  <si>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</si>
  <si>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</si>
  <si>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</si>
  <si>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</si>
  <si>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</si>
  <si>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</si>
  <si>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</si>
  <si>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</si>
  <si>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</si>
  <si>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</si>
  <si>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</si>
  <si>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</si>
  <si>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</si>
  <si>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</si>
  <si>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</si>
  <si>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</si>
  <si>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</si>
  <si>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</si>
  <si>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</si>
  <si>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</si>
  <si>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</si>
  <si>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</si>
  <si>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</si>
  <si>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</si>
  <si>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</si>
  <si>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</si>
  <si>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</si>
  <si>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</si>
  <si>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</si>
  <si>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</si>
  <si>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</si>
  <si>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</si>
  <si>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</si>
  <si>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</si>
  <si>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</si>
  <si>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</si>
  <si>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</si>
  <si>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</si>
  <si>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</si>
  <si>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</si>
  <si>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</si>
  <si>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</si>
  <si>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</si>
  <si>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</si>
  <si>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</si>
  <si>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</si>
  <si>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</si>
  <si>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</si>
  <si>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</si>
  <si>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</si>
  <si>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</si>
  <si>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</si>
  <si>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</si>
  <si>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</si>
  <si>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</si>
  <si>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</si>
  <si>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</si>
  <si>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</si>
  <si>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</si>
  <si>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</si>
  <si>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</si>
  <si>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</si>
  <si>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</si>
  <si>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</si>
  <si>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</si>
  <si>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</si>
  <si>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</si>
  <si>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</si>
  <si>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</si>
  <si>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</si>
  <si>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</si>
  <si>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</si>
  <si>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</si>
  <si>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</si>
  <si>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</si>
  <si>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</si>
  <si>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</si>
  <si>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</si>
  <si>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</si>
  <si>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</si>
  <si>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</si>
  <si>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</si>
  <si>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</si>
  <si>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</si>
  <si>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</si>
  <si>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</si>
  <si>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</si>
  <si>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</si>
  <si>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</si>
  <si>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</si>
  <si>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</si>
  <si>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</si>
  <si>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</si>
  <si>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</si>
  <si>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</si>
  <si>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</si>
  <si>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</si>
  <si>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</si>
  <si>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</si>
  <si>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</si>
  <si>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</si>
  <si>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</si>
  <si>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</si>
  <si>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</si>
  <si>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</si>
  <si>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</si>
  <si>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</si>
  <si>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</si>
  <si>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</si>
  <si>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</si>
  <si>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</si>
  <si>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</si>
  <si>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</si>
  <si>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</si>
  <si>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</si>
  <si>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</si>
  <si>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</si>
  <si>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</si>
  <si>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</si>
  <si>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</si>
  <si>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</si>
  <si>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</si>
  <si>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</si>
  <si>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</si>
  <si>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</si>
  <si>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</si>
  <si>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</si>
  <si>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</si>
  <si>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</si>
  <si>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</si>
  <si>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</si>
  <si>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</si>
  <si>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</si>
  <si>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</si>
  <si>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</si>
  <si>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</si>
  <si>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</si>
  <si>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</si>
  <si>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</si>
  <si>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</si>
  <si>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</si>
  <si>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</si>
  <si>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</si>
  <si>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</si>
  <si>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</si>
  <si>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</si>
  <si>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</si>
  <si>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</si>
  <si>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</si>
  <si>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</si>
  <si>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</si>
  <si>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</si>
  <si>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</si>
  <si>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</si>
  <si>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</si>
  <si>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</si>
  <si>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</si>
  <si>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</si>
  <si>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</si>
  <si>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</si>
  <si>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</si>
  <si>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</si>
  <si>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</si>
  <si>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</si>
  <si>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</si>
  <si>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</si>
  <si>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</si>
  <si>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</si>
  <si>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</si>
  <si>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</si>
  <si>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</si>
  <si>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</si>
  <si>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</si>
  <si>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</si>
  <si>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</si>
  <si>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</si>
  <si>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</si>
  <si>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</si>
  <si>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</si>
  <si>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</si>
  <si>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</si>
  <si>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</si>
  <si>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</si>
  <si>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</si>
  <si>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</si>
  <si>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</si>
  <si>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</si>
  <si>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</si>
  <si>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</si>
  <si>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</si>
  <si>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</si>
  <si>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</si>
  <si>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</si>
  <si>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</si>
  <si>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</si>
  <si>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</si>
  <si>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</si>
  <si>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</si>
  <si>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</si>
  <si>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</si>
  <si>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</si>
  <si>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</si>
  <si>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</si>
  <si>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</si>
  <si>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</si>
  <si>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</si>
  <si>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</si>
  <si>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</si>
  <si>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</si>
  <si>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</si>
  <si>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</si>
  <si>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</si>
  <si>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</si>
  <si>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</si>
  <si>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</si>
  <si>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</si>
  <si>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</si>
  <si>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</si>
  <si>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</si>
  <si>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</si>
  <si>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</si>
  <si>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</si>
  <si>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</si>
  <si>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</si>
  <si>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</si>
  <si>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</si>
  <si>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</si>
  <si>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</si>
  <si>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</si>
  <si>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</si>
  <si>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</si>
  <si>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</si>
  <si>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</si>
  <si>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</si>
  <si>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</si>
  <si>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</si>
  <si>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</si>
  <si>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</si>
  <si>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</si>
  <si>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</si>
  <si>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</si>
  <si>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</si>
  <si>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</si>
  <si>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</si>
  <si>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</si>
  <si>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</si>
  <si>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</si>
  <si>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</si>
  <si>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</si>
  <si>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</si>
  <si>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</si>
  <si>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</si>
  <si>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</si>
  <si>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</si>
  <si>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</si>
  <si>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</si>
  <si>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</si>
  <si>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</si>
  <si>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</si>
  <si>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</si>
  <si>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</si>
  <si>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</si>
  <si>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</si>
  <si>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</si>
  <si>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</si>
  <si>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</si>
  <si>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</si>
  <si>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</si>
  <si>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</si>
  <si>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</si>
  <si>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</si>
  <si>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</si>
  <si>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</si>
  <si>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</si>
  <si>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</si>
  <si>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</si>
  <si>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</si>
  <si>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</si>
  <si>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</si>
  <si>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</si>
  <si>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</si>
  <si>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</si>
  <si>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</si>
  <si>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</si>
  <si>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</si>
  <si>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</si>
  <si>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</si>
  <si>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</si>
  <si>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</si>
  <si>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</si>
  <si>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</si>
  <si>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</si>
  <si>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</si>
  <si>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</si>
  <si>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</si>
  <si>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</si>
  <si>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</si>
  <si>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</si>
  <si>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</si>
  <si>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</si>
  <si>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</si>
  <si>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</si>
  <si>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</si>
  <si>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</si>
  <si>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</si>
  <si>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</si>
  <si>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</si>
  <si>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</si>
  <si>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</si>
  <si>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</si>
  <si>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</si>
  <si>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</si>
  <si>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</si>
  <si>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</si>
  <si>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</si>
  <si>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</si>
  <si>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</si>
  <si>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</si>
  <si>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</si>
  <si>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</si>
  <si>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</si>
  <si>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</si>
  <si>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</si>
  <si>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</si>
  <si>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</si>
  <si>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</si>
  <si>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</si>
  <si>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</si>
  <si>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</si>
  <si>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</si>
  <si>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</si>
  <si>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</si>
  <si>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</si>
  <si>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</si>
  <si>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</si>
  <si>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</si>
  <si>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</si>
  <si>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</si>
  <si>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</si>
  <si>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</si>
  <si>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</si>
  <si>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</si>
  <si>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</si>
  <si>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</si>
  <si>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</si>
  <si>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</si>
  <si>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</si>
  <si>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</si>
  <si>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</si>
  <si>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</si>
  <si>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</si>
  <si>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</si>
  <si>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</si>
  <si>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</si>
  <si>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</si>
  <si>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</si>
  <si>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</si>
  <si>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</si>
  <si>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</si>
  <si>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</si>
  <si>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</si>
  <si>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</si>
  <si>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</si>
  <si>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</si>
  <si>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</si>
  <si>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</si>
  <si>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</si>
  <si>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</si>
  <si>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</si>
  <si>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</si>
  <si>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</si>
  <si>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</si>
  <si>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</si>
  <si>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</si>
  <si>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</si>
  <si>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</si>
  <si>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</si>
  <si>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</si>
  <si>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</si>
  <si>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</si>
  <si>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</si>
  <si>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</si>
  <si>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</si>
  <si>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</si>
  <si>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</si>
  <si>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</si>
  <si>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</si>
  <si>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</si>
  <si>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</si>
  <si>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</si>
  <si>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</si>
  <si>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</si>
  <si>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</si>
  <si>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</si>
  <si>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</si>
  <si>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</si>
  <si>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</si>
  <si>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</si>
  <si>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</si>
  <si>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</si>
  <si>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</si>
  <si>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</si>
  <si>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</si>
  <si>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</si>
  <si>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</si>
  <si>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</si>
  <si>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</si>
  <si>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</si>
  <si>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</si>
  <si>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</si>
  <si>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</si>
  <si>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</si>
  <si>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</si>
  <si>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</si>
  <si>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</si>
  <si>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</si>
  <si>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</si>
  <si>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</si>
  <si>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</si>
  <si>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</si>
  <si>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</si>
  <si>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</si>
  <si>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</si>
  <si>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</si>
  <si>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</si>
  <si>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</si>
  <si>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</si>
  <si>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</si>
  <si>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</si>
  <si>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</si>
  <si>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</si>
  <si>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</si>
  <si>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</si>
  <si>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</si>
  <si>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</si>
  <si>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</si>
  <si>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</si>
  <si>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</si>
  <si>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</si>
  <si>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</si>
  <si>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</si>
  <si>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</si>
  <si>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</si>
  <si>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</si>
  <si>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</si>
  <si>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</si>
  <si>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</si>
  <si>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</si>
  <si>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</si>
  <si>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</si>
  <si>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</si>
  <si>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</si>
  <si>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</si>
  <si>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</si>
  <si>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</si>
  <si>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</si>
  <si>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</si>
  <si>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</si>
  <si>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</si>
  <si>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</si>
  <si>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</si>
  <si>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</si>
  <si>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</si>
  <si>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</si>
  <si>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</si>
  <si>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</si>
  <si>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</si>
  <si>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</si>
  <si>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</si>
  <si>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</si>
  <si>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</si>
  <si>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</si>
  <si>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</si>
  <si>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</si>
  <si>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</si>
  <si>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</si>
  <si>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</si>
  <si>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</si>
  <si>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</si>
  <si>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</si>
  <si>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</si>
  <si>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</si>
  <si>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</si>
  <si>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</si>
  <si>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</si>
  <si>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</si>
  <si>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</si>
  <si>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</si>
  <si>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</si>
  <si>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</si>
  <si>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</si>
  <si>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</si>
  <si>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</si>
  <si>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</si>
  <si>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</si>
  <si>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</si>
  <si>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</si>
  <si>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</si>
  <si>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</si>
  <si>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</si>
  <si>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</si>
  <si>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</si>
  <si>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</si>
  <si>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</si>
  <si>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</si>
  <si>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</si>
  <si>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</si>
  <si>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</si>
  <si>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</si>
  <si>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</si>
  <si>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</si>
  <si>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</si>
  <si>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</si>
  <si>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</si>
  <si>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</si>
  <si>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</si>
  <si>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</si>
  <si>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</si>
  <si>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</si>
  <si>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</si>
  <si>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</si>
  <si>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</si>
  <si>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</si>
  <si>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</si>
  <si>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</si>
  <si>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</si>
  <si>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</si>
  <si>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</si>
  <si>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</si>
  <si>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</si>
  <si>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</si>
  <si>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</si>
  <si>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</si>
  <si>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</si>
  <si>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</si>
  <si>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</si>
  <si>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</si>
  <si>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</si>
  <si>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</si>
  <si>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</si>
  <si>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</si>
  <si>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</si>
  <si>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</si>
  <si>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</si>
  <si>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</si>
  <si>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</si>
  <si>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</si>
  <si>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</si>
  <si>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</si>
  <si>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</si>
  <si>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</si>
  <si>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</si>
  <si>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</si>
  <si>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</si>
  <si>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</si>
  <si>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</si>
  <si>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</si>
  <si>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</si>
  <si>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</si>
  <si>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</si>
  <si>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</si>
  <si>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</si>
  <si>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</si>
  <si>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</si>
  <si>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</si>
  <si>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</si>
  <si>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</si>
  <si>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</si>
  <si>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</si>
  <si>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</si>
  <si>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</si>
  <si>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</si>
  <si>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</si>
  <si>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</si>
  <si>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</si>
  <si>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</si>
  <si>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</si>
  <si>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</si>
  <si>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</si>
  <si>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</si>
  <si>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</si>
  <si>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</si>
  <si>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</si>
  <si>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</si>
  <si>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</si>
  <si>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</si>
  <si>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</si>
  <si>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</si>
  <si>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</si>
  <si>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</si>
  <si>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</si>
  <si>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</si>
  <si>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</si>
  <si>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</si>
  <si>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</si>
  <si>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</si>
  <si>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</si>
  <si>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</si>
  <si>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</si>
  <si>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</si>
  <si>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</si>
  <si>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</si>
  <si>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</si>
  <si>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</si>
  <si>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</si>
  <si>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</si>
  <si>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</si>
  <si>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</si>
  <si>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</si>
  <si>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</si>
  <si>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</si>
  <si>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</si>
  <si>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</si>
  <si>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</si>
  <si>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</si>
  <si>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</si>
  <si>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</si>
  <si>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</si>
  <si>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</si>
  <si>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</si>
  <si>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</si>
  <si>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</si>
  <si>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</si>
  <si>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</si>
  <si>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</si>
  <si>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</si>
  <si>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</si>
  <si>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</si>
  <si>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</si>
  <si>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</si>
  <si>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</si>
  <si>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</si>
  <si>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</si>
  <si>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</si>
  <si>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</si>
  <si>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</si>
  <si>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</si>
  <si>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</si>
  <si>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</si>
  <si>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</si>
  <si>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</si>
  <si>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</si>
  <si>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</si>
  <si>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</si>
  <si>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</si>
  <si>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</si>
  <si>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</si>
  <si>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</si>
  <si>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</si>
  <si>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</si>
  <si>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</si>
  <si>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</si>
  <si>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</si>
  <si>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</si>
  <si>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</si>
  <si>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</si>
  <si>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</si>
  <si>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</si>
  <si>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</si>
  <si>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</si>
  <si>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</si>
  <si>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</si>
  <si>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</si>
  <si>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</si>
  <si>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</si>
  <si>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</si>
  <si>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</si>
  <si>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</si>
  <si>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</si>
  <si>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</si>
  <si>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</si>
  <si>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</si>
  <si>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</si>
  <si>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</si>
  <si>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</si>
  <si>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</si>
  <si>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</si>
  <si>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</si>
  <si>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</si>
  <si>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</si>
  <si>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</si>
  <si>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</si>
  <si>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</si>
  <si>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</si>
  <si>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</si>
  <si>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</si>
  <si>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</si>
  <si>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</si>
  <si>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</si>
  <si>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</si>
  <si>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</si>
  <si>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</si>
  <si>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</si>
  <si>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</si>
  <si>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</si>
  <si>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</si>
  <si>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</si>
  <si>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</si>
  <si>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</si>
  <si>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</si>
  <si>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</si>
  <si>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</si>
  <si>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</si>
  <si>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</si>
  <si>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</si>
  <si>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t>
    </r>
    <r>
      <rPr>
        <i/>
        <sz val="16"/>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</si>
  <si>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</si>
  <si>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</si>
  <si>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</si>
  <si>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</si>
  <si>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</si>
  <si>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</si>
  <si>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</si>
  <si>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</si>
  <si>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</si>
  <si>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</si>
  <si>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</si>
  <si>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</si>
  <si>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</si>
  <si>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</si>
  <si>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</si>
  <si>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</si>
  <si>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</si>
  <si>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</si>
  <si>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</si>
  <si>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</si>
  <si>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</si>
  <si>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</si>
  <si>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</si>
  <si>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</si>
  <si>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</si>
  <si>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</si>
  <si>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</si>
  <si>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</si>
  <si>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</si>
  <si>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</si>
  <si>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</si>
  <si>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</si>
  <si>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</si>
  <si>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</si>
  <si>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</si>
  <si>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</si>
  <si>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</si>
  <si>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</si>
  <si>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</si>
  <si>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</si>
  <si>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</si>
  <si>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</si>
  <si>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</si>
  <si>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</si>
  <si>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</si>
  <si>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</si>
  <si>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</si>
  <si>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</si>
  <si>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(79 %);
Pašvaldības līdzfinansējums – 702 009,84 EUR (21 %).
</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</si>
  <si>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</si>
  <si>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</si>
  <si>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</si>
  <si>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</si>
  <si>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</si>
  <si>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r>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t>
    </r>
    <r>
      <rPr>
        <sz val="14"/>
        <color rgb="FFFF0000"/>
        <rFont val="Arial"/>
        <family val="2"/>
        <charset val="186"/>
      </rPr>
      <t xml:space="preserve">
</t>
    </r>
    <r>
      <rPr>
        <sz val="14"/>
        <rFont val="Arial"/>
        <family val="2"/>
        <charset val="186"/>
      </rPr>
      <t xml:space="preserve">Projekta īstenošanai nepieciešamā finansējuma apmērs – EUR 2 490 352:
- ēkas atsavināšana – EUR 162 234 (2023.g. – EUR 2 834; 2024.g. – EUR 159 400);
- ēkas pārbūve, ekspozīcijas izveide – EUR 2 328 118 (2024.g. – EUR 854 118; 2025.g. – EUR 1 474 000). </t>
    </r>
  </si>
  <si>
    <t>1.1.61.</t>
  </si>
  <si>
    <t>Siltumnīcefekta gāzu emisiju samazināšana Ogres novada pašvaldības Ikšķiles teritorijas apgaismojuma infrastruktūrā</t>
  </si>
  <si>
    <t>EKII</t>
  </si>
  <si>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463 270,00 (70%  – Emisijas kvotu izsolīšanas instruments, 30% – pašvaldības līdzfinansējums). 
</t>
    </r>
  </si>
  <si>
    <t>1.1.62.</t>
  </si>
  <si>
    <t>Siltumnīcefekta gāzu emisiju samazināšana Ogres novada pašvaldības Ķeguma un Lielvārdes teritorijas apgaismojuma infrastruktūrā</t>
  </si>
  <si>
    <t xml:space="preserve">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26,24 tCO2/gadā.
Projekta īstenošanai nepieciešamā finansējuma apmērs – EUR 186 029,15 (70%  – Emisijas kvotu izsolīšanas instruments, 30% – pašvaldības līdzfinansējums). </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</si>
  <si>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t>
  </si>
  <si>
    <t>(Ogres novada pašvaldības domes 25.04.2024. sēdes lēmuma (protokols Nr.6; 25.) redakcijā.)</t>
  </si>
  <si>
    <t>(Ogres novada pašvaldības domes 25.04.2024. sēdes lēmuma (protokols Nr.6; 25) redakcijā.)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</si>
  <si>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</si>
  <si>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</si>
  <si>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</si>
  <si>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</si>
  <si>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</si>
  <si>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(Ogres novada pašvaldības domes 26.09.2024. sēdes lēmuma (protokols Nr.14; 14.) redakcijā.)</t>
  </si>
  <si>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</si>
  <si>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</si>
  <si>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t>(Ogres novada pašvaldības domes 17.10.2024. ārkārtas sēdes lēmuma (protokols Nr.15; 3.) redakcijā)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</si>
  <si>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</si>
  <si>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 xml:space="preserve">Ar Ogres novada pašvaldības domes 29.08.2024. sēdes lēmuma (protokols Nr.13; 14.) grozījumu
Ar Ogres novada pašvaldības domes 26.09.2024. sēdes lēmuma (protokols Nr.14; 14.) grozījumu
Ar Ogres novada pašvaldības domes 17.10.2024. ārkārtas sēdes lēmuma (protokols Nr.15; 3.) grozījumu
Ar Ogres novada pašvaldības domes 31.10.2024. sēdes lēmuma (protokols Nr.16; 24.) grozījumu
</t>
  </si>
  <si>
    <t>(Ogres novada pašvaldības domes 31.10.2024. sēdes lēmuma (protokols Nr.16; 24.)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</si>
</sst>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 #,##0.00_-;_-* &quot;-&quot;??_-;_-@_-"/>
    <numFmt numFmtId="165" formatCode="0_ ;\-0\ "/>
    <numFmt numFmtId="166" formatCode="_-* #,##0.0_-;\-* #,##0.0_-;_-* &quot;-&quot;??_-;_-@_-"/>
    <numFmt numFmtId="167" formatCode="_-* #,##0_-;\-* #,##0_-;_-* &quot;-&quot;??_-;_-@_-"/>
    <numFmt numFmtId="168" formatCode="0.0_ ;\-0.0\ "/>
    <numFmt numFmtId="169" formatCode="_-* #,##0.0_-;\-* #,##0.0_-;_-* \-??_-;_-@_-"/>
    <numFmt numFmtId="170" formatCode="0.E+00"/>
    <numFmt numFmtId="171" formatCode="#,##0.000"/>
  </numFmts>
  <fonts count="45"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40">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6"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6" fontId="4" fillId="0" borderId="0" xfId="0" applyNumberFormat="1" applyFont="1" applyAlignment="1">
      <alignment horizontal="center" vertical="center" wrapText="1"/>
    </xf>
    <xf numFmtId="165" fontId="5" fillId="0" borderId="0" xfId="2" applyNumberFormat="1" applyFont="1" applyAlignment="1">
      <alignment horizontal="center" vertical="center" wrapText="1"/>
    </xf>
    <xf numFmtId="166"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5"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5"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9"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6" fontId="4" fillId="0" borderId="17" xfId="2" applyNumberFormat="1" applyFont="1" applyBorder="1" applyAlignment="1">
      <alignment horizontal="center" vertical="center" wrapText="1"/>
    </xf>
    <xf numFmtId="165" fontId="4" fillId="0" borderId="17" xfId="2" applyNumberFormat="1" applyFont="1" applyBorder="1" applyAlignment="1">
      <alignment horizontal="center" vertical="center" wrapText="1"/>
    </xf>
    <xf numFmtId="167"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8"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9" fontId="5" fillId="0" borderId="17" xfId="0" applyNumberFormat="1" applyFont="1" applyBorder="1" applyAlignment="1">
      <alignment horizontal="center" vertical="center" wrapText="1"/>
    </xf>
    <xf numFmtId="166"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6"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1"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6"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70"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5" fontId="31" fillId="0" borderId="14" xfId="0" applyNumberFormat="1" applyFont="1" applyBorder="1" applyAlignment="1">
      <alignment horizontal="center" vertical="center" wrapText="1"/>
    </xf>
    <xf numFmtId="165" fontId="4" fillId="0" borderId="14" xfId="0" applyNumberFormat="1" applyFont="1" applyBorder="1" applyAlignment="1">
      <alignment horizontal="center" vertical="center" wrapText="1"/>
    </xf>
    <xf numFmtId="165" fontId="5" fillId="0" borderId="14" xfId="0" applyNumberFormat="1" applyFont="1" applyBorder="1" applyAlignment="1">
      <alignment horizontal="center" vertical="center" wrapText="1"/>
    </xf>
    <xf numFmtId="168"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9"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2" fontId="30" fillId="0" borderId="17" xfId="0" applyNumberFormat="1" applyFont="1" applyBorder="1" applyAlignment="1">
      <alignment horizontal="center" vertical="center"/>
    </xf>
    <xf numFmtId="166" fontId="4" fillId="0" borderId="19" xfId="2" applyNumberFormat="1" applyFont="1" applyBorder="1" applyAlignment="1">
      <alignment horizontal="center" vertical="center" wrapText="1"/>
    </xf>
    <xf numFmtId="169"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8" fontId="5" fillId="0" borderId="14" xfId="0" applyNumberFormat="1" applyFont="1" applyBorder="1" applyAlignment="1">
      <alignment vertical="center" wrapText="1"/>
    </xf>
    <xf numFmtId="165" fontId="4" fillId="0" borderId="14" xfId="0" applyNumberFormat="1" applyFont="1" applyBorder="1" applyAlignment="1">
      <alignment vertical="center" wrapText="1"/>
    </xf>
    <xf numFmtId="165"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6"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9"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9"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8" fontId="5" fillId="5" borderId="14" xfId="0" applyNumberFormat="1" applyFont="1" applyFill="1" applyBorder="1" applyAlignment="1">
      <alignment horizontal="center" vertical="center" wrapText="1"/>
    </xf>
    <xf numFmtId="165" fontId="4" fillId="5" borderId="32" xfId="0" applyNumberFormat="1" applyFont="1" applyFill="1" applyBorder="1" applyAlignment="1">
      <alignment horizontal="center" vertical="center" wrapText="1"/>
    </xf>
    <xf numFmtId="165" fontId="5" fillId="5" borderId="32" xfId="0" applyNumberFormat="1" applyFont="1" applyFill="1" applyBorder="1" applyAlignment="1">
      <alignment horizontal="center" vertical="center" wrapText="1"/>
    </xf>
    <xf numFmtId="165" fontId="4" fillId="5" borderId="32" xfId="0" applyNumberFormat="1" applyFont="1" applyFill="1" applyBorder="1" applyAlignment="1">
      <alignment horizontal="center" vertical="center"/>
    </xf>
    <xf numFmtId="165" fontId="7" fillId="5" borderId="32" xfId="1" applyNumberFormat="1" applyFont="1" applyFill="1" applyBorder="1" applyAlignment="1">
      <alignment horizontal="center" vertical="center"/>
    </xf>
    <xf numFmtId="165" fontId="9" fillId="5" borderId="32" xfId="1" applyNumberFormat="1" applyFont="1" applyFill="1" applyBorder="1" applyAlignment="1">
      <alignment horizontal="center" vertical="center"/>
    </xf>
    <xf numFmtId="165" fontId="7" fillId="5" borderId="32" xfId="1" applyNumberFormat="1" applyFont="1" applyFill="1" applyBorder="1" applyAlignment="1">
      <alignment horizontal="center" vertical="center" wrapText="1"/>
    </xf>
    <xf numFmtId="165" fontId="7" fillId="5" borderId="32" xfId="0" applyNumberFormat="1" applyFont="1" applyFill="1" applyBorder="1" applyAlignment="1">
      <alignment horizontal="center" vertical="center" wrapText="1"/>
    </xf>
    <xf numFmtId="168"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6" borderId="32" xfId="0" applyFont="1" applyFill="1" applyBorder="1" applyAlignment="1">
      <alignment horizontal="center" vertical="center"/>
    </xf>
    <xf numFmtId="3" fontId="9" fillId="6" borderId="32" xfId="1" applyNumberFormat="1" applyFont="1" applyFill="1" applyBorder="1" applyAlignment="1">
      <alignment horizontal="center" vertical="center"/>
    </xf>
    <xf numFmtId="3" fontId="7" fillId="6" borderId="32"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xf>
    <xf numFmtId="0" fontId="22" fillId="6" borderId="32" xfId="0" applyFont="1" applyFill="1" applyBorder="1" applyAlignment="1">
      <alignment horizontal="center" vertical="center"/>
    </xf>
    <xf numFmtId="3" fontId="7" fillId="6" borderId="32" xfId="1" applyNumberFormat="1"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5"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5" fontId="4" fillId="0" borderId="32" xfId="0" applyNumberFormat="1" applyFont="1" applyBorder="1" applyAlignment="1">
      <alignment horizontal="center" vertical="center" wrapText="1"/>
    </xf>
    <xf numFmtId="165" fontId="5" fillId="0" borderId="32" xfId="0" applyNumberFormat="1" applyFont="1" applyBorder="1" applyAlignment="1">
      <alignment horizontal="center" vertical="center" wrapText="1"/>
    </xf>
    <xf numFmtId="165" fontId="4" fillId="0" borderId="32" xfId="0" applyNumberFormat="1" applyFont="1" applyBorder="1" applyAlignment="1">
      <alignment horizontal="center" vertical="center"/>
    </xf>
    <xf numFmtId="165" fontId="7" fillId="0" borderId="32" xfId="1" applyNumberFormat="1" applyFont="1" applyFill="1" applyBorder="1" applyAlignment="1">
      <alignment horizontal="center" vertical="center" wrapText="1"/>
    </xf>
    <xf numFmtId="165" fontId="9" fillId="0" borderId="32" xfId="1" applyNumberFormat="1" applyFont="1" applyFill="1" applyBorder="1" applyAlignment="1">
      <alignment horizontal="center" vertical="center"/>
    </xf>
    <xf numFmtId="165" fontId="7" fillId="0" borderId="32" xfId="0" applyNumberFormat="1" applyFont="1" applyBorder="1" applyAlignment="1">
      <alignment horizontal="center" vertical="center" wrapText="1"/>
    </xf>
    <xf numFmtId="168" fontId="5" fillId="0" borderId="32" xfId="0" applyNumberFormat="1" applyFont="1" applyBorder="1" applyAlignment="1">
      <alignment horizontal="left" vertical="center" wrapText="1"/>
    </xf>
    <xf numFmtId="168"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5"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0" fontId="31" fillId="0" borderId="32" xfId="0" applyFont="1" applyBorder="1" applyAlignment="1">
      <alignment horizontal="left" vertical="center" wrapText="1"/>
    </xf>
    <xf numFmtId="169"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5" fontId="4" fillId="0" borderId="32" xfId="6" applyNumberFormat="1" applyFont="1" applyFill="1" applyBorder="1" applyAlignment="1">
      <alignment horizontal="center" vertical="center" wrapText="1"/>
    </xf>
    <xf numFmtId="165" fontId="4" fillId="0" borderId="32" xfId="6" applyNumberFormat="1" applyFont="1" applyFill="1" applyBorder="1" applyAlignment="1">
      <alignment horizontal="center" vertical="center"/>
    </xf>
    <xf numFmtId="165" fontId="9" fillId="0" borderId="32" xfId="1" applyNumberFormat="1" applyFont="1" applyFill="1" applyBorder="1" applyAlignment="1">
      <alignment horizontal="center" vertical="center" wrapText="1"/>
    </xf>
    <xf numFmtId="168" fontId="4" fillId="0" borderId="32" xfId="6" applyNumberFormat="1" applyFont="1" applyFill="1" applyBorder="1" applyAlignment="1">
      <alignment horizontal="left" vertical="center" wrapText="1"/>
    </xf>
    <xf numFmtId="1" fontId="7"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xf>
    <xf numFmtId="3" fontId="5" fillId="0" borderId="32" xfId="0" applyNumberFormat="1" applyFont="1" applyBorder="1" applyAlignment="1">
      <alignment horizontal="center" vertical="center" wrapText="1"/>
    </xf>
    <xf numFmtId="3" fontId="28" fillId="0" borderId="32" xfId="0" applyNumberFormat="1" applyFont="1" applyBorder="1" applyAlignment="1">
      <alignment horizontal="center" vertical="center"/>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7" fillId="4" borderId="18"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14"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7" fillId="4" borderId="17"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5" fillId="0" borderId="0" xfId="0" applyFont="1" applyAlignment="1">
      <alignment horizontal="right" vertical="center" wrapText="1"/>
    </xf>
    <xf numFmtId="0" fontId="44" fillId="0" borderId="0" xfId="0" applyFont="1" applyAlignment="1">
      <alignment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167" fontId="7" fillId="3" borderId="3" xfId="0" applyNumberFormat="1" applyFont="1" applyFill="1" applyBorder="1" applyAlignment="1">
      <alignment horizontal="center" vertical="center" wrapText="1"/>
    </xf>
    <xf numFmtId="167" fontId="7" fillId="3"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49" fontId="6" fillId="5" borderId="33" xfId="0" applyNumberFormat="1" applyFont="1" applyFill="1" applyBorder="1" applyAlignment="1">
      <alignment horizontal="center" vertical="center"/>
    </xf>
    <xf numFmtId="0" fontId="0" fillId="5" borderId="34" xfId="0" applyFill="1" applyBorder="1" applyAlignment="1">
      <alignment vertical="center"/>
    </xf>
    <xf numFmtId="0" fontId="0" fillId="5" borderId="35" xfId="0" applyFill="1" applyBorder="1" applyAlignment="1">
      <alignment vertical="center"/>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7" fillId="7" borderId="17"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167"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7"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167" fontId="9" fillId="3" borderId="8" xfId="0" applyNumberFormat="1" applyFont="1" applyFill="1" applyBorder="1" applyAlignment="1">
      <alignment horizontal="center" vertical="center" wrapText="1"/>
    </xf>
    <xf numFmtId="167" fontId="9" fillId="3" borderId="9" xfId="0" applyNumberFormat="1" applyFont="1" applyFill="1" applyBorder="1" applyAlignment="1">
      <alignment horizontal="center" vertical="center" wrapText="1"/>
    </xf>
    <xf numFmtId="167" fontId="9" fillId="3" borderId="10" xfId="0" applyNumberFormat="1"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167" fontId="7" fillId="3" borderId="8" xfId="0" applyNumberFormat="1" applyFont="1" applyFill="1" applyBorder="1" applyAlignment="1">
      <alignment horizontal="center" vertical="center" wrapText="1"/>
    </xf>
    <xf numFmtId="167" fontId="7" fillId="3" borderId="9" xfId="0" applyNumberFormat="1" applyFont="1" applyFill="1" applyBorder="1" applyAlignment="1">
      <alignment horizontal="center" vertical="center" wrapText="1"/>
    </xf>
    <xf numFmtId="167"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5" fillId="0" borderId="0" xfId="0" applyFont="1" applyFill="1" applyAlignment="1">
      <alignment horizontal="right" vertical="top" wrapText="1"/>
    </xf>
    <xf numFmtId="0" fontId="5" fillId="0" borderId="0" xfId="0" applyFont="1" applyFill="1" applyAlignment="1">
      <alignment wrapText="1"/>
    </xf>
    <xf numFmtId="49" fontId="7" fillId="0" borderId="18"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165" fontId="4" fillId="0" borderId="32" xfId="0" applyNumberFormat="1" applyFont="1" applyFill="1" applyBorder="1" applyAlignment="1">
      <alignment horizontal="center" vertical="center" wrapText="1"/>
    </xf>
    <xf numFmtId="165" fontId="5" fillId="0" borderId="32" xfId="0" applyNumberFormat="1" applyFont="1" applyFill="1" applyBorder="1" applyAlignment="1">
      <alignment horizontal="center" vertical="center" wrapText="1"/>
    </xf>
    <xf numFmtId="1" fontId="4" fillId="0" borderId="32" xfId="0" applyNumberFormat="1" applyFont="1" applyFill="1" applyBorder="1" applyAlignment="1">
      <alignment horizontal="center" vertical="center"/>
    </xf>
    <xf numFmtId="1" fontId="7" fillId="0" borderId="32" xfId="0" applyNumberFormat="1" applyFont="1" applyFill="1" applyBorder="1" applyAlignment="1">
      <alignment horizontal="center" vertical="center" wrapText="1"/>
    </xf>
    <xf numFmtId="168" fontId="5" fillId="0" borderId="32" xfId="0" applyNumberFormat="1"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0" xfId="0" applyFont="1" applyFill="1"/>
    <xf numFmtId="49" fontId="6" fillId="0" borderId="33" xfId="0" applyNumberFormat="1" applyFont="1" applyFill="1" applyBorder="1" applyAlignment="1">
      <alignment horizontal="center" vertical="center"/>
    </xf>
    <xf numFmtId="0" fontId="37" fillId="0" borderId="34" xfId="0" applyFont="1" applyFill="1" applyBorder="1" applyAlignment="1">
      <alignment vertical="center"/>
    </xf>
    <xf numFmtId="0" fontId="37" fillId="0" borderId="35" xfId="0" applyFont="1" applyFill="1" applyBorder="1" applyAlignment="1">
      <alignment vertical="center"/>
    </xf>
    <xf numFmtId="0" fontId="0" fillId="0" borderId="0" xfId="0" applyFill="1"/>
  </cellXfs>
  <cellStyles count="7">
    <cellStyle name="Bad" xfId="6" builtinId="27"/>
    <cellStyle name="Comma" xfId="1" builtinId="3"/>
    <cellStyle name="Normal" xfId="0" builtinId="0"/>
    <cellStyle name="Normal 3" xfId="2"/>
    <cellStyle name="Normal_PROJEKTI_2016_PLĀNS_Aija un Inese" xfId="3"/>
    <cellStyle name="Normal_PROJEKTI_2016_PLĀNS_Aija un Inese 2 2" xfId="5"/>
    <cellStyle name="Percent" xfId="4" builtinId="5"/>
  </cellStyles>
  <dxfs count="0"/>
  <tableStyles count="0" defaultTableStyle="TableStyleMedium9" defaultPivotStyle="PivotStyleLight16"/>
  <colors>
    <mruColors>
      <color rgb="FFCC99FF"/>
      <color rgb="FFFF0066"/>
      <color rgb="FF00FF00"/>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6443808</xdr:colOff>
      <xdr:row>134</xdr:row>
      <xdr:rowOff>3698875</xdr:rowOff>
    </xdr:from>
    <xdr:to>
      <xdr:col>47</xdr:col>
      <xdr:colOff>7471352</xdr:colOff>
      <xdr:row>134</xdr:row>
      <xdr:rowOff>4414692</xdr:rowOff>
    </xdr:to>
    <xdr:sp macro="" textlink="">
      <xdr:nvSpPr>
        <xdr:cNvPr id="3" name="TextBox 2">
          <a:hlinkClick xmlns:r="http://schemas.openxmlformats.org/officeDocument/2006/relationships" r:id="rId1"/>
          <a:extLst>
            <a:ext uri="{FF2B5EF4-FFF2-40B4-BE49-F238E27FC236}">
              <a16:creationId xmlns="" xmlns:a16="http://schemas.microsoft.com/office/drawing/2014/main" id="{00000000-0008-0000-0000-000003000000}"/>
            </a:ext>
          </a:extLst>
        </xdr:cNvPr>
        <xdr:cNvSpPr txBox="1"/>
      </xdr:nvSpPr>
      <xdr:spPr>
        <a:xfrm>
          <a:off x="65435308" y="183594375"/>
          <a:ext cx="1027544" cy="7158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 xmlns:a16="http://schemas.microsoft.com/office/drawing/2014/main"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 xmlns:a16="http://schemas.microsoft.com/office/drawing/2014/main"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77"/>
  <sheetViews>
    <sheetView tabSelected="1" zoomScale="40" zoomScaleNormal="40" zoomScalePageLayoutView="80" workbookViewId="0">
      <pane ySplit="8" topLeftCell="A145" activePane="bottomLeft" state="frozen"/>
      <selection activeCell="A5" sqref="A5"/>
      <selection pane="bottomLeft" activeCell="A146" sqref="A146:XFD146"/>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14.570312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51" ht="27.75" customHeight="1" x14ac:dyDescent="0.25">
      <c r="AW1" s="350" t="s">
        <v>1032</v>
      </c>
      <c r="AX1" s="351"/>
      <c r="AY1" s="351"/>
    </row>
    <row r="2" spans="1:51" ht="408.95" customHeight="1" x14ac:dyDescent="0.25">
      <c r="AW2" s="351"/>
      <c r="AX2" s="351"/>
      <c r="AY2" s="351"/>
    </row>
    <row r="3" spans="1:51" ht="117" customHeight="1" x14ac:dyDescent="0.25">
      <c r="AW3" s="423" t="s">
        <v>1045</v>
      </c>
      <c r="AX3" s="424"/>
      <c r="AY3" s="424"/>
    </row>
    <row r="4" spans="1:51" s="12" customFormat="1" ht="56.25" customHeight="1" x14ac:dyDescent="0.25">
      <c r="A4" s="359" t="s">
        <v>197</v>
      </c>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row>
    <row r="5" spans="1:51" s="12" customFormat="1" ht="56.25" customHeight="1" thickBot="1" x14ac:dyDescent="0.35">
      <c r="A5" s="342" t="s">
        <v>202</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c r="AT5" s="343"/>
      <c r="AU5" s="343"/>
      <c r="AV5" s="343"/>
      <c r="AW5" s="343"/>
      <c r="AX5" s="343"/>
      <c r="AY5" s="343"/>
    </row>
    <row r="6" spans="1:51" ht="40.5" customHeight="1" x14ac:dyDescent="0.25">
      <c r="A6" s="335" t="s">
        <v>1</v>
      </c>
      <c r="B6" s="344" t="s">
        <v>0</v>
      </c>
      <c r="C6" s="344" t="s">
        <v>25</v>
      </c>
      <c r="D6" s="344" t="s">
        <v>24</v>
      </c>
      <c r="E6" s="337">
        <v>2022</v>
      </c>
      <c r="F6" s="338"/>
      <c r="G6" s="338"/>
      <c r="H6" s="338"/>
      <c r="I6" s="338"/>
      <c r="J6" s="338"/>
      <c r="K6" s="338"/>
      <c r="L6" s="337">
        <v>2023</v>
      </c>
      <c r="M6" s="338"/>
      <c r="N6" s="338"/>
      <c r="O6" s="338"/>
      <c r="P6" s="338"/>
      <c r="Q6" s="338"/>
      <c r="R6" s="338"/>
      <c r="S6" s="337">
        <v>2024</v>
      </c>
      <c r="T6" s="338"/>
      <c r="U6" s="338"/>
      <c r="V6" s="338"/>
      <c r="W6" s="338"/>
      <c r="X6" s="338"/>
      <c r="Y6" s="338"/>
      <c r="Z6" s="337">
        <v>2025</v>
      </c>
      <c r="AA6" s="338"/>
      <c r="AB6" s="338"/>
      <c r="AC6" s="338"/>
      <c r="AD6" s="338"/>
      <c r="AE6" s="338"/>
      <c r="AF6" s="338"/>
      <c r="AG6" s="337">
        <v>2026</v>
      </c>
      <c r="AH6" s="338"/>
      <c r="AI6" s="338"/>
      <c r="AJ6" s="338"/>
      <c r="AK6" s="338"/>
      <c r="AL6" s="338"/>
      <c r="AM6" s="338"/>
      <c r="AN6" s="337">
        <v>2027</v>
      </c>
      <c r="AO6" s="338"/>
      <c r="AP6" s="338"/>
      <c r="AQ6" s="338"/>
      <c r="AR6" s="338"/>
      <c r="AS6" s="338"/>
      <c r="AT6" s="338"/>
      <c r="AU6" s="344" t="s">
        <v>27</v>
      </c>
      <c r="AV6" s="346" t="s">
        <v>4</v>
      </c>
      <c r="AW6" s="357" t="s">
        <v>21</v>
      </c>
      <c r="AX6" s="357" t="s">
        <v>22</v>
      </c>
      <c r="AY6" s="348" t="s">
        <v>5</v>
      </c>
    </row>
    <row r="7" spans="1:51" ht="29.25" customHeight="1" x14ac:dyDescent="0.25">
      <c r="A7" s="336"/>
      <c r="B7" s="356"/>
      <c r="C7" s="356"/>
      <c r="D7" s="345"/>
      <c r="E7" s="340" t="s">
        <v>655</v>
      </c>
      <c r="F7" s="340"/>
      <c r="G7" s="340"/>
      <c r="H7" s="340"/>
      <c r="I7" s="340"/>
      <c r="J7" s="340"/>
      <c r="K7" s="341"/>
      <c r="L7" s="340" t="s">
        <v>655</v>
      </c>
      <c r="M7" s="340"/>
      <c r="N7" s="340"/>
      <c r="O7" s="340"/>
      <c r="P7" s="340"/>
      <c r="Q7" s="340"/>
      <c r="R7" s="341"/>
      <c r="S7" s="340" t="s">
        <v>655</v>
      </c>
      <c r="T7" s="340"/>
      <c r="U7" s="340"/>
      <c r="V7" s="340"/>
      <c r="W7" s="340"/>
      <c r="X7" s="340"/>
      <c r="Y7" s="341"/>
      <c r="Z7" s="340" t="s">
        <v>655</v>
      </c>
      <c r="AA7" s="340"/>
      <c r="AB7" s="340"/>
      <c r="AC7" s="340"/>
      <c r="AD7" s="340"/>
      <c r="AE7" s="340"/>
      <c r="AF7" s="341"/>
      <c r="AG7" s="340" t="s">
        <v>655</v>
      </c>
      <c r="AH7" s="340"/>
      <c r="AI7" s="340"/>
      <c r="AJ7" s="340"/>
      <c r="AK7" s="340"/>
      <c r="AL7" s="340"/>
      <c r="AM7" s="341"/>
      <c r="AN7" s="340" t="s">
        <v>655</v>
      </c>
      <c r="AO7" s="340"/>
      <c r="AP7" s="340"/>
      <c r="AQ7" s="340"/>
      <c r="AR7" s="340"/>
      <c r="AS7" s="340"/>
      <c r="AT7" s="341"/>
      <c r="AU7" s="345"/>
      <c r="AV7" s="347"/>
      <c r="AW7" s="358"/>
      <c r="AX7" s="358"/>
      <c r="AY7" s="349"/>
    </row>
    <row r="8" spans="1:51" ht="138.75" customHeight="1" x14ac:dyDescent="0.25">
      <c r="A8" s="336"/>
      <c r="B8" s="356"/>
      <c r="C8" s="356"/>
      <c r="D8" s="345"/>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45"/>
      <c r="AV8" s="347"/>
      <c r="AW8" s="358"/>
      <c r="AX8" s="358"/>
      <c r="AY8" s="349"/>
    </row>
    <row r="9" spans="1:51" s="1" customFormat="1" ht="18.75" customHeight="1" x14ac:dyDescent="0.25">
      <c r="A9" s="354"/>
      <c r="B9" s="355"/>
      <c r="C9" s="355"/>
      <c r="D9" s="355"/>
      <c r="E9" s="58">
        <f t="shared" ref="E9:K9" si="0">E10</f>
        <v>4649758.9050000003</v>
      </c>
      <c r="F9" s="65">
        <f t="shared" si="0"/>
        <v>6890656.5449999999</v>
      </c>
      <c r="G9" s="65">
        <f t="shared" si="0"/>
        <v>4570239.01</v>
      </c>
      <c r="H9" s="65"/>
      <c r="I9" s="65">
        <f t="shared" si="0"/>
        <v>824536.78</v>
      </c>
      <c r="J9" s="65"/>
      <c r="K9" s="65">
        <f t="shared" si="0"/>
        <v>16935191.239999998</v>
      </c>
      <c r="L9" s="65">
        <f>L10</f>
        <v>14881424.307000002</v>
      </c>
      <c r="M9" s="65">
        <f t="shared" ref="M9" si="1">M10</f>
        <v>1952568.804</v>
      </c>
      <c r="N9" s="65">
        <f t="shared" ref="N9" si="2">N10</f>
        <v>3787481.9699999997</v>
      </c>
      <c r="O9" s="65"/>
      <c r="P9" s="65">
        <f t="shared" ref="P9" si="3">P10</f>
        <v>1891927.2999999998</v>
      </c>
      <c r="Q9" s="65"/>
      <c r="R9" s="65">
        <f t="shared" ref="R9" si="4">R10</f>
        <v>22513402.380999997</v>
      </c>
      <c r="S9" s="65">
        <f t="shared" ref="S9" si="5">S10</f>
        <v>10216461.042275</v>
      </c>
      <c r="T9" s="65">
        <f t="shared" ref="T9" si="6">T10</f>
        <v>804045.26234550215</v>
      </c>
      <c r="U9" s="65">
        <f t="shared" ref="U9" si="7">U10</f>
        <v>12487471.575349513</v>
      </c>
      <c r="V9" s="65"/>
      <c r="W9" s="65">
        <f t="shared" ref="W9" si="8">W10</f>
        <v>1254509.405</v>
      </c>
      <c r="X9" s="65"/>
      <c r="Y9" s="65">
        <f t="shared" ref="Y9" si="9">Y10</f>
        <v>24762487.284970012</v>
      </c>
      <c r="Z9" s="65">
        <f>Z10</f>
        <v>11987034.286225</v>
      </c>
      <c r="AA9" s="65">
        <f t="shared" ref="AA9" si="10">AA10</f>
        <v>2261861.3815793954</v>
      </c>
      <c r="AB9" s="65">
        <f t="shared" ref="AB9" si="11">AB10</f>
        <v>4519835.7490582392</v>
      </c>
      <c r="AC9" s="65"/>
      <c r="AD9" s="65">
        <f t="shared" ref="AD9" si="12">AD10</f>
        <v>0</v>
      </c>
      <c r="AE9" s="65"/>
      <c r="AF9" s="65">
        <f t="shared" ref="AF9" si="13">AF10</f>
        <v>18768731.416862633</v>
      </c>
      <c r="AG9" s="65">
        <f t="shared" ref="AG9" si="14">AG10</f>
        <v>7993586</v>
      </c>
      <c r="AH9" s="65">
        <f t="shared" ref="AH9" si="15">AH10</f>
        <v>0</v>
      </c>
      <c r="AI9" s="65">
        <f t="shared" ref="AI9" si="16">AI10</f>
        <v>2163701</v>
      </c>
      <c r="AJ9" s="65"/>
      <c r="AK9" s="65">
        <f t="shared" ref="AK9" si="17">AK10</f>
        <v>0</v>
      </c>
      <c r="AL9" s="65"/>
      <c r="AM9" s="65">
        <f t="shared" ref="AM9" si="18">AM10</f>
        <v>10157287</v>
      </c>
      <c r="AN9" s="65">
        <f t="shared" ref="AN9" si="19">AN10</f>
        <v>4297642</v>
      </c>
      <c r="AO9" s="65">
        <f t="shared" ref="AO9" si="20">AO10</f>
        <v>0</v>
      </c>
      <c r="AP9" s="65">
        <f t="shared" ref="AP9" si="21">AP10</f>
        <v>243000</v>
      </c>
      <c r="AQ9" s="65"/>
      <c r="AR9" s="65">
        <f t="shared" ref="AR9" si="22">AR10</f>
        <v>0</v>
      </c>
      <c r="AS9" s="65"/>
      <c r="AT9" s="65">
        <f t="shared" ref="AT9:AU9" si="23">AT10</f>
        <v>4620642</v>
      </c>
      <c r="AU9" s="65">
        <f t="shared" si="23"/>
        <v>97757741.322832644</v>
      </c>
      <c r="AV9" s="59"/>
      <c r="AW9" s="59"/>
      <c r="AX9" s="58"/>
      <c r="AY9" s="60"/>
    </row>
    <row r="10" spans="1:51" s="23" customFormat="1" ht="57" customHeight="1" x14ac:dyDescent="0.25">
      <c r="A10" s="352" t="s">
        <v>276</v>
      </c>
      <c r="B10" s="353"/>
      <c r="C10" s="353"/>
      <c r="D10" s="353"/>
      <c r="E10" s="132">
        <f>SUM(E12:E74,E93:E124,E128:E128,E130:E144,E151:E152,E148,E154:E156,E160:E165,E89,E75,E77,E79,E82, E91, E125,E149,E145:E166,E84,E86)</f>
        <v>4649758.9050000003</v>
      </c>
      <c r="F10" s="132">
        <f>SUM(F12:F74,F93:F124,F128:F128,F130:F144,F151:F152,F148,F154:F156,F160:F165,F89,F75,F77,F79,F82, F91, F125,F149,F145:F166,F84,F86)</f>
        <v>6890656.5449999999</v>
      </c>
      <c r="G10" s="132">
        <f>SUM(G12:G74,G93:G124,G128:G128,G130:G144,G151:G152,G148,G154:G156,G160:G165,G89,G75,G77,G79,G82, G91, G125,G149,G145:G166,G84,G86)</f>
        <v>4570239.01</v>
      </c>
      <c r="H10" s="132"/>
      <c r="I10" s="132">
        <f>SUM(I12:I74,I93:I124,I128:I128,I130:I144,I151:I152,I148,I154:I156,I160:I165,I89,I75,I77,I79,I82, I91, I125,I149,I145:I166,I84,I86)</f>
        <v>824536.78</v>
      </c>
      <c r="J10" s="132"/>
      <c r="K10" s="132">
        <f>SUM(K12:K74,K93:K124,K128:K128,K130:K144,K151:K152,K148,K154:K156,K160:K165,K89,K75,K77,K79,K82, K91, K125,K149,K145:K166,K84,K86)</f>
        <v>16935191.239999998</v>
      </c>
      <c r="L10" s="132">
        <f>SUM(L12:L74,L93:L124,L128:L128,L130:L144,L151:L152,L148,L154:L156,L160:L165,L89,L75,L77,L79,L82, L91, L125,L149,L145:L166,L84,L86)</f>
        <v>14881424.307000002</v>
      </c>
      <c r="M10" s="132">
        <f>SUM(M12:M74,M93:M124,M128:M128,M130:M144,M151:M152,M148,M154:M156,M160:M165,M89,M75,M77,M79,M82, M91, M125,M149,M145:M166,M84,M86)</f>
        <v>1952568.804</v>
      </c>
      <c r="N10" s="132">
        <f>SUM(N12:N74,N93:N124,N128:N128,N130:N144,N151:N152,N148,N154:N156,N160:N165,N89,N75,N77,N79,N82, N91, N125,N149,N145:N166,N84,N86)</f>
        <v>3787481.9699999997</v>
      </c>
      <c r="O10" s="132"/>
      <c r="P10" s="132">
        <f>SUM(P12:P74,P93:P124,P128:P128,P130:P144,P151:P152,P148,P154:P156,P160:P165,P89,P75,P77,P79,P82, P91, P125,P149,P145:P166,P84,P86)</f>
        <v>1891927.2999999998</v>
      </c>
      <c r="Q10" s="132"/>
      <c r="R10" s="132">
        <f>SUM(R12:R74,R93:R124,R128:R128,R130:R144,R151:R152,R148,R154:R156,R160:R165,R89,R75,R77,R79,R82, R91, R125,R149,R145:R166,R84,R86)</f>
        <v>22513402.380999997</v>
      </c>
      <c r="S10" s="132">
        <f>SUM(S12:S74,S93:S124,S128:S128,S130:S144,S151:S152,S148,S154:S156,S160:S165,S89,S75,S77,S79,S82, S91, S125,S149,S145:S166,S84,S86)</f>
        <v>10216461.042275</v>
      </c>
      <c r="T10" s="132">
        <f>SUM(T12:T74,T93:T124,T128:T128,T130:T144,T151:T152,T148,T154:T156,T160:T165,T89,T75,T77,T79,T82, T91, T125,T149,T145:T166,T84,T86)</f>
        <v>804045.26234550215</v>
      </c>
      <c r="U10" s="132">
        <f>SUM(U12:U74,U93:U124,U128:U128,U130:U144,U151:U152,U148,U154:U156,U160:U165,U89,U75,U77,U79,U82, U91, U125,U149,U145:U166,U84,U86)</f>
        <v>12487471.575349513</v>
      </c>
      <c r="V10" s="132"/>
      <c r="W10" s="132">
        <f>SUM(W12:W74,W93:W124,W128:W128,W130:W144,W151:W152,W148,W154:W156,W160:W165,W89,W75,W77,W79,W82, W91, W125,W149,W145:W166,W84,W86)</f>
        <v>1254509.405</v>
      </c>
      <c r="X10" s="132"/>
      <c r="Y10" s="132">
        <f>SUM(Y12:Y74,Y93:Y124,Y128:Y128,Y130:Y144,Y151:Y152,Y148,Y154:Y156,Y160:Y165,Y89,Y75,Y77,Y79,Y82, Y91, Y125,Y149,Y145:Y166,Y84,Y86)</f>
        <v>24762487.284970012</v>
      </c>
      <c r="Z10" s="132">
        <f>SUM(Z12:Z74,Z93:Z124,Z128:Z128,Z130:Z144,Z151:Z152,Z148,Z154:Z156,Z160:Z165,Z89,Z75,Z77,Z79,Z82, Z91, Z125,Z149,Z145:Z166,Z84,Z86)</f>
        <v>11987034.286225</v>
      </c>
      <c r="AA10" s="132">
        <f>SUM(AA12:AA74,AA93:AA124,AA128:AA128,AA130:AA144,AA151:AA152,AA148,AA154:AA156,AA160:AA165,AA89,AA75,AA77,AA79,AA82, AA91, AA125,AA149,AA145:AA166,AA84,AA86)</f>
        <v>2261861.3815793954</v>
      </c>
      <c r="AB10" s="132">
        <f>SUM(AB12:AB74,AB93:AB124,AB128:AB128,AB130:AB144,AB151:AB152,AB148,AB154:AB156,AB160:AB165,AB89,AB75,AB77,AB79,AB82, AB91, AB125,AB149,AB145:AB166,AB84,AB86)</f>
        <v>4519835.7490582392</v>
      </c>
      <c r="AC10" s="132"/>
      <c r="AD10" s="132">
        <f>SUM(AD12:AD74,AD93:AD124,AD128:AD128,AD130:AD144,AD151:AD152,AD148,AD154:AD156,AD160:AD165,AD89,AD75,AD77,AD79,AD82, AD91, AD125,AD149,AD145:AD166,AD84,AD86)</f>
        <v>0</v>
      </c>
      <c r="AE10" s="132"/>
      <c r="AF10" s="132">
        <f>SUM(AF12:AF74,AF93:AF124,AF128:AF128,AF130:AF144,AF151:AF152,AF148,AF154:AF156,AF160:AF165,AF89,AF75,AF77,AF79,AF82, AF91, AF125,AF149,AF145:AF166,AF84,AF86)</f>
        <v>18768731.416862633</v>
      </c>
      <c r="AG10" s="132">
        <f>SUM(AG12:AG74,AG93:AG124,AG128:AG128,AG130:AG144,AG151:AG152,AG148,AG154:AG156,AG160:AG165,AG89,AG75,AG77,AG79,AG82, AG91, AG125,AG149,AG145:AG166,AG84,AG86)</f>
        <v>7993586</v>
      </c>
      <c r="AH10" s="132">
        <f>SUM(AH12:AH74,AH93:AH124,AH128:AH128,AH130:AH144,AH151:AH152,AH148,AH154:AH156,AH160:AH165,AH89,AH75,AH77,AH79,AH82, AH91, AH125,AH149,AH145:AH166,AH84,AH86)</f>
        <v>0</v>
      </c>
      <c r="AI10" s="132">
        <f>SUM(AI12:AI74,AI93:AI124,AI128:AI128,AI130:AI144,AI151:AI152,AI148,AI154:AI156,AI160:AI165,AI89,AI75,AI77,AI79,AI82, AI91, AI125,AI149,AI145:AI166,AI84,AI86)</f>
        <v>2163701</v>
      </c>
      <c r="AJ10" s="132"/>
      <c r="AK10" s="132">
        <f>SUM(AK12:AK74,AK93:AK124,AK128:AK128,AK130:AK144,AK151:AK152,AK148,AK154:AK156,AK160:AK165,AK89,AK75,AK77,AK79,AK82, AK91, AK125,AK149,AK145:AK166,AK84,AK86)</f>
        <v>0</v>
      </c>
      <c r="AL10" s="132"/>
      <c r="AM10" s="132">
        <f>SUM(AM12:AM74,AM93:AM124,AM128:AM128,AM130:AM144,AM151:AM152,AM148,AM154:AM156,AM160:AM165,AM89,AM75,AM77,AM79,AM82, AM91, AM125,AM149,AM145:AM166,AM84,AM86)</f>
        <v>10157287</v>
      </c>
      <c r="AN10" s="132">
        <f>SUM(AN12:AN74,AN93:AN124,AN128:AN128,AN130:AN144,AN151:AN152,AN148,AN154:AN156,AN160:AN165,AN89,AN75,AN77,AN79,AN82, AN91, AN125,AN149,AN145:AN166,AN84,AN86)</f>
        <v>4297642</v>
      </c>
      <c r="AO10" s="132">
        <f>SUM(AO12:AO74,AO93:AO124,AO128:AO128,AO130:AO144,AO151:AO152,AO148,AO154:AO156,AO160:AO165,AO89,AO75,AO77,AO79,AO82, AO91, AO125,AO149,AO145:AO166,AO84,AO86)</f>
        <v>0</v>
      </c>
      <c r="AP10" s="132">
        <f>SUM(AP12:AP74,AP93:AP124,AP128:AP128,AP130:AP144,AP151:AP152,AP148,AP154:AP156,AP160:AP165,AP89,AP75,AP77,AP79,AP82, AP91, AP125,AP149,AP145:AP166,AP84,AP86)</f>
        <v>243000</v>
      </c>
      <c r="AQ10" s="132"/>
      <c r="AR10" s="132">
        <f>SUM(AR12:AR74,AR93:AR124,AR128:AR128,AR130:AR144,AR151:AR152,AR148,AR154:AR156,AR160:AR165,AR89,AR75,AR77,AR79,AR82, AR91, AR125,AR149,AR145:AR166,AR84,AR86)</f>
        <v>0</v>
      </c>
      <c r="AS10" s="132"/>
      <c r="AT10" s="132">
        <f>SUM(AT12:AT74,AT93:AT124,AT128:AT128,AT130:AT144,AT151:AT152,AT148,AT154:AT156,AT160:AT165,AT89,AT75,AT77,AT79,AT82, AT91, AT125,AT149,AT145:AT166,AT84,AT86)</f>
        <v>4620642</v>
      </c>
      <c r="AU10" s="132">
        <f>SUM(AU12:AU74,AU93:AU124,AU128:AU128,AU130:AU144,AU151:AU152,AU148,AU154:AU156,AU160:AU165,AU89,AU75,AU77,AU79,AU82, AU91, AU125,AU149,AU145:AU166,AU84,AU86)</f>
        <v>97757741.322832644</v>
      </c>
      <c r="AV10" s="62"/>
      <c r="AW10" s="62"/>
      <c r="AX10" s="62"/>
      <c r="AY10" s="63"/>
    </row>
    <row r="11" spans="1:51" ht="31.5" customHeight="1" x14ac:dyDescent="0.25">
      <c r="A11" s="325" t="s">
        <v>547</v>
      </c>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7"/>
    </row>
    <row r="12" spans="1:51" ht="78.75" customHeight="1" x14ac:dyDescent="0.25">
      <c r="A12" s="140" t="s">
        <v>271</v>
      </c>
      <c r="B12" s="32" t="s">
        <v>838</v>
      </c>
      <c r="C12" s="32" t="s">
        <v>97</v>
      </c>
      <c r="D12" s="37" t="s">
        <v>198</v>
      </c>
      <c r="E12" s="38">
        <v>50000</v>
      </c>
      <c r="F12" s="32"/>
      <c r="G12" s="32"/>
      <c r="H12" s="32"/>
      <c r="I12" s="32"/>
      <c r="J12" s="32"/>
      <c r="K12" s="33">
        <f t="shared" ref="K12:K54" si="24">E12+F12+G12+I12</f>
        <v>50000</v>
      </c>
      <c r="L12" s="32"/>
      <c r="M12" s="32"/>
      <c r="N12" s="32"/>
      <c r="O12" s="32"/>
      <c r="P12" s="32">
        <v>1000000</v>
      </c>
      <c r="Q12" s="32"/>
      <c r="R12" s="33">
        <f t="shared" ref="R12:R34" si="25">L12+M12+N12+P12</f>
        <v>1000000</v>
      </c>
      <c r="S12" s="32"/>
      <c r="T12" s="32"/>
      <c r="U12" s="32"/>
      <c r="V12" s="32"/>
      <c r="W12" s="32"/>
      <c r="X12" s="32"/>
      <c r="Y12" s="33">
        <f t="shared" ref="Y12:Y79" si="26">S12+T12+U12+W12</f>
        <v>0</v>
      </c>
      <c r="Z12" s="32"/>
      <c r="AA12" s="32"/>
      <c r="AB12" s="32"/>
      <c r="AC12" s="32"/>
      <c r="AD12" s="32"/>
      <c r="AE12" s="32"/>
      <c r="AF12" s="33">
        <f t="shared" ref="AF12:AF79" si="27">Z12+AA12+AB12+AD12</f>
        <v>0</v>
      </c>
      <c r="AG12" s="32"/>
      <c r="AH12" s="32"/>
      <c r="AI12" s="32"/>
      <c r="AJ12" s="32"/>
      <c r="AK12" s="32"/>
      <c r="AL12" s="32"/>
      <c r="AM12" s="33">
        <f t="shared" ref="AM12:AM79" si="28">AG12+AH12+AI12+AK12</f>
        <v>0</v>
      </c>
      <c r="AN12" s="32"/>
      <c r="AO12" s="32"/>
      <c r="AP12" s="32"/>
      <c r="AQ12" s="32"/>
      <c r="AR12" s="32"/>
      <c r="AS12" s="32"/>
      <c r="AT12" s="33">
        <f t="shared" ref="AT12:AT16" si="29">AN12+AO12+AP12+AR12</f>
        <v>0</v>
      </c>
      <c r="AU12" s="35">
        <f>AT12+AM12+AF12+Y12+R12+K12</f>
        <v>1050000</v>
      </c>
      <c r="AV12" s="43" t="s">
        <v>659</v>
      </c>
      <c r="AW12" s="32">
        <v>2022</v>
      </c>
      <c r="AX12" s="36">
        <v>2023</v>
      </c>
      <c r="AY12" s="53" t="s">
        <v>88</v>
      </c>
    </row>
    <row r="13" spans="1:51" ht="90" customHeight="1" x14ac:dyDescent="0.25">
      <c r="A13" s="140" t="s">
        <v>272</v>
      </c>
      <c r="B13" s="32" t="s">
        <v>839</v>
      </c>
      <c r="C13" s="32" t="s">
        <v>121</v>
      </c>
      <c r="D13" s="37"/>
      <c r="E13" s="38"/>
      <c r="F13" s="32"/>
      <c r="G13" s="32"/>
      <c r="H13" s="32"/>
      <c r="I13" s="32"/>
      <c r="J13" s="32"/>
      <c r="K13" s="33">
        <f t="shared" si="24"/>
        <v>0</v>
      </c>
      <c r="L13" s="32"/>
      <c r="M13" s="32"/>
      <c r="N13" s="32"/>
      <c r="O13" s="32"/>
      <c r="P13" s="32"/>
      <c r="Q13" s="32"/>
      <c r="R13" s="33">
        <f t="shared" si="25"/>
        <v>0</v>
      </c>
      <c r="S13" s="32"/>
      <c r="T13" s="32"/>
      <c r="V13" s="32"/>
      <c r="W13" s="32"/>
      <c r="X13" s="32"/>
      <c r="Y13" s="33">
        <f t="shared" si="26"/>
        <v>0</v>
      </c>
      <c r="Z13" s="32"/>
      <c r="AA13" s="32"/>
      <c r="AB13" s="32"/>
      <c r="AC13" s="32"/>
      <c r="AD13" s="32"/>
      <c r="AE13" s="32"/>
      <c r="AF13" s="33">
        <f t="shared" si="27"/>
        <v>0</v>
      </c>
      <c r="AG13" s="32">
        <v>1000000</v>
      </c>
      <c r="AH13" s="32"/>
      <c r="AI13" s="32"/>
      <c r="AJ13" s="32"/>
      <c r="AK13" s="32"/>
      <c r="AL13" s="32"/>
      <c r="AM13" s="33">
        <f t="shared" si="28"/>
        <v>1000000</v>
      </c>
      <c r="AN13" s="32"/>
      <c r="AO13" s="32"/>
      <c r="AP13" s="32"/>
      <c r="AQ13" s="32"/>
      <c r="AR13" s="32"/>
      <c r="AS13" s="32"/>
      <c r="AT13" s="33"/>
      <c r="AU13" s="35">
        <f t="shared" ref="AU13:AU89" si="30">AT13+AM13+AF13+Y13+R13+K13</f>
        <v>1000000</v>
      </c>
      <c r="AV13" s="43" t="s">
        <v>855</v>
      </c>
      <c r="AW13" s="32">
        <v>2027</v>
      </c>
      <c r="AX13" s="134" t="s">
        <v>122</v>
      </c>
      <c r="AY13" s="53" t="s">
        <v>88</v>
      </c>
    </row>
    <row r="14" spans="1:51" ht="148.5" customHeight="1" x14ac:dyDescent="0.25">
      <c r="A14" s="140" t="s">
        <v>273</v>
      </c>
      <c r="B14" s="32" t="s">
        <v>840</v>
      </c>
      <c r="C14" s="32" t="s">
        <v>97</v>
      </c>
      <c r="D14" s="37"/>
      <c r="E14" s="133"/>
      <c r="F14" s="34"/>
      <c r="G14" s="34"/>
      <c r="H14" s="34"/>
      <c r="I14" s="34"/>
      <c r="J14" s="34"/>
      <c r="K14" s="33">
        <f t="shared" si="24"/>
        <v>0</v>
      </c>
      <c r="L14" s="34"/>
      <c r="M14" s="34"/>
      <c r="N14" s="34"/>
      <c r="O14" s="34"/>
      <c r="P14" s="34"/>
      <c r="Q14" s="34"/>
      <c r="R14" s="33">
        <f t="shared" si="25"/>
        <v>0</v>
      </c>
      <c r="S14" s="32"/>
      <c r="T14" s="32"/>
      <c r="U14" s="32"/>
      <c r="V14" s="32"/>
      <c r="W14" s="32"/>
      <c r="X14" s="32"/>
      <c r="Y14" s="33">
        <f t="shared" si="26"/>
        <v>0</v>
      </c>
      <c r="Z14" s="32">
        <v>1000000</v>
      </c>
      <c r="AA14" s="32"/>
      <c r="AB14" s="32"/>
      <c r="AC14" s="32"/>
      <c r="AD14" s="32"/>
      <c r="AE14" s="32"/>
      <c r="AF14" s="33">
        <f t="shared" si="27"/>
        <v>1000000</v>
      </c>
      <c r="AG14" s="32"/>
      <c r="AH14" s="32"/>
      <c r="AI14" s="32"/>
      <c r="AJ14" s="32"/>
      <c r="AK14" s="32"/>
      <c r="AL14" s="32"/>
      <c r="AM14" s="33">
        <f t="shared" si="28"/>
        <v>0</v>
      </c>
      <c r="AN14" s="32"/>
      <c r="AO14" s="32"/>
      <c r="AP14" s="32"/>
      <c r="AQ14" s="32"/>
      <c r="AR14" s="32"/>
      <c r="AS14" s="32"/>
      <c r="AT14" s="33">
        <f t="shared" si="29"/>
        <v>0</v>
      </c>
      <c r="AU14" s="35">
        <f t="shared" si="30"/>
        <v>1000000</v>
      </c>
      <c r="AV14" s="43" t="s">
        <v>658</v>
      </c>
      <c r="AW14" s="32">
        <v>2022</v>
      </c>
      <c r="AX14" s="36">
        <v>2023</v>
      </c>
      <c r="AY14" s="53" t="s">
        <v>88</v>
      </c>
    </row>
    <row r="15" spans="1:51" ht="100.5" customHeight="1" x14ac:dyDescent="0.25">
      <c r="A15" s="140" t="s">
        <v>274</v>
      </c>
      <c r="B15" s="32" t="s">
        <v>841</v>
      </c>
      <c r="C15" s="32" t="s">
        <v>97</v>
      </c>
      <c r="D15" s="37"/>
      <c r="E15" s="133"/>
      <c r="F15" s="34"/>
      <c r="G15" s="34"/>
      <c r="H15" s="34"/>
      <c r="I15" s="34"/>
      <c r="J15" s="34"/>
      <c r="K15" s="33">
        <f t="shared" si="24"/>
        <v>0</v>
      </c>
      <c r="L15" s="34"/>
      <c r="M15" s="34"/>
      <c r="N15" s="34"/>
      <c r="O15" s="34"/>
      <c r="P15" s="34"/>
      <c r="Q15" s="34"/>
      <c r="R15" s="33">
        <f t="shared" si="25"/>
        <v>0</v>
      </c>
      <c r="S15" s="40"/>
      <c r="T15" s="40"/>
      <c r="U15" s="32"/>
      <c r="V15" s="40"/>
      <c r="W15" s="40"/>
      <c r="X15" s="40"/>
      <c r="Y15" s="33">
        <f t="shared" si="26"/>
        <v>0</v>
      </c>
      <c r="Z15" s="40"/>
      <c r="AA15" s="40"/>
      <c r="AB15" s="40"/>
      <c r="AC15" s="40"/>
      <c r="AD15" s="40"/>
      <c r="AE15" s="40"/>
      <c r="AF15" s="33">
        <f t="shared" si="27"/>
        <v>0</v>
      </c>
      <c r="AG15" s="40"/>
      <c r="AH15" s="40"/>
      <c r="AI15" s="32"/>
      <c r="AJ15" s="40"/>
      <c r="AK15" s="40"/>
      <c r="AL15" s="40"/>
      <c r="AM15" s="33">
        <f t="shared" si="28"/>
        <v>0</v>
      </c>
      <c r="AN15" s="40">
        <v>1000000</v>
      </c>
      <c r="AO15" s="40"/>
      <c r="AP15" s="40"/>
      <c r="AQ15" s="40"/>
      <c r="AR15" s="40"/>
      <c r="AS15" s="40"/>
      <c r="AT15" s="39">
        <f t="shared" si="29"/>
        <v>1000000</v>
      </c>
      <c r="AU15" s="35">
        <f t="shared" si="30"/>
        <v>1000000</v>
      </c>
      <c r="AV15" s="43" t="s">
        <v>856</v>
      </c>
      <c r="AW15" s="32">
        <v>2025</v>
      </c>
      <c r="AX15" s="36">
        <v>2026</v>
      </c>
      <c r="AY15" s="53" t="s">
        <v>88</v>
      </c>
    </row>
    <row r="16" spans="1:51" ht="106.5" customHeight="1" x14ac:dyDescent="0.25">
      <c r="A16" s="140" t="s">
        <v>275</v>
      </c>
      <c r="B16" s="32" t="s">
        <v>842</v>
      </c>
      <c r="C16" s="32" t="s">
        <v>97</v>
      </c>
      <c r="D16" s="37"/>
      <c r="E16" s="133"/>
      <c r="F16" s="34"/>
      <c r="G16" s="34"/>
      <c r="H16" s="34"/>
      <c r="I16" s="34"/>
      <c r="J16" s="34"/>
      <c r="K16" s="33">
        <f t="shared" si="24"/>
        <v>0</v>
      </c>
      <c r="L16" s="34"/>
      <c r="M16" s="34"/>
      <c r="N16" s="34"/>
      <c r="O16" s="34"/>
      <c r="P16" s="34"/>
      <c r="Q16" s="34"/>
      <c r="R16" s="33">
        <f t="shared" si="25"/>
        <v>0</v>
      </c>
      <c r="S16" s="40"/>
      <c r="T16" s="40"/>
      <c r="U16" s="32"/>
      <c r="V16" s="40"/>
      <c r="W16" s="40"/>
      <c r="X16" s="40"/>
      <c r="Y16" s="33">
        <f t="shared" si="26"/>
        <v>0</v>
      </c>
      <c r="Z16" s="40">
        <v>1000000</v>
      </c>
      <c r="AA16" s="40"/>
      <c r="AB16" s="40"/>
      <c r="AC16" s="40"/>
      <c r="AD16" s="40"/>
      <c r="AE16" s="40"/>
      <c r="AF16" s="33">
        <f t="shared" si="27"/>
        <v>1000000</v>
      </c>
      <c r="AG16" s="40"/>
      <c r="AH16" s="40"/>
      <c r="AI16" s="40"/>
      <c r="AJ16" s="40"/>
      <c r="AK16" s="40"/>
      <c r="AL16" s="40"/>
      <c r="AM16" s="33">
        <f t="shared" si="28"/>
        <v>0</v>
      </c>
      <c r="AN16" s="40"/>
      <c r="AO16" s="40"/>
      <c r="AP16" s="40"/>
      <c r="AQ16" s="40"/>
      <c r="AR16" s="40"/>
      <c r="AS16" s="40"/>
      <c r="AT16" s="39">
        <f t="shared" si="29"/>
        <v>0</v>
      </c>
      <c r="AU16" s="35">
        <f t="shared" si="30"/>
        <v>1000000</v>
      </c>
      <c r="AV16" s="43" t="s">
        <v>857</v>
      </c>
      <c r="AW16" s="32">
        <v>2025</v>
      </c>
      <c r="AX16" s="36">
        <v>2026</v>
      </c>
      <c r="AY16" s="53" t="s">
        <v>88</v>
      </c>
    </row>
    <row r="17" spans="1:51" s="1" customFormat="1" ht="107.25" customHeight="1" x14ac:dyDescent="0.25">
      <c r="A17" s="140" t="s">
        <v>277</v>
      </c>
      <c r="B17" s="38" t="s">
        <v>247</v>
      </c>
      <c r="C17" s="38" t="s">
        <v>97</v>
      </c>
      <c r="D17" s="40"/>
      <c r="F17" s="40"/>
      <c r="G17" s="40"/>
      <c r="H17" s="40"/>
      <c r="I17" s="40"/>
      <c r="J17" s="40"/>
      <c r="K17" s="33">
        <f t="shared" si="24"/>
        <v>0</v>
      </c>
      <c r="L17" s="40">
        <v>360000</v>
      </c>
      <c r="M17" s="40"/>
      <c r="N17" s="40"/>
      <c r="O17" s="40"/>
      <c r="P17" s="40"/>
      <c r="Q17" s="40"/>
      <c r="R17" s="33">
        <f t="shared" si="25"/>
        <v>360000</v>
      </c>
      <c r="S17" s="40"/>
      <c r="T17" s="40"/>
      <c r="U17" s="40"/>
      <c r="V17" s="40"/>
      <c r="W17" s="40"/>
      <c r="X17" s="40"/>
      <c r="Y17" s="33">
        <f t="shared" si="26"/>
        <v>0</v>
      </c>
      <c r="Z17" s="40"/>
      <c r="AA17" s="40"/>
      <c r="AB17" s="40"/>
      <c r="AC17" s="40"/>
      <c r="AD17" s="40"/>
      <c r="AE17" s="40"/>
      <c r="AF17" s="33">
        <f t="shared" si="27"/>
        <v>0</v>
      </c>
      <c r="AG17" s="40"/>
      <c r="AH17" s="40"/>
      <c r="AI17" s="40"/>
      <c r="AJ17" s="40"/>
      <c r="AK17" s="40"/>
      <c r="AL17" s="40"/>
      <c r="AM17" s="33">
        <f t="shared" si="28"/>
        <v>0</v>
      </c>
      <c r="AN17" s="40"/>
      <c r="AO17" s="40"/>
      <c r="AP17" s="40"/>
      <c r="AQ17" s="40"/>
      <c r="AR17" s="40"/>
      <c r="AS17" s="40"/>
      <c r="AT17" s="39">
        <f t="shared" ref="AT17:AT28" si="31">AN17+AO17+AP17+AR17</f>
        <v>0</v>
      </c>
      <c r="AU17" s="35">
        <f t="shared" si="30"/>
        <v>360000</v>
      </c>
      <c r="AV17" s="42" t="s">
        <v>660</v>
      </c>
      <c r="AW17" s="40">
        <v>2024</v>
      </c>
      <c r="AX17" s="40">
        <v>2024</v>
      </c>
      <c r="AY17" s="52" t="s">
        <v>88</v>
      </c>
    </row>
    <row r="18" spans="1:51" s="1" customFormat="1" ht="78" customHeight="1" x14ac:dyDescent="0.25">
      <c r="A18" s="140" t="s">
        <v>278</v>
      </c>
      <c r="B18" s="32" t="s">
        <v>78</v>
      </c>
      <c r="C18" s="38" t="s">
        <v>97</v>
      </c>
      <c r="D18" s="40"/>
      <c r="E18" s="161">
        <v>352924</v>
      </c>
      <c r="F18" s="40"/>
      <c r="G18" s="40"/>
      <c r="H18" s="40"/>
      <c r="I18" s="40"/>
      <c r="J18" s="40"/>
      <c r="K18" s="33">
        <f t="shared" si="24"/>
        <v>352924</v>
      </c>
      <c r="L18" s="40"/>
      <c r="M18" s="40"/>
      <c r="N18" s="40"/>
      <c r="O18" s="40"/>
      <c r="P18" s="40"/>
      <c r="Q18" s="40"/>
      <c r="R18" s="33">
        <f t="shared" si="25"/>
        <v>0</v>
      </c>
      <c r="S18" s="40"/>
      <c r="T18" s="40"/>
      <c r="U18" s="40"/>
      <c r="V18" s="40"/>
      <c r="W18" s="40"/>
      <c r="X18" s="40"/>
      <c r="Y18" s="33">
        <f t="shared" si="26"/>
        <v>0</v>
      </c>
      <c r="Z18" s="40"/>
      <c r="AA18" s="40"/>
      <c r="AB18" s="40"/>
      <c r="AC18" s="40"/>
      <c r="AD18" s="40"/>
      <c r="AE18" s="40"/>
      <c r="AF18" s="33">
        <f t="shared" si="27"/>
        <v>0</v>
      </c>
      <c r="AG18" s="40"/>
      <c r="AH18" s="40"/>
      <c r="AI18" s="40"/>
      <c r="AJ18" s="40"/>
      <c r="AK18" s="40"/>
      <c r="AL18" s="40"/>
      <c r="AM18" s="33">
        <f t="shared" si="28"/>
        <v>0</v>
      </c>
      <c r="AN18" s="40"/>
      <c r="AO18" s="40"/>
      <c r="AP18" s="40"/>
      <c r="AQ18" s="40"/>
      <c r="AR18" s="40"/>
      <c r="AS18" s="40"/>
      <c r="AT18" s="39">
        <f t="shared" si="31"/>
        <v>0</v>
      </c>
      <c r="AU18" s="35">
        <f t="shared" si="30"/>
        <v>352924</v>
      </c>
      <c r="AV18" s="42" t="s">
        <v>858</v>
      </c>
      <c r="AW18" s="40">
        <v>2022</v>
      </c>
      <c r="AX18" s="40">
        <v>2022</v>
      </c>
      <c r="AY18" s="52" t="s">
        <v>88</v>
      </c>
    </row>
    <row r="19" spans="1:51" s="1" customFormat="1" ht="185.25" customHeight="1" x14ac:dyDescent="0.25">
      <c r="A19" s="140" t="s">
        <v>279</v>
      </c>
      <c r="B19" s="38" t="s">
        <v>245</v>
      </c>
      <c r="C19" s="38" t="s">
        <v>97</v>
      </c>
      <c r="D19" s="40"/>
      <c r="E19" s="162"/>
      <c r="F19" s="40"/>
      <c r="G19" s="40"/>
      <c r="H19" s="40"/>
      <c r="I19" s="40"/>
      <c r="J19" s="40"/>
      <c r="K19" s="33">
        <f t="shared" si="24"/>
        <v>0</v>
      </c>
      <c r="L19" s="162">
        <v>100000</v>
      </c>
      <c r="M19" s="40"/>
      <c r="N19" s="40"/>
      <c r="O19" s="40"/>
      <c r="P19" s="40"/>
      <c r="Q19" s="40"/>
      <c r="R19" s="33">
        <f t="shared" si="25"/>
        <v>100000</v>
      </c>
      <c r="S19" s="40"/>
      <c r="T19" s="40"/>
      <c r="U19" s="40"/>
      <c r="V19" s="40"/>
      <c r="W19" s="40"/>
      <c r="X19" s="40"/>
      <c r="Y19" s="33">
        <f t="shared" si="26"/>
        <v>0</v>
      </c>
      <c r="Z19" s="40">
        <v>100000</v>
      </c>
      <c r="AA19" s="40"/>
      <c r="AB19" s="40"/>
      <c r="AC19" s="40"/>
      <c r="AD19" s="40"/>
      <c r="AE19" s="40"/>
      <c r="AF19" s="33">
        <f t="shared" si="27"/>
        <v>100000</v>
      </c>
      <c r="AG19" s="40">
        <v>100000</v>
      </c>
      <c r="AH19" s="40"/>
      <c r="AI19" s="40"/>
      <c r="AJ19" s="40"/>
      <c r="AK19" s="40"/>
      <c r="AL19" s="40"/>
      <c r="AM19" s="33">
        <f t="shared" si="28"/>
        <v>100000</v>
      </c>
      <c r="AN19" s="40">
        <v>100000</v>
      </c>
      <c r="AO19" s="40"/>
      <c r="AP19" s="40"/>
      <c r="AQ19" s="40"/>
      <c r="AR19" s="40"/>
      <c r="AS19" s="40"/>
      <c r="AT19" s="39">
        <f t="shared" si="31"/>
        <v>100000</v>
      </c>
      <c r="AU19" s="35">
        <f t="shared" si="30"/>
        <v>400000</v>
      </c>
      <c r="AV19" s="42" t="s">
        <v>859</v>
      </c>
      <c r="AW19" s="40">
        <v>2023</v>
      </c>
      <c r="AX19" s="40">
        <v>2027</v>
      </c>
      <c r="AY19" s="52" t="s">
        <v>127</v>
      </c>
    </row>
    <row r="20" spans="1:51" s="1" customFormat="1" ht="114" customHeight="1" x14ac:dyDescent="0.25">
      <c r="A20" s="163" t="s">
        <v>280</v>
      </c>
      <c r="B20" s="32" t="s">
        <v>843</v>
      </c>
      <c r="C20" s="38" t="s">
        <v>97</v>
      </c>
      <c r="D20" s="40"/>
      <c r="E20" s="162"/>
      <c r="F20" s="40"/>
      <c r="G20" s="40"/>
      <c r="H20" s="40"/>
      <c r="I20" s="40"/>
      <c r="J20" s="40"/>
      <c r="K20" s="33">
        <f t="shared" si="24"/>
        <v>0</v>
      </c>
      <c r="L20" s="162">
        <f>12000+100000</f>
        <v>112000</v>
      </c>
      <c r="M20" s="40"/>
      <c r="N20" s="40"/>
      <c r="O20" s="40"/>
      <c r="P20" s="40"/>
      <c r="Q20" s="40"/>
      <c r="R20" s="33">
        <f t="shared" si="25"/>
        <v>112000</v>
      </c>
      <c r="S20" s="162">
        <v>100000</v>
      </c>
      <c r="T20" s="40"/>
      <c r="U20" s="40"/>
      <c r="V20" s="40"/>
      <c r="W20" s="40"/>
      <c r="X20" s="40"/>
      <c r="Y20" s="33">
        <f t="shared" si="26"/>
        <v>100000</v>
      </c>
      <c r="Z20" s="40"/>
      <c r="AA20" s="40"/>
      <c r="AB20" s="40"/>
      <c r="AC20" s="40"/>
      <c r="AD20" s="40"/>
      <c r="AE20" s="40"/>
      <c r="AF20" s="33">
        <f t="shared" si="27"/>
        <v>0</v>
      </c>
      <c r="AG20" s="40"/>
      <c r="AH20" s="40"/>
      <c r="AI20" s="40"/>
      <c r="AJ20" s="40"/>
      <c r="AK20" s="40"/>
      <c r="AL20" s="40"/>
      <c r="AM20" s="33">
        <f t="shared" si="28"/>
        <v>0</v>
      </c>
      <c r="AN20" s="40"/>
      <c r="AO20" s="40"/>
      <c r="AP20" s="40"/>
      <c r="AQ20" s="40"/>
      <c r="AR20" s="40"/>
      <c r="AS20" s="40"/>
      <c r="AT20" s="39">
        <f t="shared" si="31"/>
        <v>0</v>
      </c>
      <c r="AU20" s="35">
        <f t="shared" si="30"/>
        <v>212000</v>
      </c>
      <c r="AV20" s="42" t="s">
        <v>860</v>
      </c>
      <c r="AW20" s="40">
        <v>2023</v>
      </c>
      <c r="AX20" s="40">
        <v>2024</v>
      </c>
      <c r="AY20" s="52" t="s">
        <v>127</v>
      </c>
    </row>
    <row r="21" spans="1:51" s="1" customFormat="1" ht="69.75" customHeight="1" x14ac:dyDescent="0.25">
      <c r="A21" s="164" t="s">
        <v>503</v>
      </c>
      <c r="B21" s="48" t="s">
        <v>504</v>
      </c>
      <c r="C21" s="48" t="s">
        <v>97</v>
      </c>
      <c r="D21" s="50"/>
      <c r="E21" s="50">
        <v>60536.49</v>
      </c>
      <c r="F21" s="50">
        <v>343042.72</v>
      </c>
      <c r="G21" s="50"/>
      <c r="H21" s="50"/>
      <c r="I21" s="50"/>
      <c r="J21" s="50"/>
      <c r="K21" s="33">
        <f t="shared" si="24"/>
        <v>403579.20999999996</v>
      </c>
      <c r="L21" s="50">
        <v>13175.89</v>
      </c>
      <c r="M21" s="50">
        <v>60536.95</v>
      </c>
      <c r="N21" s="50"/>
      <c r="O21" s="50"/>
      <c r="P21" s="50"/>
      <c r="Q21" s="50"/>
      <c r="R21" s="33">
        <f t="shared" si="25"/>
        <v>73712.84</v>
      </c>
      <c r="S21" s="50"/>
      <c r="T21" s="50"/>
      <c r="U21" s="50"/>
      <c r="V21" s="50"/>
      <c r="W21" s="50"/>
      <c r="X21" s="50"/>
      <c r="Y21" s="33">
        <f t="shared" si="26"/>
        <v>0</v>
      </c>
      <c r="Z21" s="50"/>
      <c r="AA21" s="50"/>
      <c r="AB21" s="50"/>
      <c r="AC21" s="50"/>
      <c r="AD21" s="50"/>
      <c r="AE21" s="50"/>
      <c r="AF21" s="33">
        <f t="shared" si="27"/>
        <v>0</v>
      </c>
      <c r="AG21" s="50"/>
      <c r="AH21" s="50"/>
      <c r="AI21" s="50"/>
      <c r="AJ21" s="50"/>
      <c r="AK21" s="50"/>
      <c r="AL21" s="50"/>
      <c r="AM21" s="33">
        <f t="shared" si="28"/>
        <v>0</v>
      </c>
      <c r="AN21" s="50"/>
      <c r="AO21" s="50"/>
      <c r="AP21" s="50"/>
      <c r="AQ21" s="50"/>
      <c r="AR21" s="50"/>
      <c r="AS21" s="50"/>
      <c r="AT21" s="87">
        <f t="shared" si="31"/>
        <v>0</v>
      </c>
      <c r="AU21" s="35">
        <f t="shared" si="30"/>
        <v>477292.04999999993</v>
      </c>
      <c r="AV21" s="89" t="s">
        <v>784</v>
      </c>
      <c r="AW21" s="50">
        <v>2022</v>
      </c>
      <c r="AX21" s="50">
        <v>2022</v>
      </c>
      <c r="AY21" s="52" t="s">
        <v>127</v>
      </c>
    </row>
    <row r="22" spans="1:51" s="1" customFormat="1" ht="66" customHeight="1" x14ac:dyDescent="0.25">
      <c r="A22" s="164" t="s">
        <v>281</v>
      </c>
      <c r="B22" s="38" t="s">
        <v>48</v>
      </c>
      <c r="C22" s="38" t="s">
        <v>97</v>
      </c>
      <c r="D22" s="40"/>
      <c r="E22" s="40">
        <v>629029</v>
      </c>
      <c r="F22" s="40"/>
      <c r="G22" s="40"/>
      <c r="H22" s="40"/>
      <c r="I22" s="40"/>
      <c r="J22" s="40"/>
      <c r="K22" s="33">
        <f t="shared" si="24"/>
        <v>629029</v>
      </c>
      <c r="L22" s="40"/>
      <c r="M22" s="40"/>
      <c r="N22" s="40"/>
      <c r="O22" s="40"/>
      <c r="P22" s="40"/>
      <c r="Q22" s="40"/>
      <c r="R22" s="33">
        <f t="shared" si="25"/>
        <v>0</v>
      </c>
      <c r="S22" s="40"/>
      <c r="T22" s="40"/>
      <c r="U22" s="40"/>
      <c r="V22" s="40"/>
      <c r="W22" s="40"/>
      <c r="X22" s="40"/>
      <c r="Y22" s="33">
        <f t="shared" si="26"/>
        <v>0</v>
      </c>
      <c r="Z22" s="40"/>
      <c r="AA22" s="40"/>
      <c r="AB22" s="40"/>
      <c r="AC22" s="40"/>
      <c r="AD22" s="40"/>
      <c r="AE22" s="40"/>
      <c r="AF22" s="33">
        <f t="shared" si="27"/>
        <v>0</v>
      </c>
      <c r="AG22" s="40"/>
      <c r="AH22" s="40"/>
      <c r="AI22" s="40"/>
      <c r="AJ22" s="40"/>
      <c r="AK22" s="40"/>
      <c r="AL22" s="40"/>
      <c r="AM22" s="33">
        <f t="shared" si="28"/>
        <v>0</v>
      </c>
      <c r="AN22" s="40"/>
      <c r="AO22" s="40"/>
      <c r="AP22" s="40"/>
      <c r="AQ22" s="40"/>
      <c r="AR22" s="40"/>
      <c r="AS22" s="40"/>
      <c r="AT22" s="39">
        <f t="shared" si="31"/>
        <v>0</v>
      </c>
      <c r="AU22" s="35">
        <f t="shared" si="30"/>
        <v>629029</v>
      </c>
      <c r="AV22" s="42" t="s">
        <v>785</v>
      </c>
      <c r="AW22" s="40">
        <v>2022</v>
      </c>
      <c r="AX22" s="40">
        <v>2022</v>
      </c>
      <c r="AY22" s="52" t="s">
        <v>127</v>
      </c>
    </row>
    <row r="23" spans="1:51" s="11" customFormat="1" ht="92.45" customHeight="1" x14ac:dyDescent="0.25">
      <c r="A23" s="164" t="s">
        <v>282</v>
      </c>
      <c r="B23" s="234" t="s">
        <v>49</v>
      </c>
      <c r="C23" s="234" t="s">
        <v>97</v>
      </c>
      <c r="D23" s="235"/>
      <c r="E23" s="235">
        <v>12000</v>
      </c>
      <c r="F23" s="235"/>
      <c r="G23" s="235"/>
      <c r="H23" s="235"/>
      <c r="I23" s="235"/>
      <c r="J23" s="235"/>
      <c r="K23" s="274">
        <v>12000</v>
      </c>
      <c r="L23" s="235"/>
      <c r="M23" s="235"/>
      <c r="N23" s="235"/>
      <c r="O23" s="235"/>
      <c r="P23" s="235"/>
      <c r="Q23" s="235"/>
      <c r="R23" s="237">
        <f t="shared" si="25"/>
        <v>0</v>
      </c>
      <c r="S23" s="11">
        <v>0</v>
      </c>
      <c r="T23" s="235"/>
      <c r="U23" s="235"/>
      <c r="V23" s="235"/>
      <c r="W23" s="235"/>
      <c r="X23" s="235"/>
      <c r="Y23" s="237">
        <f t="shared" si="26"/>
        <v>0</v>
      </c>
      <c r="Z23" s="235">
        <v>263000</v>
      </c>
      <c r="AA23" s="235"/>
      <c r="AB23" s="235"/>
      <c r="AC23" s="235"/>
      <c r="AD23" s="235"/>
      <c r="AE23" s="235"/>
      <c r="AF23" s="237">
        <f t="shared" si="27"/>
        <v>263000</v>
      </c>
      <c r="AG23" s="235"/>
      <c r="AH23" s="235"/>
      <c r="AI23" s="235"/>
      <c r="AJ23" s="235"/>
      <c r="AK23" s="235"/>
      <c r="AL23" s="235"/>
      <c r="AM23" s="274">
        <v>0</v>
      </c>
      <c r="AN23" s="235"/>
      <c r="AO23" s="235"/>
      <c r="AP23" s="235"/>
      <c r="AQ23" s="235"/>
      <c r="AR23" s="235"/>
      <c r="AS23" s="235"/>
      <c r="AT23" s="237">
        <v>0</v>
      </c>
      <c r="AU23" s="287">
        <v>275000</v>
      </c>
      <c r="AV23" s="234" t="s">
        <v>786</v>
      </c>
      <c r="AW23" s="235">
        <v>2022</v>
      </c>
      <c r="AX23" s="235">
        <v>2025</v>
      </c>
      <c r="AY23" s="52" t="s">
        <v>127</v>
      </c>
    </row>
    <row r="24" spans="1:51" s="11" customFormat="1" ht="30.6" customHeight="1" x14ac:dyDescent="0.25">
      <c r="A24" s="332" t="s">
        <v>1006</v>
      </c>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334"/>
    </row>
    <row r="25" spans="1:51" s="1" customFormat="1" ht="42" customHeight="1" x14ac:dyDescent="0.25">
      <c r="A25" s="164" t="s">
        <v>283</v>
      </c>
      <c r="B25" s="165" t="s">
        <v>50</v>
      </c>
      <c r="C25" s="38" t="s">
        <v>97</v>
      </c>
      <c r="D25" s="40"/>
      <c r="E25" s="40"/>
      <c r="F25" s="40"/>
      <c r="G25" s="40"/>
      <c r="H25" s="40"/>
      <c r="I25" s="40"/>
      <c r="J25" s="40"/>
      <c r="K25" s="33">
        <f t="shared" si="24"/>
        <v>0</v>
      </c>
      <c r="L25" s="40"/>
      <c r="M25" s="40"/>
      <c r="N25" s="40"/>
      <c r="O25" s="40"/>
      <c r="P25" s="40"/>
      <c r="Q25" s="40"/>
      <c r="R25" s="33">
        <f t="shared" si="25"/>
        <v>0</v>
      </c>
      <c r="S25" s="162">
        <v>50000</v>
      </c>
      <c r="T25" s="40"/>
      <c r="U25" s="40"/>
      <c r="V25" s="40"/>
      <c r="W25" s="40"/>
      <c r="X25" s="40"/>
      <c r="Y25" s="33">
        <f t="shared" si="26"/>
        <v>50000</v>
      </c>
      <c r="Z25" s="40"/>
      <c r="AA25" s="40"/>
      <c r="AB25" s="40"/>
      <c r="AC25" s="40"/>
      <c r="AD25" s="40"/>
      <c r="AE25" s="40"/>
      <c r="AF25" s="33">
        <f t="shared" si="27"/>
        <v>0</v>
      </c>
      <c r="AG25" s="40"/>
      <c r="AH25" s="40"/>
      <c r="AI25" s="40"/>
      <c r="AJ25" s="40"/>
      <c r="AK25" s="40"/>
      <c r="AL25" s="40"/>
      <c r="AM25" s="33">
        <f t="shared" si="28"/>
        <v>0</v>
      </c>
      <c r="AN25" s="40"/>
      <c r="AO25" s="40"/>
      <c r="AP25" s="40"/>
      <c r="AQ25" s="40"/>
      <c r="AR25" s="40"/>
      <c r="AS25" s="40"/>
      <c r="AT25" s="39">
        <f t="shared" si="31"/>
        <v>0</v>
      </c>
      <c r="AU25" s="35">
        <f t="shared" si="30"/>
        <v>50000</v>
      </c>
      <c r="AV25" s="42" t="s">
        <v>787</v>
      </c>
      <c r="AW25" s="40">
        <v>2024</v>
      </c>
      <c r="AX25" s="40">
        <v>2024</v>
      </c>
      <c r="AY25" s="52" t="s">
        <v>127</v>
      </c>
    </row>
    <row r="26" spans="1:51" s="1" customFormat="1" ht="57" customHeight="1" x14ac:dyDescent="0.25">
      <c r="A26" s="166" t="s">
        <v>284</v>
      </c>
      <c r="B26" s="165" t="s">
        <v>51</v>
      </c>
      <c r="C26" s="38" t="s">
        <v>97</v>
      </c>
      <c r="D26" s="40"/>
      <c r="E26" s="40"/>
      <c r="F26" s="40"/>
      <c r="G26" s="40"/>
      <c r="H26" s="40"/>
      <c r="I26" s="40"/>
      <c r="J26" s="40"/>
      <c r="K26" s="33">
        <f t="shared" si="24"/>
        <v>0</v>
      </c>
      <c r="L26" s="162">
        <v>50000</v>
      </c>
      <c r="M26" s="40"/>
      <c r="N26" s="40"/>
      <c r="O26" s="40"/>
      <c r="P26" s="40"/>
      <c r="Q26" s="40"/>
      <c r="R26" s="33">
        <f t="shared" si="25"/>
        <v>50000</v>
      </c>
      <c r="S26" s="40"/>
      <c r="T26" s="40"/>
      <c r="U26" s="40"/>
      <c r="V26" s="40"/>
      <c r="W26" s="40"/>
      <c r="X26" s="40"/>
      <c r="Y26" s="33">
        <f t="shared" si="26"/>
        <v>0</v>
      </c>
      <c r="Z26" s="40"/>
      <c r="AA26" s="40"/>
      <c r="AB26" s="40"/>
      <c r="AC26" s="40"/>
      <c r="AD26" s="40"/>
      <c r="AE26" s="40"/>
      <c r="AF26" s="33">
        <f t="shared" si="27"/>
        <v>0</v>
      </c>
      <c r="AG26" s="40"/>
      <c r="AH26" s="40"/>
      <c r="AI26" s="40"/>
      <c r="AJ26" s="40"/>
      <c r="AK26" s="40"/>
      <c r="AL26" s="40"/>
      <c r="AM26" s="33">
        <f t="shared" si="28"/>
        <v>0</v>
      </c>
      <c r="AN26" s="40"/>
      <c r="AO26" s="40"/>
      <c r="AP26" s="40"/>
      <c r="AQ26" s="40"/>
      <c r="AR26" s="40"/>
      <c r="AS26" s="40"/>
      <c r="AT26" s="39">
        <f t="shared" si="31"/>
        <v>0</v>
      </c>
      <c r="AU26" s="35">
        <f t="shared" si="30"/>
        <v>50000</v>
      </c>
      <c r="AV26" s="42" t="s">
        <v>788</v>
      </c>
      <c r="AW26" s="40">
        <v>2023</v>
      </c>
      <c r="AX26" s="40">
        <v>2023</v>
      </c>
      <c r="AY26" s="52" t="s">
        <v>127</v>
      </c>
    </row>
    <row r="27" spans="1:51" s="1" customFormat="1" ht="99" customHeight="1" x14ac:dyDescent="0.25">
      <c r="A27" s="166" t="s">
        <v>285</v>
      </c>
      <c r="B27" s="38" t="s">
        <v>52</v>
      </c>
      <c r="C27" s="38" t="s">
        <v>97</v>
      </c>
      <c r="D27" s="40"/>
      <c r="F27" s="40"/>
      <c r="G27" s="40"/>
      <c r="H27" s="40"/>
      <c r="I27" s="40"/>
      <c r="J27" s="40"/>
      <c r="K27" s="33">
        <f t="shared" si="24"/>
        <v>0</v>
      </c>
      <c r="L27" s="162">
        <v>50000</v>
      </c>
      <c r="M27" s="40"/>
      <c r="N27" s="40"/>
      <c r="O27" s="40"/>
      <c r="P27" s="40"/>
      <c r="Q27" s="40"/>
      <c r="R27" s="33">
        <f t="shared" si="25"/>
        <v>50000</v>
      </c>
      <c r="S27" s="40"/>
      <c r="T27" s="40"/>
      <c r="U27" s="40"/>
      <c r="V27" s="40"/>
      <c r="W27" s="40"/>
      <c r="X27" s="40"/>
      <c r="Y27" s="33">
        <f t="shared" si="26"/>
        <v>0</v>
      </c>
      <c r="Z27" s="40"/>
      <c r="AA27" s="40"/>
      <c r="AB27" s="40"/>
      <c r="AC27" s="40"/>
      <c r="AD27" s="40"/>
      <c r="AE27" s="40"/>
      <c r="AF27" s="33">
        <f t="shared" si="27"/>
        <v>0</v>
      </c>
      <c r="AG27" s="40"/>
      <c r="AH27" s="40"/>
      <c r="AI27" s="40"/>
      <c r="AJ27" s="40"/>
      <c r="AK27" s="40"/>
      <c r="AL27" s="40"/>
      <c r="AM27" s="33">
        <f t="shared" si="28"/>
        <v>0</v>
      </c>
      <c r="AN27" s="40"/>
      <c r="AO27" s="40"/>
      <c r="AP27" s="40"/>
      <c r="AQ27" s="40"/>
      <c r="AR27" s="40"/>
      <c r="AS27" s="40"/>
      <c r="AT27" s="39">
        <f t="shared" si="31"/>
        <v>0</v>
      </c>
      <c r="AU27" s="35">
        <f t="shared" si="30"/>
        <v>50000</v>
      </c>
      <c r="AV27" s="42" t="s">
        <v>789</v>
      </c>
      <c r="AW27" s="40">
        <v>2022</v>
      </c>
      <c r="AX27" s="40">
        <v>2022</v>
      </c>
      <c r="AY27" s="52" t="s">
        <v>127</v>
      </c>
    </row>
    <row r="28" spans="1:51" s="1" customFormat="1" ht="44.25" customHeight="1" x14ac:dyDescent="0.25">
      <c r="A28" s="167" t="s">
        <v>286</v>
      </c>
      <c r="B28" s="38" t="s">
        <v>53</v>
      </c>
      <c r="C28" s="38" t="s">
        <v>97</v>
      </c>
      <c r="D28" s="40"/>
      <c r="E28" s="162"/>
      <c r="F28" s="162"/>
      <c r="G28" s="40"/>
      <c r="H28" s="40"/>
      <c r="I28" s="40"/>
      <c r="J28" s="40"/>
      <c r="K28" s="33">
        <f t="shared" si="24"/>
        <v>0</v>
      </c>
      <c r="L28" s="162">
        <v>350000</v>
      </c>
      <c r="M28" s="162">
        <v>250000</v>
      </c>
      <c r="N28" s="40"/>
      <c r="O28" s="40"/>
      <c r="P28" s="40"/>
      <c r="Q28" s="40"/>
      <c r="R28" s="33">
        <f t="shared" si="25"/>
        <v>600000</v>
      </c>
      <c r="S28" s="40"/>
      <c r="T28" s="40"/>
      <c r="U28" s="40"/>
      <c r="V28" s="40"/>
      <c r="W28" s="40"/>
      <c r="X28" s="40"/>
      <c r="Y28" s="33">
        <f t="shared" si="26"/>
        <v>0</v>
      </c>
      <c r="Z28" s="40"/>
      <c r="AA28" s="40"/>
      <c r="AB28" s="40"/>
      <c r="AC28" s="40"/>
      <c r="AD28" s="40"/>
      <c r="AE28" s="40"/>
      <c r="AF28" s="33">
        <f t="shared" si="27"/>
        <v>0</v>
      </c>
      <c r="AG28" s="40"/>
      <c r="AH28" s="40"/>
      <c r="AI28" s="40"/>
      <c r="AJ28" s="40"/>
      <c r="AK28" s="40"/>
      <c r="AL28" s="40"/>
      <c r="AM28" s="33">
        <f t="shared" si="28"/>
        <v>0</v>
      </c>
      <c r="AN28" s="40"/>
      <c r="AO28" s="40"/>
      <c r="AP28" s="40"/>
      <c r="AQ28" s="40"/>
      <c r="AR28" s="40"/>
      <c r="AS28" s="40"/>
      <c r="AT28" s="39">
        <f t="shared" si="31"/>
        <v>0</v>
      </c>
      <c r="AU28" s="35">
        <f t="shared" si="30"/>
        <v>600000</v>
      </c>
      <c r="AV28" s="42" t="s">
        <v>790</v>
      </c>
      <c r="AW28" s="40">
        <v>2023</v>
      </c>
      <c r="AX28" s="40">
        <v>2023</v>
      </c>
      <c r="AY28" s="52" t="s">
        <v>127</v>
      </c>
    </row>
    <row r="29" spans="1:51" s="1" customFormat="1" ht="217.5" customHeight="1" x14ac:dyDescent="0.25">
      <c r="A29" s="167" t="s">
        <v>287</v>
      </c>
      <c r="B29" s="38" t="s">
        <v>109</v>
      </c>
      <c r="C29" s="38" t="s">
        <v>97</v>
      </c>
      <c r="D29" s="40"/>
      <c r="E29" s="162"/>
      <c r="F29" s="162"/>
      <c r="G29" s="40"/>
      <c r="H29" s="40"/>
      <c r="I29" s="40"/>
      <c r="J29" s="40"/>
      <c r="K29" s="33">
        <f t="shared" si="24"/>
        <v>0</v>
      </c>
      <c r="L29" s="162"/>
      <c r="M29" s="162"/>
      <c r="N29" s="40"/>
      <c r="O29" s="40"/>
      <c r="P29" s="40"/>
      <c r="Q29" s="40"/>
      <c r="R29" s="33">
        <f t="shared" si="25"/>
        <v>0</v>
      </c>
      <c r="S29" s="40">
        <v>55000</v>
      </c>
      <c r="T29" s="40"/>
      <c r="U29" s="40"/>
      <c r="V29" s="40"/>
      <c r="W29" s="40"/>
      <c r="X29" s="40"/>
      <c r="Y29" s="33">
        <f t="shared" si="26"/>
        <v>55000</v>
      </c>
      <c r="Z29" s="40">
        <v>55000</v>
      </c>
      <c r="AA29" s="40"/>
      <c r="AB29" s="40"/>
      <c r="AC29" s="40"/>
      <c r="AD29" s="40"/>
      <c r="AE29" s="40"/>
      <c r="AF29" s="33">
        <f t="shared" si="27"/>
        <v>55000</v>
      </c>
      <c r="AG29" s="40"/>
      <c r="AH29" s="40"/>
      <c r="AI29" s="40"/>
      <c r="AJ29" s="40"/>
      <c r="AK29" s="40"/>
      <c r="AL29" s="40"/>
      <c r="AM29" s="33">
        <f t="shared" si="28"/>
        <v>0</v>
      </c>
      <c r="AN29" s="40"/>
      <c r="AO29" s="40"/>
      <c r="AP29" s="40"/>
      <c r="AQ29" s="40"/>
      <c r="AR29" s="40"/>
      <c r="AS29" s="40"/>
      <c r="AT29" s="39">
        <f t="shared" ref="AT29" si="32">AN29+AO29+AP29+AR29</f>
        <v>0</v>
      </c>
      <c r="AU29" s="35">
        <f t="shared" si="30"/>
        <v>110000</v>
      </c>
      <c r="AV29" s="42" t="s">
        <v>861</v>
      </c>
      <c r="AW29" s="40">
        <v>2024</v>
      </c>
      <c r="AX29" s="40">
        <v>2025</v>
      </c>
      <c r="AY29" s="52" t="s">
        <v>246</v>
      </c>
    </row>
    <row r="30" spans="1:51" s="1" customFormat="1" ht="168.75" customHeight="1" x14ac:dyDescent="0.25">
      <c r="A30" s="167" t="s">
        <v>288</v>
      </c>
      <c r="B30" s="38" t="s">
        <v>120</v>
      </c>
      <c r="C30" s="38" t="s">
        <v>97</v>
      </c>
      <c r="D30" s="40"/>
      <c r="E30" s="162"/>
      <c r="F30" s="162"/>
      <c r="G30" s="40"/>
      <c r="H30" s="40"/>
      <c r="I30" s="40"/>
      <c r="J30" s="40"/>
      <c r="K30" s="33">
        <f t="shared" si="24"/>
        <v>0</v>
      </c>
      <c r="L30" s="40"/>
      <c r="M30" s="40"/>
      <c r="N30" s="40"/>
      <c r="O30" s="40"/>
      <c r="P30" s="40"/>
      <c r="Q30" s="40"/>
      <c r="R30" s="33">
        <f t="shared" si="25"/>
        <v>0</v>
      </c>
      <c r="S30" s="40">
        <v>26500</v>
      </c>
      <c r="T30" s="40"/>
      <c r="U30" s="40"/>
      <c r="V30" s="40"/>
      <c r="W30" s="40"/>
      <c r="X30" s="40"/>
      <c r="Y30" s="33">
        <f t="shared" si="26"/>
        <v>26500</v>
      </c>
      <c r="Z30" s="40">
        <v>26500</v>
      </c>
      <c r="AA30" s="40"/>
      <c r="AB30" s="40"/>
      <c r="AC30" s="40"/>
      <c r="AD30" s="40"/>
      <c r="AE30" s="40"/>
      <c r="AF30" s="33">
        <f t="shared" si="27"/>
        <v>26500</v>
      </c>
      <c r="AG30" s="40"/>
      <c r="AH30" s="40"/>
      <c r="AI30" s="40"/>
      <c r="AJ30" s="40"/>
      <c r="AK30" s="40"/>
      <c r="AL30" s="40"/>
      <c r="AM30" s="33">
        <f t="shared" si="28"/>
        <v>0</v>
      </c>
      <c r="AN30" s="40"/>
      <c r="AO30" s="40"/>
      <c r="AP30" s="40"/>
      <c r="AQ30" s="40"/>
      <c r="AR30" s="40"/>
      <c r="AS30" s="40"/>
      <c r="AT30" s="39">
        <f t="shared" ref="AT30:AT35" si="33">AN30+AO30+AP30+AR30</f>
        <v>0</v>
      </c>
      <c r="AU30" s="35">
        <f t="shared" si="30"/>
        <v>53000</v>
      </c>
      <c r="AV30" s="42" t="s">
        <v>862</v>
      </c>
      <c r="AW30" s="40">
        <v>2024</v>
      </c>
      <c r="AX30" s="40">
        <v>2025</v>
      </c>
      <c r="AY30" s="52" t="s">
        <v>156</v>
      </c>
    </row>
    <row r="31" spans="1:51" s="1" customFormat="1" ht="165.75" customHeight="1" x14ac:dyDescent="0.25">
      <c r="A31" s="167" t="s">
        <v>289</v>
      </c>
      <c r="B31" s="38" t="s">
        <v>54</v>
      </c>
      <c r="C31" s="38" t="s">
        <v>97</v>
      </c>
      <c r="D31" s="40"/>
      <c r="E31" s="162"/>
      <c r="F31" s="162"/>
      <c r="G31" s="40"/>
      <c r="H31" s="40"/>
      <c r="I31" s="40"/>
      <c r="J31" s="40"/>
      <c r="K31" s="33">
        <f t="shared" si="24"/>
        <v>0</v>
      </c>
      <c r="L31" s="40">
        <v>75000</v>
      </c>
      <c r="M31" s="40"/>
      <c r="N31" s="40"/>
      <c r="O31" s="40"/>
      <c r="P31" s="40"/>
      <c r="Q31" s="40"/>
      <c r="R31" s="33">
        <f t="shared" si="25"/>
        <v>75000</v>
      </c>
      <c r="S31" s="40"/>
      <c r="T31" s="40"/>
      <c r="U31" s="40"/>
      <c r="V31" s="40"/>
      <c r="W31" s="40"/>
      <c r="X31" s="40"/>
      <c r="Y31" s="33">
        <f t="shared" si="26"/>
        <v>0</v>
      </c>
      <c r="Z31" s="40"/>
      <c r="AA31" s="40"/>
      <c r="AB31" s="40"/>
      <c r="AC31" s="40"/>
      <c r="AD31" s="40"/>
      <c r="AE31" s="40"/>
      <c r="AF31" s="33">
        <f t="shared" si="27"/>
        <v>0</v>
      </c>
      <c r="AG31" s="40"/>
      <c r="AH31" s="40"/>
      <c r="AI31" s="40"/>
      <c r="AJ31" s="40"/>
      <c r="AK31" s="40"/>
      <c r="AL31" s="40"/>
      <c r="AM31" s="33">
        <f t="shared" si="28"/>
        <v>0</v>
      </c>
      <c r="AN31" s="40"/>
      <c r="AO31" s="40"/>
      <c r="AP31" s="40"/>
      <c r="AQ31" s="40"/>
      <c r="AR31" s="40"/>
      <c r="AS31" s="40"/>
      <c r="AT31" s="39">
        <f t="shared" si="33"/>
        <v>0</v>
      </c>
      <c r="AU31" s="35">
        <f t="shared" si="30"/>
        <v>75000</v>
      </c>
      <c r="AV31" s="42" t="s">
        <v>863</v>
      </c>
      <c r="AW31" s="40">
        <v>2024</v>
      </c>
      <c r="AX31" s="40">
        <v>2024</v>
      </c>
      <c r="AY31" s="52" t="s">
        <v>88</v>
      </c>
    </row>
    <row r="32" spans="1:51" s="1" customFormat="1" ht="116.25" customHeight="1" x14ac:dyDescent="0.25">
      <c r="A32" s="167" t="s">
        <v>290</v>
      </c>
      <c r="B32" s="38" t="s">
        <v>110</v>
      </c>
      <c r="C32" s="38" t="s">
        <v>97</v>
      </c>
      <c r="D32" s="40"/>
      <c r="E32" s="40">
        <v>671254</v>
      </c>
      <c r="F32" s="40"/>
      <c r="G32" s="40"/>
      <c r="H32" s="40"/>
      <c r="I32" s="40"/>
      <c r="J32" s="40"/>
      <c r="K32" s="33">
        <f t="shared" si="24"/>
        <v>671254</v>
      </c>
      <c r="L32" s="40"/>
      <c r="M32" s="40"/>
      <c r="N32" s="40"/>
      <c r="O32" s="40"/>
      <c r="P32" s="40"/>
      <c r="Q32" s="40"/>
      <c r="R32" s="33">
        <f t="shared" si="25"/>
        <v>0</v>
      </c>
      <c r="S32" s="40"/>
      <c r="T32" s="40"/>
      <c r="U32" s="40"/>
      <c r="V32" s="40"/>
      <c r="W32" s="40"/>
      <c r="X32" s="40"/>
      <c r="Y32" s="33">
        <f t="shared" si="26"/>
        <v>0</v>
      </c>
      <c r="Z32" s="40"/>
      <c r="AA32" s="40"/>
      <c r="AB32" s="40"/>
      <c r="AC32" s="40"/>
      <c r="AD32" s="40"/>
      <c r="AE32" s="40"/>
      <c r="AF32" s="33">
        <f t="shared" si="27"/>
        <v>0</v>
      </c>
      <c r="AG32" s="40"/>
      <c r="AH32" s="40"/>
      <c r="AI32" s="40"/>
      <c r="AJ32" s="40"/>
      <c r="AK32" s="40"/>
      <c r="AL32" s="40"/>
      <c r="AM32" s="33">
        <f t="shared" si="28"/>
        <v>0</v>
      </c>
      <c r="AN32" s="40"/>
      <c r="AO32" s="40"/>
      <c r="AP32" s="40"/>
      <c r="AQ32" s="40"/>
      <c r="AR32" s="40"/>
      <c r="AS32" s="40"/>
      <c r="AT32" s="39">
        <f t="shared" si="33"/>
        <v>0</v>
      </c>
      <c r="AU32" s="35">
        <f t="shared" si="30"/>
        <v>671254</v>
      </c>
      <c r="AV32" s="42" t="s">
        <v>906</v>
      </c>
      <c r="AW32" s="40">
        <v>2022</v>
      </c>
      <c r="AX32" s="40">
        <v>2022</v>
      </c>
      <c r="AY32" s="52" t="s">
        <v>88</v>
      </c>
    </row>
    <row r="33" spans="1:51" s="1" customFormat="1" ht="89.25" customHeight="1" x14ac:dyDescent="0.25">
      <c r="A33" s="167" t="s">
        <v>291</v>
      </c>
      <c r="B33" s="38" t="s">
        <v>187</v>
      </c>
      <c r="C33" s="38" t="s">
        <v>97</v>
      </c>
      <c r="D33" s="40"/>
      <c r="E33" s="168">
        <v>86300</v>
      </c>
      <c r="F33" s="169">
        <v>420807</v>
      </c>
      <c r="G33" s="40"/>
      <c r="H33" s="40"/>
      <c r="I33" s="162"/>
      <c r="J33" s="40"/>
      <c r="K33" s="33">
        <f t="shared" si="24"/>
        <v>507107</v>
      </c>
      <c r="L33" s="40"/>
      <c r="M33" s="40"/>
      <c r="N33" s="40"/>
      <c r="O33" s="40"/>
      <c r="P33" s="40"/>
      <c r="Q33" s="40"/>
      <c r="R33" s="33">
        <f t="shared" si="25"/>
        <v>0</v>
      </c>
      <c r="S33" s="40"/>
      <c r="T33" s="40"/>
      <c r="U33" s="40"/>
      <c r="V33" s="40"/>
      <c r="W33" s="40"/>
      <c r="X33" s="40"/>
      <c r="Y33" s="33">
        <f t="shared" si="26"/>
        <v>0</v>
      </c>
      <c r="Z33" s="40"/>
      <c r="AA33" s="40"/>
      <c r="AB33" s="40"/>
      <c r="AC33" s="40"/>
      <c r="AD33" s="40"/>
      <c r="AE33" s="40"/>
      <c r="AF33" s="33">
        <f t="shared" si="27"/>
        <v>0</v>
      </c>
      <c r="AG33" s="40"/>
      <c r="AH33" s="40"/>
      <c r="AI33" s="40"/>
      <c r="AJ33" s="40"/>
      <c r="AK33" s="40"/>
      <c r="AL33" s="40"/>
      <c r="AM33" s="33">
        <f t="shared" si="28"/>
        <v>0</v>
      </c>
      <c r="AN33" s="40"/>
      <c r="AO33" s="40"/>
      <c r="AP33" s="40"/>
      <c r="AQ33" s="40"/>
      <c r="AR33" s="40"/>
      <c r="AS33" s="40"/>
      <c r="AT33" s="39">
        <f t="shared" si="33"/>
        <v>0</v>
      </c>
      <c r="AU33" s="35">
        <f t="shared" si="30"/>
        <v>507107</v>
      </c>
      <c r="AV33" s="42" t="s">
        <v>864</v>
      </c>
      <c r="AW33" s="40">
        <v>2022</v>
      </c>
      <c r="AX33" s="40">
        <v>2022</v>
      </c>
      <c r="AY33" s="52" t="s">
        <v>88</v>
      </c>
    </row>
    <row r="34" spans="1:51" s="1" customFormat="1" ht="165.75" customHeight="1" x14ac:dyDescent="0.25">
      <c r="A34" s="167" t="s">
        <v>292</v>
      </c>
      <c r="B34" s="38" t="s">
        <v>55</v>
      </c>
      <c r="C34" s="38" t="s">
        <v>97</v>
      </c>
      <c r="D34" s="40"/>
      <c r="E34" s="170">
        <v>21659</v>
      </c>
      <c r="F34" s="171">
        <v>0</v>
      </c>
      <c r="G34" s="40"/>
      <c r="H34" s="40"/>
      <c r="I34" s="162"/>
      <c r="J34" s="40"/>
      <c r="K34" s="33">
        <f t="shared" si="24"/>
        <v>21659</v>
      </c>
      <c r="L34" s="40">
        <v>93000</v>
      </c>
      <c r="M34" s="40">
        <v>527000</v>
      </c>
      <c r="N34" s="40"/>
      <c r="O34" s="40"/>
      <c r="P34" s="40"/>
      <c r="Q34" s="40"/>
      <c r="R34" s="33">
        <f t="shared" si="25"/>
        <v>620000</v>
      </c>
      <c r="S34" s="40"/>
      <c r="T34" s="40"/>
      <c r="U34" s="40"/>
      <c r="V34" s="40"/>
      <c r="W34" s="40"/>
      <c r="X34" s="40"/>
      <c r="Y34" s="33">
        <f t="shared" si="26"/>
        <v>0</v>
      </c>
      <c r="Z34" s="40"/>
      <c r="AA34" s="40"/>
      <c r="AB34" s="40"/>
      <c r="AC34" s="40"/>
      <c r="AD34" s="40"/>
      <c r="AE34" s="40"/>
      <c r="AF34" s="33">
        <f t="shared" si="27"/>
        <v>0</v>
      </c>
      <c r="AG34" s="40"/>
      <c r="AH34" s="40"/>
      <c r="AI34" s="40"/>
      <c r="AJ34" s="40"/>
      <c r="AK34" s="40"/>
      <c r="AL34" s="40"/>
      <c r="AM34" s="33">
        <f t="shared" si="28"/>
        <v>0</v>
      </c>
      <c r="AN34" s="40"/>
      <c r="AO34" s="40"/>
      <c r="AP34" s="40"/>
      <c r="AQ34" s="40"/>
      <c r="AR34" s="40"/>
      <c r="AS34" s="40"/>
      <c r="AT34" s="39">
        <f t="shared" si="33"/>
        <v>0</v>
      </c>
      <c r="AU34" s="35">
        <f t="shared" si="30"/>
        <v>641659</v>
      </c>
      <c r="AV34" s="42" t="s">
        <v>905</v>
      </c>
      <c r="AW34" s="40">
        <v>2022</v>
      </c>
      <c r="AX34" s="40">
        <v>2023</v>
      </c>
      <c r="AY34" s="52" t="s">
        <v>88</v>
      </c>
    </row>
    <row r="35" spans="1:51" s="1" customFormat="1" ht="111.6" customHeight="1" x14ac:dyDescent="0.25">
      <c r="A35" s="167" t="s">
        <v>293</v>
      </c>
      <c r="B35" s="234" t="s">
        <v>960</v>
      </c>
      <c r="C35" s="234" t="s">
        <v>97</v>
      </c>
      <c r="D35" s="235"/>
      <c r="E35" s="235"/>
      <c r="F35" s="235"/>
      <c r="G35" s="235"/>
      <c r="H35" s="235"/>
      <c r="I35" s="235"/>
      <c r="J35" s="235"/>
      <c r="K35" s="274">
        <f t="shared" si="24"/>
        <v>0</v>
      </c>
      <c r="L35" s="275"/>
      <c r="M35" s="275"/>
      <c r="N35" s="275"/>
      <c r="O35" s="275"/>
      <c r="P35" s="275"/>
      <c r="Q35" s="275"/>
      <c r="R35" s="276">
        <f>L35+M35+N35+P35</f>
        <v>0</v>
      </c>
      <c r="S35" s="275"/>
      <c r="T35" s="275"/>
      <c r="U35" s="275"/>
      <c r="V35" s="275"/>
      <c r="W35" s="275"/>
      <c r="X35" s="275"/>
      <c r="Y35" s="276">
        <f>S35+T35+U35+W35</f>
        <v>0</v>
      </c>
      <c r="Z35" s="275"/>
      <c r="AA35" s="275"/>
      <c r="AB35" s="275"/>
      <c r="AC35" s="275"/>
      <c r="AD35" s="275"/>
      <c r="AE35" s="275"/>
      <c r="AF35" s="276">
        <f>Z35+AA35+AB35+AD35</f>
        <v>0</v>
      </c>
      <c r="AG35" s="275"/>
      <c r="AH35" s="275"/>
      <c r="AI35" s="275"/>
      <c r="AJ35" s="275"/>
      <c r="AK35" s="275"/>
      <c r="AL35" s="275"/>
      <c r="AM35" s="276">
        <f t="shared" si="28"/>
        <v>0</v>
      </c>
      <c r="AN35" s="275">
        <v>795642</v>
      </c>
      <c r="AO35" s="275"/>
      <c r="AP35" s="275"/>
      <c r="AQ35" s="275"/>
      <c r="AR35" s="275"/>
      <c r="AS35" s="275"/>
      <c r="AT35" s="277">
        <f t="shared" si="33"/>
        <v>795642</v>
      </c>
      <c r="AU35" s="278">
        <f>AT35+AM35+AF35+Y35+R35+K35</f>
        <v>795642</v>
      </c>
      <c r="AV35" s="239" t="s">
        <v>1014</v>
      </c>
      <c r="AW35" s="235">
        <v>2027</v>
      </c>
      <c r="AX35" s="235">
        <v>2027</v>
      </c>
      <c r="AY35" s="52" t="s">
        <v>68</v>
      </c>
    </row>
    <row r="36" spans="1:51" s="1" customFormat="1" ht="27" customHeight="1" x14ac:dyDescent="0.25">
      <c r="A36" s="320" t="s">
        <v>1010</v>
      </c>
      <c r="B36" s="323"/>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4"/>
    </row>
    <row r="37" spans="1:51" s="1" customFormat="1" ht="87.75" customHeight="1" x14ac:dyDescent="0.25">
      <c r="A37" s="167" t="s">
        <v>294</v>
      </c>
      <c r="B37" s="40" t="s">
        <v>114</v>
      </c>
      <c r="C37" s="38" t="s">
        <v>97</v>
      </c>
      <c r="D37" s="40"/>
      <c r="F37" s="40"/>
      <c r="G37" s="40"/>
      <c r="H37" s="40"/>
      <c r="I37" s="40"/>
      <c r="J37" s="40"/>
      <c r="K37" s="33">
        <f t="shared" si="24"/>
        <v>0</v>
      </c>
      <c r="L37" s="40"/>
      <c r="M37" s="40"/>
      <c r="N37" s="40"/>
      <c r="O37" s="40"/>
      <c r="P37" s="40"/>
      <c r="Q37" s="40"/>
      <c r="R37" s="39">
        <f t="shared" ref="R37:R74" si="34">L37+M37+N37+P37</f>
        <v>0</v>
      </c>
      <c r="S37" s="40">
        <v>290000</v>
      </c>
      <c r="T37" s="40"/>
      <c r="U37" s="40"/>
      <c r="V37" s="40"/>
      <c r="W37" s="40"/>
      <c r="X37" s="40"/>
      <c r="Y37" s="33">
        <f t="shared" si="26"/>
        <v>290000</v>
      </c>
      <c r="Z37" s="40"/>
      <c r="AA37" s="40"/>
      <c r="AB37" s="40"/>
      <c r="AC37" s="40"/>
      <c r="AD37" s="40"/>
      <c r="AE37" s="40"/>
      <c r="AF37" s="33">
        <f t="shared" si="27"/>
        <v>0</v>
      </c>
      <c r="AG37" s="40"/>
      <c r="AH37" s="40"/>
      <c r="AI37" s="40"/>
      <c r="AJ37" s="40"/>
      <c r="AK37" s="40"/>
      <c r="AL37" s="40"/>
      <c r="AM37" s="33">
        <f t="shared" si="28"/>
        <v>0</v>
      </c>
      <c r="AN37" s="40"/>
      <c r="AO37" s="40"/>
      <c r="AP37" s="40"/>
      <c r="AQ37" s="40"/>
      <c r="AR37" s="40"/>
      <c r="AS37" s="40"/>
      <c r="AT37" s="39">
        <f t="shared" ref="AT37:AT46" si="35">AN37+AO37+AP37+AR37</f>
        <v>0</v>
      </c>
      <c r="AU37" s="35">
        <f t="shared" si="30"/>
        <v>290000</v>
      </c>
      <c r="AV37" s="42" t="s">
        <v>865</v>
      </c>
      <c r="AW37" s="40">
        <v>2024</v>
      </c>
      <c r="AX37" s="40">
        <v>2024</v>
      </c>
      <c r="AY37" s="52" t="s">
        <v>68</v>
      </c>
    </row>
    <row r="38" spans="1:51" s="1" customFormat="1" ht="63" customHeight="1" x14ac:dyDescent="0.25">
      <c r="A38" s="167" t="s">
        <v>295</v>
      </c>
      <c r="B38" s="40" t="s">
        <v>490</v>
      </c>
      <c r="C38" s="38" t="s">
        <v>97</v>
      </c>
      <c r="D38" s="40"/>
      <c r="E38" s="40">
        <v>0</v>
      </c>
      <c r="F38" s="40"/>
      <c r="G38" s="40"/>
      <c r="H38" s="40"/>
      <c r="I38" s="40"/>
      <c r="J38" s="40"/>
      <c r="K38" s="33">
        <f t="shared" si="24"/>
        <v>0</v>
      </c>
      <c r="L38" s="40"/>
      <c r="M38" s="40"/>
      <c r="N38" s="40"/>
      <c r="O38" s="40"/>
      <c r="P38" s="40"/>
      <c r="Q38" s="40"/>
      <c r="R38" s="39">
        <f t="shared" si="34"/>
        <v>0</v>
      </c>
      <c r="S38" s="40">
        <v>200000</v>
      </c>
      <c r="T38" s="40"/>
      <c r="U38" s="40"/>
      <c r="V38" s="40"/>
      <c r="W38" s="40"/>
      <c r="X38" s="40"/>
      <c r="Y38" s="33">
        <f t="shared" si="26"/>
        <v>200000</v>
      </c>
      <c r="Z38" s="40"/>
      <c r="AA38" s="40"/>
      <c r="AB38" s="40"/>
      <c r="AC38" s="40"/>
      <c r="AD38" s="40"/>
      <c r="AE38" s="40"/>
      <c r="AF38" s="33">
        <f t="shared" si="27"/>
        <v>0</v>
      </c>
      <c r="AG38" s="40"/>
      <c r="AH38" s="40"/>
      <c r="AI38" s="40"/>
      <c r="AJ38" s="40"/>
      <c r="AK38" s="40"/>
      <c r="AL38" s="40"/>
      <c r="AM38" s="33">
        <f t="shared" si="28"/>
        <v>0</v>
      </c>
      <c r="AN38" s="40"/>
      <c r="AO38" s="40"/>
      <c r="AP38" s="40"/>
      <c r="AQ38" s="40"/>
      <c r="AR38" s="40"/>
      <c r="AS38" s="40"/>
      <c r="AT38" s="39">
        <f t="shared" si="35"/>
        <v>0</v>
      </c>
      <c r="AU38" s="35">
        <f t="shared" si="30"/>
        <v>200000</v>
      </c>
      <c r="AV38" s="42" t="s">
        <v>865</v>
      </c>
      <c r="AW38" s="40">
        <v>2024</v>
      </c>
      <c r="AX38" s="40">
        <v>2024</v>
      </c>
      <c r="AY38" s="52" t="s">
        <v>68</v>
      </c>
    </row>
    <row r="39" spans="1:51" s="1" customFormat="1" ht="66.75" customHeight="1" x14ac:dyDescent="0.25">
      <c r="A39" s="167" t="s">
        <v>296</v>
      </c>
      <c r="B39" s="40" t="s">
        <v>115</v>
      </c>
      <c r="C39" s="38" t="s">
        <v>97</v>
      </c>
      <c r="D39" s="40"/>
      <c r="E39" s="40"/>
      <c r="F39" s="40"/>
      <c r="G39" s="40"/>
      <c r="H39" s="40"/>
      <c r="I39" s="40"/>
      <c r="J39" s="40"/>
      <c r="K39" s="33">
        <f t="shared" si="24"/>
        <v>0</v>
      </c>
      <c r="L39" s="40"/>
      <c r="M39" s="40"/>
      <c r="N39" s="40"/>
      <c r="O39" s="40"/>
      <c r="P39" s="40"/>
      <c r="Q39" s="40"/>
      <c r="R39" s="39">
        <f t="shared" si="34"/>
        <v>0</v>
      </c>
      <c r="S39" s="40">
        <v>100000</v>
      </c>
      <c r="T39" s="40"/>
      <c r="U39" s="40"/>
      <c r="V39" s="40"/>
      <c r="W39" s="40"/>
      <c r="X39" s="40"/>
      <c r="Y39" s="33">
        <f t="shared" si="26"/>
        <v>100000</v>
      </c>
      <c r="Z39" s="40"/>
      <c r="AA39" s="40"/>
      <c r="AB39" s="40"/>
      <c r="AC39" s="40"/>
      <c r="AD39" s="40"/>
      <c r="AE39" s="40"/>
      <c r="AF39" s="33">
        <f t="shared" si="27"/>
        <v>0</v>
      </c>
      <c r="AG39" s="40"/>
      <c r="AH39" s="40"/>
      <c r="AI39" s="40"/>
      <c r="AJ39" s="40"/>
      <c r="AK39" s="40"/>
      <c r="AL39" s="40"/>
      <c r="AM39" s="33">
        <f t="shared" si="28"/>
        <v>0</v>
      </c>
      <c r="AN39" s="40"/>
      <c r="AO39" s="40"/>
      <c r="AP39" s="40"/>
      <c r="AQ39" s="40"/>
      <c r="AR39" s="40"/>
      <c r="AS39" s="40"/>
      <c r="AT39" s="39">
        <f t="shared" si="35"/>
        <v>0</v>
      </c>
      <c r="AU39" s="35">
        <f t="shared" si="30"/>
        <v>100000</v>
      </c>
      <c r="AV39" s="42" t="s">
        <v>865</v>
      </c>
      <c r="AW39" s="40">
        <v>2024</v>
      </c>
      <c r="AX39" s="40">
        <v>2024</v>
      </c>
      <c r="AY39" s="52" t="s">
        <v>68</v>
      </c>
    </row>
    <row r="40" spans="1:51" s="1" customFormat="1" ht="53.25" customHeight="1" x14ac:dyDescent="0.25">
      <c r="A40" s="167" t="s">
        <v>297</v>
      </c>
      <c r="B40" s="40" t="s">
        <v>116</v>
      </c>
      <c r="C40" s="38" t="s">
        <v>97</v>
      </c>
      <c r="D40" s="40"/>
      <c r="E40" s="40"/>
      <c r="F40" s="40"/>
      <c r="G40" s="40"/>
      <c r="H40" s="40"/>
      <c r="I40" s="40"/>
      <c r="J40" s="40"/>
      <c r="K40" s="33">
        <f t="shared" si="24"/>
        <v>0</v>
      </c>
      <c r="L40" s="40"/>
      <c r="M40" s="40"/>
      <c r="N40" s="40"/>
      <c r="O40" s="40"/>
      <c r="P40" s="40"/>
      <c r="Q40" s="40"/>
      <c r="R40" s="39">
        <f t="shared" si="34"/>
        <v>0</v>
      </c>
      <c r="S40" s="40">
        <v>165000</v>
      </c>
      <c r="T40" s="40"/>
      <c r="U40" s="40"/>
      <c r="V40" s="40"/>
      <c r="W40" s="40"/>
      <c r="X40" s="40"/>
      <c r="Y40" s="33">
        <f t="shared" si="26"/>
        <v>165000</v>
      </c>
      <c r="Z40" s="40"/>
      <c r="AA40" s="40"/>
      <c r="AB40" s="40"/>
      <c r="AC40" s="40"/>
      <c r="AD40" s="40"/>
      <c r="AE40" s="40"/>
      <c r="AF40" s="33">
        <f t="shared" si="27"/>
        <v>0</v>
      </c>
      <c r="AG40" s="40"/>
      <c r="AH40" s="40"/>
      <c r="AI40" s="40"/>
      <c r="AJ40" s="40"/>
      <c r="AK40" s="40"/>
      <c r="AL40" s="40"/>
      <c r="AM40" s="33">
        <f t="shared" si="28"/>
        <v>0</v>
      </c>
      <c r="AN40" s="40"/>
      <c r="AO40" s="40"/>
      <c r="AP40" s="40"/>
      <c r="AQ40" s="40"/>
      <c r="AR40" s="40"/>
      <c r="AS40" s="40"/>
      <c r="AT40" s="39">
        <f t="shared" si="35"/>
        <v>0</v>
      </c>
      <c r="AU40" s="35">
        <f t="shared" si="30"/>
        <v>165000</v>
      </c>
      <c r="AV40" s="42" t="s">
        <v>865</v>
      </c>
      <c r="AW40" s="40">
        <v>2024</v>
      </c>
      <c r="AX40" s="40">
        <v>2024</v>
      </c>
      <c r="AY40" s="52" t="s">
        <v>68</v>
      </c>
    </row>
    <row r="41" spans="1:51" s="1" customFormat="1" ht="45.75" customHeight="1" x14ac:dyDescent="0.25">
      <c r="A41" s="167" t="s">
        <v>298</v>
      </c>
      <c r="B41" s="32" t="s">
        <v>117</v>
      </c>
      <c r="C41" s="38" t="s">
        <v>97</v>
      </c>
      <c r="D41" s="40"/>
      <c r="F41" s="40"/>
      <c r="G41" s="40"/>
      <c r="H41" s="40"/>
      <c r="I41" s="40"/>
      <c r="J41" s="40"/>
      <c r="K41" s="33">
        <f t="shared" si="24"/>
        <v>0</v>
      </c>
      <c r="L41" s="40"/>
      <c r="M41" s="40"/>
      <c r="N41" s="40"/>
      <c r="O41" s="40"/>
      <c r="P41" s="40"/>
      <c r="Q41" s="40"/>
      <c r="R41" s="39">
        <f t="shared" si="34"/>
        <v>0</v>
      </c>
      <c r="S41" s="40">
        <v>150000</v>
      </c>
      <c r="T41" s="40"/>
      <c r="U41" s="40"/>
      <c r="V41" s="40"/>
      <c r="W41" s="40"/>
      <c r="X41" s="40"/>
      <c r="Y41" s="33">
        <f t="shared" si="26"/>
        <v>150000</v>
      </c>
      <c r="Z41" s="40"/>
      <c r="AA41" s="40"/>
      <c r="AB41" s="40"/>
      <c r="AC41" s="40"/>
      <c r="AD41" s="40"/>
      <c r="AE41" s="40"/>
      <c r="AF41" s="33">
        <f t="shared" si="27"/>
        <v>0</v>
      </c>
      <c r="AG41" s="40"/>
      <c r="AH41" s="40"/>
      <c r="AI41" s="40"/>
      <c r="AJ41" s="40"/>
      <c r="AK41" s="40"/>
      <c r="AL41" s="40"/>
      <c r="AM41" s="33">
        <f t="shared" si="28"/>
        <v>0</v>
      </c>
      <c r="AN41" s="40"/>
      <c r="AO41" s="40"/>
      <c r="AP41" s="40"/>
      <c r="AQ41" s="40"/>
      <c r="AR41" s="40"/>
      <c r="AS41" s="40"/>
      <c r="AT41" s="39">
        <f t="shared" si="35"/>
        <v>0</v>
      </c>
      <c r="AU41" s="35">
        <f t="shared" si="30"/>
        <v>150000</v>
      </c>
      <c r="AV41" s="42" t="s">
        <v>865</v>
      </c>
      <c r="AW41" s="40">
        <v>2024</v>
      </c>
      <c r="AX41" s="40">
        <v>2024</v>
      </c>
      <c r="AY41" s="52" t="s">
        <v>68</v>
      </c>
    </row>
    <row r="42" spans="1:51" s="1" customFormat="1" ht="66.75" customHeight="1" x14ac:dyDescent="0.25">
      <c r="A42" s="167" t="s">
        <v>299</v>
      </c>
      <c r="B42" s="38" t="s">
        <v>844</v>
      </c>
      <c r="C42" s="38" t="s">
        <v>97</v>
      </c>
      <c r="D42" s="40"/>
      <c r="E42" s="40"/>
      <c r="F42" s="40"/>
      <c r="G42" s="40"/>
      <c r="H42" s="40"/>
      <c r="I42" s="40"/>
      <c r="J42" s="40"/>
      <c r="K42" s="33">
        <f t="shared" si="24"/>
        <v>0</v>
      </c>
      <c r="L42" s="40"/>
      <c r="M42" s="40"/>
      <c r="N42" s="40"/>
      <c r="O42" s="40"/>
      <c r="P42" s="40"/>
      <c r="Q42" s="40"/>
      <c r="R42" s="39">
        <f t="shared" si="34"/>
        <v>0</v>
      </c>
      <c r="S42" s="40">
        <v>19000</v>
      </c>
      <c r="T42" s="40"/>
      <c r="U42" s="40"/>
      <c r="V42" s="40"/>
      <c r="W42" s="40"/>
      <c r="X42" s="40"/>
      <c r="Y42" s="33">
        <f t="shared" si="26"/>
        <v>19000</v>
      </c>
      <c r="Z42" s="40"/>
      <c r="AA42" s="40"/>
      <c r="AB42" s="40"/>
      <c r="AC42" s="40"/>
      <c r="AD42" s="40"/>
      <c r="AE42" s="40"/>
      <c r="AF42" s="33">
        <f t="shared" si="27"/>
        <v>0</v>
      </c>
      <c r="AG42" s="40"/>
      <c r="AH42" s="40"/>
      <c r="AI42" s="40"/>
      <c r="AJ42" s="40"/>
      <c r="AK42" s="40"/>
      <c r="AL42" s="40"/>
      <c r="AM42" s="33">
        <f t="shared" si="28"/>
        <v>0</v>
      </c>
      <c r="AN42" s="40"/>
      <c r="AO42" s="40"/>
      <c r="AP42" s="40"/>
      <c r="AQ42" s="40"/>
      <c r="AR42" s="40"/>
      <c r="AS42" s="40"/>
      <c r="AT42" s="39">
        <f t="shared" si="35"/>
        <v>0</v>
      </c>
      <c r="AU42" s="35">
        <f t="shared" si="30"/>
        <v>19000</v>
      </c>
      <c r="AV42" s="42" t="s">
        <v>865</v>
      </c>
      <c r="AW42" s="40">
        <v>2024</v>
      </c>
      <c r="AX42" s="40">
        <v>2024</v>
      </c>
      <c r="AY42" s="52" t="s">
        <v>68</v>
      </c>
    </row>
    <row r="43" spans="1:51" s="1" customFormat="1" ht="41.25" customHeight="1" x14ac:dyDescent="0.25">
      <c r="A43" s="167" t="s">
        <v>300</v>
      </c>
      <c r="B43" s="38" t="s">
        <v>152</v>
      </c>
      <c r="C43" s="38" t="s">
        <v>97</v>
      </c>
      <c r="D43" s="40"/>
      <c r="E43" s="162">
        <v>12000</v>
      </c>
      <c r="F43" s="40"/>
      <c r="G43" s="40"/>
      <c r="H43" s="40"/>
      <c r="I43" s="40"/>
      <c r="J43" s="40"/>
      <c r="K43" s="33">
        <f t="shared" si="24"/>
        <v>12000</v>
      </c>
      <c r="L43" s="40">
        <v>172676.65</v>
      </c>
      <c r="M43" s="40">
        <v>30472.35</v>
      </c>
      <c r="N43" s="40"/>
      <c r="O43" s="40"/>
      <c r="P43" s="40"/>
      <c r="Q43" s="40"/>
      <c r="R43" s="39">
        <f t="shared" si="34"/>
        <v>203149</v>
      </c>
      <c r="S43" s="40"/>
      <c r="T43" s="40"/>
      <c r="U43" s="40"/>
      <c r="V43" s="40"/>
      <c r="W43" s="40"/>
      <c r="X43" s="40"/>
      <c r="Y43" s="33">
        <f t="shared" si="26"/>
        <v>0</v>
      </c>
      <c r="Z43" s="40"/>
      <c r="AA43" s="40"/>
      <c r="AB43" s="40"/>
      <c r="AC43" s="40"/>
      <c r="AD43" s="40"/>
      <c r="AE43" s="40"/>
      <c r="AF43" s="33">
        <f t="shared" si="27"/>
        <v>0</v>
      </c>
      <c r="AG43" s="40"/>
      <c r="AH43" s="40"/>
      <c r="AI43" s="40"/>
      <c r="AJ43" s="40"/>
      <c r="AK43" s="40"/>
      <c r="AL43" s="40"/>
      <c r="AM43" s="33">
        <f t="shared" si="28"/>
        <v>0</v>
      </c>
      <c r="AN43" s="40"/>
      <c r="AO43" s="40"/>
      <c r="AP43" s="40"/>
      <c r="AQ43" s="40"/>
      <c r="AR43" s="40"/>
      <c r="AS43" s="40"/>
      <c r="AT43" s="39">
        <f t="shared" si="35"/>
        <v>0</v>
      </c>
      <c r="AU43" s="35">
        <f t="shared" si="30"/>
        <v>215149</v>
      </c>
      <c r="AV43" s="42" t="s">
        <v>866</v>
      </c>
      <c r="AW43" s="40">
        <v>2023</v>
      </c>
      <c r="AX43" s="40">
        <v>2023</v>
      </c>
      <c r="AY43" s="52" t="s">
        <v>68</v>
      </c>
    </row>
    <row r="44" spans="1:51" s="1" customFormat="1" ht="56.25" customHeight="1" x14ac:dyDescent="0.25">
      <c r="A44" s="167" t="s">
        <v>301</v>
      </c>
      <c r="B44" s="40" t="s">
        <v>248</v>
      </c>
      <c r="C44" s="38" t="s">
        <v>97</v>
      </c>
      <c r="D44" s="40"/>
      <c r="E44" s="40"/>
      <c r="F44" s="40"/>
      <c r="G44" s="40"/>
      <c r="H44" s="40"/>
      <c r="I44" s="40"/>
      <c r="J44" s="40"/>
      <c r="K44" s="33">
        <f t="shared" si="24"/>
        <v>0</v>
      </c>
      <c r="L44" s="40">
        <v>136126.65</v>
      </c>
      <c r="M44" s="40">
        <v>24022.35</v>
      </c>
      <c r="N44" s="40"/>
      <c r="O44" s="40"/>
      <c r="P44" s="40"/>
      <c r="Q44" s="40"/>
      <c r="R44" s="39">
        <f t="shared" si="34"/>
        <v>160149</v>
      </c>
      <c r="S44" s="40"/>
      <c r="T44" s="40"/>
      <c r="U44" s="40"/>
      <c r="V44" s="40"/>
      <c r="W44" s="40"/>
      <c r="X44" s="40"/>
      <c r="Y44" s="33">
        <f t="shared" si="26"/>
        <v>0</v>
      </c>
      <c r="Z44" s="40"/>
      <c r="AA44" s="40"/>
      <c r="AB44" s="40"/>
      <c r="AC44" s="40"/>
      <c r="AD44" s="40"/>
      <c r="AE44" s="40"/>
      <c r="AF44" s="33">
        <f t="shared" si="27"/>
        <v>0</v>
      </c>
      <c r="AG44" s="40"/>
      <c r="AH44" s="40"/>
      <c r="AI44" s="40"/>
      <c r="AJ44" s="40"/>
      <c r="AK44" s="40"/>
      <c r="AL44" s="40"/>
      <c r="AM44" s="33">
        <f t="shared" si="28"/>
        <v>0</v>
      </c>
      <c r="AN44" s="40"/>
      <c r="AO44" s="40"/>
      <c r="AP44" s="40"/>
      <c r="AQ44" s="40"/>
      <c r="AR44" s="40"/>
      <c r="AS44" s="40"/>
      <c r="AT44" s="39">
        <f t="shared" si="35"/>
        <v>0</v>
      </c>
      <c r="AU44" s="35">
        <f t="shared" si="30"/>
        <v>160149</v>
      </c>
      <c r="AV44" s="42" t="s">
        <v>865</v>
      </c>
      <c r="AW44" s="40">
        <v>2023</v>
      </c>
      <c r="AX44" s="40">
        <v>2023</v>
      </c>
      <c r="AY44" s="52" t="s">
        <v>68</v>
      </c>
    </row>
    <row r="45" spans="1:51" s="1" customFormat="1" ht="151.5" customHeight="1" x14ac:dyDescent="0.25">
      <c r="A45" s="167" t="s">
        <v>302</v>
      </c>
      <c r="B45" s="32" t="s">
        <v>249</v>
      </c>
      <c r="C45" s="38" t="s">
        <v>97</v>
      </c>
      <c r="D45" s="40"/>
      <c r="E45" s="40"/>
      <c r="F45" s="40"/>
      <c r="G45" s="40"/>
      <c r="H45" s="40"/>
      <c r="I45" s="40"/>
      <c r="J45" s="40"/>
      <c r="K45" s="33">
        <f t="shared" si="24"/>
        <v>0</v>
      </c>
      <c r="L45" s="40">
        <v>178626.65</v>
      </c>
      <c r="M45" s="40">
        <v>31522.35</v>
      </c>
      <c r="N45" s="40"/>
      <c r="O45" s="40"/>
      <c r="P45" s="40"/>
      <c r="Q45" s="40"/>
      <c r="R45" s="39">
        <f t="shared" si="34"/>
        <v>210149</v>
      </c>
      <c r="S45" s="40"/>
      <c r="T45" s="40"/>
      <c r="U45" s="40"/>
      <c r="V45" s="40"/>
      <c r="W45" s="40"/>
      <c r="X45" s="40"/>
      <c r="Y45" s="33">
        <f t="shared" si="26"/>
        <v>0</v>
      </c>
      <c r="Z45" s="40"/>
      <c r="AA45" s="40"/>
      <c r="AB45" s="40"/>
      <c r="AC45" s="40"/>
      <c r="AD45" s="40"/>
      <c r="AE45" s="40"/>
      <c r="AF45" s="33">
        <f t="shared" si="27"/>
        <v>0</v>
      </c>
      <c r="AG45" s="40"/>
      <c r="AH45" s="40"/>
      <c r="AI45" s="40"/>
      <c r="AJ45" s="40"/>
      <c r="AK45" s="40"/>
      <c r="AL45" s="40"/>
      <c r="AM45" s="33">
        <f t="shared" si="28"/>
        <v>0</v>
      </c>
      <c r="AN45" s="40"/>
      <c r="AO45" s="40"/>
      <c r="AP45" s="40"/>
      <c r="AQ45" s="40"/>
      <c r="AR45" s="40"/>
      <c r="AS45" s="40"/>
      <c r="AT45" s="39">
        <f t="shared" si="35"/>
        <v>0</v>
      </c>
      <c r="AU45" s="35">
        <f t="shared" si="30"/>
        <v>210149</v>
      </c>
      <c r="AV45" s="42" t="s">
        <v>867</v>
      </c>
      <c r="AW45" s="40">
        <v>2023</v>
      </c>
      <c r="AX45" s="40">
        <v>2023</v>
      </c>
      <c r="AY45" s="52" t="s">
        <v>68</v>
      </c>
    </row>
    <row r="46" spans="1:51" s="1" customFormat="1" ht="204.6" customHeight="1" x14ac:dyDescent="0.25">
      <c r="A46" s="167" t="s">
        <v>303</v>
      </c>
      <c r="B46" s="233" t="s">
        <v>961</v>
      </c>
      <c r="C46" s="234" t="s">
        <v>97</v>
      </c>
      <c r="D46" s="235"/>
      <c r="E46" s="279"/>
      <c r="F46" s="280">
        <v>0</v>
      </c>
      <c r="G46" s="281"/>
      <c r="H46" s="281"/>
      <c r="I46" s="281"/>
      <c r="J46" s="281"/>
      <c r="K46" s="282">
        <f t="shared" si="24"/>
        <v>0</v>
      </c>
      <c r="L46" s="280"/>
      <c r="M46" s="280"/>
      <c r="N46" s="281"/>
      <c r="O46" s="281"/>
      <c r="P46" s="281"/>
      <c r="Q46" s="281"/>
      <c r="R46" s="283">
        <f t="shared" si="34"/>
        <v>0</v>
      </c>
      <c r="S46" s="280">
        <v>2046.86625</v>
      </c>
      <c r="T46" s="280">
        <v>11598.908750000001</v>
      </c>
      <c r="U46" s="281"/>
      <c r="V46" s="281"/>
      <c r="W46" s="281"/>
      <c r="X46" s="281"/>
      <c r="Y46" s="283">
        <f t="shared" si="26"/>
        <v>13645.775000000001</v>
      </c>
      <c r="Z46" s="281">
        <v>38890.458749999998</v>
      </c>
      <c r="AA46" s="281">
        <v>220379.26624999999</v>
      </c>
      <c r="AB46" s="281"/>
      <c r="AC46" s="281"/>
      <c r="AD46" s="281"/>
      <c r="AE46" s="281"/>
      <c r="AF46" s="282">
        <f t="shared" si="27"/>
        <v>259269.72499999998</v>
      </c>
      <c r="AG46" s="281"/>
      <c r="AH46" s="281"/>
      <c r="AI46" s="281"/>
      <c r="AJ46" s="281"/>
      <c r="AK46" s="281"/>
      <c r="AL46" s="281"/>
      <c r="AM46" s="282">
        <f t="shared" si="28"/>
        <v>0</v>
      </c>
      <c r="AN46" s="281"/>
      <c r="AO46" s="281"/>
      <c r="AP46" s="281"/>
      <c r="AQ46" s="281"/>
      <c r="AR46" s="281"/>
      <c r="AS46" s="281"/>
      <c r="AT46" s="283">
        <f t="shared" si="35"/>
        <v>0</v>
      </c>
      <c r="AU46" s="284">
        <f t="shared" si="30"/>
        <v>272915.5</v>
      </c>
      <c r="AV46" s="285" t="s">
        <v>962</v>
      </c>
      <c r="AW46" s="235">
        <v>2024</v>
      </c>
      <c r="AX46" s="235">
        <v>2025</v>
      </c>
      <c r="AY46" s="52" t="s">
        <v>68</v>
      </c>
    </row>
    <row r="47" spans="1:51" s="1" customFormat="1" ht="32.450000000000003" customHeight="1" x14ac:dyDescent="0.25">
      <c r="A47" s="320" t="s">
        <v>999</v>
      </c>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1"/>
      <c r="AU47" s="321"/>
      <c r="AV47" s="321"/>
      <c r="AW47" s="321"/>
      <c r="AX47" s="321"/>
      <c r="AY47" s="322"/>
    </row>
    <row r="48" spans="1:51" s="1" customFormat="1" ht="115.5" customHeight="1" x14ac:dyDescent="0.25">
      <c r="A48" s="167" t="s">
        <v>518</v>
      </c>
      <c r="B48" s="32" t="s">
        <v>250</v>
      </c>
      <c r="C48" s="38" t="s">
        <v>97</v>
      </c>
      <c r="D48" s="173"/>
      <c r="E48" s="40">
        <v>16169</v>
      </c>
      <c r="F48" s="173">
        <v>91625</v>
      </c>
      <c r="G48" s="174"/>
      <c r="H48" s="174"/>
      <c r="I48" s="174"/>
      <c r="J48" s="174"/>
      <c r="K48" s="33">
        <f t="shared" si="24"/>
        <v>107794</v>
      </c>
      <c r="L48" s="40">
        <f>79691-M48</f>
        <v>11953.650000000009</v>
      </c>
      <c r="M48" s="40">
        <f>0.85*79691</f>
        <v>67737.349999999991</v>
      </c>
      <c r="N48" s="40"/>
      <c r="O48" s="40"/>
      <c r="P48" s="40"/>
      <c r="Q48" s="40"/>
      <c r="R48" s="39">
        <f t="shared" si="34"/>
        <v>79691</v>
      </c>
      <c r="S48" s="40"/>
      <c r="T48" s="40"/>
      <c r="U48" s="40"/>
      <c r="V48" s="40"/>
      <c r="W48" s="40"/>
      <c r="X48" s="40"/>
      <c r="Y48" s="33">
        <f t="shared" si="26"/>
        <v>0</v>
      </c>
      <c r="Z48" s="40"/>
      <c r="AA48" s="40"/>
      <c r="AB48" s="40"/>
      <c r="AC48" s="40"/>
      <c r="AD48" s="40"/>
      <c r="AE48" s="40"/>
      <c r="AF48" s="33">
        <f t="shared" si="27"/>
        <v>0</v>
      </c>
      <c r="AG48" s="40"/>
      <c r="AH48" s="40"/>
      <c r="AI48" s="40"/>
      <c r="AJ48" s="40"/>
      <c r="AK48" s="40"/>
      <c r="AL48" s="40"/>
      <c r="AM48" s="33">
        <f t="shared" si="28"/>
        <v>0</v>
      </c>
      <c r="AN48" s="40"/>
      <c r="AO48" s="40"/>
      <c r="AP48" s="40"/>
      <c r="AQ48" s="40"/>
      <c r="AR48" s="40"/>
      <c r="AS48" s="40"/>
      <c r="AT48" s="39">
        <f t="shared" ref="AT48:AT54" si="36">AN48+AO48+AP48+AR48</f>
        <v>0</v>
      </c>
      <c r="AU48" s="35">
        <f t="shared" si="30"/>
        <v>187485</v>
      </c>
      <c r="AV48" s="42" t="s">
        <v>902</v>
      </c>
      <c r="AW48" s="40">
        <v>2022</v>
      </c>
      <c r="AX48" s="40">
        <v>2022</v>
      </c>
      <c r="AY48" s="52" t="s">
        <v>68</v>
      </c>
    </row>
    <row r="49" spans="1:51" s="1" customFormat="1" ht="86.25" customHeight="1" x14ac:dyDescent="0.25">
      <c r="A49" s="167" t="s">
        <v>304</v>
      </c>
      <c r="B49" s="32" t="s">
        <v>251</v>
      </c>
      <c r="C49" s="38" t="s">
        <v>97</v>
      </c>
      <c r="D49" s="175"/>
      <c r="E49" s="40">
        <v>17572</v>
      </c>
      <c r="F49" s="173">
        <v>99318</v>
      </c>
      <c r="G49" s="174"/>
      <c r="H49" s="174"/>
      <c r="I49" s="174"/>
      <c r="J49" s="174"/>
      <c r="K49" s="33">
        <f t="shared" si="24"/>
        <v>116890</v>
      </c>
      <c r="L49" s="40">
        <f>78653-M49</f>
        <v>11797.949999999997</v>
      </c>
      <c r="M49" s="40">
        <f>0.85*78653</f>
        <v>66855.05</v>
      </c>
      <c r="N49" s="40"/>
      <c r="O49" s="40"/>
      <c r="P49" s="40"/>
      <c r="Q49" s="40"/>
      <c r="R49" s="39">
        <f t="shared" si="34"/>
        <v>78653</v>
      </c>
      <c r="S49" s="40"/>
      <c r="T49" s="40"/>
      <c r="U49" s="40"/>
      <c r="V49" s="40"/>
      <c r="W49" s="40"/>
      <c r="X49" s="40"/>
      <c r="Y49" s="33">
        <f t="shared" si="26"/>
        <v>0</v>
      </c>
      <c r="Z49" s="40"/>
      <c r="AA49" s="40"/>
      <c r="AB49" s="40"/>
      <c r="AC49" s="40"/>
      <c r="AD49" s="40"/>
      <c r="AE49" s="40"/>
      <c r="AF49" s="33">
        <f t="shared" si="27"/>
        <v>0</v>
      </c>
      <c r="AG49" s="40"/>
      <c r="AH49" s="40"/>
      <c r="AI49" s="40"/>
      <c r="AJ49" s="40"/>
      <c r="AK49" s="40"/>
      <c r="AL49" s="40"/>
      <c r="AM49" s="33">
        <f t="shared" si="28"/>
        <v>0</v>
      </c>
      <c r="AN49" s="40"/>
      <c r="AO49" s="40"/>
      <c r="AP49" s="40"/>
      <c r="AQ49" s="40"/>
      <c r="AR49" s="40"/>
      <c r="AS49" s="40"/>
      <c r="AT49" s="39">
        <f t="shared" si="36"/>
        <v>0</v>
      </c>
      <c r="AU49" s="35">
        <f t="shared" si="30"/>
        <v>195543</v>
      </c>
      <c r="AV49" s="42" t="s">
        <v>903</v>
      </c>
      <c r="AW49" s="40">
        <v>2022</v>
      </c>
      <c r="AX49" s="40">
        <v>2022</v>
      </c>
      <c r="AY49" s="52" t="s">
        <v>68</v>
      </c>
    </row>
    <row r="50" spans="1:51" s="1" customFormat="1" ht="107.25" customHeight="1" x14ac:dyDescent="0.25">
      <c r="A50" s="167" t="s">
        <v>305</v>
      </c>
      <c r="B50" s="32" t="s">
        <v>845</v>
      </c>
      <c r="C50" s="38" t="s">
        <v>97</v>
      </c>
      <c r="D50" s="173"/>
      <c r="E50" s="40">
        <v>20595</v>
      </c>
      <c r="F50" s="173">
        <v>116703</v>
      </c>
      <c r="G50" s="174"/>
      <c r="H50" s="174"/>
      <c r="I50" s="174"/>
      <c r="J50" s="174"/>
      <c r="K50" s="33">
        <f t="shared" si="24"/>
        <v>137298</v>
      </c>
      <c r="L50" s="40">
        <f>102728-M50</f>
        <v>15409.199999999997</v>
      </c>
      <c r="M50" s="40">
        <f>0.85*102728</f>
        <v>87318.8</v>
      </c>
      <c r="N50" s="40"/>
      <c r="O50" s="40"/>
      <c r="P50" s="40"/>
      <c r="Q50" s="40"/>
      <c r="R50" s="39">
        <f t="shared" si="34"/>
        <v>102728</v>
      </c>
      <c r="S50" s="40"/>
      <c r="T50" s="40"/>
      <c r="U50" s="40"/>
      <c r="V50" s="40"/>
      <c r="W50" s="40"/>
      <c r="X50" s="40"/>
      <c r="Y50" s="33">
        <f t="shared" si="26"/>
        <v>0</v>
      </c>
      <c r="Z50" s="40"/>
      <c r="AA50" s="40"/>
      <c r="AB50" s="40"/>
      <c r="AC50" s="40"/>
      <c r="AD50" s="40"/>
      <c r="AE50" s="40"/>
      <c r="AF50" s="33">
        <f t="shared" si="27"/>
        <v>0</v>
      </c>
      <c r="AG50" s="40"/>
      <c r="AH50" s="40"/>
      <c r="AI50" s="40"/>
      <c r="AJ50" s="40"/>
      <c r="AK50" s="40"/>
      <c r="AL50" s="40"/>
      <c r="AM50" s="33">
        <f t="shared" si="28"/>
        <v>0</v>
      </c>
      <c r="AN50" s="40"/>
      <c r="AO50" s="40"/>
      <c r="AP50" s="40"/>
      <c r="AQ50" s="40"/>
      <c r="AR50" s="40"/>
      <c r="AS50" s="40"/>
      <c r="AT50" s="39">
        <f t="shared" si="36"/>
        <v>0</v>
      </c>
      <c r="AU50" s="35">
        <f t="shared" si="30"/>
        <v>240026</v>
      </c>
      <c r="AV50" s="42" t="s">
        <v>791</v>
      </c>
      <c r="AW50" s="40">
        <v>2022</v>
      </c>
      <c r="AX50" s="40">
        <v>2022</v>
      </c>
      <c r="AY50" s="52" t="s">
        <v>68</v>
      </c>
    </row>
    <row r="51" spans="1:51" s="1" customFormat="1" ht="105" customHeight="1" x14ac:dyDescent="0.25">
      <c r="A51" s="167" t="s">
        <v>306</v>
      </c>
      <c r="B51" s="51" t="s">
        <v>118</v>
      </c>
      <c r="C51" s="48" t="s">
        <v>97</v>
      </c>
      <c r="D51" s="108"/>
      <c r="E51" s="50"/>
      <c r="F51" s="108"/>
      <c r="G51" s="176"/>
      <c r="H51" s="176"/>
      <c r="I51" s="176"/>
      <c r="J51" s="176"/>
      <c r="K51" s="33">
        <f t="shared" si="24"/>
        <v>0</v>
      </c>
      <c r="L51" s="50">
        <v>105000</v>
      </c>
      <c r="M51" s="50"/>
      <c r="N51" s="50"/>
      <c r="O51" s="50"/>
      <c r="P51" s="50"/>
      <c r="Q51" s="50"/>
      <c r="R51" s="39">
        <f t="shared" si="34"/>
        <v>105000</v>
      </c>
      <c r="S51" s="50"/>
      <c r="T51" s="50"/>
      <c r="U51" s="50"/>
      <c r="V51" s="50"/>
      <c r="W51" s="50"/>
      <c r="X51" s="50"/>
      <c r="Y51" s="33">
        <f t="shared" si="26"/>
        <v>0</v>
      </c>
      <c r="Z51" s="50"/>
      <c r="AA51" s="50"/>
      <c r="AB51" s="50"/>
      <c r="AC51" s="50"/>
      <c r="AD51" s="50"/>
      <c r="AE51" s="50"/>
      <c r="AF51" s="33">
        <f t="shared" si="27"/>
        <v>0</v>
      </c>
      <c r="AG51" s="50"/>
      <c r="AH51" s="50"/>
      <c r="AI51" s="50"/>
      <c r="AJ51" s="50"/>
      <c r="AK51" s="50"/>
      <c r="AL51" s="50"/>
      <c r="AM51" s="33">
        <f t="shared" si="28"/>
        <v>0</v>
      </c>
      <c r="AN51" s="50"/>
      <c r="AO51" s="50"/>
      <c r="AP51" s="50"/>
      <c r="AQ51" s="50"/>
      <c r="AR51" s="50"/>
      <c r="AS51" s="50"/>
      <c r="AT51" s="87">
        <f t="shared" si="36"/>
        <v>0</v>
      </c>
      <c r="AU51" s="35">
        <f t="shared" si="30"/>
        <v>105000</v>
      </c>
      <c r="AV51" s="89" t="s">
        <v>792</v>
      </c>
      <c r="AW51" s="50">
        <v>2023</v>
      </c>
      <c r="AX51" s="50">
        <v>2023</v>
      </c>
      <c r="AY51" s="52" t="s">
        <v>68</v>
      </c>
    </row>
    <row r="52" spans="1:51" s="1" customFormat="1" ht="298.5" customHeight="1" x14ac:dyDescent="0.25">
      <c r="A52" s="167" t="s">
        <v>307</v>
      </c>
      <c r="B52" s="51" t="s">
        <v>119</v>
      </c>
      <c r="C52" s="48" t="s">
        <v>97</v>
      </c>
      <c r="D52" s="50"/>
      <c r="E52" s="50"/>
      <c r="F52" s="50"/>
      <c r="G52" s="50"/>
      <c r="H52" s="50"/>
      <c r="I52" s="50"/>
      <c r="J52" s="50"/>
      <c r="K52" s="33">
        <f t="shared" si="24"/>
        <v>0</v>
      </c>
      <c r="L52" s="50">
        <v>339000</v>
      </c>
      <c r="M52" s="50"/>
      <c r="N52" s="50"/>
      <c r="O52" s="50"/>
      <c r="P52" s="50"/>
      <c r="Q52" s="50"/>
      <c r="R52" s="39">
        <f t="shared" si="34"/>
        <v>339000</v>
      </c>
      <c r="S52" s="50"/>
      <c r="T52" s="50"/>
      <c r="U52" s="50"/>
      <c r="V52" s="50"/>
      <c r="W52" s="50"/>
      <c r="X52" s="50"/>
      <c r="Y52" s="33">
        <f t="shared" si="26"/>
        <v>0</v>
      </c>
      <c r="Z52" s="50"/>
      <c r="AA52" s="50"/>
      <c r="AB52" s="50"/>
      <c r="AC52" s="50"/>
      <c r="AD52" s="50"/>
      <c r="AE52" s="50"/>
      <c r="AF52" s="33">
        <f t="shared" si="27"/>
        <v>0</v>
      </c>
      <c r="AG52" s="50"/>
      <c r="AH52" s="50"/>
      <c r="AI52" s="50"/>
      <c r="AJ52" s="50"/>
      <c r="AK52" s="50"/>
      <c r="AL52" s="50"/>
      <c r="AM52" s="33">
        <f t="shared" si="28"/>
        <v>0</v>
      </c>
      <c r="AN52" s="50"/>
      <c r="AO52" s="50"/>
      <c r="AP52" s="50"/>
      <c r="AQ52" s="50"/>
      <c r="AR52" s="50"/>
      <c r="AS52" s="50"/>
      <c r="AT52" s="87">
        <f t="shared" si="36"/>
        <v>0</v>
      </c>
      <c r="AU52" s="35">
        <f t="shared" si="30"/>
        <v>339000</v>
      </c>
      <c r="AV52" s="89" t="s">
        <v>661</v>
      </c>
      <c r="AW52" s="50">
        <v>2023</v>
      </c>
      <c r="AX52" s="50">
        <v>2023</v>
      </c>
      <c r="AY52" s="52" t="s">
        <v>68</v>
      </c>
    </row>
    <row r="53" spans="1:51" s="1" customFormat="1" ht="150.75" customHeight="1" x14ac:dyDescent="0.25">
      <c r="A53" s="167" t="s">
        <v>308</v>
      </c>
      <c r="B53" s="51" t="s">
        <v>252</v>
      </c>
      <c r="C53" s="48" t="s">
        <v>97</v>
      </c>
      <c r="D53" s="50"/>
      <c r="E53" s="50"/>
      <c r="F53" s="50"/>
      <c r="G53" s="50"/>
      <c r="H53" s="50"/>
      <c r="I53" s="50"/>
      <c r="J53" s="50"/>
      <c r="K53" s="33">
        <f t="shared" si="24"/>
        <v>0</v>
      </c>
      <c r="L53" s="87">
        <v>1500000</v>
      </c>
      <c r="M53" s="50"/>
      <c r="N53" s="50"/>
      <c r="O53" s="50"/>
      <c r="P53" s="50"/>
      <c r="Q53" s="50"/>
      <c r="R53" s="39">
        <f t="shared" si="34"/>
        <v>1500000</v>
      </c>
      <c r="S53" s="50"/>
      <c r="T53" s="50"/>
      <c r="U53" s="50"/>
      <c r="V53" s="50"/>
      <c r="W53" s="50"/>
      <c r="X53" s="50"/>
      <c r="Y53" s="33">
        <f t="shared" si="26"/>
        <v>0</v>
      </c>
      <c r="Z53" s="50"/>
      <c r="AA53" s="50"/>
      <c r="AB53" s="50"/>
      <c r="AC53" s="50"/>
      <c r="AD53" s="50"/>
      <c r="AE53" s="50"/>
      <c r="AF53" s="33">
        <f t="shared" si="27"/>
        <v>0</v>
      </c>
      <c r="AG53" s="50"/>
      <c r="AH53" s="50"/>
      <c r="AI53" s="50"/>
      <c r="AJ53" s="50"/>
      <c r="AK53" s="50"/>
      <c r="AL53" s="50"/>
      <c r="AM53" s="33">
        <f t="shared" si="28"/>
        <v>0</v>
      </c>
      <c r="AN53" s="50"/>
      <c r="AO53" s="50"/>
      <c r="AP53" s="50"/>
      <c r="AQ53" s="50"/>
      <c r="AR53" s="50"/>
      <c r="AS53" s="50"/>
      <c r="AT53" s="87">
        <f t="shared" si="36"/>
        <v>0</v>
      </c>
      <c r="AU53" s="35">
        <f t="shared" si="30"/>
        <v>1500000</v>
      </c>
      <c r="AV53" s="89" t="s">
        <v>793</v>
      </c>
      <c r="AW53" s="50">
        <v>2023</v>
      </c>
      <c r="AX53" s="50">
        <v>2023</v>
      </c>
      <c r="AY53" s="52" t="s">
        <v>68</v>
      </c>
    </row>
    <row r="54" spans="1:51" s="1" customFormat="1" ht="212.45" customHeight="1" x14ac:dyDescent="0.25">
      <c r="A54" s="167" t="s">
        <v>309</v>
      </c>
      <c r="B54" s="286" t="s">
        <v>963</v>
      </c>
      <c r="C54" s="234" t="s">
        <v>97</v>
      </c>
      <c r="D54" s="235"/>
      <c r="E54" s="279"/>
      <c r="F54" s="280"/>
      <c r="G54" s="235"/>
      <c r="H54" s="235"/>
      <c r="I54" s="235"/>
      <c r="J54" s="235"/>
      <c r="K54" s="274">
        <f t="shared" si="24"/>
        <v>0</v>
      </c>
      <c r="L54" s="236"/>
      <c r="M54" s="236"/>
      <c r="N54" s="236"/>
      <c r="O54" s="236"/>
      <c r="P54" s="236"/>
      <c r="Q54" s="236"/>
      <c r="R54" s="237">
        <f t="shared" si="34"/>
        <v>0</v>
      </c>
      <c r="S54" s="236">
        <v>16962.833025</v>
      </c>
      <c r="T54" s="236">
        <v>96122.720474999995</v>
      </c>
      <c r="U54" s="236"/>
      <c r="V54" s="236"/>
      <c r="W54" s="236"/>
      <c r="X54" s="236"/>
      <c r="Y54" s="237">
        <f t="shared" si="26"/>
        <v>113085.55349999999</v>
      </c>
      <c r="Z54" s="236">
        <v>322293.827475</v>
      </c>
      <c r="AA54" s="236">
        <v>1826331.689025</v>
      </c>
      <c r="AB54" s="236"/>
      <c r="AC54" s="236"/>
      <c r="AD54" s="236"/>
      <c r="AE54" s="236"/>
      <c r="AF54" s="274">
        <f t="shared" si="27"/>
        <v>2148625.5164999999</v>
      </c>
      <c r="AG54" s="236"/>
      <c r="AH54" s="236"/>
      <c r="AI54" s="236"/>
      <c r="AJ54" s="236"/>
      <c r="AK54" s="236"/>
      <c r="AL54" s="236"/>
      <c r="AM54" s="274">
        <f t="shared" si="28"/>
        <v>0</v>
      </c>
      <c r="AN54" s="236"/>
      <c r="AO54" s="236"/>
      <c r="AP54" s="236"/>
      <c r="AQ54" s="236"/>
      <c r="AR54" s="236"/>
      <c r="AS54" s="236"/>
      <c r="AT54" s="237">
        <f t="shared" si="36"/>
        <v>0</v>
      </c>
      <c r="AU54" s="287">
        <f>AT54+AM54+AF54+Y54+R54+K54</f>
        <v>2261711.0699999998</v>
      </c>
      <c r="AV54" s="285" t="s">
        <v>964</v>
      </c>
      <c r="AW54" s="235">
        <v>2024</v>
      </c>
      <c r="AX54" s="235">
        <v>2025</v>
      </c>
      <c r="AY54" s="52" t="s">
        <v>68</v>
      </c>
    </row>
    <row r="55" spans="1:51" s="1" customFormat="1" ht="39.6" customHeight="1" x14ac:dyDescent="0.25">
      <c r="A55" s="320" t="s">
        <v>999</v>
      </c>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c r="AU55" s="321"/>
      <c r="AV55" s="321"/>
      <c r="AW55" s="321"/>
      <c r="AX55" s="321"/>
      <c r="AY55" s="322"/>
    </row>
    <row r="56" spans="1:51" s="1" customFormat="1" ht="121.5" customHeight="1" x14ac:dyDescent="0.25">
      <c r="A56" s="167" t="s">
        <v>310</v>
      </c>
      <c r="B56" s="32" t="s">
        <v>514</v>
      </c>
      <c r="C56" s="38" t="s">
        <v>97</v>
      </c>
      <c r="D56" s="40"/>
      <c r="E56" s="40"/>
      <c r="F56" s="173"/>
      <c r="G56" s="174"/>
      <c r="H56" s="174"/>
      <c r="I56" s="174"/>
      <c r="J56" s="174"/>
      <c r="K56" s="139">
        <f t="shared" ref="K56" si="37">E56+F56+G56+I56</f>
        <v>0</v>
      </c>
      <c r="L56" s="162">
        <f>63500+35000+35000</f>
        <v>133500</v>
      </c>
      <c r="M56" s="40"/>
      <c r="N56" s="40"/>
      <c r="O56" s="40"/>
      <c r="P56" s="40"/>
      <c r="Q56" s="40"/>
      <c r="R56" s="39">
        <f t="shared" si="34"/>
        <v>133500</v>
      </c>
      <c r="S56" s="40"/>
      <c r="T56" s="40"/>
      <c r="U56" s="40"/>
      <c r="V56" s="40"/>
      <c r="W56" s="40"/>
      <c r="X56" s="40"/>
      <c r="Y56" s="33">
        <f t="shared" si="26"/>
        <v>0</v>
      </c>
      <c r="Z56" s="40"/>
      <c r="AA56" s="40"/>
      <c r="AB56" s="40"/>
      <c r="AC56" s="40"/>
      <c r="AD56" s="40"/>
      <c r="AE56" s="40"/>
      <c r="AF56" s="33">
        <f t="shared" si="27"/>
        <v>0</v>
      </c>
      <c r="AG56" s="40"/>
      <c r="AH56" s="40"/>
      <c r="AI56" s="40"/>
      <c r="AJ56" s="40"/>
      <c r="AK56" s="40"/>
      <c r="AL56" s="40"/>
      <c r="AM56" s="33">
        <f t="shared" si="28"/>
        <v>0</v>
      </c>
      <c r="AN56" s="40"/>
      <c r="AO56" s="40"/>
      <c r="AP56" s="40"/>
      <c r="AQ56" s="40"/>
      <c r="AR56" s="40"/>
      <c r="AS56" s="40"/>
      <c r="AT56" s="39">
        <f t="shared" ref="AT56:AT61" si="38">AN56+AO56+AP56+AR56</f>
        <v>0</v>
      </c>
      <c r="AU56" s="35">
        <f t="shared" si="30"/>
        <v>133500</v>
      </c>
      <c r="AV56" s="42" t="s">
        <v>783</v>
      </c>
      <c r="AW56" s="40">
        <v>2023</v>
      </c>
      <c r="AX56" s="40">
        <v>2023</v>
      </c>
      <c r="AY56" s="52" t="s">
        <v>505</v>
      </c>
    </row>
    <row r="57" spans="1:51" s="230" customFormat="1" ht="381" customHeight="1" x14ac:dyDescent="0.25">
      <c r="A57" s="167" t="s">
        <v>311</v>
      </c>
      <c r="B57" s="32" t="s">
        <v>268</v>
      </c>
      <c r="C57" s="38" t="s">
        <v>97</v>
      </c>
      <c r="D57" s="40"/>
      <c r="E57" s="40"/>
      <c r="F57" s="173"/>
      <c r="G57" s="174"/>
      <c r="H57" s="174"/>
      <c r="I57" s="174"/>
      <c r="J57" s="174"/>
      <c r="K57" s="139">
        <f t="shared" ref="K57:K58" si="39">E57+F57+G57+I57</f>
        <v>0</v>
      </c>
      <c r="L57" s="40">
        <f>83119+24111+24111</f>
        <v>131341</v>
      </c>
      <c r="M57" s="40"/>
      <c r="N57" s="40"/>
      <c r="O57" s="40"/>
      <c r="P57" s="40"/>
      <c r="Q57" s="40"/>
      <c r="R57" s="39">
        <f t="shared" si="34"/>
        <v>131341</v>
      </c>
      <c r="S57" s="40">
        <v>83119</v>
      </c>
      <c r="T57" s="40"/>
      <c r="U57" s="40"/>
      <c r="V57" s="40"/>
      <c r="W57" s="40"/>
      <c r="X57" s="40"/>
      <c r="Y57" s="33">
        <f t="shared" si="26"/>
        <v>83119</v>
      </c>
      <c r="Z57" s="40"/>
      <c r="AA57" s="40"/>
      <c r="AB57" s="40"/>
      <c r="AC57" s="40"/>
      <c r="AD57" s="40"/>
      <c r="AE57" s="40"/>
      <c r="AF57" s="33">
        <f t="shared" si="27"/>
        <v>0</v>
      </c>
      <c r="AG57" s="40"/>
      <c r="AH57" s="40"/>
      <c r="AI57" s="40"/>
      <c r="AJ57" s="40"/>
      <c r="AK57" s="40"/>
      <c r="AL57" s="40"/>
      <c r="AM57" s="33">
        <f t="shared" si="28"/>
        <v>0</v>
      </c>
      <c r="AN57" s="40"/>
      <c r="AO57" s="40"/>
      <c r="AP57" s="40"/>
      <c r="AQ57" s="40"/>
      <c r="AR57" s="40"/>
      <c r="AS57" s="40"/>
      <c r="AT57" s="39">
        <f t="shared" si="38"/>
        <v>0</v>
      </c>
      <c r="AU57" s="35">
        <f t="shared" si="30"/>
        <v>214460</v>
      </c>
      <c r="AV57" s="42" t="s">
        <v>794</v>
      </c>
      <c r="AW57" s="40">
        <v>2023</v>
      </c>
      <c r="AX57" s="40">
        <v>2024</v>
      </c>
      <c r="AY57" s="25" t="s">
        <v>267</v>
      </c>
    </row>
    <row r="58" spans="1:51" s="1" customFormat="1" ht="409.6" customHeight="1" x14ac:dyDescent="0.25">
      <c r="A58" s="167" t="s">
        <v>312</v>
      </c>
      <c r="B58" s="233" t="s">
        <v>1019</v>
      </c>
      <c r="C58" s="234" t="s">
        <v>97</v>
      </c>
      <c r="D58" s="235"/>
      <c r="E58" s="279"/>
      <c r="F58" s="280"/>
      <c r="G58" s="235"/>
      <c r="H58" s="235"/>
      <c r="I58" s="235"/>
      <c r="J58" s="235"/>
      <c r="K58" s="288">
        <f t="shared" si="39"/>
        <v>0</v>
      </c>
      <c r="L58" s="275"/>
      <c r="M58" s="275"/>
      <c r="N58" s="275"/>
      <c r="O58" s="275"/>
      <c r="P58" s="275"/>
      <c r="Q58" s="275"/>
      <c r="R58" s="277">
        <f t="shared" si="34"/>
        <v>0</v>
      </c>
      <c r="S58" s="275"/>
      <c r="T58" s="275">
        <v>142331.57212050227</v>
      </c>
      <c r="U58" s="275">
        <v>806545.57534951286</v>
      </c>
      <c r="V58" s="275" t="s">
        <v>46</v>
      </c>
      <c r="W58" s="275"/>
      <c r="X58" s="275"/>
      <c r="Y58" s="277">
        <f t="shared" si="26"/>
        <v>948877.1474700151</v>
      </c>
      <c r="Z58" s="275"/>
      <c r="AA58" s="275">
        <v>215150.42630439519</v>
      </c>
      <c r="AB58" s="275">
        <v>1219185.7490582394</v>
      </c>
      <c r="AC58" s="275" t="s">
        <v>46</v>
      </c>
      <c r="AD58" s="275"/>
      <c r="AE58" s="275"/>
      <c r="AF58" s="276">
        <f t="shared" si="27"/>
        <v>1434336.1753626345</v>
      </c>
      <c r="AG58" s="275"/>
      <c r="AH58" s="275"/>
      <c r="AI58" s="275"/>
      <c r="AJ58" s="275"/>
      <c r="AK58" s="275"/>
      <c r="AL58" s="275"/>
      <c r="AM58" s="276">
        <f t="shared" si="28"/>
        <v>0</v>
      </c>
      <c r="AN58" s="275"/>
      <c r="AO58" s="275"/>
      <c r="AP58" s="275"/>
      <c r="AQ58" s="275"/>
      <c r="AR58" s="275"/>
      <c r="AS58" s="275"/>
      <c r="AT58" s="277">
        <f t="shared" si="38"/>
        <v>0</v>
      </c>
      <c r="AU58" s="278">
        <f>AT58+AM58+AF58+Y58+R58+K58</f>
        <v>2383213.3228326496</v>
      </c>
      <c r="AV58" s="285" t="s">
        <v>1020</v>
      </c>
      <c r="AW58" s="235">
        <v>2024</v>
      </c>
      <c r="AX58" s="235">
        <v>2025</v>
      </c>
      <c r="AY58" s="52" t="s">
        <v>68</v>
      </c>
    </row>
    <row r="59" spans="1:51" s="1" customFormat="1" ht="48" customHeight="1" x14ac:dyDescent="0.25">
      <c r="A59" s="332" t="s">
        <v>1033</v>
      </c>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3"/>
      <c r="AY59" s="334"/>
    </row>
    <row r="60" spans="1:51" s="1" customFormat="1" ht="170.1" customHeight="1" x14ac:dyDescent="0.25">
      <c r="A60" s="167" t="s">
        <v>313</v>
      </c>
      <c r="B60" s="38" t="s">
        <v>66</v>
      </c>
      <c r="C60" s="38" t="s">
        <v>97</v>
      </c>
      <c r="D60" s="40"/>
      <c r="E60" s="40"/>
      <c r="F60" s="40"/>
      <c r="G60" s="40"/>
      <c r="H60" s="40"/>
      <c r="I60" s="40"/>
      <c r="J60" s="40"/>
      <c r="K60" s="47">
        <f t="shared" ref="K60:K79" si="40">E60+F60+G60+I60</f>
        <v>0</v>
      </c>
      <c r="L60" s="40"/>
      <c r="M60" s="40"/>
      <c r="N60" s="40"/>
      <c r="O60" s="40"/>
      <c r="P60" s="40"/>
      <c r="Q60" s="40"/>
      <c r="R60" s="39">
        <f t="shared" si="34"/>
        <v>0</v>
      </c>
      <c r="S60" s="40"/>
      <c r="T60" s="40"/>
      <c r="V60" s="40"/>
      <c r="W60" s="40"/>
      <c r="X60" s="40"/>
      <c r="Y60" s="33">
        <f t="shared" si="26"/>
        <v>0</v>
      </c>
      <c r="Z60" s="40">
        <v>1000000</v>
      </c>
      <c r="AA60" s="40"/>
      <c r="AB60" s="40"/>
      <c r="AC60" s="40"/>
      <c r="AD60" s="40"/>
      <c r="AE60" s="40"/>
      <c r="AF60" s="33">
        <f t="shared" si="27"/>
        <v>1000000</v>
      </c>
      <c r="AG60" s="40"/>
      <c r="AH60" s="40"/>
      <c r="AI60" s="40"/>
      <c r="AJ60" s="40"/>
      <c r="AK60" s="40"/>
      <c r="AL60" s="40"/>
      <c r="AM60" s="33">
        <f t="shared" si="28"/>
        <v>0</v>
      </c>
      <c r="AN60" s="40"/>
      <c r="AO60" s="40"/>
      <c r="AP60" s="40"/>
      <c r="AQ60" s="40"/>
      <c r="AR60" s="40"/>
      <c r="AS60" s="40"/>
      <c r="AT60" s="39">
        <f t="shared" si="38"/>
        <v>0</v>
      </c>
      <c r="AU60" s="35">
        <f t="shared" si="30"/>
        <v>1000000</v>
      </c>
      <c r="AV60" s="42" t="s">
        <v>662</v>
      </c>
      <c r="AW60" s="40">
        <v>2025</v>
      </c>
      <c r="AX60" s="40">
        <v>2025</v>
      </c>
      <c r="AY60" s="52" t="s">
        <v>68</v>
      </c>
    </row>
    <row r="61" spans="1:51" s="1" customFormat="1" ht="167.45" customHeight="1" x14ac:dyDescent="0.25">
      <c r="A61" s="242" t="s">
        <v>314</v>
      </c>
      <c r="B61" s="243" t="s">
        <v>189</v>
      </c>
      <c r="C61" s="219" t="s">
        <v>97</v>
      </c>
      <c r="D61" s="220"/>
      <c r="E61" s="244">
        <v>0</v>
      </c>
      <c r="F61" s="245"/>
      <c r="G61" s="246"/>
      <c r="H61" s="246"/>
      <c r="I61" s="246"/>
      <c r="J61" s="246"/>
      <c r="K61" s="247">
        <f t="shared" si="40"/>
        <v>0</v>
      </c>
      <c r="L61" s="245">
        <v>39251.502</v>
      </c>
      <c r="M61" s="245">
        <v>222425.16899999999</v>
      </c>
      <c r="N61" s="246"/>
      <c r="O61" s="246"/>
      <c r="P61" s="246"/>
      <c r="Q61" s="246"/>
      <c r="R61" s="248">
        <f>L61+M61+N61+P61</f>
        <v>261676.671</v>
      </c>
      <c r="S61" s="246">
        <v>91586.837999999989</v>
      </c>
      <c r="T61" s="246">
        <v>518992.06099999993</v>
      </c>
      <c r="U61" s="246"/>
      <c r="V61" s="246"/>
      <c r="W61" s="246"/>
      <c r="X61" s="246"/>
      <c r="Y61" s="249">
        <f t="shared" si="26"/>
        <v>610578.89899999998</v>
      </c>
      <c r="Z61" s="246"/>
      <c r="AA61" s="246"/>
      <c r="AB61" s="246"/>
      <c r="AC61" s="246"/>
      <c r="AD61" s="246"/>
      <c r="AE61" s="246"/>
      <c r="AF61" s="249">
        <f>Z61+AA61+AB61+AD61</f>
        <v>0</v>
      </c>
      <c r="AG61" s="246"/>
      <c r="AH61" s="246"/>
      <c r="AI61" s="246"/>
      <c r="AJ61" s="246"/>
      <c r="AK61" s="246"/>
      <c r="AL61" s="246"/>
      <c r="AM61" s="249">
        <f t="shared" si="28"/>
        <v>0</v>
      </c>
      <c r="AN61" s="246"/>
      <c r="AO61" s="246"/>
      <c r="AP61" s="246"/>
      <c r="AQ61" s="246"/>
      <c r="AR61" s="246"/>
      <c r="AS61" s="246"/>
      <c r="AT61" s="248">
        <f t="shared" si="38"/>
        <v>0</v>
      </c>
      <c r="AU61" s="250">
        <f>AT61+AM61+AF61+Y61+R61+K61</f>
        <v>872255.57</v>
      </c>
      <c r="AV61" s="251" t="s">
        <v>939</v>
      </c>
      <c r="AW61" s="220">
        <v>2023</v>
      </c>
      <c r="AX61" s="220">
        <v>2024</v>
      </c>
      <c r="AY61" s="252" t="s">
        <v>68</v>
      </c>
    </row>
    <row r="62" spans="1:51" s="1" customFormat="1" ht="46.5" customHeight="1" x14ac:dyDescent="0.25">
      <c r="A62" s="332" t="s">
        <v>940</v>
      </c>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4"/>
    </row>
    <row r="63" spans="1:51" s="1" customFormat="1" ht="73.5" customHeight="1" x14ac:dyDescent="0.25">
      <c r="A63" s="167" t="s">
        <v>315</v>
      </c>
      <c r="B63" s="177" t="s">
        <v>193</v>
      </c>
      <c r="C63" s="38" t="s">
        <v>97</v>
      </c>
      <c r="D63" s="40"/>
      <c r="E63" s="178">
        <v>159244.18499999997</v>
      </c>
      <c r="F63" s="171">
        <v>902383.71499999985</v>
      </c>
      <c r="G63" s="40"/>
      <c r="H63" s="40"/>
      <c r="I63" s="178"/>
      <c r="J63" s="40"/>
      <c r="K63" s="47">
        <f>E63+F63+G63+I63</f>
        <v>1061627.8999999999</v>
      </c>
      <c r="L63" s="40">
        <v>28101.915000000001</v>
      </c>
      <c r="M63" s="40">
        <v>159244.185</v>
      </c>
      <c r="N63" s="40"/>
      <c r="O63" s="40"/>
      <c r="P63" s="40"/>
      <c r="Q63" s="40"/>
      <c r="R63" s="39">
        <f t="shared" si="34"/>
        <v>187346.1</v>
      </c>
      <c r="S63" s="178"/>
      <c r="T63" s="171"/>
      <c r="U63" s="40"/>
      <c r="V63" s="40"/>
      <c r="W63" s="40"/>
      <c r="X63" s="40"/>
      <c r="Y63" s="33">
        <f t="shared" si="26"/>
        <v>0</v>
      </c>
      <c r="Z63" s="40"/>
      <c r="AA63" s="40"/>
      <c r="AB63" s="40"/>
      <c r="AC63" s="40"/>
      <c r="AD63" s="40"/>
      <c r="AE63" s="40"/>
      <c r="AF63" s="33">
        <f t="shared" si="27"/>
        <v>0</v>
      </c>
      <c r="AG63" s="40"/>
      <c r="AH63" s="40"/>
      <c r="AI63" s="40"/>
      <c r="AJ63" s="40"/>
      <c r="AK63" s="40"/>
      <c r="AL63" s="40"/>
      <c r="AM63" s="33">
        <f t="shared" si="28"/>
        <v>0</v>
      </c>
      <c r="AN63" s="40"/>
      <c r="AO63" s="40"/>
      <c r="AP63" s="40"/>
      <c r="AQ63" s="40"/>
      <c r="AR63" s="40"/>
      <c r="AS63" s="40"/>
      <c r="AT63" s="39">
        <f t="shared" ref="AT63:AT79" si="41">AN63+AO63+AP63+AR63</f>
        <v>0</v>
      </c>
      <c r="AU63" s="35">
        <f t="shared" si="30"/>
        <v>1248974</v>
      </c>
      <c r="AV63" s="172" t="s">
        <v>907</v>
      </c>
      <c r="AW63" s="40">
        <v>2022</v>
      </c>
      <c r="AX63" s="40">
        <v>2023</v>
      </c>
      <c r="AY63" s="52" t="s">
        <v>68</v>
      </c>
    </row>
    <row r="64" spans="1:51" s="7" customFormat="1" ht="86.25" customHeight="1" x14ac:dyDescent="0.25">
      <c r="A64" s="167" t="s">
        <v>316</v>
      </c>
      <c r="B64" s="177" t="s">
        <v>194</v>
      </c>
      <c r="C64" s="38" t="s">
        <v>97</v>
      </c>
      <c r="D64" s="40"/>
      <c r="E64" s="178">
        <v>137409.44999999998</v>
      </c>
      <c r="F64" s="171">
        <v>778653.54999999993</v>
      </c>
      <c r="G64" s="40"/>
      <c r="H64" s="40"/>
      <c r="I64" s="178"/>
      <c r="J64" s="40"/>
      <c r="K64" s="47">
        <f>E64+F64+G64+I64</f>
        <v>916062.99999999988</v>
      </c>
      <c r="L64" s="40"/>
      <c r="M64" s="40"/>
      <c r="N64" s="40"/>
      <c r="O64" s="40"/>
      <c r="P64" s="40"/>
      <c r="Q64" s="40"/>
      <c r="R64" s="39">
        <f t="shared" si="34"/>
        <v>0</v>
      </c>
      <c r="S64" s="40"/>
      <c r="T64" s="40"/>
      <c r="U64" s="40"/>
      <c r="V64" s="40"/>
      <c r="W64" s="40"/>
      <c r="X64" s="40"/>
      <c r="Y64" s="33">
        <f t="shared" si="26"/>
        <v>0</v>
      </c>
      <c r="Z64" s="40"/>
      <c r="AA64" s="40"/>
      <c r="AB64" s="40"/>
      <c r="AC64" s="40"/>
      <c r="AD64" s="40"/>
      <c r="AE64" s="40"/>
      <c r="AF64" s="33">
        <f t="shared" si="27"/>
        <v>0</v>
      </c>
      <c r="AG64" s="40"/>
      <c r="AH64" s="40"/>
      <c r="AI64" s="40"/>
      <c r="AJ64" s="40"/>
      <c r="AK64" s="40"/>
      <c r="AL64" s="40"/>
      <c r="AM64" s="33">
        <f t="shared" si="28"/>
        <v>0</v>
      </c>
      <c r="AN64" s="40"/>
      <c r="AO64" s="40"/>
      <c r="AP64" s="40"/>
      <c r="AQ64" s="40"/>
      <c r="AR64" s="40"/>
      <c r="AS64" s="40"/>
      <c r="AT64" s="39">
        <f t="shared" si="41"/>
        <v>0</v>
      </c>
      <c r="AU64" s="35">
        <f t="shared" si="30"/>
        <v>916062.99999999988</v>
      </c>
      <c r="AV64" s="172" t="s">
        <v>796</v>
      </c>
      <c r="AW64" s="40">
        <v>2022</v>
      </c>
      <c r="AX64" s="40">
        <v>2022</v>
      </c>
      <c r="AY64" s="52" t="s">
        <v>68</v>
      </c>
    </row>
    <row r="65" spans="1:51" s="7" customFormat="1" ht="86.25" customHeight="1" x14ac:dyDescent="0.25">
      <c r="A65" s="167" t="s">
        <v>317</v>
      </c>
      <c r="B65" s="177" t="s">
        <v>195</v>
      </c>
      <c r="C65" s="38" t="s">
        <v>97</v>
      </c>
      <c r="D65" s="40"/>
      <c r="E65" s="178">
        <v>148388.85</v>
      </c>
      <c r="F65" s="171">
        <v>840870.15</v>
      </c>
      <c r="G65" s="40"/>
      <c r="H65" s="40"/>
      <c r="I65" s="178"/>
      <c r="J65" s="40"/>
      <c r="K65" s="47">
        <f>E65+F65+G65+I65</f>
        <v>989259</v>
      </c>
      <c r="L65" s="40"/>
      <c r="M65" s="40"/>
      <c r="N65" s="40"/>
      <c r="O65" s="40"/>
      <c r="P65" s="40"/>
      <c r="Q65" s="40"/>
      <c r="R65" s="39">
        <f t="shared" si="34"/>
        <v>0</v>
      </c>
      <c r="S65" s="40"/>
      <c r="T65" s="40"/>
      <c r="U65" s="40"/>
      <c r="V65" s="40"/>
      <c r="W65" s="40"/>
      <c r="X65" s="40"/>
      <c r="Y65" s="33">
        <f t="shared" si="26"/>
        <v>0</v>
      </c>
      <c r="Z65" s="40"/>
      <c r="AA65" s="40"/>
      <c r="AB65" s="40"/>
      <c r="AC65" s="40"/>
      <c r="AD65" s="40"/>
      <c r="AE65" s="40"/>
      <c r="AF65" s="33">
        <f t="shared" si="27"/>
        <v>0</v>
      </c>
      <c r="AG65" s="40"/>
      <c r="AH65" s="40"/>
      <c r="AI65" s="40"/>
      <c r="AJ65" s="40"/>
      <c r="AK65" s="40"/>
      <c r="AL65" s="40"/>
      <c r="AM65" s="33">
        <f t="shared" si="28"/>
        <v>0</v>
      </c>
      <c r="AN65" s="40"/>
      <c r="AO65" s="40"/>
      <c r="AP65" s="40"/>
      <c r="AQ65" s="40"/>
      <c r="AR65" s="40"/>
      <c r="AS65" s="40"/>
      <c r="AT65" s="39">
        <f t="shared" si="41"/>
        <v>0</v>
      </c>
      <c r="AU65" s="35">
        <f t="shared" si="30"/>
        <v>989259</v>
      </c>
      <c r="AV65" s="172" t="s">
        <v>797</v>
      </c>
      <c r="AW65" s="40">
        <v>2022</v>
      </c>
      <c r="AX65" s="40">
        <v>2022</v>
      </c>
      <c r="AY65" s="52" t="s">
        <v>68</v>
      </c>
    </row>
    <row r="66" spans="1:51" s="7" customFormat="1" ht="86.25" customHeight="1" x14ac:dyDescent="0.25">
      <c r="A66" s="19" t="s">
        <v>519</v>
      </c>
      <c r="B66" s="179" t="s">
        <v>196</v>
      </c>
      <c r="C66" s="38" t="s">
        <v>97</v>
      </c>
      <c r="D66" s="40"/>
      <c r="E66" s="178">
        <v>61229.7</v>
      </c>
      <c r="F66" s="171">
        <v>346968.3</v>
      </c>
      <c r="G66" s="40"/>
      <c r="H66" s="40"/>
      <c r="I66" s="178"/>
      <c r="J66" s="40"/>
      <c r="K66" s="47">
        <f>E66+F66+G66+I66</f>
        <v>408198</v>
      </c>
      <c r="L66" s="40"/>
      <c r="M66" s="40"/>
      <c r="N66" s="40"/>
      <c r="O66" s="40"/>
      <c r="P66" s="40"/>
      <c r="Q66" s="40"/>
      <c r="R66" s="39">
        <f t="shared" si="34"/>
        <v>0</v>
      </c>
      <c r="S66" s="40"/>
      <c r="T66" s="40"/>
      <c r="U66" s="40"/>
      <c r="V66" s="40"/>
      <c r="W66" s="40"/>
      <c r="X66" s="40"/>
      <c r="Y66" s="33">
        <f t="shared" si="26"/>
        <v>0</v>
      </c>
      <c r="Z66" s="40"/>
      <c r="AA66" s="40"/>
      <c r="AB66" s="40"/>
      <c r="AC66" s="40"/>
      <c r="AD66" s="40"/>
      <c r="AE66" s="40"/>
      <c r="AF66" s="33">
        <f t="shared" si="27"/>
        <v>0</v>
      </c>
      <c r="AG66" s="40"/>
      <c r="AH66" s="40"/>
      <c r="AI66" s="40"/>
      <c r="AJ66" s="40"/>
      <c r="AK66" s="40"/>
      <c r="AL66" s="40"/>
      <c r="AM66" s="33">
        <f t="shared" si="28"/>
        <v>0</v>
      </c>
      <c r="AN66" s="40"/>
      <c r="AO66" s="40"/>
      <c r="AP66" s="40"/>
      <c r="AQ66" s="40"/>
      <c r="AR66" s="40"/>
      <c r="AS66" s="40"/>
      <c r="AT66" s="39">
        <f t="shared" si="41"/>
        <v>0</v>
      </c>
      <c r="AU66" s="35">
        <f t="shared" si="30"/>
        <v>408198</v>
      </c>
      <c r="AV66" s="172" t="s">
        <v>795</v>
      </c>
      <c r="AW66" s="40">
        <v>2022</v>
      </c>
      <c r="AX66" s="40">
        <v>2022</v>
      </c>
      <c r="AY66" s="52" t="s">
        <v>68</v>
      </c>
    </row>
    <row r="67" spans="1:51" s="7" customFormat="1" ht="86.25" customHeight="1" x14ac:dyDescent="0.25">
      <c r="A67" s="167" t="s">
        <v>318</v>
      </c>
      <c r="B67" s="42" t="s">
        <v>847</v>
      </c>
      <c r="C67" s="38" t="s">
        <v>97</v>
      </c>
      <c r="D67" s="40"/>
      <c r="E67" s="133">
        <v>19965</v>
      </c>
      <c r="F67" s="38">
        <v>113135</v>
      </c>
      <c r="G67" s="40"/>
      <c r="H67" s="40"/>
      <c r="I67" s="40"/>
      <c r="J67" s="40"/>
      <c r="K67" s="47">
        <f t="shared" si="40"/>
        <v>133100</v>
      </c>
      <c r="L67" s="40"/>
      <c r="M67" s="40"/>
      <c r="N67" s="40"/>
      <c r="O67" s="40"/>
      <c r="P67" s="40"/>
      <c r="Q67" s="40"/>
      <c r="R67" s="39">
        <f t="shared" si="34"/>
        <v>0</v>
      </c>
      <c r="S67" s="40"/>
      <c r="T67" s="40"/>
      <c r="U67" s="40"/>
      <c r="V67" s="40"/>
      <c r="W67" s="40"/>
      <c r="X67" s="40"/>
      <c r="Y67" s="33">
        <f t="shared" si="26"/>
        <v>0</v>
      </c>
      <c r="Z67" s="40"/>
      <c r="AA67" s="40"/>
      <c r="AB67" s="40"/>
      <c r="AC67" s="40"/>
      <c r="AD67" s="40"/>
      <c r="AE67" s="40"/>
      <c r="AF67" s="33">
        <f t="shared" si="27"/>
        <v>0</v>
      </c>
      <c r="AG67" s="40"/>
      <c r="AH67" s="40"/>
      <c r="AI67" s="40"/>
      <c r="AJ67" s="40"/>
      <c r="AK67" s="40"/>
      <c r="AL67" s="40"/>
      <c r="AM67" s="33">
        <f t="shared" si="28"/>
        <v>0</v>
      </c>
      <c r="AN67" s="40"/>
      <c r="AO67" s="40"/>
      <c r="AP67" s="40"/>
      <c r="AQ67" s="40"/>
      <c r="AR67" s="40"/>
      <c r="AS67" s="40"/>
      <c r="AT67" s="39">
        <f t="shared" si="41"/>
        <v>0</v>
      </c>
      <c r="AU67" s="35">
        <f t="shared" si="30"/>
        <v>133100</v>
      </c>
      <c r="AV67" s="42" t="s">
        <v>798</v>
      </c>
      <c r="AW67" s="40">
        <v>2022</v>
      </c>
      <c r="AX67" s="40">
        <v>2022</v>
      </c>
      <c r="AY67" s="52" t="s">
        <v>68</v>
      </c>
    </row>
    <row r="68" spans="1:51" s="7" customFormat="1" ht="86.25" customHeight="1" x14ac:dyDescent="0.25">
      <c r="A68" s="55" t="s">
        <v>813</v>
      </c>
      <c r="B68" s="96" t="s">
        <v>846</v>
      </c>
      <c r="C68" s="48" t="s">
        <v>97</v>
      </c>
      <c r="D68" s="48"/>
      <c r="E68" s="180"/>
      <c r="F68" s="48"/>
      <c r="G68" s="48"/>
      <c r="H68" s="48"/>
      <c r="I68" s="48"/>
      <c r="J68" s="48"/>
      <c r="K68" s="93">
        <f t="shared" si="40"/>
        <v>0</v>
      </c>
      <c r="L68" s="48"/>
      <c r="M68" s="48"/>
      <c r="N68" s="48"/>
      <c r="O68" s="48"/>
      <c r="P68" s="48"/>
      <c r="Q68" s="48"/>
      <c r="R68" s="181">
        <f t="shared" si="34"/>
        <v>0</v>
      </c>
      <c r="S68" s="48">
        <v>13000</v>
      </c>
      <c r="T68" s="48"/>
      <c r="U68" s="48"/>
      <c r="V68" s="48"/>
      <c r="W68" s="48"/>
      <c r="X68" s="48"/>
      <c r="Y68" s="93">
        <f t="shared" si="26"/>
        <v>13000</v>
      </c>
      <c r="Z68" s="48">
        <v>1500000</v>
      </c>
      <c r="AA68" s="48"/>
      <c r="AB68" s="48"/>
      <c r="AC68" s="48"/>
      <c r="AD68" s="48"/>
      <c r="AE68" s="48"/>
      <c r="AF68" s="93">
        <f t="shared" si="27"/>
        <v>1500000</v>
      </c>
      <c r="AG68" s="48"/>
      <c r="AH68" s="48"/>
      <c r="AI68" s="48"/>
      <c r="AJ68" s="48"/>
      <c r="AK68" s="48"/>
      <c r="AL68" s="48"/>
      <c r="AM68" s="93">
        <f t="shared" si="28"/>
        <v>0</v>
      </c>
      <c r="AN68" s="48"/>
      <c r="AO68" s="48"/>
      <c r="AP68" s="48"/>
      <c r="AQ68" s="48"/>
      <c r="AR68" s="48"/>
      <c r="AS68" s="48"/>
      <c r="AT68" s="181">
        <f t="shared" si="41"/>
        <v>0</v>
      </c>
      <c r="AU68" s="95">
        <f t="shared" si="30"/>
        <v>1513000</v>
      </c>
      <c r="AV68" s="89" t="s">
        <v>908</v>
      </c>
      <c r="AW68" s="48">
        <v>2024</v>
      </c>
      <c r="AX68" s="48">
        <v>2025</v>
      </c>
      <c r="AY68" s="52" t="s">
        <v>68</v>
      </c>
    </row>
    <row r="69" spans="1:51" s="7" customFormat="1" ht="86.25" customHeight="1" x14ac:dyDescent="0.25">
      <c r="A69" s="55" t="s">
        <v>819</v>
      </c>
      <c r="B69" s="96" t="s">
        <v>814</v>
      </c>
      <c r="C69" s="48" t="s">
        <v>97</v>
      </c>
      <c r="D69" s="48"/>
      <c r="E69" s="180"/>
      <c r="F69" s="48"/>
      <c r="G69" s="48"/>
      <c r="H69" s="48"/>
      <c r="I69" s="48"/>
      <c r="J69" s="48"/>
      <c r="K69" s="93">
        <f t="shared" si="40"/>
        <v>0</v>
      </c>
      <c r="L69" s="48">
        <v>10000</v>
      </c>
      <c r="M69" s="48"/>
      <c r="N69" s="48"/>
      <c r="O69" s="48"/>
      <c r="P69" s="48"/>
      <c r="Q69" s="48"/>
      <c r="R69" s="181">
        <f t="shared" si="34"/>
        <v>10000</v>
      </c>
      <c r="S69" s="48">
        <v>390000</v>
      </c>
      <c r="T69" s="48"/>
      <c r="U69" s="48"/>
      <c r="V69" s="48"/>
      <c r="W69" s="48"/>
      <c r="X69" s="48"/>
      <c r="Y69" s="93">
        <f t="shared" si="26"/>
        <v>390000</v>
      </c>
      <c r="Z69" s="48"/>
      <c r="AA69" s="48"/>
      <c r="AB69" s="48"/>
      <c r="AC69" s="48"/>
      <c r="AD69" s="48"/>
      <c r="AE69" s="48"/>
      <c r="AF69" s="93">
        <f t="shared" si="27"/>
        <v>0</v>
      </c>
      <c r="AG69" s="48"/>
      <c r="AH69" s="48"/>
      <c r="AI69" s="48"/>
      <c r="AJ69" s="48"/>
      <c r="AK69" s="48"/>
      <c r="AL69" s="48"/>
      <c r="AM69" s="93">
        <f t="shared" si="28"/>
        <v>0</v>
      </c>
      <c r="AN69" s="48"/>
      <c r="AO69" s="48"/>
      <c r="AP69" s="48"/>
      <c r="AQ69" s="48"/>
      <c r="AR69" s="48"/>
      <c r="AS69" s="48"/>
      <c r="AT69" s="181">
        <f t="shared" si="41"/>
        <v>0</v>
      </c>
      <c r="AU69" s="95">
        <f t="shared" si="30"/>
        <v>400000</v>
      </c>
      <c r="AV69" s="89" t="s">
        <v>868</v>
      </c>
      <c r="AW69" s="48">
        <v>2023</v>
      </c>
      <c r="AX69" s="48">
        <v>2024</v>
      </c>
      <c r="AY69" s="52" t="s">
        <v>68</v>
      </c>
    </row>
    <row r="70" spans="1:51" s="7" customFormat="1" ht="86.25" customHeight="1" x14ac:dyDescent="0.25">
      <c r="A70" s="55" t="s">
        <v>820</v>
      </c>
      <c r="B70" s="96" t="s">
        <v>848</v>
      </c>
      <c r="C70" s="48" t="s">
        <v>97</v>
      </c>
      <c r="D70" s="48"/>
      <c r="E70" s="180"/>
      <c r="F70" s="48"/>
      <c r="G70" s="48"/>
      <c r="H70" s="48"/>
      <c r="I70" s="48"/>
      <c r="J70" s="48"/>
      <c r="K70" s="93">
        <f t="shared" si="40"/>
        <v>0</v>
      </c>
      <c r="L70" s="48">
        <v>715000</v>
      </c>
      <c r="M70" s="48"/>
      <c r="N70" s="48"/>
      <c r="O70" s="48"/>
      <c r="P70" s="48"/>
      <c r="Q70" s="48"/>
      <c r="R70" s="181">
        <f t="shared" si="34"/>
        <v>715000</v>
      </c>
      <c r="S70" s="48"/>
      <c r="T70" s="48"/>
      <c r="U70" s="48"/>
      <c r="V70" s="48"/>
      <c r="W70" s="48"/>
      <c r="X70" s="48"/>
      <c r="Y70" s="93">
        <f t="shared" si="26"/>
        <v>0</v>
      </c>
      <c r="Z70" s="48"/>
      <c r="AA70" s="48"/>
      <c r="AB70" s="48"/>
      <c r="AC70" s="48"/>
      <c r="AD70" s="48"/>
      <c r="AE70" s="48"/>
      <c r="AF70" s="93">
        <f t="shared" si="27"/>
        <v>0</v>
      </c>
      <c r="AG70" s="48"/>
      <c r="AH70" s="48"/>
      <c r="AI70" s="48"/>
      <c r="AJ70" s="48"/>
      <c r="AK70" s="48"/>
      <c r="AL70" s="48"/>
      <c r="AM70" s="93">
        <f t="shared" si="28"/>
        <v>0</v>
      </c>
      <c r="AN70" s="48"/>
      <c r="AO70" s="48"/>
      <c r="AP70" s="48"/>
      <c r="AQ70" s="48"/>
      <c r="AR70" s="48"/>
      <c r="AS70" s="48"/>
      <c r="AT70" s="181">
        <f t="shared" si="41"/>
        <v>0</v>
      </c>
      <c r="AU70" s="95">
        <f t="shared" si="30"/>
        <v>715000</v>
      </c>
      <c r="AV70" s="89" t="s">
        <v>909</v>
      </c>
      <c r="AW70" s="48">
        <v>2023</v>
      </c>
      <c r="AX70" s="48">
        <v>2023</v>
      </c>
      <c r="AY70" s="52" t="s">
        <v>68</v>
      </c>
    </row>
    <row r="71" spans="1:51" s="1" customFormat="1" ht="87.75" customHeight="1" x14ac:dyDescent="0.25">
      <c r="A71" s="55" t="s">
        <v>821</v>
      </c>
      <c r="B71" s="96" t="s">
        <v>815</v>
      </c>
      <c r="C71" s="48" t="s">
        <v>97</v>
      </c>
      <c r="D71" s="48"/>
      <c r="E71" s="180"/>
      <c r="F71" s="48"/>
      <c r="G71" s="48"/>
      <c r="H71" s="48"/>
      <c r="I71" s="48"/>
      <c r="J71" s="48"/>
      <c r="K71" s="93">
        <f t="shared" si="40"/>
        <v>0</v>
      </c>
      <c r="L71" s="48"/>
      <c r="M71" s="48"/>
      <c r="N71" s="48"/>
      <c r="O71" s="48"/>
      <c r="P71" s="48"/>
      <c r="Q71" s="48"/>
      <c r="R71" s="181">
        <f t="shared" si="34"/>
        <v>0</v>
      </c>
      <c r="S71" s="48"/>
      <c r="T71" s="48"/>
      <c r="U71" s="48"/>
      <c r="V71" s="48"/>
      <c r="W71" s="48"/>
      <c r="X71" s="48"/>
      <c r="Y71" s="93">
        <f t="shared" si="26"/>
        <v>0</v>
      </c>
      <c r="Z71" s="48"/>
      <c r="AA71" s="48"/>
      <c r="AB71" s="48"/>
      <c r="AC71" s="48"/>
      <c r="AD71" s="48"/>
      <c r="AE71" s="48"/>
      <c r="AF71" s="93">
        <f t="shared" si="27"/>
        <v>0</v>
      </c>
      <c r="AG71" s="48">
        <v>380000</v>
      </c>
      <c r="AH71" s="48"/>
      <c r="AI71" s="48"/>
      <c r="AJ71" s="48"/>
      <c r="AK71" s="48"/>
      <c r="AL71" s="48"/>
      <c r="AM71" s="93">
        <f t="shared" si="28"/>
        <v>380000</v>
      </c>
      <c r="AN71" s="48"/>
      <c r="AO71" s="48"/>
      <c r="AP71" s="48"/>
      <c r="AQ71" s="48"/>
      <c r="AR71" s="48"/>
      <c r="AS71" s="48"/>
      <c r="AT71" s="181">
        <f t="shared" si="41"/>
        <v>0</v>
      </c>
      <c r="AU71" s="95">
        <f t="shared" si="30"/>
        <v>380000</v>
      </c>
      <c r="AV71" s="89" t="s">
        <v>869</v>
      </c>
      <c r="AW71" s="48">
        <v>2026</v>
      </c>
      <c r="AX71" s="48">
        <v>2026</v>
      </c>
      <c r="AY71" s="52" t="s">
        <v>68</v>
      </c>
    </row>
    <row r="72" spans="1:51" s="1" customFormat="1" ht="63" customHeight="1" x14ac:dyDescent="0.25">
      <c r="A72" s="55" t="s">
        <v>821</v>
      </c>
      <c r="B72" s="96" t="s">
        <v>816</v>
      </c>
      <c r="C72" s="48" t="s">
        <v>97</v>
      </c>
      <c r="D72" s="48"/>
      <c r="E72" s="180"/>
      <c r="F72" s="48"/>
      <c r="G72" s="48"/>
      <c r="H72" s="48"/>
      <c r="I72" s="48"/>
      <c r="J72" s="48"/>
      <c r="K72" s="93">
        <f t="shared" si="40"/>
        <v>0</v>
      </c>
      <c r="L72" s="48"/>
      <c r="M72" s="48"/>
      <c r="N72" s="48"/>
      <c r="O72" s="48"/>
      <c r="P72" s="48"/>
      <c r="Q72" s="48"/>
      <c r="R72" s="181">
        <f t="shared" si="34"/>
        <v>0</v>
      </c>
      <c r="S72" s="48"/>
      <c r="T72" s="48"/>
      <c r="U72" s="48"/>
      <c r="V72" s="48"/>
      <c r="W72" s="48"/>
      <c r="X72" s="48"/>
      <c r="Y72" s="93">
        <f t="shared" si="26"/>
        <v>0</v>
      </c>
      <c r="Z72" s="48"/>
      <c r="AA72" s="48"/>
      <c r="AB72" s="48"/>
      <c r="AC72" s="48"/>
      <c r="AD72" s="48"/>
      <c r="AE72" s="48"/>
      <c r="AF72" s="93">
        <f t="shared" si="27"/>
        <v>0</v>
      </c>
      <c r="AG72" s="48"/>
      <c r="AH72" s="48"/>
      <c r="AI72" s="48"/>
      <c r="AJ72" s="48"/>
      <c r="AK72" s="48"/>
      <c r="AL72" s="48"/>
      <c r="AM72" s="93">
        <f t="shared" si="28"/>
        <v>0</v>
      </c>
      <c r="AN72" s="48">
        <v>380000</v>
      </c>
      <c r="AO72" s="48"/>
      <c r="AP72" s="48"/>
      <c r="AQ72" s="48"/>
      <c r="AR72" s="48"/>
      <c r="AS72" s="48"/>
      <c r="AT72" s="181">
        <f t="shared" si="41"/>
        <v>380000</v>
      </c>
      <c r="AU72" s="95">
        <f t="shared" si="30"/>
        <v>380000</v>
      </c>
      <c r="AV72" s="89" t="s">
        <v>870</v>
      </c>
      <c r="AW72" s="48">
        <v>2027</v>
      </c>
      <c r="AX72" s="48">
        <v>2027</v>
      </c>
      <c r="AY72" s="52" t="s">
        <v>68</v>
      </c>
    </row>
    <row r="73" spans="1:51" s="1" customFormat="1" ht="97.5" customHeight="1" x14ac:dyDescent="0.25">
      <c r="A73" s="55" t="s">
        <v>822</v>
      </c>
      <c r="B73" s="96" t="s">
        <v>817</v>
      </c>
      <c r="C73" s="48" t="s">
        <v>97</v>
      </c>
      <c r="D73" s="48"/>
      <c r="E73" s="180"/>
      <c r="F73" s="48"/>
      <c r="G73" s="48"/>
      <c r="H73" s="48"/>
      <c r="I73" s="48"/>
      <c r="J73" s="48"/>
      <c r="K73" s="93">
        <f t="shared" si="40"/>
        <v>0</v>
      </c>
      <c r="L73" s="48"/>
      <c r="M73" s="48"/>
      <c r="N73" s="48"/>
      <c r="O73" s="48"/>
      <c r="P73" s="48"/>
      <c r="Q73" s="48"/>
      <c r="R73" s="181">
        <f t="shared" si="34"/>
        <v>0</v>
      </c>
      <c r="S73" s="48"/>
      <c r="T73" s="48"/>
      <c r="U73" s="48"/>
      <c r="V73" s="48"/>
      <c r="W73" s="48"/>
      <c r="X73" s="48"/>
      <c r="Y73" s="93">
        <f t="shared" si="26"/>
        <v>0</v>
      </c>
      <c r="Z73" s="48"/>
      <c r="AA73" s="48"/>
      <c r="AB73" s="48"/>
      <c r="AC73" s="48"/>
      <c r="AD73" s="48"/>
      <c r="AE73" s="48"/>
      <c r="AF73" s="93">
        <f t="shared" si="27"/>
        <v>0</v>
      </c>
      <c r="AG73" s="48">
        <v>10000</v>
      </c>
      <c r="AH73" s="48"/>
      <c r="AI73" s="48"/>
      <c r="AJ73" s="48"/>
      <c r="AK73" s="48"/>
      <c r="AL73" s="48"/>
      <c r="AM73" s="93">
        <f t="shared" si="28"/>
        <v>10000</v>
      </c>
      <c r="AN73" s="48">
        <v>370000</v>
      </c>
      <c r="AO73" s="48"/>
      <c r="AP73" s="48"/>
      <c r="AQ73" s="48"/>
      <c r="AR73" s="48"/>
      <c r="AS73" s="48"/>
      <c r="AT73" s="181">
        <f t="shared" si="41"/>
        <v>370000</v>
      </c>
      <c r="AU73" s="95">
        <f t="shared" si="30"/>
        <v>380000</v>
      </c>
      <c r="AV73" s="89" t="s">
        <v>871</v>
      </c>
      <c r="AW73" s="48">
        <v>2026</v>
      </c>
      <c r="AX73" s="48">
        <v>2027</v>
      </c>
      <c r="AY73" s="52" t="s">
        <v>68</v>
      </c>
    </row>
    <row r="74" spans="1:51" s="1" customFormat="1" ht="53.1" customHeight="1" x14ac:dyDescent="0.25">
      <c r="A74" s="55" t="s">
        <v>823</v>
      </c>
      <c r="B74" s="96" t="s">
        <v>818</v>
      </c>
      <c r="C74" s="48" t="s">
        <v>97</v>
      </c>
      <c r="D74" s="48"/>
      <c r="E74" s="180"/>
      <c r="F74" s="48"/>
      <c r="G74" s="48"/>
      <c r="H74" s="48"/>
      <c r="I74" s="48"/>
      <c r="J74" s="48"/>
      <c r="K74" s="93">
        <f t="shared" si="40"/>
        <v>0</v>
      </c>
      <c r="L74" s="48"/>
      <c r="M74" s="48"/>
      <c r="N74" s="48"/>
      <c r="O74" s="48"/>
      <c r="P74" s="48"/>
      <c r="Q74" s="48"/>
      <c r="R74" s="181">
        <f t="shared" si="34"/>
        <v>0</v>
      </c>
      <c r="S74" s="48">
        <v>515000</v>
      </c>
      <c r="T74" s="48"/>
      <c r="U74" s="48"/>
      <c r="V74" s="48"/>
      <c r="W74" s="48"/>
      <c r="X74" s="48"/>
      <c r="Y74" s="93">
        <f t="shared" si="26"/>
        <v>515000</v>
      </c>
      <c r="Z74" s="48"/>
      <c r="AA74" s="48"/>
      <c r="AB74" s="48"/>
      <c r="AC74" s="48"/>
      <c r="AD74" s="48"/>
      <c r="AE74" s="48"/>
      <c r="AF74" s="93">
        <f t="shared" si="27"/>
        <v>0</v>
      </c>
      <c r="AG74" s="48"/>
      <c r="AH74" s="48"/>
      <c r="AI74" s="48"/>
      <c r="AJ74" s="48"/>
      <c r="AK74" s="48"/>
      <c r="AL74" s="48"/>
      <c r="AM74" s="93">
        <f t="shared" si="28"/>
        <v>0</v>
      </c>
      <c r="AN74" s="48"/>
      <c r="AO74" s="48"/>
      <c r="AP74" s="48"/>
      <c r="AQ74" s="48"/>
      <c r="AR74" s="48"/>
      <c r="AS74" s="48"/>
      <c r="AT74" s="181">
        <f t="shared" si="41"/>
        <v>0</v>
      </c>
      <c r="AU74" s="95">
        <f t="shared" si="30"/>
        <v>515000</v>
      </c>
      <c r="AV74" s="89" t="s">
        <v>872</v>
      </c>
      <c r="AW74" s="48">
        <v>2024</v>
      </c>
      <c r="AX74" s="48">
        <v>2024</v>
      </c>
      <c r="AY74" s="52" t="s">
        <v>68</v>
      </c>
    </row>
    <row r="75" spans="1:51" s="1" customFormat="1" ht="87" customHeight="1" x14ac:dyDescent="0.25">
      <c r="A75" s="232" t="s">
        <v>915</v>
      </c>
      <c r="B75" s="233" t="s">
        <v>916</v>
      </c>
      <c r="C75" s="234" t="s">
        <v>97</v>
      </c>
      <c r="D75" s="235"/>
      <c r="E75" s="236"/>
      <c r="F75" s="236"/>
      <c r="G75" s="235"/>
      <c r="H75" s="235"/>
      <c r="I75" s="235"/>
      <c r="J75" s="235"/>
      <c r="K75" s="237">
        <f t="shared" si="40"/>
        <v>0</v>
      </c>
      <c r="L75" s="236">
        <v>12100</v>
      </c>
      <c r="M75" s="236"/>
      <c r="N75" s="235"/>
      <c r="O75" s="235"/>
      <c r="P75" s="235"/>
      <c r="Q75" s="235"/>
      <c r="R75" s="237">
        <f>L75+M75+N75+P75</f>
        <v>12100</v>
      </c>
      <c r="S75" s="235">
        <f>111600*1.21</f>
        <v>135036</v>
      </c>
      <c r="T75" s="235"/>
      <c r="U75" s="235"/>
      <c r="V75" s="235"/>
      <c r="W75" s="235"/>
      <c r="X75" s="235"/>
      <c r="Y75" s="237">
        <f t="shared" si="26"/>
        <v>135036</v>
      </c>
      <c r="Z75" s="235"/>
      <c r="AA75" s="235"/>
      <c r="AB75" s="235"/>
      <c r="AC75" s="235"/>
      <c r="AD75" s="235"/>
      <c r="AE75" s="235"/>
      <c r="AF75" s="237">
        <f t="shared" si="27"/>
        <v>0</v>
      </c>
      <c r="AG75" s="235"/>
      <c r="AH75" s="235"/>
      <c r="AI75" s="235"/>
      <c r="AJ75" s="235"/>
      <c r="AK75" s="235"/>
      <c r="AL75" s="235"/>
      <c r="AM75" s="237">
        <f t="shared" si="28"/>
        <v>0</v>
      </c>
      <c r="AN75" s="235"/>
      <c r="AO75" s="235"/>
      <c r="AP75" s="235"/>
      <c r="AQ75" s="235"/>
      <c r="AR75" s="235"/>
      <c r="AS75" s="235"/>
      <c r="AT75" s="237">
        <f t="shared" si="41"/>
        <v>0</v>
      </c>
      <c r="AU75" s="238">
        <f>AT75+AM75+AF75+Y75+R75+K75</f>
        <v>147136</v>
      </c>
      <c r="AV75" s="239" t="s">
        <v>917</v>
      </c>
      <c r="AW75" s="235">
        <v>2023</v>
      </c>
      <c r="AX75" s="235">
        <v>2024</v>
      </c>
      <c r="AY75" s="240" t="s">
        <v>918</v>
      </c>
    </row>
    <row r="76" spans="1:51" s="1" customFormat="1" ht="28.5" customHeight="1" x14ac:dyDescent="0.25">
      <c r="A76" s="332" t="s">
        <v>925</v>
      </c>
      <c r="B76" s="333"/>
      <c r="C76" s="333"/>
      <c r="D76" s="333"/>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4"/>
    </row>
    <row r="77" spans="1:51" s="1" customFormat="1" ht="192.6" customHeight="1" x14ac:dyDescent="0.25">
      <c r="A77" s="232" t="s">
        <v>919</v>
      </c>
      <c r="B77" s="233" t="s">
        <v>920</v>
      </c>
      <c r="C77" s="234" t="s">
        <v>97</v>
      </c>
      <c r="D77" s="235"/>
      <c r="E77" s="236"/>
      <c r="F77" s="236"/>
      <c r="G77" s="235"/>
      <c r="H77" s="235"/>
      <c r="I77" s="235"/>
      <c r="J77" s="235"/>
      <c r="K77" s="237">
        <f t="shared" si="40"/>
        <v>0</v>
      </c>
      <c r="L77" s="236">
        <v>12100</v>
      </c>
      <c r="M77" s="236"/>
      <c r="N77" s="235"/>
      <c r="O77" s="235"/>
      <c r="P77" s="235"/>
      <c r="Q77" s="235"/>
      <c r="R77" s="237">
        <f>L77+M77+N77+P77</f>
        <v>12100</v>
      </c>
      <c r="S77" s="235">
        <f>1.21*151200</f>
        <v>182952</v>
      </c>
      <c r="T77" s="235"/>
      <c r="U77" s="235"/>
      <c r="V77" s="235"/>
      <c r="W77" s="235"/>
      <c r="X77" s="235"/>
      <c r="Y77" s="237">
        <f t="shared" si="26"/>
        <v>182952</v>
      </c>
      <c r="Z77" s="235"/>
      <c r="AA77" s="235"/>
      <c r="AB77" s="235"/>
      <c r="AC77" s="235"/>
      <c r="AD77" s="235"/>
      <c r="AE77" s="235"/>
      <c r="AF77" s="237">
        <f t="shared" si="27"/>
        <v>0</v>
      </c>
      <c r="AG77" s="235"/>
      <c r="AH77" s="235"/>
      <c r="AI77" s="235"/>
      <c r="AJ77" s="235"/>
      <c r="AK77" s="235"/>
      <c r="AL77" s="235"/>
      <c r="AM77" s="237">
        <f t="shared" si="28"/>
        <v>0</v>
      </c>
      <c r="AN77" s="235"/>
      <c r="AO77" s="235"/>
      <c r="AP77" s="235"/>
      <c r="AQ77" s="235"/>
      <c r="AR77" s="235"/>
      <c r="AS77" s="235"/>
      <c r="AT77" s="237">
        <f t="shared" si="41"/>
        <v>0</v>
      </c>
      <c r="AU77" s="238">
        <f>AT77+AM77+AF77+Y77+R77+K77</f>
        <v>195052</v>
      </c>
      <c r="AV77" s="239" t="s">
        <v>921</v>
      </c>
      <c r="AW77" s="235">
        <v>2023</v>
      </c>
      <c r="AX77" s="235">
        <v>2024</v>
      </c>
      <c r="AY77" s="240" t="s">
        <v>918</v>
      </c>
    </row>
    <row r="78" spans="1:51" ht="31.5" customHeight="1" x14ac:dyDescent="0.25">
      <c r="A78" s="332" t="s">
        <v>925</v>
      </c>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3"/>
      <c r="AP78" s="333"/>
      <c r="AQ78" s="333"/>
      <c r="AR78" s="333"/>
      <c r="AS78" s="333"/>
      <c r="AT78" s="333"/>
      <c r="AU78" s="333"/>
      <c r="AV78" s="333"/>
      <c r="AW78" s="333"/>
      <c r="AX78" s="333"/>
      <c r="AY78" s="334"/>
    </row>
    <row r="79" spans="1:51" s="1" customFormat="1" ht="115.5" customHeight="1" x14ac:dyDescent="0.25">
      <c r="A79" s="232" t="s">
        <v>922</v>
      </c>
      <c r="B79" s="233" t="s">
        <v>923</v>
      </c>
      <c r="C79" s="234" t="s">
        <v>97</v>
      </c>
      <c r="D79" s="235"/>
      <c r="E79" s="236"/>
      <c r="F79" s="236"/>
      <c r="G79" s="235"/>
      <c r="H79" s="235"/>
      <c r="I79" s="235"/>
      <c r="J79" s="235"/>
      <c r="K79" s="237">
        <f t="shared" si="40"/>
        <v>0</v>
      </c>
      <c r="L79" s="236">
        <v>6000</v>
      </c>
      <c r="M79" s="236"/>
      <c r="N79" s="235"/>
      <c r="O79" s="235"/>
      <c r="P79" s="235"/>
      <c r="Q79" s="235"/>
      <c r="R79" s="237">
        <f>L79+M79+N79+P79</f>
        <v>6000</v>
      </c>
      <c r="S79" s="235">
        <f>1.21*50400</f>
        <v>60984</v>
      </c>
      <c r="T79" s="235"/>
      <c r="U79" s="235"/>
      <c r="V79" s="235"/>
      <c r="W79" s="235"/>
      <c r="X79" s="235"/>
      <c r="Y79" s="237">
        <f t="shared" si="26"/>
        <v>60984</v>
      </c>
      <c r="Z79" s="235"/>
      <c r="AA79" s="235"/>
      <c r="AB79" s="235"/>
      <c r="AC79" s="235"/>
      <c r="AD79" s="235"/>
      <c r="AE79" s="235"/>
      <c r="AF79" s="237">
        <f t="shared" si="27"/>
        <v>0</v>
      </c>
      <c r="AG79" s="235"/>
      <c r="AH79" s="235"/>
      <c r="AI79" s="235"/>
      <c r="AJ79" s="235"/>
      <c r="AK79" s="235"/>
      <c r="AL79" s="235"/>
      <c r="AM79" s="237">
        <f t="shared" si="28"/>
        <v>0</v>
      </c>
      <c r="AN79" s="235"/>
      <c r="AO79" s="235"/>
      <c r="AP79" s="235"/>
      <c r="AQ79" s="235"/>
      <c r="AR79" s="235"/>
      <c r="AS79" s="235"/>
      <c r="AT79" s="237">
        <f t="shared" si="41"/>
        <v>0</v>
      </c>
      <c r="AU79" s="238">
        <f>AT79+AM79+AF79+Y79+R79+K79</f>
        <v>66984</v>
      </c>
      <c r="AV79" s="239" t="s">
        <v>924</v>
      </c>
      <c r="AW79" s="235">
        <v>2023</v>
      </c>
      <c r="AX79" s="235">
        <v>2024</v>
      </c>
      <c r="AY79" s="240" t="s">
        <v>918</v>
      </c>
    </row>
    <row r="80" spans="1:51" ht="31.5" customHeight="1" x14ac:dyDescent="0.25">
      <c r="A80" s="332" t="s">
        <v>925</v>
      </c>
      <c r="B80" s="333"/>
      <c r="C80" s="333"/>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3"/>
      <c r="AL80" s="333"/>
      <c r="AM80" s="333"/>
      <c r="AN80" s="333"/>
      <c r="AO80" s="333"/>
      <c r="AP80" s="333"/>
      <c r="AQ80" s="333"/>
      <c r="AR80" s="333"/>
      <c r="AS80" s="333"/>
      <c r="AT80" s="333"/>
      <c r="AU80" s="333"/>
      <c r="AV80" s="333"/>
      <c r="AW80" s="333"/>
      <c r="AX80" s="333"/>
      <c r="AY80" s="334"/>
    </row>
    <row r="81" spans="1:51" ht="45" hidden="1" customHeight="1" x14ac:dyDescent="0.25">
      <c r="A81" s="260" t="s">
        <v>947</v>
      </c>
      <c r="B81" s="255" t="s">
        <v>948</v>
      </c>
      <c r="C81" s="254" t="s">
        <v>97</v>
      </c>
      <c r="D81" s="257"/>
      <c r="E81" s="256"/>
      <c r="F81" s="257"/>
      <c r="G81" s="261"/>
      <c r="H81" s="261"/>
      <c r="I81" s="261"/>
      <c r="J81" s="261"/>
      <c r="K81" s="262">
        <f t="shared" ref="K81:K82" si="42">E81+F81+G81+I81</f>
        <v>0</v>
      </c>
      <c r="L81" s="256"/>
      <c r="M81" s="256"/>
      <c r="N81" s="256"/>
      <c r="O81" s="256"/>
      <c r="P81" s="256"/>
      <c r="Q81" s="256"/>
      <c r="R81" s="258">
        <f t="shared" ref="R81:R82" si="43">L81+M81+N81+P81</f>
        <v>0</v>
      </c>
      <c r="S81" s="256"/>
      <c r="T81" s="256"/>
      <c r="U81" s="256"/>
      <c r="V81" s="256"/>
      <c r="W81" s="256"/>
      <c r="X81" s="256"/>
      <c r="Y81" s="262">
        <f t="shared" ref="Y81:Y82" si="44">S81+T81+U81+W81</f>
        <v>0</v>
      </c>
      <c r="Z81" s="256">
        <v>12000</v>
      </c>
      <c r="AA81" s="256"/>
      <c r="AB81" s="256"/>
      <c r="AC81" s="256"/>
      <c r="AD81" s="256"/>
      <c r="AE81" s="256"/>
      <c r="AF81" s="262">
        <f t="shared" ref="AF81:AF82" si="45">Z81+AA81+AB81+AD81</f>
        <v>12000</v>
      </c>
      <c r="AG81" s="256">
        <v>160000</v>
      </c>
      <c r="AH81" s="256"/>
      <c r="AI81" s="256"/>
      <c r="AJ81" s="256"/>
      <c r="AK81" s="256"/>
      <c r="AL81" s="256"/>
      <c r="AM81" s="262">
        <f t="shared" ref="AM81:AM82" si="46">AG81+AH81+AI81+AK81</f>
        <v>160000</v>
      </c>
      <c r="AN81" s="256"/>
      <c r="AO81" s="256"/>
      <c r="AP81" s="256"/>
      <c r="AQ81" s="256"/>
      <c r="AR81" s="256"/>
      <c r="AS81" s="256"/>
      <c r="AT81" s="258">
        <f t="shared" ref="AT81:AT82" si="47">AN81+AO81+AP81+AR81</f>
        <v>0</v>
      </c>
      <c r="AU81" s="259">
        <f t="shared" ref="AU81:AU82" si="48">AT81+AM81+AF81+Y81+R81+K81</f>
        <v>172000</v>
      </c>
      <c r="AV81" s="263" t="s">
        <v>949</v>
      </c>
      <c r="AW81" s="256">
        <v>2025</v>
      </c>
      <c r="AX81" s="256">
        <v>2026</v>
      </c>
      <c r="AY81" s="264" t="s">
        <v>68</v>
      </c>
    </row>
    <row r="82" spans="1:51" s="1" customFormat="1" ht="192.6" customHeight="1" x14ac:dyDescent="0.25">
      <c r="A82" s="167" t="s">
        <v>947</v>
      </c>
      <c r="B82" s="233" t="s">
        <v>948</v>
      </c>
      <c r="C82" s="234" t="s">
        <v>97</v>
      </c>
      <c r="D82" s="289"/>
      <c r="E82" s="235"/>
      <c r="F82" s="289"/>
      <c r="G82" s="290"/>
      <c r="H82" s="290"/>
      <c r="I82" s="290"/>
      <c r="J82" s="290"/>
      <c r="K82" s="274">
        <f t="shared" si="42"/>
        <v>0</v>
      </c>
      <c r="L82" s="235"/>
      <c r="M82" s="235"/>
      <c r="N82" s="235"/>
      <c r="O82" s="235"/>
      <c r="P82" s="235"/>
      <c r="Q82" s="235"/>
      <c r="R82" s="237">
        <f t="shared" si="43"/>
        <v>0</v>
      </c>
      <c r="S82" s="235"/>
      <c r="T82" s="235"/>
      <c r="U82" s="235"/>
      <c r="V82" s="235"/>
      <c r="W82" s="235"/>
      <c r="X82" s="235"/>
      <c r="Y82" s="274">
        <f t="shared" si="44"/>
        <v>0</v>
      </c>
      <c r="Z82" s="235">
        <v>12000</v>
      </c>
      <c r="AA82" s="235"/>
      <c r="AB82" s="235"/>
      <c r="AC82" s="235"/>
      <c r="AD82" s="235"/>
      <c r="AE82" s="235"/>
      <c r="AF82" s="274">
        <f t="shared" si="45"/>
        <v>12000</v>
      </c>
      <c r="AG82" s="235">
        <v>160000</v>
      </c>
      <c r="AH82" s="235"/>
      <c r="AI82" s="235"/>
      <c r="AJ82" s="235"/>
      <c r="AK82" s="235"/>
      <c r="AL82" s="235"/>
      <c r="AM82" s="274">
        <f t="shared" si="46"/>
        <v>160000</v>
      </c>
      <c r="AN82" s="235"/>
      <c r="AO82" s="235"/>
      <c r="AP82" s="235"/>
      <c r="AQ82" s="235"/>
      <c r="AR82" s="235"/>
      <c r="AS82" s="235"/>
      <c r="AT82" s="237">
        <f t="shared" si="47"/>
        <v>0</v>
      </c>
      <c r="AU82" s="287">
        <f t="shared" si="48"/>
        <v>172000</v>
      </c>
      <c r="AV82" s="239" t="s">
        <v>949</v>
      </c>
      <c r="AW82" s="235">
        <v>2025</v>
      </c>
      <c r="AX82" s="235">
        <v>2026</v>
      </c>
      <c r="AY82" s="52" t="s">
        <v>68</v>
      </c>
    </row>
    <row r="83" spans="1:51" ht="31.5" customHeight="1" x14ac:dyDescent="0.25">
      <c r="A83" s="320" t="s">
        <v>999</v>
      </c>
      <c r="B83" s="321"/>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2"/>
    </row>
    <row r="84" spans="1:51" s="1" customFormat="1" ht="141.94999999999999" customHeight="1" x14ac:dyDescent="0.25">
      <c r="A84" s="167" t="s">
        <v>1025</v>
      </c>
      <c r="B84" s="233" t="s">
        <v>1026</v>
      </c>
      <c r="C84" s="234" t="s">
        <v>97</v>
      </c>
      <c r="D84" s="235"/>
      <c r="E84" s="279"/>
      <c r="F84" s="280"/>
      <c r="G84" s="235"/>
      <c r="H84" s="235"/>
      <c r="I84" s="235"/>
      <c r="J84" s="235"/>
      <c r="K84" s="288">
        <f t="shared" ref="K84" si="49">E84+F84+G84+I84</f>
        <v>0</v>
      </c>
      <c r="L84" s="275"/>
      <c r="M84" s="275"/>
      <c r="N84" s="275"/>
      <c r="O84" s="275"/>
      <c r="P84" s="275"/>
      <c r="Q84" s="275"/>
      <c r="R84" s="277">
        <f t="shared" ref="R84" si="50">L84+M84+N84+P84</f>
        <v>0</v>
      </c>
      <c r="S84" s="275">
        <v>138981</v>
      </c>
      <c r="T84" s="275"/>
      <c r="U84" s="275"/>
      <c r="V84" s="275"/>
      <c r="W84" s="275">
        <v>324289</v>
      </c>
      <c r="X84" s="275" t="s">
        <v>1027</v>
      </c>
      <c r="Y84" s="277">
        <f t="shared" ref="Y84" si="51">S84+T84+U84+W84</f>
        <v>463270</v>
      </c>
      <c r="Z84" s="275"/>
      <c r="AA84" s="275"/>
      <c r="AB84" s="275"/>
      <c r="AC84" s="275"/>
      <c r="AD84" s="275"/>
      <c r="AE84" s="275"/>
      <c r="AF84" s="276">
        <f t="shared" ref="AF84" si="52">Z84+AA84+AB84+AD84</f>
        <v>0</v>
      </c>
      <c r="AG84" s="275"/>
      <c r="AH84" s="275"/>
      <c r="AI84" s="275"/>
      <c r="AJ84" s="275"/>
      <c r="AK84" s="275"/>
      <c r="AL84" s="275"/>
      <c r="AM84" s="276">
        <f t="shared" ref="AM84" si="53">AG84+AH84+AI84+AK84</f>
        <v>0</v>
      </c>
      <c r="AN84" s="275"/>
      <c r="AO84" s="275"/>
      <c r="AP84" s="275"/>
      <c r="AQ84" s="275"/>
      <c r="AR84" s="275"/>
      <c r="AS84" s="275"/>
      <c r="AT84" s="277">
        <f t="shared" ref="AT84" si="54">AN84+AO84+AP84+AR84</f>
        <v>0</v>
      </c>
      <c r="AU84" s="278">
        <f>AT84+AM84+AF84+Y84+R84+K84</f>
        <v>463270</v>
      </c>
      <c r="AV84" s="285" t="s">
        <v>1028</v>
      </c>
      <c r="AW84" s="235">
        <v>2024</v>
      </c>
      <c r="AX84" s="235">
        <v>2024</v>
      </c>
      <c r="AY84" s="52" t="s">
        <v>68</v>
      </c>
    </row>
    <row r="85" spans="1:51" customFormat="1" ht="35.1" customHeight="1" x14ac:dyDescent="0.25">
      <c r="A85" s="320" t="s">
        <v>1033</v>
      </c>
      <c r="B85" s="321"/>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2"/>
    </row>
    <row r="86" spans="1:51" s="1" customFormat="1" ht="145.5" customHeight="1" x14ac:dyDescent="0.25">
      <c r="A86" s="167" t="s">
        <v>1029</v>
      </c>
      <c r="B86" s="233" t="s">
        <v>1030</v>
      </c>
      <c r="C86" s="234" t="s">
        <v>97</v>
      </c>
      <c r="D86" s="235"/>
      <c r="E86" s="279"/>
      <c r="F86" s="280"/>
      <c r="G86" s="235"/>
      <c r="H86" s="235"/>
      <c r="I86" s="235"/>
      <c r="J86" s="235"/>
      <c r="K86" s="288">
        <f t="shared" ref="K86" si="55">E86+F86+G86+I86</f>
        <v>0</v>
      </c>
      <c r="L86" s="275"/>
      <c r="M86" s="275"/>
      <c r="N86" s="275"/>
      <c r="O86" s="275"/>
      <c r="P86" s="275"/>
      <c r="Q86" s="275"/>
      <c r="R86" s="277">
        <f t="shared" ref="R86" si="56">L86+M86+N86+P86</f>
        <v>0</v>
      </c>
      <c r="S86" s="275">
        <v>55808.744999999995</v>
      </c>
      <c r="T86" s="275"/>
      <c r="U86" s="275"/>
      <c r="V86" s="275"/>
      <c r="W86" s="275">
        <v>130220.40499999998</v>
      </c>
      <c r="X86" s="275" t="s">
        <v>1027</v>
      </c>
      <c r="Y86" s="277">
        <f t="shared" ref="Y86" si="57">S86+T86+U86+W86</f>
        <v>186029.14999999997</v>
      </c>
      <c r="Z86" s="275"/>
      <c r="AA86" s="275"/>
      <c r="AB86" s="275"/>
      <c r="AC86" s="275"/>
      <c r="AD86" s="275"/>
      <c r="AE86" s="275"/>
      <c r="AF86" s="276">
        <f t="shared" ref="AF86" si="58">Z86+AA86+AB86+AD86</f>
        <v>0</v>
      </c>
      <c r="AG86" s="275"/>
      <c r="AH86" s="275"/>
      <c r="AI86" s="275"/>
      <c r="AJ86" s="275"/>
      <c r="AK86" s="275"/>
      <c r="AL86" s="275"/>
      <c r="AM86" s="276">
        <f t="shared" ref="AM86" si="59">AG86+AH86+AI86+AK86</f>
        <v>0</v>
      </c>
      <c r="AN86" s="275"/>
      <c r="AO86" s="275"/>
      <c r="AP86" s="275"/>
      <c r="AQ86" s="275"/>
      <c r="AR86" s="275"/>
      <c r="AS86" s="275"/>
      <c r="AT86" s="277">
        <f t="shared" ref="AT86" si="60">AN86+AO86+AP86+AR86</f>
        <v>0</v>
      </c>
      <c r="AU86" s="278">
        <f>AT86+AM86+AF86+Y86+R86+K86</f>
        <v>186029.14999999997</v>
      </c>
      <c r="AV86" s="285" t="s">
        <v>1031</v>
      </c>
      <c r="AW86" s="235">
        <v>2024</v>
      </c>
      <c r="AX86" s="235">
        <v>2024</v>
      </c>
      <c r="AY86" s="52" t="s">
        <v>68</v>
      </c>
    </row>
    <row r="87" spans="1:51" customFormat="1" ht="35.1" customHeight="1" x14ac:dyDescent="0.25">
      <c r="A87" s="320" t="s">
        <v>1034</v>
      </c>
      <c r="B87" s="321"/>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1"/>
      <c r="AV87" s="321"/>
      <c r="AW87" s="321"/>
      <c r="AX87" s="321"/>
      <c r="AY87" s="322"/>
    </row>
    <row r="88" spans="1:51" ht="51.6" customHeight="1" x14ac:dyDescent="0.25">
      <c r="A88" s="339" t="s">
        <v>548</v>
      </c>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6"/>
    </row>
    <row r="89" spans="1:51" ht="165" customHeight="1" x14ac:dyDescent="0.3">
      <c r="A89" s="126" t="s">
        <v>319</v>
      </c>
      <c r="B89" s="48" t="s">
        <v>799</v>
      </c>
      <c r="C89" s="48" t="s">
        <v>97</v>
      </c>
      <c r="D89" s="50"/>
      <c r="E89" s="90"/>
      <c r="F89" s="90"/>
      <c r="G89" s="50"/>
      <c r="H89" s="50"/>
      <c r="I89" s="50"/>
      <c r="J89" s="50"/>
      <c r="K89" s="87">
        <f>E89+F89+G89+I89</f>
        <v>0</v>
      </c>
      <c r="L89" s="90">
        <v>60000</v>
      </c>
      <c r="M89" s="90">
        <v>70000</v>
      </c>
      <c r="N89" s="50"/>
      <c r="O89" s="50"/>
      <c r="P89" s="50"/>
      <c r="Q89" s="50"/>
      <c r="R89" s="87">
        <f>L89+M89+N89+P89</f>
        <v>130000</v>
      </c>
      <c r="S89" s="90">
        <v>20000</v>
      </c>
      <c r="T89" s="90">
        <v>35000</v>
      </c>
      <c r="U89" s="50"/>
      <c r="V89" s="50"/>
      <c r="W89" s="50"/>
      <c r="X89" s="50"/>
      <c r="Y89" s="87">
        <f>S89+T89+U89+W89</f>
        <v>55000</v>
      </c>
      <c r="Z89" s="50"/>
      <c r="AA89" s="50"/>
      <c r="AB89" s="50"/>
      <c r="AC89" s="50"/>
      <c r="AD89" s="50"/>
      <c r="AE89" s="50"/>
      <c r="AF89" s="87">
        <f>Z89+AA89+AB89+AD89</f>
        <v>0</v>
      </c>
      <c r="AG89" s="50"/>
      <c r="AH89" s="50"/>
      <c r="AI89" s="50"/>
      <c r="AJ89" s="50"/>
      <c r="AK89" s="50"/>
      <c r="AL89" s="50"/>
      <c r="AM89" s="87">
        <f>AG89+AH89+AI89+AK89</f>
        <v>0</v>
      </c>
      <c r="AN89" s="50"/>
      <c r="AO89" s="50"/>
      <c r="AP89" s="50"/>
      <c r="AQ89" s="50"/>
      <c r="AR89" s="50"/>
      <c r="AS89" s="50"/>
      <c r="AT89" s="87">
        <f>AN89+AO89+AP89+AR89</f>
        <v>0</v>
      </c>
      <c r="AU89" s="35">
        <f t="shared" si="30"/>
        <v>185000</v>
      </c>
      <c r="AV89" s="210" t="s">
        <v>663</v>
      </c>
      <c r="AW89" s="50">
        <v>2023</v>
      </c>
      <c r="AX89" s="50">
        <v>2024</v>
      </c>
      <c r="AY89" s="48" t="s">
        <v>68</v>
      </c>
    </row>
    <row r="90" spans="1:51" ht="51" customHeight="1" x14ac:dyDescent="0.25">
      <c r="A90" s="339" t="s">
        <v>549</v>
      </c>
      <c r="B90" s="326"/>
      <c r="C90" s="326"/>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c r="AH90" s="326"/>
      <c r="AI90" s="326"/>
      <c r="AJ90" s="326"/>
      <c r="AK90" s="326"/>
      <c r="AL90" s="326"/>
      <c r="AM90" s="326"/>
      <c r="AN90" s="326"/>
      <c r="AO90" s="326"/>
      <c r="AP90" s="326"/>
      <c r="AQ90" s="326"/>
      <c r="AR90" s="326"/>
      <c r="AS90" s="326"/>
      <c r="AT90" s="326"/>
      <c r="AU90" s="326"/>
      <c r="AV90" s="326"/>
      <c r="AW90" s="326"/>
      <c r="AX90" s="326"/>
      <c r="AY90" s="326"/>
    </row>
    <row r="91" spans="1:51" s="183" customFormat="1" ht="110.25" customHeight="1" x14ac:dyDescent="0.25">
      <c r="A91" s="92" t="s">
        <v>320</v>
      </c>
      <c r="B91" s="51"/>
      <c r="C91" s="51"/>
      <c r="D91" s="51"/>
      <c r="E91" s="51"/>
      <c r="F91" s="51"/>
      <c r="G91" s="51"/>
      <c r="H91" s="51"/>
      <c r="I91" s="51"/>
      <c r="J91" s="51"/>
      <c r="K91" s="87">
        <f>E91+F91+G91+I91</f>
        <v>0</v>
      </c>
      <c r="L91" s="94"/>
      <c r="M91" s="51"/>
      <c r="N91" s="51"/>
      <c r="O91" s="51"/>
      <c r="P91" s="51"/>
      <c r="Q91" s="51"/>
      <c r="R91" s="87">
        <f>L91+M91+N91+P91</f>
        <v>0</v>
      </c>
      <c r="S91" s="50"/>
      <c r="T91" s="50"/>
      <c r="U91" s="50"/>
      <c r="V91" s="50"/>
      <c r="W91" s="50"/>
      <c r="X91" s="50"/>
      <c r="Y91" s="87">
        <f>S91+T91+U91+W91</f>
        <v>0</v>
      </c>
      <c r="Z91" s="50"/>
      <c r="AA91" s="50"/>
      <c r="AB91" s="50"/>
      <c r="AC91" s="50"/>
      <c r="AD91" s="50"/>
      <c r="AE91" s="50"/>
      <c r="AF91" s="87">
        <f>Z91+AA91+AB91+AD91</f>
        <v>0</v>
      </c>
      <c r="AG91" s="50"/>
      <c r="AH91" s="50"/>
      <c r="AI91" s="50"/>
      <c r="AJ91" s="50"/>
      <c r="AK91" s="50"/>
      <c r="AL91" s="50"/>
      <c r="AM91" s="87">
        <f>AG91+AH91+AI91+AK91</f>
        <v>0</v>
      </c>
      <c r="AN91" s="50"/>
      <c r="AO91" s="50"/>
      <c r="AP91" s="50"/>
      <c r="AQ91" s="50"/>
      <c r="AR91" s="50"/>
      <c r="AS91" s="50"/>
      <c r="AT91" s="87">
        <f>AN91+AO91+AP91+AR91</f>
        <v>0</v>
      </c>
      <c r="AU91" s="95">
        <f>AT91+AM91+AF91+Y91+R91+K91</f>
        <v>0</v>
      </c>
      <c r="AV91" s="96"/>
      <c r="AW91" s="51"/>
      <c r="AX91" s="54"/>
      <c r="AY91" s="51"/>
    </row>
    <row r="92" spans="1:51" ht="51.6" customHeight="1" x14ac:dyDescent="0.25">
      <c r="A92" s="325" t="s">
        <v>550</v>
      </c>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c r="AC92" s="328"/>
      <c r="AD92" s="328"/>
      <c r="AE92" s="328"/>
      <c r="AF92" s="328"/>
      <c r="AG92" s="328"/>
      <c r="AH92" s="328"/>
      <c r="AI92" s="328"/>
      <c r="AJ92" s="328"/>
      <c r="AK92" s="328"/>
      <c r="AL92" s="328"/>
      <c r="AM92" s="328"/>
      <c r="AN92" s="328"/>
      <c r="AO92" s="328"/>
      <c r="AP92" s="328"/>
      <c r="AQ92" s="328"/>
      <c r="AR92" s="328"/>
      <c r="AS92" s="328"/>
      <c r="AT92" s="328"/>
      <c r="AU92" s="328"/>
      <c r="AV92" s="328"/>
      <c r="AW92" s="328"/>
      <c r="AX92" s="328"/>
      <c r="AY92" s="327"/>
    </row>
    <row r="93" spans="1:51" ht="105.75" customHeight="1" x14ac:dyDescent="0.25">
      <c r="A93" s="55" t="s">
        <v>321</v>
      </c>
      <c r="B93" s="32" t="s">
        <v>207</v>
      </c>
      <c r="C93" s="32" t="s">
        <v>97</v>
      </c>
      <c r="D93" s="34"/>
      <c r="E93" s="182"/>
      <c r="F93" s="35"/>
      <c r="G93" s="35"/>
      <c r="H93" s="35"/>
      <c r="I93" s="35"/>
      <c r="J93" s="35"/>
      <c r="K93" s="33">
        <f t="shared" ref="K93:K122" si="61">E93+F93+G93+I93</f>
        <v>0</v>
      </c>
      <c r="L93" s="32">
        <v>200000</v>
      </c>
      <c r="M93" s="32"/>
      <c r="N93" s="32"/>
      <c r="O93" s="32"/>
      <c r="P93" s="32"/>
      <c r="Q93" s="32"/>
      <c r="R93" s="33">
        <f>L93+M93+N93+P93</f>
        <v>200000</v>
      </c>
      <c r="S93" s="32"/>
      <c r="T93" s="32"/>
      <c r="U93" s="32"/>
      <c r="V93" s="32"/>
      <c r="W93" s="32"/>
      <c r="X93" s="32"/>
      <c r="Y93" s="33">
        <f>S93+T93+U93+W93</f>
        <v>0</v>
      </c>
      <c r="Z93" s="32"/>
      <c r="AA93" s="32"/>
      <c r="AB93" s="32"/>
      <c r="AC93" s="32"/>
      <c r="AD93" s="32"/>
      <c r="AE93" s="32"/>
      <c r="AF93" s="33">
        <f t="shared" ref="AF93:AF128" si="62">Z93+AA93+AB93+AD93</f>
        <v>0</v>
      </c>
      <c r="AG93" s="32"/>
      <c r="AH93" s="32"/>
      <c r="AI93" s="32"/>
      <c r="AJ93" s="32"/>
      <c r="AK93" s="32"/>
      <c r="AL93" s="32"/>
      <c r="AM93" s="33">
        <f t="shared" ref="AM93:AM128" si="63">AG93+AH93+AI93+AK93</f>
        <v>0</v>
      </c>
      <c r="AN93" s="32"/>
      <c r="AO93" s="32"/>
      <c r="AP93" s="32"/>
      <c r="AQ93" s="32"/>
      <c r="AR93" s="32"/>
      <c r="AS93" s="32"/>
      <c r="AT93" s="33">
        <f t="shared" ref="AT93:AT125" si="64">AN93+AO93+AP93+AR93</f>
        <v>0</v>
      </c>
      <c r="AU93" s="35">
        <f t="shared" ref="AU93:AU124" si="65">AT93+AM93+AF93+Y93+R93+K93</f>
        <v>200000</v>
      </c>
      <c r="AV93" s="43" t="s">
        <v>664</v>
      </c>
      <c r="AW93" s="32">
        <v>2022</v>
      </c>
      <c r="AX93" s="38">
        <v>2023</v>
      </c>
      <c r="AY93" s="53" t="s">
        <v>270</v>
      </c>
    </row>
    <row r="94" spans="1:51" ht="155.1" customHeight="1" x14ac:dyDescent="0.25">
      <c r="A94" s="55" t="s">
        <v>322</v>
      </c>
      <c r="B94" s="32" t="s">
        <v>93</v>
      </c>
      <c r="C94" s="32" t="s">
        <v>97</v>
      </c>
      <c r="D94" s="34" t="s">
        <v>95</v>
      </c>
      <c r="E94" s="182"/>
      <c r="F94" s="35"/>
      <c r="G94" s="35"/>
      <c r="H94" s="35"/>
      <c r="I94" s="35"/>
      <c r="J94" s="35"/>
      <c r="K94" s="33">
        <f t="shared" si="61"/>
        <v>0</v>
      </c>
      <c r="L94" s="35">
        <f>80000+30000</f>
        <v>110000</v>
      </c>
      <c r="M94" s="35"/>
      <c r="N94" s="35"/>
      <c r="O94" s="35"/>
      <c r="P94" s="35"/>
      <c r="Q94" s="35"/>
      <c r="R94" s="33">
        <f t="shared" ref="R94:R124" si="66">L94+M94+N94+P94</f>
        <v>110000</v>
      </c>
      <c r="S94" s="35">
        <f>120000+70000</f>
        <v>190000</v>
      </c>
      <c r="T94" s="35"/>
      <c r="U94" s="35"/>
      <c r="V94" s="35"/>
      <c r="W94" s="35"/>
      <c r="X94" s="35"/>
      <c r="Y94" s="33">
        <f t="shared" ref="Y94:Y122" si="67">S94+T94+U94+W94</f>
        <v>190000</v>
      </c>
      <c r="Z94" s="32"/>
      <c r="AA94" s="32"/>
      <c r="AB94" s="32"/>
      <c r="AC94" s="32"/>
      <c r="AD94" s="32"/>
      <c r="AE94" s="32"/>
      <c r="AF94" s="33">
        <f t="shared" si="62"/>
        <v>0</v>
      </c>
      <c r="AG94" s="32"/>
      <c r="AH94" s="32"/>
      <c r="AI94" s="32"/>
      <c r="AJ94" s="32"/>
      <c r="AK94" s="32"/>
      <c r="AL94" s="32"/>
      <c r="AM94" s="33">
        <f t="shared" si="63"/>
        <v>0</v>
      </c>
      <c r="AN94" s="32"/>
      <c r="AO94" s="32"/>
      <c r="AP94" s="32"/>
      <c r="AQ94" s="32"/>
      <c r="AR94" s="32"/>
      <c r="AS94" s="32"/>
      <c r="AT94" s="33">
        <f t="shared" si="64"/>
        <v>0</v>
      </c>
      <c r="AU94" s="35">
        <f t="shared" si="65"/>
        <v>300000</v>
      </c>
      <c r="AV94" s="43" t="s">
        <v>665</v>
      </c>
      <c r="AW94" s="32">
        <v>2023</v>
      </c>
      <c r="AX94" s="36">
        <v>2023</v>
      </c>
      <c r="AY94" s="27" t="s">
        <v>501</v>
      </c>
    </row>
    <row r="95" spans="1:51" ht="159.6" customHeight="1" x14ac:dyDescent="0.25">
      <c r="A95" s="55" t="s">
        <v>323</v>
      </c>
      <c r="B95" s="233" t="s">
        <v>7</v>
      </c>
      <c r="C95" s="233" t="s">
        <v>97</v>
      </c>
      <c r="D95" s="233"/>
      <c r="E95" s="291">
        <v>93495</v>
      </c>
      <c r="F95" s="233">
        <v>2131950.11</v>
      </c>
      <c r="G95" s="233">
        <v>2720239.01</v>
      </c>
      <c r="H95" s="233"/>
      <c r="I95" s="233">
        <v>20209.63</v>
      </c>
      <c r="J95" s="233"/>
      <c r="K95" s="274">
        <f t="shared" si="61"/>
        <v>4965893.7499999991</v>
      </c>
      <c r="L95" s="233"/>
      <c r="M95" s="233">
        <v>255434.25</v>
      </c>
      <c r="N95" s="292">
        <v>409817.97</v>
      </c>
      <c r="O95" s="233"/>
      <c r="P95" s="233">
        <v>6828.07</v>
      </c>
      <c r="Q95" s="292"/>
      <c r="R95" s="274">
        <f t="shared" si="66"/>
        <v>672080.28999999992</v>
      </c>
      <c r="S95" s="233"/>
      <c r="T95" s="233"/>
      <c r="U95" s="233"/>
      <c r="V95" s="233"/>
      <c r="W95" s="233"/>
      <c r="X95" s="233"/>
      <c r="Y95" s="274">
        <f t="shared" si="67"/>
        <v>0</v>
      </c>
      <c r="Z95" s="233"/>
      <c r="AA95" s="233"/>
      <c r="AB95" s="233"/>
      <c r="AC95" s="233"/>
      <c r="AD95" s="233"/>
      <c r="AE95" s="233"/>
      <c r="AF95" s="274">
        <f t="shared" si="62"/>
        <v>0</v>
      </c>
      <c r="AG95" s="233"/>
      <c r="AH95" s="233"/>
      <c r="AI95" s="233"/>
      <c r="AJ95" s="233"/>
      <c r="AK95" s="233"/>
      <c r="AL95" s="233"/>
      <c r="AM95" s="274">
        <f t="shared" si="63"/>
        <v>0</v>
      </c>
      <c r="AN95" s="233"/>
      <c r="AO95" s="233"/>
      <c r="AP95" s="233"/>
      <c r="AQ95" s="233"/>
      <c r="AR95" s="233"/>
      <c r="AS95" s="233"/>
      <c r="AT95" s="274">
        <f t="shared" si="64"/>
        <v>0</v>
      </c>
      <c r="AU95" s="287">
        <f t="shared" si="65"/>
        <v>5637974.0399999991</v>
      </c>
      <c r="AV95" s="233" t="s">
        <v>666</v>
      </c>
      <c r="AW95" s="233">
        <v>2022</v>
      </c>
      <c r="AX95" s="293">
        <v>2023</v>
      </c>
      <c r="AY95" s="52" t="s">
        <v>128</v>
      </c>
    </row>
    <row r="96" spans="1:51" ht="45" customHeight="1" x14ac:dyDescent="0.25">
      <c r="A96" s="320" t="s">
        <v>999</v>
      </c>
      <c r="B96" s="321"/>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2"/>
    </row>
    <row r="97" spans="1:638" ht="99" customHeight="1" x14ac:dyDescent="0.25">
      <c r="A97" s="55" t="s">
        <v>324</v>
      </c>
      <c r="B97" s="32" t="s">
        <v>8</v>
      </c>
      <c r="C97" s="32" t="s">
        <v>97</v>
      </c>
      <c r="D97" s="32"/>
      <c r="E97" s="182"/>
      <c r="F97" s="35"/>
      <c r="G97" s="35"/>
      <c r="H97" s="35"/>
      <c r="I97" s="35"/>
      <c r="J97" s="35"/>
      <c r="K97" s="33">
        <f t="shared" si="61"/>
        <v>0</v>
      </c>
      <c r="L97" s="35">
        <v>25000</v>
      </c>
      <c r="M97" s="35"/>
      <c r="N97" s="35"/>
      <c r="O97" s="35"/>
      <c r="P97" s="35"/>
      <c r="Q97" s="35"/>
      <c r="R97" s="33">
        <f t="shared" si="66"/>
        <v>25000</v>
      </c>
      <c r="S97" s="32"/>
      <c r="T97" s="32"/>
      <c r="U97" s="32"/>
      <c r="V97" s="32"/>
      <c r="W97" s="32"/>
      <c r="X97" s="32"/>
      <c r="Y97" s="33">
        <f t="shared" si="67"/>
        <v>0</v>
      </c>
      <c r="Z97" s="32"/>
      <c r="AA97" s="32"/>
      <c r="AB97" s="32"/>
      <c r="AC97" s="32"/>
      <c r="AD97" s="32"/>
      <c r="AE97" s="32"/>
      <c r="AF97" s="33">
        <f t="shared" si="62"/>
        <v>0</v>
      </c>
      <c r="AG97" s="32"/>
      <c r="AH97" s="32"/>
      <c r="AI97" s="32"/>
      <c r="AJ97" s="32"/>
      <c r="AK97" s="32"/>
      <c r="AL97" s="32"/>
      <c r="AM97" s="33">
        <f t="shared" si="63"/>
        <v>0</v>
      </c>
      <c r="AN97" s="32"/>
      <c r="AO97" s="32"/>
      <c r="AP97" s="32"/>
      <c r="AQ97" s="32"/>
      <c r="AR97" s="32"/>
      <c r="AS97" s="32"/>
      <c r="AT97" s="33">
        <f t="shared" si="64"/>
        <v>0</v>
      </c>
      <c r="AU97" s="35">
        <f t="shared" si="65"/>
        <v>25000</v>
      </c>
      <c r="AV97" s="43" t="s">
        <v>873</v>
      </c>
      <c r="AW97" s="32">
        <v>2022</v>
      </c>
      <c r="AX97" s="36">
        <v>2022</v>
      </c>
      <c r="AY97" s="27" t="s">
        <v>501</v>
      </c>
    </row>
    <row r="98" spans="1:638" s="185" customFormat="1" ht="91.9" customHeight="1" x14ac:dyDescent="0.25">
      <c r="A98" s="55" t="s">
        <v>325</v>
      </c>
      <c r="B98" s="32" t="s">
        <v>9</v>
      </c>
      <c r="C98" s="32" t="s">
        <v>97</v>
      </c>
      <c r="D98" s="34"/>
      <c r="E98" s="182"/>
      <c r="F98" s="35"/>
      <c r="G98" s="35"/>
      <c r="H98" s="35"/>
      <c r="I98" s="35"/>
      <c r="J98" s="35"/>
      <c r="K98" s="33">
        <f t="shared" si="61"/>
        <v>0</v>
      </c>
      <c r="L98" s="32">
        <v>250000</v>
      </c>
      <c r="M98" s="32"/>
      <c r="N98" s="32"/>
      <c r="O98" s="32"/>
      <c r="P98" s="32"/>
      <c r="Q98" s="32"/>
      <c r="R98" s="33">
        <f t="shared" si="66"/>
        <v>250000</v>
      </c>
      <c r="S98" s="32">
        <v>830256</v>
      </c>
      <c r="T98" s="32"/>
      <c r="U98" s="32"/>
      <c r="V98" s="32"/>
      <c r="W98" s="32"/>
      <c r="X98" s="32"/>
      <c r="Y98" s="33">
        <f t="shared" si="67"/>
        <v>830256</v>
      </c>
      <c r="Z98" s="32"/>
      <c r="AA98" s="32"/>
      <c r="AB98" s="32"/>
      <c r="AC98" s="32"/>
      <c r="AD98" s="32"/>
      <c r="AE98" s="32"/>
      <c r="AF98" s="33">
        <f t="shared" si="62"/>
        <v>0</v>
      </c>
      <c r="AG98" s="32"/>
      <c r="AH98" s="32"/>
      <c r="AI98" s="32"/>
      <c r="AJ98" s="32"/>
      <c r="AK98" s="32"/>
      <c r="AL98" s="32"/>
      <c r="AM98" s="33">
        <f t="shared" si="63"/>
        <v>0</v>
      </c>
      <c r="AN98" s="32"/>
      <c r="AO98" s="32"/>
      <c r="AP98" s="32"/>
      <c r="AQ98" s="32"/>
      <c r="AR98" s="32"/>
      <c r="AS98" s="32"/>
      <c r="AT98" s="33">
        <f t="shared" si="64"/>
        <v>0</v>
      </c>
      <c r="AU98" s="35">
        <f t="shared" si="65"/>
        <v>1080256</v>
      </c>
      <c r="AV98" s="96" t="s">
        <v>667</v>
      </c>
      <c r="AW98" s="32">
        <v>2023</v>
      </c>
      <c r="AX98" s="134" t="s">
        <v>497</v>
      </c>
      <c r="AY98" s="52" t="s">
        <v>128</v>
      </c>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WK98" s="20"/>
      <c r="WL98" s="20"/>
      <c r="WM98" s="20"/>
      <c r="WN98" s="20"/>
      <c r="WO98" s="20"/>
      <c r="WP98" s="20"/>
      <c r="WQ98" s="20"/>
      <c r="WR98" s="20"/>
      <c r="WS98" s="20"/>
      <c r="WT98" s="20"/>
      <c r="WU98" s="20"/>
      <c r="WV98" s="20"/>
      <c r="WW98" s="20"/>
      <c r="WX98" s="20"/>
      <c r="WY98" s="20"/>
      <c r="WZ98" s="20"/>
      <c r="XA98" s="20"/>
      <c r="XB98" s="20"/>
      <c r="XC98" s="20"/>
      <c r="XD98" s="20"/>
      <c r="XE98" s="20"/>
      <c r="XF98" s="20"/>
      <c r="XG98" s="20"/>
      <c r="XH98" s="20"/>
      <c r="XI98" s="20"/>
      <c r="XJ98" s="20"/>
      <c r="XK98" s="20"/>
      <c r="XL98" s="20"/>
      <c r="XM98" s="20"/>
      <c r="XN98" s="20"/>
    </row>
    <row r="99" spans="1:638" ht="95.25" customHeight="1" x14ac:dyDescent="0.25">
      <c r="A99" s="55" t="s">
        <v>326</v>
      </c>
      <c r="B99" s="32" t="s">
        <v>10</v>
      </c>
      <c r="C99" s="32" t="s">
        <v>97</v>
      </c>
      <c r="D99" s="34"/>
      <c r="E99" s="182"/>
      <c r="F99" s="35"/>
      <c r="G99" s="35"/>
      <c r="H99" s="35"/>
      <c r="I99" s="35"/>
      <c r="J99" s="35"/>
      <c r="K99" s="33">
        <f t="shared" si="61"/>
        <v>0</v>
      </c>
      <c r="L99" s="32"/>
      <c r="M99" s="32"/>
      <c r="N99" s="32"/>
      <c r="O99" s="32"/>
      <c r="P99" s="32"/>
      <c r="Q99" s="32"/>
      <c r="R99" s="33">
        <f t="shared" si="66"/>
        <v>0</v>
      </c>
      <c r="S99" s="32"/>
      <c r="T99" s="32"/>
      <c r="U99" s="32"/>
      <c r="V99" s="32"/>
      <c r="W99" s="32"/>
      <c r="X99" s="32"/>
      <c r="Y99" s="33">
        <f t="shared" si="67"/>
        <v>0</v>
      </c>
      <c r="Z99" s="182">
        <v>120000</v>
      </c>
      <c r="AA99" s="32"/>
      <c r="AB99" s="32"/>
      <c r="AC99" s="32"/>
      <c r="AD99" s="32"/>
      <c r="AE99" s="32"/>
      <c r="AF99" s="33">
        <f t="shared" si="62"/>
        <v>120000</v>
      </c>
      <c r="AG99" s="32"/>
      <c r="AH99" s="32"/>
      <c r="AI99" s="32"/>
      <c r="AJ99" s="32"/>
      <c r="AK99" s="32"/>
      <c r="AL99" s="32"/>
      <c r="AM99" s="33">
        <f t="shared" si="63"/>
        <v>0</v>
      </c>
      <c r="AN99" s="32"/>
      <c r="AO99" s="32"/>
      <c r="AP99" s="32"/>
      <c r="AQ99" s="32"/>
      <c r="AR99" s="32"/>
      <c r="AS99" s="32"/>
      <c r="AT99" s="33">
        <f t="shared" si="64"/>
        <v>0</v>
      </c>
      <c r="AU99" s="35">
        <f t="shared" si="65"/>
        <v>120000</v>
      </c>
      <c r="AV99" s="43" t="s">
        <v>668</v>
      </c>
      <c r="AW99" s="32">
        <v>2022</v>
      </c>
      <c r="AX99" s="36">
        <v>2022</v>
      </c>
      <c r="AY99" s="52" t="s">
        <v>128</v>
      </c>
    </row>
    <row r="100" spans="1:638" ht="100.5" customHeight="1" x14ac:dyDescent="0.25">
      <c r="A100" s="167" t="s">
        <v>327</v>
      </c>
      <c r="B100" s="32" t="s">
        <v>11</v>
      </c>
      <c r="C100" s="32" t="s">
        <v>97</v>
      </c>
      <c r="D100" s="34"/>
      <c r="E100" s="182"/>
      <c r="F100" s="35"/>
      <c r="G100" s="35"/>
      <c r="H100" s="35"/>
      <c r="I100" s="35"/>
      <c r="J100" s="35"/>
      <c r="K100" s="33">
        <f t="shared" si="61"/>
        <v>0</v>
      </c>
      <c r="L100" s="32"/>
      <c r="M100" s="32"/>
      <c r="N100" s="32"/>
      <c r="O100" s="32"/>
      <c r="P100" s="32"/>
      <c r="Q100" s="32"/>
      <c r="R100" s="33">
        <f t="shared" si="66"/>
        <v>0</v>
      </c>
      <c r="S100" s="32"/>
      <c r="T100" s="32"/>
      <c r="U100" s="32"/>
      <c r="V100" s="32"/>
      <c r="W100" s="32"/>
      <c r="X100" s="32"/>
      <c r="Y100" s="33">
        <f t="shared" si="67"/>
        <v>0</v>
      </c>
      <c r="Z100" s="182">
        <v>160000</v>
      </c>
      <c r="AA100" s="32"/>
      <c r="AB100" s="32"/>
      <c r="AC100" s="32"/>
      <c r="AD100" s="32"/>
      <c r="AE100" s="32"/>
      <c r="AF100" s="33">
        <f t="shared" si="62"/>
        <v>160000</v>
      </c>
      <c r="AG100" s="32"/>
      <c r="AH100" s="32"/>
      <c r="AI100" s="32"/>
      <c r="AJ100" s="32"/>
      <c r="AK100" s="32"/>
      <c r="AL100" s="32"/>
      <c r="AM100" s="33">
        <f t="shared" si="63"/>
        <v>0</v>
      </c>
      <c r="AN100" s="32"/>
      <c r="AO100" s="32"/>
      <c r="AP100" s="32"/>
      <c r="AQ100" s="32"/>
      <c r="AR100" s="32"/>
      <c r="AS100" s="32"/>
      <c r="AT100" s="33">
        <f t="shared" si="64"/>
        <v>0</v>
      </c>
      <c r="AU100" s="35">
        <f t="shared" si="65"/>
        <v>160000</v>
      </c>
      <c r="AV100" s="43" t="s">
        <v>669</v>
      </c>
      <c r="AW100" s="32">
        <v>2022</v>
      </c>
      <c r="AX100" s="36">
        <v>2022</v>
      </c>
      <c r="AY100" s="52" t="s">
        <v>128</v>
      </c>
    </row>
    <row r="101" spans="1:638" ht="130.5" customHeight="1" x14ac:dyDescent="0.25">
      <c r="A101" s="167" t="s">
        <v>328</v>
      </c>
      <c r="B101" s="32" t="s">
        <v>12</v>
      </c>
      <c r="C101" s="32" t="s">
        <v>97</v>
      </c>
      <c r="D101" s="32"/>
      <c r="E101" s="38"/>
      <c r="F101" s="32"/>
      <c r="G101" s="32"/>
      <c r="H101" s="32"/>
      <c r="I101" s="32"/>
      <c r="J101" s="32"/>
      <c r="K101" s="33">
        <f t="shared" si="61"/>
        <v>0</v>
      </c>
      <c r="L101" s="32"/>
      <c r="M101" s="32"/>
      <c r="N101" s="32"/>
      <c r="O101" s="32"/>
      <c r="P101" s="32"/>
      <c r="Q101" s="32"/>
      <c r="R101" s="33">
        <f t="shared" si="66"/>
        <v>0</v>
      </c>
      <c r="S101" s="32">
        <v>60000</v>
      </c>
      <c r="T101" s="32"/>
      <c r="U101" s="32"/>
      <c r="V101" s="32"/>
      <c r="W101" s="32"/>
      <c r="X101" s="32"/>
      <c r="Y101" s="33">
        <f t="shared" si="67"/>
        <v>60000</v>
      </c>
      <c r="Z101" s="32">
        <v>60000</v>
      </c>
      <c r="AA101" s="32"/>
      <c r="AB101" s="32"/>
      <c r="AC101" s="32"/>
      <c r="AD101" s="32"/>
      <c r="AE101" s="32"/>
      <c r="AF101" s="33">
        <f t="shared" si="62"/>
        <v>60000</v>
      </c>
      <c r="AG101" s="32"/>
      <c r="AH101" s="32"/>
      <c r="AI101" s="32"/>
      <c r="AJ101" s="32"/>
      <c r="AK101" s="32"/>
      <c r="AL101" s="32"/>
      <c r="AM101" s="33">
        <f t="shared" si="63"/>
        <v>0</v>
      </c>
      <c r="AN101" s="32"/>
      <c r="AO101" s="32"/>
      <c r="AP101" s="32"/>
      <c r="AQ101" s="32"/>
      <c r="AR101" s="32"/>
      <c r="AS101" s="32"/>
      <c r="AT101" s="33">
        <f t="shared" si="64"/>
        <v>0</v>
      </c>
      <c r="AU101" s="35">
        <f t="shared" si="65"/>
        <v>120000</v>
      </c>
      <c r="AV101" s="43" t="s">
        <v>670</v>
      </c>
      <c r="AW101" s="32">
        <v>2022</v>
      </c>
      <c r="AX101" s="36">
        <v>2027</v>
      </c>
      <c r="AY101" s="53" t="s">
        <v>153</v>
      </c>
    </row>
    <row r="102" spans="1:638" ht="136.5" customHeight="1" x14ac:dyDescent="0.25">
      <c r="A102" s="167" t="s">
        <v>329</v>
      </c>
      <c r="B102" s="32" t="s">
        <v>13</v>
      </c>
      <c r="C102" s="32" t="s">
        <v>97</v>
      </c>
      <c r="D102" s="32"/>
      <c r="E102" s="38"/>
      <c r="F102" s="32"/>
      <c r="G102" s="32"/>
      <c r="H102" s="32"/>
      <c r="I102" s="32"/>
      <c r="J102" s="32"/>
      <c r="K102" s="33">
        <f t="shared" si="61"/>
        <v>0</v>
      </c>
      <c r="L102" s="32">
        <v>15000</v>
      </c>
      <c r="M102" s="32"/>
      <c r="N102" s="32"/>
      <c r="O102" s="32"/>
      <c r="P102" s="32"/>
      <c r="Q102" s="32"/>
      <c r="R102" s="33">
        <f t="shared" si="66"/>
        <v>15000</v>
      </c>
      <c r="S102" s="32"/>
      <c r="T102" s="32"/>
      <c r="U102" s="32"/>
      <c r="V102" s="32"/>
      <c r="W102" s="32"/>
      <c r="X102" s="32"/>
      <c r="Y102" s="33">
        <f t="shared" si="67"/>
        <v>0</v>
      </c>
      <c r="Z102" s="32"/>
      <c r="AA102" s="32"/>
      <c r="AB102" s="32"/>
      <c r="AC102" s="32"/>
      <c r="AD102" s="32"/>
      <c r="AE102" s="32"/>
      <c r="AF102" s="33">
        <f t="shared" si="62"/>
        <v>0</v>
      </c>
      <c r="AG102" s="32"/>
      <c r="AH102" s="32"/>
      <c r="AI102" s="32"/>
      <c r="AJ102" s="32"/>
      <c r="AK102" s="32"/>
      <c r="AL102" s="32"/>
      <c r="AM102" s="33">
        <f t="shared" si="63"/>
        <v>0</v>
      </c>
      <c r="AN102" s="32"/>
      <c r="AO102" s="32"/>
      <c r="AP102" s="32"/>
      <c r="AQ102" s="32"/>
      <c r="AR102" s="32"/>
      <c r="AS102" s="32"/>
      <c r="AT102" s="33">
        <f t="shared" si="64"/>
        <v>0</v>
      </c>
      <c r="AU102" s="35">
        <f t="shared" si="65"/>
        <v>15000</v>
      </c>
      <c r="AV102" s="43" t="s">
        <v>671</v>
      </c>
      <c r="AW102" s="32">
        <v>2023</v>
      </c>
      <c r="AX102" s="36">
        <v>2023</v>
      </c>
      <c r="AY102" s="53" t="s">
        <v>153</v>
      </c>
    </row>
    <row r="103" spans="1:638" ht="87.75" customHeight="1" x14ac:dyDescent="0.25">
      <c r="A103" s="167" t="s">
        <v>330</v>
      </c>
      <c r="B103" s="32" t="s">
        <v>94</v>
      </c>
      <c r="C103" s="32" t="s">
        <v>97</v>
      </c>
      <c r="D103" s="32"/>
      <c r="E103" s="38"/>
      <c r="F103" s="32"/>
      <c r="G103" s="32"/>
      <c r="H103" s="32"/>
      <c r="I103" s="32"/>
      <c r="J103" s="32"/>
      <c r="K103" s="33">
        <f t="shared" si="61"/>
        <v>0</v>
      </c>
      <c r="L103" s="38">
        <v>20000</v>
      </c>
      <c r="M103" s="32"/>
      <c r="N103" s="32"/>
      <c r="O103" s="32"/>
      <c r="P103" s="32"/>
      <c r="Q103" s="32"/>
      <c r="R103" s="33">
        <f t="shared" si="66"/>
        <v>20000</v>
      </c>
      <c r="S103" s="32">
        <v>170000</v>
      </c>
      <c r="T103" s="32"/>
      <c r="U103" s="32"/>
      <c r="V103" s="32"/>
      <c r="W103" s="32"/>
      <c r="X103" s="32"/>
      <c r="Y103" s="33">
        <f t="shared" si="67"/>
        <v>170000</v>
      </c>
      <c r="Z103" s="32"/>
      <c r="AA103" s="32"/>
      <c r="AB103" s="32"/>
      <c r="AC103" s="32"/>
      <c r="AD103" s="32"/>
      <c r="AE103" s="32"/>
      <c r="AF103" s="33">
        <f t="shared" si="62"/>
        <v>0</v>
      </c>
      <c r="AG103" s="32"/>
      <c r="AH103" s="32"/>
      <c r="AI103" s="32"/>
      <c r="AJ103" s="32"/>
      <c r="AK103" s="32"/>
      <c r="AL103" s="32"/>
      <c r="AM103" s="33">
        <f t="shared" si="63"/>
        <v>0</v>
      </c>
      <c r="AN103" s="32"/>
      <c r="AO103" s="32"/>
      <c r="AP103" s="32"/>
      <c r="AQ103" s="32"/>
      <c r="AR103" s="32"/>
      <c r="AS103" s="32"/>
      <c r="AT103" s="33">
        <f t="shared" si="64"/>
        <v>0</v>
      </c>
      <c r="AU103" s="35">
        <f t="shared" si="65"/>
        <v>190000</v>
      </c>
      <c r="AV103" s="43" t="s">
        <v>672</v>
      </c>
      <c r="AW103" s="32">
        <v>2022</v>
      </c>
      <c r="AX103" s="36">
        <v>2023</v>
      </c>
      <c r="AY103" s="184" t="s">
        <v>137</v>
      </c>
    </row>
    <row r="104" spans="1:638" ht="91.5" x14ac:dyDescent="0.25">
      <c r="A104" s="167" t="s">
        <v>520</v>
      </c>
      <c r="B104" s="32" t="s">
        <v>14</v>
      </c>
      <c r="C104" s="32" t="s">
        <v>97</v>
      </c>
      <c r="D104" s="32"/>
      <c r="E104" s="38"/>
      <c r="F104" s="32"/>
      <c r="G104" s="32"/>
      <c r="H104" s="32"/>
      <c r="I104" s="32"/>
      <c r="J104" s="32"/>
      <c r="K104" s="33">
        <f t="shared" si="61"/>
        <v>0</v>
      </c>
      <c r="L104" s="38">
        <v>9000</v>
      </c>
      <c r="M104" s="32"/>
      <c r="N104" s="32"/>
      <c r="O104" s="32"/>
      <c r="P104" s="32"/>
      <c r="Q104" s="32"/>
      <c r="R104" s="33">
        <f t="shared" si="66"/>
        <v>9000</v>
      </c>
      <c r="S104" s="32"/>
      <c r="T104" s="32"/>
      <c r="U104" s="32"/>
      <c r="V104" s="32"/>
      <c r="W104" s="32"/>
      <c r="X104" s="32"/>
      <c r="Y104" s="33">
        <f t="shared" si="67"/>
        <v>0</v>
      </c>
      <c r="Z104" s="32"/>
      <c r="AA104" s="32"/>
      <c r="AB104" s="32"/>
      <c r="AC104" s="32"/>
      <c r="AD104" s="32"/>
      <c r="AE104" s="32"/>
      <c r="AF104" s="33">
        <f t="shared" si="62"/>
        <v>0</v>
      </c>
      <c r="AG104" s="32"/>
      <c r="AH104" s="32"/>
      <c r="AI104" s="32"/>
      <c r="AJ104" s="32"/>
      <c r="AK104" s="32"/>
      <c r="AL104" s="32"/>
      <c r="AM104" s="33">
        <f t="shared" si="63"/>
        <v>0</v>
      </c>
      <c r="AN104" s="32"/>
      <c r="AO104" s="32"/>
      <c r="AP104" s="32"/>
      <c r="AQ104" s="32"/>
      <c r="AR104" s="32"/>
      <c r="AS104" s="32"/>
      <c r="AT104" s="33">
        <f t="shared" si="64"/>
        <v>0</v>
      </c>
      <c r="AU104" s="35">
        <f t="shared" si="65"/>
        <v>9000</v>
      </c>
      <c r="AV104" s="43" t="s">
        <v>673</v>
      </c>
      <c r="AW104" s="32">
        <v>2022</v>
      </c>
      <c r="AX104" s="36">
        <v>2022</v>
      </c>
      <c r="AY104" s="53" t="s">
        <v>129</v>
      </c>
    </row>
    <row r="105" spans="1:638" ht="108.75" customHeight="1" x14ac:dyDescent="0.25">
      <c r="A105" s="167" t="s">
        <v>331</v>
      </c>
      <c r="B105" s="32" t="s">
        <v>91</v>
      </c>
      <c r="C105" s="32" t="s">
        <v>97</v>
      </c>
      <c r="D105" s="32"/>
      <c r="E105" s="38"/>
      <c r="F105" s="32"/>
      <c r="G105" s="32"/>
      <c r="H105" s="32"/>
      <c r="I105" s="32"/>
      <c r="J105" s="32"/>
      <c r="K105" s="33">
        <f t="shared" si="61"/>
        <v>0</v>
      </c>
      <c r="L105" s="38">
        <v>5000</v>
      </c>
      <c r="M105" s="32"/>
      <c r="N105" s="32"/>
      <c r="O105" s="32"/>
      <c r="P105" s="32"/>
      <c r="Q105" s="32"/>
      <c r="R105" s="33">
        <f t="shared" si="66"/>
        <v>5000</v>
      </c>
      <c r="S105" s="32"/>
      <c r="T105" s="32"/>
      <c r="U105" s="32"/>
      <c r="V105" s="32"/>
      <c r="W105" s="32"/>
      <c r="X105" s="32"/>
      <c r="Y105" s="33">
        <f t="shared" si="67"/>
        <v>0</v>
      </c>
      <c r="Z105" s="32"/>
      <c r="AA105" s="32"/>
      <c r="AB105" s="32"/>
      <c r="AC105" s="32"/>
      <c r="AD105" s="32"/>
      <c r="AE105" s="32"/>
      <c r="AF105" s="33">
        <f t="shared" si="62"/>
        <v>0</v>
      </c>
      <c r="AG105" s="32"/>
      <c r="AH105" s="32"/>
      <c r="AI105" s="32"/>
      <c r="AJ105" s="32"/>
      <c r="AK105" s="32"/>
      <c r="AL105" s="32"/>
      <c r="AM105" s="33">
        <f t="shared" si="63"/>
        <v>0</v>
      </c>
      <c r="AN105" s="32"/>
      <c r="AO105" s="32"/>
      <c r="AP105" s="32"/>
      <c r="AQ105" s="32"/>
      <c r="AR105" s="32"/>
      <c r="AS105" s="32"/>
      <c r="AT105" s="33">
        <f t="shared" si="64"/>
        <v>0</v>
      </c>
      <c r="AU105" s="35">
        <f t="shared" si="65"/>
        <v>5000</v>
      </c>
      <c r="AV105" s="43" t="s">
        <v>674</v>
      </c>
      <c r="AW105" s="32">
        <v>2022</v>
      </c>
      <c r="AX105" s="36">
        <v>2022</v>
      </c>
      <c r="AY105" s="53" t="s">
        <v>129</v>
      </c>
    </row>
    <row r="106" spans="1:638" ht="102.75" customHeight="1" x14ac:dyDescent="0.25">
      <c r="A106" s="55" t="s">
        <v>551</v>
      </c>
      <c r="B106" s="32" t="s">
        <v>849</v>
      </c>
      <c r="C106" s="32" t="s">
        <v>97</v>
      </c>
      <c r="D106" s="32"/>
      <c r="E106" s="38"/>
      <c r="F106" s="32"/>
      <c r="G106" s="32"/>
      <c r="H106" s="32"/>
      <c r="I106" s="32"/>
      <c r="J106" s="32"/>
      <c r="K106" s="33">
        <f t="shared" si="61"/>
        <v>0</v>
      </c>
      <c r="L106" s="32">
        <v>75000</v>
      </c>
      <c r="M106" s="32"/>
      <c r="N106" s="32"/>
      <c r="O106" s="32"/>
      <c r="P106" s="32"/>
      <c r="Q106" s="32"/>
      <c r="R106" s="33">
        <f t="shared" si="66"/>
        <v>75000</v>
      </c>
      <c r="S106" s="32"/>
      <c r="T106" s="32"/>
      <c r="U106" s="32"/>
      <c r="V106" s="32"/>
      <c r="W106" s="32"/>
      <c r="X106" s="32"/>
      <c r="Y106" s="33">
        <f t="shared" si="67"/>
        <v>0</v>
      </c>
      <c r="Z106" s="32"/>
      <c r="AA106" s="32"/>
      <c r="AB106" s="32"/>
      <c r="AC106" s="32"/>
      <c r="AD106" s="32"/>
      <c r="AE106" s="32"/>
      <c r="AF106" s="33">
        <f t="shared" si="62"/>
        <v>0</v>
      </c>
      <c r="AG106" s="32"/>
      <c r="AH106" s="32"/>
      <c r="AI106" s="32"/>
      <c r="AJ106" s="32"/>
      <c r="AK106" s="32"/>
      <c r="AL106" s="32"/>
      <c r="AM106" s="33">
        <f t="shared" si="63"/>
        <v>0</v>
      </c>
      <c r="AN106" s="32"/>
      <c r="AO106" s="32"/>
      <c r="AP106" s="32"/>
      <c r="AQ106" s="32"/>
      <c r="AR106" s="32"/>
      <c r="AS106" s="32"/>
      <c r="AT106" s="33">
        <f t="shared" si="64"/>
        <v>0</v>
      </c>
      <c r="AU106" s="35">
        <f t="shared" si="65"/>
        <v>75000</v>
      </c>
      <c r="AV106" s="43" t="s">
        <v>675</v>
      </c>
      <c r="AW106" s="32">
        <v>2023</v>
      </c>
      <c r="AX106" s="36">
        <v>2023</v>
      </c>
      <c r="AY106" s="53" t="s">
        <v>138</v>
      </c>
    </row>
    <row r="107" spans="1:638" ht="100.5" customHeight="1" x14ac:dyDescent="0.25">
      <c r="A107" s="55" t="s">
        <v>552</v>
      </c>
      <c r="B107" s="32" t="s">
        <v>69</v>
      </c>
      <c r="C107" s="32" t="s">
        <v>97</v>
      </c>
      <c r="D107" s="32"/>
      <c r="E107" s="38"/>
      <c r="F107" s="32"/>
      <c r="G107" s="32"/>
      <c r="H107" s="32"/>
      <c r="I107" s="32"/>
      <c r="J107" s="32"/>
      <c r="K107" s="33">
        <f t="shared" si="61"/>
        <v>0</v>
      </c>
      <c r="L107" s="32"/>
      <c r="M107" s="32">
        <v>100000</v>
      </c>
      <c r="N107" s="32"/>
      <c r="O107" s="32"/>
      <c r="P107" s="32"/>
      <c r="Q107" s="32"/>
      <c r="R107" s="33">
        <f t="shared" si="66"/>
        <v>100000</v>
      </c>
      <c r="S107" s="32"/>
      <c r="T107" s="32"/>
      <c r="U107" s="32"/>
      <c r="V107" s="32"/>
      <c r="W107" s="32"/>
      <c r="X107" s="32"/>
      <c r="Y107" s="33">
        <f t="shared" si="67"/>
        <v>0</v>
      </c>
      <c r="Z107" s="32"/>
      <c r="AA107" s="32"/>
      <c r="AB107" s="32"/>
      <c r="AC107" s="32"/>
      <c r="AD107" s="32"/>
      <c r="AE107" s="32"/>
      <c r="AF107" s="33">
        <f t="shared" si="62"/>
        <v>0</v>
      </c>
      <c r="AG107" s="32"/>
      <c r="AH107" s="32"/>
      <c r="AI107" s="32"/>
      <c r="AJ107" s="32"/>
      <c r="AK107" s="32"/>
      <c r="AL107" s="32"/>
      <c r="AM107" s="33">
        <f t="shared" si="63"/>
        <v>0</v>
      </c>
      <c r="AN107" s="32"/>
      <c r="AO107" s="32"/>
      <c r="AP107" s="32"/>
      <c r="AQ107" s="32"/>
      <c r="AR107" s="32"/>
      <c r="AS107" s="32"/>
      <c r="AT107" s="33">
        <f t="shared" si="64"/>
        <v>0</v>
      </c>
      <c r="AU107" s="35">
        <f t="shared" si="65"/>
        <v>100000</v>
      </c>
      <c r="AV107" s="43" t="s">
        <v>676</v>
      </c>
      <c r="AW107" s="32">
        <v>2023</v>
      </c>
      <c r="AX107" s="38">
        <v>2023</v>
      </c>
      <c r="AY107" s="53" t="s">
        <v>138</v>
      </c>
    </row>
    <row r="108" spans="1:638" ht="91.5" x14ac:dyDescent="0.25">
      <c r="A108" s="55" t="s">
        <v>553</v>
      </c>
      <c r="B108" s="32" t="s">
        <v>269</v>
      </c>
      <c r="C108" s="32" t="s">
        <v>97</v>
      </c>
      <c r="D108" s="34"/>
      <c r="E108" s="38"/>
      <c r="F108" s="32"/>
      <c r="G108" s="32"/>
      <c r="H108" s="32"/>
      <c r="I108" s="32"/>
      <c r="J108" s="32"/>
      <c r="K108" s="33">
        <f t="shared" si="61"/>
        <v>0</v>
      </c>
      <c r="L108" s="32">
        <v>100000</v>
      </c>
      <c r="M108" s="32"/>
      <c r="N108" s="32"/>
      <c r="O108" s="32"/>
      <c r="P108" s="32"/>
      <c r="Q108" s="32"/>
      <c r="R108" s="33">
        <f t="shared" si="66"/>
        <v>100000</v>
      </c>
      <c r="S108" s="32">
        <v>100000</v>
      </c>
      <c r="T108" s="32"/>
      <c r="U108" s="32"/>
      <c r="V108" s="32"/>
      <c r="W108" s="32"/>
      <c r="X108" s="32"/>
      <c r="Y108" s="33">
        <f t="shared" si="67"/>
        <v>100000</v>
      </c>
      <c r="Z108" s="32">
        <v>100000</v>
      </c>
      <c r="AA108" s="32"/>
      <c r="AB108" s="32"/>
      <c r="AC108" s="32"/>
      <c r="AD108" s="32"/>
      <c r="AE108" s="32"/>
      <c r="AF108" s="33">
        <f t="shared" si="62"/>
        <v>100000</v>
      </c>
      <c r="AG108" s="32">
        <v>100000</v>
      </c>
      <c r="AH108" s="32"/>
      <c r="AI108" s="32"/>
      <c r="AJ108" s="32"/>
      <c r="AK108" s="32"/>
      <c r="AL108" s="32"/>
      <c r="AM108" s="33">
        <f t="shared" si="63"/>
        <v>100000</v>
      </c>
      <c r="AN108" s="32">
        <v>100000</v>
      </c>
      <c r="AO108" s="32"/>
      <c r="AP108" s="32"/>
      <c r="AQ108" s="32"/>
      <c r="AR108" s="32"/>
      <c r="AS108" s="32"/>
      <c r="AT108" s="33">
        <f t="shared" si="64"/>
        <v>100000</v>
      </c>
      <c r="AU108" s="35">
        <f t="shared" si="65"/>
        <v>500000</v>
      </c>
      <c r="AV108" s="43" t="s">
        <v>677</v>
      </c>
      <c r="AW108" s="32">
        <v>2022</v>
      </c>
      <c r="AX108" s="38">
        <v>2027</v>
      </c>
      <c r="AY108" s="53" t="s">
        <v>270</v>
      </c>
    </row>
    <row r="109" spans="1:638" ht="73.5" x14ac:dyDescent="0.25">
      <c r="A109" s="55" t="s">
        <v>554</v>
      </c>
      <c r="B109" s="179" t="s">
        <v>164</v>
      </c>
      <c r="C109" s="32" t="s">
        <v>97</v>
      </c>
      <c r="D109" s="32"/>
      <c r="E109" s="38"/>
      <c r="F109" s="32"/>
      <c r="G109" s="32"/>
      <c r="H109" s="32"/>
      <c r="I109" s="32"/>
      <c r="J109" s="32"/>
      <c r="K109" s="33">
        <f t="shared" si="61"/>
        <v>0</v>
      </c>
      <c r="L109" s="32">
        <v>130000</v>
      </c>
      <c r="M109" s="32"/>
      <c r="N109" s="32"/>
      <c r="O109" s="32"/>
      <c r="P109" s="32"/>
      <c r="Q109" s="32"/>
      <c r="R109" s="33">
        <f t="shared" si="66"/>
        <v>130000</v>
      </c>
      <c r="T109" s="32"/>
      <c r="U109" s="32"/>
      <c r="V109" s="32"/>
      <c r="W109" s="32"/>
      <c r="X109" s="32"/>
      <c r="Y109" s="33">
        <f t="shared" si="67"/>
        <v>0</v>
      </c>
      <c r="Z109" s="32"/>
      <c r="AA109" s="32"/>
      <c r="AB109" s="32"/>
      <c r="AC109" s="32"/>
      <c r="AD109" s="32"/>
      <c r="AE109" s="32"/>
      <c r="AF109" s="33">
        <f t="shared" si="62"/>
        <v>0</v>
      </c>
      <c r="AG109" s="32"/>
      <c r="AH109" s="32"/>
      <c r="AI109" s="32"/>
      <c r="AJ109" s="32"/>
      <c r="AK109" s="32"/>
      <c r="AL109" s="32"/>
      <c r="AM109" s="33">
        <f t="shared" si="63"/>
        <v>0</v>
      </c>
      <c r="AN109" s="32"/>
      <c r="AO109" s="32"/>
      <c r="AP109" s="32"/>
      <c r="AQ109" s="32"/>
      <c r="AR109" s="32"/>
      <c r="AS109" s="32"/>
      <c r="AT109" s="33">
        <f t="shared" si="64"/>
        <v>0</v>
      </c>
      <c r="AU109" s="35">
        <f t="shared" si="65"/>
        <v>130000</v>
      </c>
      <c r="AV109" s="121" t="s">
        <v>895</v>
      </c>
      <c r="AW109" s="54">
        <v>2023</v>
      </c>
      <c r="AX109" s="54">
        <v>2024</v>
      </c>
      <c r="AY109" s="52" t="s">
        <v>165</v>
      </c>
    </row>
    <row r="110" spans="1:638" ht="91.5" x14ac:dyDescent="0.25">
      <c r="A110" s="55" t="s">
        <v>555</v>
      </c>
      <c r="B110" s="179" t="s">
        <v>166</v>
      </c>
      <c r="C110" s="32" t="s">
        <v>97</v>
      </c>
      <c r="D110" s="34"/>
      <c r="E110" s="38"/>
      <c r="F110" s="32"/>
      <c r="G110" s="32"/>
      <c r="H110" s="32"/>
      <c r="I110" s="32"/>
      <c r="J110" s="32"/>
      <c r="K110" s="33">
        <f t="shared" si="61"/>
        <v>0</v>
      </c>
      <c r="M110" s="32"/>
      <c r="N110" s="32"/>
      <c r="O110" s="32"/>
      <c r="P110" s="32"/>
      <c r="Q110" s="32"/>
      <c r="R110" s="33">
        <f t="shared" si="66"/>
        <v>0</v>
      </c>
      <c r="S110" s="32">
        <v>103000</v>
      </c>
      <c r="T110" s="32"/>
      <c r="U110" s="32"/>
      <c r="V110" s="32"/>
      <c r="W110" s="32"/>
      <c r="X110" s="32"/>
      <c r="Y110" s="33">
        <f t="shared" si="67"/>
        <v>103000</v>
      </c>
      <c r="Z110" s="32"/>
      <c r="AA110" s="32"/>
      <c r="AB110" s="32"/>
      <c r="AC110" s="32"/>
      <c r="AD110" s="32"/>
      <c r="AE110" s="32"/>
      <c r="AF110" s="33">
        <f t="shared" si="62"/>
        <v>0</v>
      </c>
      <c r="AG110" s="32"/>
      <c r="AH110" s="32"/>
      <c r="AI110" s="32"/>
      <c r="AJ110" s="32"/>
      <c r="AK110" s="32"/>
      <c r="AL110" s="32"/>
      <c r="AM110" s="33">
        <f t="shared" si="63"/>
        <v>0</v>
      </c>
      <c r="AN110" s="32"/>
      <c r="AO110" s="32"/>
      <c r="AP110" s="32"/>
      <c r="AQ110" s="32"/>
      <c r="AR110" s="32"/>
      <c r="AS110" s="32"/>
      <c r="AT110" s="33">
        <f t="shared" si="64"/>
        <v>0</v>
      </c>
      <c r="AU110" s="35">
        <f t="shared" si="65"/>
        <v>103000</v>
      </c>
      <c r="AV110" s="121" t="s">
        <v>894</v>
      </c>
      <c r="AW110" s="54">
        <v>2024</v>
      </c>
      <c r="AX110" s="54">
        <v>2025</v>
      </c>
      <c r="AY110" s="52" t="s">
        <v>165</v>
      </c>
    </row>
    <row r="111" spans="1:638" ht="91.5" x14ac:dyDescent="0.25">
      <c r="A111" s="55" t="s">
        <v>556</v>
      </c>
      <c r="B111" s="179" t="s">
        <v>167</v>
      </c>
      <c r="C111" s="32" t="s">
        <v>97</v>
      </c>
      <c r="D111" s="34"/>
      <c r="E111" s="38"/>
      <c r="F111" s="32"/>
      <c r="G111" s="32"/>
      <c r="H111" s="32"/>
      <c r="I111" s="32"/>
      <c r="J111" s="32"/>
      <c r="K111" s="33">
        <f t="shared" si="61"/>
        <v>0</v>
      </c>
      <c r="L111" s="32"/>
      <c r="M111" s="32"/>
      <c r="N111" s="32"/>
      <c r="O111" s="32"/>
      <c r="P111" s="32"/>
      <c r="Q111" s="32"/>
      <c r="R111" s="33">
        <f t="shared" si="66"/>
        <v>0</v>
      </c>
      <c r="S111" s="32"/>
      <c r="T111" s="32"/>
      <c r="U111" s="32"/>
      <c r="V111" s="32"/>
      <c r="W111" s="32"/>
      <c r="X111" s="32"/>
      <c r="Y111" s="33">
        <f t="shared" si="67"/>
        <v>0</v>
      </c>
      <c r="Z111" s="186">
        <v>57000</v>
      </c>
      <c r="AA111" s="32"/>
      <c r="AB111" s="32"/>
      <c r="AC111" s="32"/>
      <c r="AD111" s="32"/>
      <c r="AE111" s="32"/>
      <c r="AF111" s="33">
        <f t="shared" si="62"/>
        <v>57000</v>
      </c>
      <c r="AG111" s="32"/>
      <c r="AH111" s="32"/>
      <c r="AI111" s="32"/>
      <c r="AJ111" s="32"/>
      <c r="AK111" s="32"/>
      <c r="AL111" s="32"/>
      <c r="AM111" s="33">
        <f t="shared" si="63"/>
        <v>0</v>
      </c>
      <c r="AN111" s="32"/>
      <c r="AO111" s="32"/>
      <c r="AP111" s="32"/>
      <c r="AQ111" s="32"/>
      <c r="AR111" s="32"/>
      <c r="AS111" s="32"/>
      <c r="AT111" s="33">
        <f t="shared" si="64"/>
        <v>0</v>
      </c>
      <c r="AU111" s="35">
        <f t="shared" si="65"/>
        <v>57000</v>
      </c>
      <c r="AV111" s="121" t="s">
        <v>678</v>
      </c>
      <c r="AW111" s="54">
        <v>2025</v>
      </c>
      <c r="AX111" s="54">
        <v>2026</v>
      </c>
      <c r="AY111" s="52" t="s">
        <v>165</v>
      </c>
    </row>
    <row r="112" spans="1:638" ht="73.5" x14ac:dyDescent="0.25">
      <c r="A112" s="55" t="s">
        <v>557</v>
      </c>
      <c r="B112" s="179" t="s">
        <v>168</v>
      </c>
      <c r="C112" s="32" t="s">
        <v>97</v>
      </c>
      <c r="D112" s="34"/>
      <c r="E112" s="38"/>
      <c r="F112" s="32"/>
      <c r="G112" s="32"/>
      <c r="H112" s="32"/>
      <c r="I112" s="32"/>
      <c r="J112" s="32"/>
      <c r="K112" s="33">
        <f t="shared" si="61"/>
        <v>0</v>
      </c>
      <c r="L112" s="32"/>
      <c r="M112" s="32"/>
      <c r="N112" s="32"/>
      <c r="O112" s="32"/>
      <c r="P112" s="32"/>
      <c r="Q112" s="32"/>
      <c r="R112" s="33">
        <f t="shared" si="66"/>
        <v>0</v>
      </c>
      <c r="S112" s="32"/>
      <c r="T112" s="32"/>
      <c r="U112" s="32"/>
      <c r="V112" s="32"/>
      <c r="W112" s="32"/>
      <c r="X112" s="32"/>
      <c r="Y112" s="33">
        <f t="shared" si="67"/>
        <v>0</v>
      </c>
      <c r="Z112" s="186">
        <v>58000</v>
      </c>
      <c r="AA112" s="32"/>
      <c r="AB112" s="32"/>
      <c r="AC112" s="32"/>
      <c r="AD112" s="32"/>
      <c r="AE112" s="32"/>
      <c r="AF112" s="33">
        <f t="shared" si="62"/>
        <v>58000</v>
      </c>
      <c r="AG112" s="32"/>
      <c r="AH112" s="32"/>
      <c r="AI112" s="32"/>
      <c r="AJ112" s="32"/>
      <c r="AK112" s="32"/>
      <c r="AL112" s="32"/>
      <c r="AM112" s="33">
        <f t="shared" si="63"/>
        <v>0</v>
      </c>
      <c r="AN112" s="32"/>
      <c r="AO112" s="32"/>
      <c r="AP112" s="32"/>
      <c r="AQ112" s="32"/>
      <c r="AR112" s="32"/>
      <c r="AS112" s="32"/>
      <c r="AT112" s="33">
        <f t="shared" si="64"/>
        <v>0</v>
      </c>
      <c r="AU112" s="35">
        <f t="shared" si="65"/>
        <v>58000</v>
      </c>
      <c r="AV112" s="121" t="s">
        <v>679</v>
      </c>
      <c r="AW112" s="54">
        <v>2025</v>
      </c>
      <c r="AX112" s="54">
        <v>2026</v>
      </c>
      <c r="AY112" s="52" t="s">
        <v>165</v>
      </c>
    </row>
    <row r="113" spans="1:51" ht="104.25" customHeight="1" x14ac:dyDescent="0.25">
      <c r="A113" s="55" t="s">
        <v>558</v>
      </c>
      <c r="B113" s="179" t="s">
        <v>169</v>
      </c>
      <c r="C113" s="32" t="s">
        <v>97</v>
      </c>
      <c r="D113" s="34"/>
      <c r="E113" s="38"/>
      <c r="F113" s="32"/>
      <c r="G113" s="32"/>
      <c r="H113" s="32"/>
      <c r="I113" s="32"/>
      <c r="J113" s="32"/>
      <c r="K113" s="33">
        <f t="shared" si="61"/>
        <v>0</v>
      </c>
      <c r="L113" s="32"/>
      <c r="M113" s="32"/>
      <c r="N113" s="32"/>
      <c r="O113" s="32"/>
      <c r="P113" s="32"/>
      <c r="Q113" s="32"/>
      <c r="R113" s="33">
        <f t="shared" si="66"/>
        <v>0</v>
      </c>
      <c r="S113" s="32"/>
      <c r="T113" s="32"/>
      <c r="U113" s="32"/>
      <c r="V113" s="32"/>
      <c r="W113" s="32"/>
      <c r="X113" s="32"/>
      <c r="Y113" s="33">
        <f t="shared" si="67"/>
        <v>0</v>
      </c>
      <c r="Z113" s="187">
        <v>125000</v>
      </c>
      <c r="AA113" s="32"/>
      <c r="AB113" s="32"/>
      <c r="AC113" s="32"/>
      <c r="AD113" s="32"/>
      <c r="AE113" s="32"/>
      <c r="AF113" s="33">
        <f t="shared" si="62"/>
        <v>125000</v>
      </c>
      <c r="AG113" s="32"/>
      <c r="AH113" s="32"/>
      <c r="AI113" s="32"/>
      <c r="AJ113" s="32"/>
      <c r="AK113" s="32"/>
      <c r="AL113" s="32"/>
      <c r="AM113" s="33">
        <f t="shared" si="63"/>
        <v>0</v>
      </c>
      <c r="AN113" s="32"/>
      <c r="AO113" s="32"/>
      <c r="AP113" s="32"/>
      <c r="AQ113" s="32"/>
      <c r="AR113" s="32"/>
      <c r="AS113" s="32"/>
      <c r="AT113" s="33">
        <f t="shared" si="64"/>
        <v>0</v>
      </c>
      <c r="AU113" s="35">
        <f t="shared" si="65"/>
        <v>125000</v>
      </c>
      <c r="AV113" s="121" t="s">
        <v>680</v>
      </c>
      <c r="AW113" s="54">
        <v>2025</v>
      </c>
      <c r="AX113" s="54">
        <v>2026</v>
      </c>
      <c r="AY113" s="52" t="s">
        <v>165</v>
      </c>
    </row>
    <row r="114" spans="1:51" ht="82.5" customHeight="1" x14ac:dyDescent="0.25">
      <c r="A114" s="55" t="s">
        <v>559</v>
      </c>
      <c r="B114" s="179" t="s">
        <v>170</v>
      </c>
      <c r="C114" s="32" t="s">
        <v>97</v>
      </c>
      <c r="E114" s="34">
        <v>65000</v>
      </c>
      <c r="F114" s="32"/>
      <c r="G114" s="32"/>
      <c r="H114" s="32"/>
      <c r="I114" s="32"/>
      <c r="J114" s="32"/>
      <c r="K114" s="33">
        <f t="shared" si="61"/>
        <v>65000</v>
      </c>
      <c r="L114" s="32"/>
      <c r="M114" s="32"/>
      <c r="N114" s="32"/>
      <c r="O114" s="32"/>
      <c r="P114" s="32"/>
      <c r="Q114" s="32"/>
      <c r="R114" s="33">
        <f t="shared" si="66"/>
        <v>0</v>
      </c>
      <c r="S114" s="32"/>
      <c r="T114" s="32"/>
      <c r="U114" s="32"/>
      <c r="V114" s="32"/>
      <c r="W114" s="32"/>
      <c r="X114" s="32"/>
      <c r="Y114" s="33">
        <f t="shared" si="67"/>
        <v>0</v>
      </c>
      <c r="Z114" s="32"/>
      <c r="AA114" s="32"/>
      <c r="AB114" s="32"/>
      <c r="AC114" s="32"/>
      <c r="AD114" s="32"/>
      <c r="AE114" s="32"/>
      <c r="AF114" s="33">
        <f t="shared" si="62"/>
        <v>0</v>
      </c>
      <c r="AG114" s="32"/>
      <c r="AH114" s="32"/>
      <c r="AI114" s="32"/>
      <c r="AJ114" s="32"/>
      <c r="AK114" s="32"/>
      <c r="AL114" s="32"/>
      <c r="AM114" s="33">
        <f t="shared" si="63"/>
        <v>0</v>
      </c>
      <c r="AN114" s="32"/>
      <c r="AO114" s="32"/>
      <c r="AP114" s="32"/>
      <c r="AQ114" s="32"/>
      <c r="AR114" s="32"/>
      <c r="AS114" s="32"/>
      <c r="AT114" s="33">
        <f t="shared" si="64"/>
        <v>0</v>
      </c>
      <c r="AU114" s="35">
        <f t="shared" si="65"/>
        <v>65000</v>
      </c>
      <c r="AV114" s="121" t="s">
        <v>681</v>
      </c>
      <c r="AW114" s="54">
        <v>2022</v>
      </c>
      <c r="AX114" s="54">
        <v>2023</v>
      </c>
      <c r="AY114" s="52" t="s">
        <v>165</v>
      </c>
    </row>
    <row r="115" spans="1:51" ht="85.5" customHeight="1" x14ac:dyDescent="0.25">
      <c r="A115" s="55" t="s">
        <v>560</v>
      </c>
      <c r="B115" s="179" t="s">
        <v>171</v>
      </c>
      <c r="C115" s="32" t="s">
        <v>97</v>
      </c>
      <c r="D115" s="34"/>
      <c r="E115" s="38">
        <v>145000</v>
      </c>
      <c r="F115" s="32"/>
      <c r="G115" s="32"/>
      <c r="H115" s="32"/>
      <c r="I115" s="32"/>
      <c r="J115" s="32"/>
      <c r="K115" s="33">
        <f t="shared" si="61"/>
        <v>145000</v>
      </c>
      <c r="L115" s="33">
        <f>E113+F113+G113+I113</f>
        <v>0</v>
      </c>
      <c r="M115" s="32"/>
      <c r="N115" s="32"/>
      <c r="O115" s="32"/>
      <c r="P115" s="32"/>
      <c r="Q115" s="32"/>
      <c r="R115" s="33">
        <f t="shared" si="66"/>
        <v>0</v>
      </c>
      <c r="S115" s="32"/>
      <c r="T115" s="32"/>
      <c r="U115" s="32"/>
      <c r="V115" s="32"/>
      <c r="W115" s="32"/>
      <c r="X115" s="32"/>
      <c r="Y115" s="33">
        <f t="shared" si="67"/>
        <v>0</v>
      </c>
      <c r="Z115" s="32"/>
      <c r="AA115" s="32"/>
      <c r="AB115" s="32"/>
      <c r="AC115" s="32"/>
      <c r="AD115" s="32"/>
      <c r="AE115" s="32"/>
      <c r="AF115" s="33">
        <f t="shared" si="62"/>
        <v>0</v>
      </c>
      <c r="AG115" s="32"/>
      <c r="AH115" s="32"/>
      <c r="AI115" s="32"/>
      <c r="AJ115" s="32"/>
      <c r="AK115" s="32"/>
      <c r="AL115" s="32"/>
      <c r="AM115" s="33">
        <f t="shared" si="63"/>
        <v>0</v>
      </c>
      <c r="AN115" s="32"/>
      <c r="AO115" s="32"/>
      <c r="AP115" s="32"/>
      <c r="AQ115" s="32"/>
      <c r="AR115" s="32"/>
      <c r="AS115" s="32"/>
      <c r="AT115" s="33">
        <f t="shared" si="64"/>
        <v>0</v>
      </c>
      <c r="AU115" s="35">
        <f t="shared" si="65"/>
        <v>145000</v>
      </c>
      <c r="AV115" s="121" t="s">
        <v>874</v>
      </c>
      <c r="AW115" s="54">
        <v>2022</v>
      </c>
      <c r="AX115" s="54">
        <v>2023</v>
      </c>
      <c r="AY115" s="52" t="s">
        <v>165</v>
      </c>
    </row>
    <row r="116" spans="1:51" ht="86.25" customHeight="1" x14ac:dyDescent="0.25">
      <c r="A116" s="55" t="s">
        <v>561</v>
      </c>
      <c r="B116" s="179" t="s">
        <v>172</v>
      </c>
      <c r="C116" s="32" t="s">
        <v>97</v>
      </c>
      <c r="D116" s="34"/>
      <c r="F116" s="32"/>
      <c r="G116" s="32"/>
      <c r="H116" s="32"/>
      <c r="I116" s="32"/>
      <c r="J116" s="32"/>
      <c r="K116" s="33">
        <f t="shared" si="61"/>
        <v>0</v>
      </c>
      <c r="L116" s="32">
        <v>240000</v>
      </c>
      <c r="M116" s="32"/>
      <c r="N116" s="32"/>
      <c r="O116" s="32"/>
      <c r="P116" s="32"/>
      <c r="Q116" s="32"/>
      <c r="R116" s="33">
        <f t="shared" si="66"/>
        <v>240000</v>
      </c>
      <c r="S116" s="32"/>
      <c r="T116" s="32"/>
      <c r="U116" s="32"/>
      <c r="V116" s="32"/>
      <c r="W116" s="32"/>
      <c r="X116" s="32"/>
      <c r="Y116" s="33">
        <f t="shared" si="67"/>
        <v>0</v>
      </c>
      <c r="Z116" s="32"/>
      <c r="AA116" s="32"/>
      <c r="AB116" s="32"/>
      <c r="AC116" s="32"/>
      <c r="AD116" s="32"/>
      <c r="AE116" s="32"/>
      <c r="AF116" s="33">
        <f t="shared" si="62"/>
        <v>0</v>
      </c>
      <c r="AG116" s="32"/>
      <c r="AH116" s="32"/>
      <c r="AI116" s="32"/>
      <c r="AJ116" s="32"/>
      <c r="AK116" s="32"/>
      <c r="AL116" s="32"/>
      <c r="AM116" s="33">
        <f t="shared" si="63"/>
        <v>0</v>
      </c>
      <c r="AN116" s="32"/>
      <c r="AO116" s="32"/>
      <c r="AP116" s="32"/>
      <c r="AQ116" s="32"/>
      <c r="AR116" s="32"/>
      <c r="AS116" s="32"/>
      <c r="AT116" s="33">
        <f t="shared" si="64"/>
        <v>0</v>
      </c>
      <c r="AU116" s="35">
        <f t="shared" si="65"/>
        <v>240000</v>
      </c>
      <c r="AV116" s="121" t="s">
        <v>875</v>
      </c>
      <c r="AW116" s="54">
        <v>2023</v>
      </c>
      <c r="AX116" s="54">
        <v>2024</v>
      </c>
      <c r="AY116" s="52" t="s">
        <v>165</v>
      </c>
    </row>
    <row r="117" spans="1:51" ht="102" customHeight="1" x14ac:dyDescent="0.25">
      <c r="A117" s="55" t="s">
        <v>562</v>
      </c>
      <c r="B117" s="179" t="s">
        <v>173</v>
      </c>
      <c r="C117" s="32" t="s">
        <v>97</v>
      </c>
      <c r="D117" s="34"/>
      <c r="E117" s="38"/>
      <c r="F117" s="32"/>
      <c r="G117" s="32"/>
      <c r="H117" s="32"/>
      <c r="I117" s="32"/>
      <c r="J117" s="32"/>
      <c r="K117" s="33">
        <f t="shared" si="61"/>
        <v>0</v>
      </c>
      <c r="L117" s="32"/>
      <c r="M117" s="32"/>
      <c r="N117" s="32"/>
      <c r="O117" s="32"/>
      <c r="P117" s="32"/>
      <c r="Q117" s="32"/>
      <c r="R117" s="33">
        <f t="shared" si="66"/>
        <v>0</v>
      </c>
      <c r="S117" s="32">
        <v>260000</v>
      </c>
      <c r="T117" s="32"/>
      <c r="U117" s="32"/>
      <c r="V117" s="32"/>
      <c r="W117" s="32"/>
      <c r="X117" s="32"/>
      <c r="Y117" s="33">
        <f t="shared" si="67"/>
        <v>260000</v>
      </c>
      <c r="Z117" s="32"/>
      <c r="AA117" s="32"/>
      <c r="AB117" s="32"/>
      <c r="AC117" s="32"/>
      <c r="AD117" s="32"/>
      <c r="AE117" s="32"/>
      <c r="AF117" s="33">
        <f t="shared" si="62"/>
        <v>0</v>
      </c>
      <c r="AG117" s="32"/>
      <c r="AH117" s="32"/>
      <c r="AI117" s="32"/>
      <c r="AJ117" s="32"/>
      <c r="AK117" s="32"/>
      <c r="AL117" s="32"/>
      <c r="AM117" s="33">
        <f t="shared" si="63"/>
        <v>0</v>
      </c>
      <c r="AN117" s="32"/>
      <c r="AO117" s="32"/>
      <c r="AP117" s="32"/>
      <c r="AQ117" s="32"/>
      <c r="AR117" s="32"/>
      <c r="AS117" s="32"/>
      <c r="AT117" s="33">
        <f t="shared" si="64"/>
        <v>0</v>
      </c>
      <c r="AU117" s="35">
        <f t="shared" si="65"/>
        <v>260000</v>
      </c>
      <c r="AV117" s="121" t="s">
        <v>896</v>
      </c>
      <c r="AW117" s="54">
        <v>2024</v>
      </c>
      <c r="AX117" s="54">
        <v>2025</v>
      </c>
      <c r="AY117" s="52" t="s">
        <v>165</v>
      </c>
    </row>
    <row r="118" spans="1:51" s="7" customFormat="1" ht="100.5" customHeight="1" x14ac:dyDescent="0.25">
      <c r="A118" s="55" t="s">
        <v>563</v>
      </c>
      <c r="B118" s="179" t="s">
        <v>174</v>
      </c>
      <c r="C118" s="32" t="s">
        <v>97</v>
      </c>
      <c r="D118" s="34"/>
      <c r="E118" s="38"/>
      <c r="F118" s="32"/>
      <c r="G118" s="32"/>
      <c r="H118" s="32"/>
      <c r="I118" s="32"/>
      <c r="J118" s="32"/>
      <c r="K118" s="33">
        <f t="shared" si="61"/>
        <v>0</v>
      </c>
      <c r="L118" s="32">
        <v>150000</v>
      </c>
      <c r="M118" s="32"/>
      <c r="N118" s="32">
        <v>850000</v>
      </c>
      <c r="O118" s="32" t="s">
        <v>46</v>
      </c>
      <c r="P118" s="32"/>
      <c r="Q118" s="32"/>
      <c r="R118" s="33">
        <f t="shared" si="66"/>
        <v>1000000</v>
      </c>
      <c r="S118" s="32"/>
      <c r="T118" s="32"/>
      <c r="U118" s="32"/>
      <c r="V118" s="32"/>
      <c r="W118" s="32"/>
      <c r="X118" s="32"/>
      <c r="Y118" s="33">
        <f t="shared" si="67"/>
        <v>0</v>
      </c>
      <c r="Z118" s="32"/>
      <c r="AA118" s="32"/>
      <c r="AB118" s="32"/>
      <c r="AC118" s="32"/>
      <c r="AD118" s="32"/>
      <c r="AE118" s="32"/>
      <c r="AF118" s="33">
        <f t="shared" si="62"/>
        <v>0</v>
      </c>
      <c r="AG118" s="32"/>
      <c r="AH118" s="32"/>
      <c r="AI118" s="32"/>
      <c r="AJ118" s="32"/>
      <c r="AK118" s="32"/>
      <c r="AL118" s="32"/>
      <c r="AM118" s="33">
        <f t="shared" si="63"/>
        <v>0</v>
      </c>
      <c r="AN118" s="32"/>
      <c r="AO118" s="32"/>
      <c r="AP118" s="32"/>
      <c r="AQ118" s="32"/>
      <c r="AR118" s="32"/>
      <c r="AS118" s="32"/>
      <c r="AT118" s="33">
        <f t="shared" si="64"/>
        <v>0</v>
      </c>
      <c r="AU118" s="35">
        <f t="shared" si="65"/>
        <v>1000000</v>
      </c>
      <c r="AV118" s="121" t="s">
        <v>897</v>
      </c>
      <c r="AW118" s="54">
        <v>2023</v>
      </c>
      <c r="AX118" s="54">
        <v>2025</v>
      </c>
      <c r="AY118" s="52" t="s">
        <v>165</v>
      </c>
    </row>
    <row r="119" spans="1:51" ht="49.5" customHeight="1" x14ac:dyDescent="0.25">
      <c r="A119" s="55" t="s">
        <v>564</v>
      </c>
      <c r="B119" s="32" t="s">
        <v>178</v>
      </c>
      <c r="C119" s="32" t="s">
        <v>97</v>
      </c>
      <c r="D119" s="34"/>
      <c r="E119" s="38"/>
      <c r="F119" s="32"/>
      <c r="G119" s="32"/>
      <c r="H119" s="32"/>
      <c r="I119" s="32"/>
      <c r="J119" s="32"/>
      <c r="K119" s="33">
        <f t="shared" si="61"/>
        <v>0</v>
      </c>
      <c r="L119" s="32">
        <v>1170000</v>
      </c>
      <c r="M119" s="32"/>
      <c r="N119" s="32"/>
      <c r="O119" s="32"/>
      <c r="P119" s="32"/>
      <c r="Q119" s="32"/>
      <c r="R119" s="33">
        <f t="shared" si="66"/>
        <v>1170000</v>
      </c>
      <c r="S119" s="32">
        <v>1170000</v>
      </c>
      <c r="T119" s="32"/>
      <c r="U119" s="32"/>
      <c r="V119" s="32"/>
      <c r="W119" s="32"/>
      <c r="X119" s="32"/>
      <c r="Y119" s="33">
        <f t="shared" si="67"/>
        <v>1170000</v>
      </c>
      <c r="Z119" s="32">
        <v>1780000</v>
      </c>
      <c r="AA119" s="32"/>
      <c r="AB119" s="32"/>
      <c r="AC119" s="32"/>
      <c r="AD119" s="32"/>
      <c r="AE119" s="32"/>
      <c r="AF119" s="33">
        <f t="shared" si="62"/>
        <v>1780000</v>
      </c>
      <c r="AG119" s="32">
        <v>1660000</v>
      </c>
      <c r="AH119" s="32"/>
      <c r="AI119" s="32"/>
      <c r="AJ119" s="32"/>
      <c r="AK119" s="32"/>
      <c r="AL119" s="32"/>
      <c r="AM119" s="33">
        <f t="shared" si="63"/>
        <v>1660000</v>
      </c>
      <c r="AN119" s="32"/>
      <c r="AO119" s="32"/>
      <c r="AP119" s="32"/>
      <c r="AQ119" s="32"/>
      <c r="AR119" s="32"/>
      <c r="AS119" s="32"/>
      <c r="AT119" s="33">
        <f t="shared" si="64"/>
        <v>0</v>
      </c>
      <c r="AU119" s="35">
        <f t="shared" si="65"/>
        <v>5780000</v>
      </c>
      <c r="AV119" s="43" t="s">
        <v>682</v>
      </c>
      <c r="AW119" s="32">
        <v>2023</v>
      </c>
      <c r="AX119" s="38">
        <v>2025</v>
      </c>
      <c r="AY119" s="53" t="s">
        <v>153</v>
      </c>
    </row>
    <row r="120" spans="1:51" ht="149.25" customHeight="1" x14ac:dyDescent="0.25">
      <c r="A120" s="55" t="s">
        <v>565</v>
      </c>
      <c r="B120" s="32" t="s">
        <v>177</v>
      </c>
      <c r="C120" s="32" t="s">
        <v>97</v>
      </c>
      <c r="D120" s="34"/>
      <c r="E120" s="38"/>
      <c r="F120" s="32"/>
      <c r="G120" s="32"/>
      <c r="H120" s="32"/>
      <c r="I120" s="32"/>
      <c r="J120" s="32"/>
      <c r="K120" s="33">
        <f t="shared" si="61"/>
        <v>0</v>
      </c>
      <c r="L120" s="32">
        <v>220000</v>
      </c>
      <c r="M120" s="32"/>
      <c r="N120" s="32"/>
      <c r="O120" s="32"/>
      <c r="P120" s="32"/>
      <c r="Q120" s="32"/>
      <c r="R120" s="33">
        <f t="shared" si="66"/>
        <v>220000</v>
      </c>
      <c r="S120" s="32">
        <v>220000</v>
      </c>
      <c r="T120" s="32"/>
      <c r="U120" s="32"/>
      <c r="V120" s="32"/>
      <c r="W120" s="32"/>
      <c r="X120" s="32"/>
      <c r="Y120" s="33">
        <f t="shared" si="67"/>
        <v>220000</v>
      </c>
      <c r="Z120" s="32">
        <v>1680000</v>
      </c>
      <c r="AA120" s="32"/>
      <c r="AB120" s="32"/>
      <c r="AC120" s="32"/>
      <c r="AD120" s="32"/>
      <c r="AE120" s="32"/>
      <c r="AF120" s="33">
        <f t="shared" si="62"/>
        <v>1680000</v>
      </c>
      <c r="AG120" s="32">
        <v>1560000</v>
      </c>
      <c r="AH120" s="32"/>
      <c r="AI120" s="32"/>
      <c r="AJ120" s="32"/>
      <c r="AK120" s="32"/>
      <c r="AL120" s="32"/>
      <c r="AM120" s="33">
        <f t="shared" si="63"/>
        <v>1560000</v>
      </c>
      <c r="AN120" s="32"/>
      <c r="AO120" s="32"/>
      <c r="AP120" s="32"/>
      <c r="AQ120" s="32"/>
      <c r="AR120" s="32"/>
      <c r="AS120" s="32"/>
      <c r="AT120" s="33">
        <f t="shared" si="64"/>
        <v>0</v>
      </c>
      <c r="AU120" s="35">
        <f t="shared" si="65"/>
        <v>3680000</v>
      </c>
      <c r="AV120" s="43" t="s">
        <v>683</v>
      </c>
      <c r="AW120" s="32">
        <v>2023</v>
      </c>
      <c r="AX120" s="38">
        <v>2025</v>
      </c>
      <c r="AY120" s="53" t="s">
        <v>153</v>
      </c>
    </row>
    <row r="121" spans="1:51" ht="31.5" customHeight="1" x14ac:dyDescent="0.25">
      <c r="A121" s="55" t="s">
        <v>566</v>
      </c>
      <c r="B121" s="32" t="s">
        <v>176</v>
      </c>
      <c r="C121" s="32" t="s">
        <v>97</v>
      </c>
      <c r="D121" s="34"/>
      <c r="E121" s="38"/>
      <c r="F121" s="32"/>
      <c r="G121" s="32"/>
      <c r="H121" s="32"/>
      <c r="I121" s="32"/>
      <c r="J121" s="32"/>
      <c r="K121" s="33">
        <f t="shared" si="61"/>
        <v>0</v>
      </c>
      <c r="L121" s="32"/>
      <c r="M121" s="32"/>
      <c r="N121" s="32"/>
      <c r="O121" s="32"/>
      <c r="P121" s="32"/>
      <c r="Q121" s="32"/>
      <c r="R121" s="33">
        <f t="shared" si="66"/>
        <v>0</v>
      </c>
      <c r="S121" s="32">
        <v>250000</v>
      </c>
      <c r="T121" s="32"/>
      <c r="U121" s="32"/>
      <c r="V121" s="32"/>
      <c r="W121" s="32"/>
      <c r="X121" s="32"/>
      <c r="Y121" s="33">
        <f t="shared" si="67"/>
        <v>250000</v>
      </c>
      <c r="Z121" s="32"/>
      <c r="AA121" s="32"/>
      <c r="AB121" s="32"/>
      <c r="AC121" s="32"/>
      <c r="AD121" s="32"/>
      <c r="AE121" s="32"/>
      <c r="AF121" s="33">
        <f t="shared" si="62"/>
        <v>0</v>
      </c>
      <c r="AG121" s="32"/>
      <c r="AH121" s="32"/>
      <c r="AI121" s="32"/>
      <c r="AJ121" s="32"/>
      <c r="AK121" s="32"/>
      <c r="AL121" s="32"/>
      <c r="AM121" s="33">
        <f t="shared" si="63"/>
        <v>0</v>
      </c>
      <c r="AN121" s="32"/>
      <c r="AO121" s="32"/>
      <c r="AP121" s="32"/>
      <c r="AQ121" s="32"/>
      <c r="AR121" s="32"/>
      <c r="AS121" s="32"/>
      <c r="AT121" s="33">
        <f t="shared" si="64"/>
        <v>0</v>
      </c>
      <c r="AU121" s="35">
        <f t="shared" si="65"/>
        <v>250000</v>
      </c>
      <c r="AV121" s="43" t="s">
        <v>684</v>
      </c>
      <c r="AW121" s="32">
        <v>2024</v>
      </c>
      <c r="AX121" s="38">
        <v>2024</v>
      </c>
      <c r="AY121" s="53" t="s">
        <v>153</v>
      </c>
    </row>
    <row r="122" spans="1:51" ht="284.25" customHeight="1" x14ac:dyDescent="0.25">
      <c r="A122" s="55" t="s">
        <v>567</v>
      </c>
      <c r="B122" s="32" t="s">
        <v>179</v>
      </c>
      <c r="C122" s="32" t="s">
        <v>97</v>
      </c>
      <c r="D122" s="34"/>
      <c r="E122" s="38"/>
      <c r="F122" s="32"/>
      <c r="G122" s="32"/>
      <c r="H122" s="32"/>
      <c r="I122" s="32"/>
      <c r="J122" s="32"/>
      <c r="K122" s="33">
        <f t="shared" si="61"/>
        <v>0</v>
      </c>
      <c r="L122" s="32"/>
      <c r="M122" s="32"/>
      <c r="N122" s="32"/>
      <c r="O122" s="32"/>
      <c r="P122" s="32"/>
      <c r="Q122" s="32"/>
      <c r="R122" s="33">
        <f t="shared" si="66"/>
        <v>0</v>
      </c>
      <c r="S122" s="32">
        <v>200000</v>
      </c>
      <c r="T122" s="32"/>
      <c r="U122" s="32"/>
      <c r="V122" s="32"/>
      <c r="W122" s="32"/>
      <c r="X122" s="32"/>
      <c r="Y122" s="33">
        <f t="shared" si="67"/>
        <v>200000</v>
      </c>
      <c r="Z122" s="32">
        <v>250000</v>
      </c>
      <c r="AA122" s="32"/>
      <c r="AB122" s="32"/>
      <c r="AC122" s="32"/>
      <c r="AD122" s="32"/>
      <c r="AE122" s="32"/>
      <c r="AF122" s="33">
        <f t="shared" si="62"/>
        <v>250000</v>
      </c>
      <c r="AG122" s="32">
        <v>250000</v>
      </c>
      <c r="AH122" s="32"/>
      <c r="AI122" s="32"/>
      <c r="AJ122" s="32"/>
      <c r="AK122" s="32"/>
      <c r="AL122" s="32"/>
      <c r="AM122" s="33">
        <f t="shared" si="63"/>
        <v>250000</v>
      </c>
      <c r="AN122" s="32">
        <v>200000</v>
      </c>
      <c r="AO122" s="32"/>
      <c r="AP122" s="32"/>
      <c r="AQ122" s="32"/>
      <c r="AR122" s="32"/>
      <c r="AS122" s="32"/>
      <c r="AT122" s="33">
        <f t="shared" si="64"/>
        <v>200000</v>
      </c>
      <c r="AU122" s="35">
        <f t="shared" si="65"/>
        <v>900000</v>
      </c>
      <c r="AV122" s="43" t="s">
        <v>685</v>
      </c>
      <c r="AW122" s="32">
        <v>2022</v>
      </c>
      <c r="AX122" s="38">
        <v>2025</v>
      </c>
      <c r="AY122" s="53" t="s">
        <v>153</v>
      </c>
    </row>
    <row r="123" spans="1:51" ht="150.75" customHeight="1" x14ac:dyDescent="0.25">
      <c r="A123" s="55" t="s">
        <v>568</v>
      </c>
      <c r="B123" s="32" t="s">
        <v>175</v>
      </c>
      <c r="C123" s="32" t="s">
        <v>97</v>
      </c>
      <c r="D123" s="34"/>
      <c r="E123" s="38"/>
      <c r="F123" s="32"/>
      <c r="G123" s="32"/>
      <c r="H123" s="32"/>
      <c r="I123" s="32"/>
      <c r="J123" s="32"/>
      <c r="K123" s="33">
        <f t="shared" ref="K123:K125" si="68">E123+F123+G123+I123</f>
        <v>0</v>
      </c>
      <c r="L123" s="32"/>
      <c r="M123" s="32"/>
      <c r="N123" s="32"/>
      <c r="O123" s="32"/>
      <c r="P123" s="32"/>
      <c r="Q123" s="32"/>
      <c r="R123" s="33">
        <f t="shared" si="66"/>
        <v>0</v>
      </c>
      <c r="S123" s="32">
        <v>550000</v>
      </c>
      <c r="T123" s="32"/>
      <c r="U123" s="32"/>
      <c r="V123" s="32"/>
      <c r="W123" s="32"/>
      <c r="X123" s="32"/>
      <c r="Y123" s="33">
        <f>S123+T123+U123+W123</f>
        <v>550000</v>
      </c>
      <c r="Z123" s="32">
        <v>420000</v>
      </c>
      <c r="AA123" s="32"/>
      <c r="AB123" s="32"/>
      <c r="AC123" s="32"/>
      <c r="AD123" s="32"/>
      <c r="AE123" s="32"/>
      <c r="AF123" s="33">
        <f t="shared" si="62"/>
        <v>420000</v>
      </c>
      <c r="AG123" s="32">
        <v>420000</v>
      </c>
      <c r="AH123" s="32"/>
      <c r="AI123" s="32"/>
      <c r="AJ123" s="32"/>
      <c r="AK123" s="32"/>
      <c r="AL123" s="32"/>
      <c r="AM123" s="33">
        <f t="shared" si="63"/>
        <v>420000</v>
      </c>
      <c r="AN123" s="32">
        <v>520000</v>
      </c>
      <c r="AO123" s="32"/>
      <c r="AP123" s="32"/>
      <c r="AQ123" s="32"/>
      <c r="AR123" s="32"/>
      <c r="AS123" s="32"/>
      <c r="AT123" s="33">
        <f t="shared" si="64"/>
        <v>520000</v>
      </c>
      <c r="AU123" s="35">
        <f t="shared" si="65"/>
        <v>1910000</v>
      </c>
      <c r="AV123" s="43" t="s">
        <v>686</v>
      </c>
      <c r="AW123" s="32">
        <v>2022</v>
      </c>
      <c r="AX123" s="38">
        <v>2026</v>
      </c>
      <c r="AY123" s="53" t="s">
        <v>852</v>
      </c>
    </row>
    <row r="124" spans="1:51" ht="280.5" customHeight="1" x14ac:dyDescent="0.25">
      <c r="A124" s="55" t="s">
        <v>825</v>
      </c>
      <c r="B124" s="89" t="s">
        <v>824</v>
      </c>
      <c r="C124" s="48" t="s">
        <v>97</v>
      </c>
      <c r="D124" s="48"/>
      <c r="E124" s="180"/>
      <c r="F124" s="48"/>
      <c r="G124" s="48"/>
      <c r="H124" s="48"/>
      <c r="I124" s="48"/>
      <c r="J124" s="48"/>
      <c r="K124" s="93">
        <f t="shared" si="68"/>
        <v>0</v>
      </c>
      <c r="L124" s="48"/>
      <c r="M124" s="48"/>
      <c r="N124" s="48"/>
      <c r="O124" s="48"/>
      <c r="P124" s="48"/>
      <c r="Q124" s="48"/>
      <c r="R124" s="181">
        <f t="shared" si="66"/>
        <v>0</v>
      </c>
      <c r="S124" s="48">
        <v>250000</v>
      </c>
      <c r="T124" s="48"/>
      <c r="U124" s="48"/>
      <c r="V124" s="48"/>
      <c r="W124" s="48"/>
      <c r="X124" s="48"/>
      <c r="Y124" s="93">
        <f t="shared" ref="Y124:Y125" si="69">S124+T124+U124+W124</f>
        <v>250000</v>
      </c>
      <c r="Z124" s="48">
        <v>250000</v>
      </c>
      <c r="AA124" s="48"/>
      <c r="AB124" s="48"/>
      <c r="AC124" s="48"/>
      <c r="AD124" s="48"/>
      <c r="AE124" s="48"/>
      <c r="AF124" s="93">
        <f t="shared" si="62"/>
        <v>250000</v>
      </c>
      <c r="AG124" s="48"/>
      <c r="AH124" s="48"/>
      <c r="AI124" s="48"/>
      <c r="AJ124" s="48"/>
      <c r="AK124" s="48"/>
      <c r="AL124" s="48"/>
      <c r="AM124" s="93">
        <f t="shared" si="63"/>
        <v>0</v>
      </c>
      <c r="AN124" s="48"/>
      <c r="AO124" s="48"/>
      <c r="AP124" s="48"/>
      <c r="AQ124" s="48"/>
      <c r="AR124" s="48"/>
      <c r="AS124" s="48"/>
      <c r="AT124" s="181">
        <f t="shared" si="64"/>
        <v>0</v>
      </c>
      <c r="AU124" s="95">
        <f t="shared" si="65"/>
        <v>500000</v>
      </c>
      <c r="AV124" s="89" t="s">
        <v>826</v>
      </c>
      <c r="AW124" s="48">
        <v>2024</v>
      </c>
      <c r="AX124" s="48">
        <v>2025</v>
      </c>
      <c r="AY124" s="52" t="s">
        <v>853</v>
      </c>
    </row>
    <row r="125" spans="1:51" s="1" customFormat="1" ht="141.6" customHeight="1" x14ac:dyDescent="0.25">
      <c r="A125" s="232" t="s">
        <v>1007</v>
      </c>
      <c r="B125" s="233" t="s">
        <v>1008</v>
      </c>
      <c r="C125" s="234" t="s">
        <v>97</v>
      </c>
      <c r="D125" s="235"/>
      <c r="E125" s="236"/>
      <c r="F125" s="236"/>
      <c r="G125" s="235"/>
      <c r="H125" s="235"/>
      <c r="I125" s="235"/>
      <c r="J125" s="235"/>
      <c r="K125" s="237">
        <f t="shared" si="68"/>
        <v>0</v>
      </c>
      <c r="L125" s="236"/>
      <c r="M125" s="236"/>
      <c r="N125" s="235"/>
      <c r="O125" s="235"/>
      <c r="P125" s="235"/>
      <c r="Q125" s="235"/>
      <c r="R125" s="237">
        <f>L125+M125+N125+P125</f>
        <v>0</v>
      </c>
      <c r="S125" s="235"/>
      <c r="T125" s="235"/>
      <c r="U125" s="235"/>
      <c r="V125" s="235"/>
      <c r="W125" s="235"/>
      <c r="X125" s="235"/>
      <c r="Y125" s="237">
        <f t="shared" si="69"/>
        <v>0</v>
      </c>
      <c r="Z125" s="235"/>
      <c r="AA125" s="235"/>
      <c r="AB125" s="235"/>
      <c r="AC125" s="235"/>
      <c r="AD125" s="235"/>
      <c r="AE125" s="235"/>
      <c r="AF125" s="237">
        <f t="shared" si="62"/>
        <v>0</v>
      </c>
      <c r="AG125" s="235"/>
      <c r="AH125" s="235"/>
      <c r="AI125" s="235"/>
      <c r="AJ125" s="235"/>
      <c r="AK125" s="235"/>
      <c r="AL125" s="235"/>
      <c r="AM125" s="237">
        <f t="shared" si="63"/>
        <v>0</v>
      </c>
      <c r="AN125" s="235">
        <v>532000</v>
      </c>
      <c r="AO125" s="235"/>
      <c r="AP125" s="235">
        <v>228000</v>
      </c>
      <c r="AQ125" s="235"/>
      <c r="AR125" s="235"/>
      <c r="AS125" s="235"/>
      <c r="AT125" s="237">
        <f t="shared" si="64"/>
        <v>760000</v>
      </c>
      <c r="AU125" s="238">
        <f>AT125+AM125+AF125+Y125+R125+K125</f>
        <v>760000</v>
      </c>
      <c r="AV125" s="239" t="s">
        <v>1009</v>
      </c>
      <c r="AW125" s="235">
        <v>2027</v>
      </c>
      <c r="AX125" s="235">
        <v>2027</v>
      </c>
      <c r="AY125" s="240" t="s">
        <v>153</v>
      </c>
    </row>
    <row r="126" spans="1:51" s="1" customFormat="1" ht="31.5" customHeight="1" x14ac:dyDescent="0.25">
      <c r="A126" s="320" t="s">
        <v>1010</v>
      </c>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4"/>
    </row>
    <row r="127" spans="1:51" ht="57.95" customHeight="1" x14ac:dyDescent="0.25">
      <c r="A127" s="325" t="s">
        <v>569</v>
      </c>
      <c r="B127" s="328"/>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c r="AC127" s="328"/>
      <c r="AD127" s="328"/>
      <c r="AE127" s="328"/>
      <c r="AF127" s="328"/>
      <c r="AG127" s="328"/>
      <c r="AH127" s="328"/>
      <c r="AI127" s="328"/>
      <c r="AJ127" s="328"/>
      <c r="AK127" s="328"/>
      <c r="AL127" s="328"/>
      <c r="AM127" s="328"/>
      <c r="AN127" s="328"/>
      <c r="AO127" s="328"/>
      <c r="AP127" s="328"/>
      <c r="AQ127" s="328"/>
      <c r="AR127" s="328"/>
      <c r="AS127" s="328"/>
      <c r="AT127" s="328"/>
      <c r="AU127" s="328"/>
      <c r="AV127" s="328"/>
      <c r="AW127" s="328"/>
      <c r="AX127" s="328"/>
      <c r="AY127" s="327"/>
    </row>
    <row r="128" spans="1:51" ht="362.25" customHeight="1" x14ac:dyDescent="0.25">
      <c r="A128" s="55" t="s">
        <v>332</v>
      </c>
      <c r="B128" s="32" t="s">
        <v>98</v>
      </c>
      <c r="C128" s="32" t="s">
        <v>97</v>
      </c>
      <c r="D128" s="32"/>
      <c r="E128" s="38">
        <v>150000</v>
      </c>
      <c r="F128" s="32"/>
      <c r="G128" s="32">
        <v>850000</v>
      </c>
      <c r="H128" s="32"/>
      <c r="I128" s="32"/>
      <c r="J128" s="32"/>
      <c r="K128" s="33">
        <f t="shared" ref="K128" si="70">E128+F128+G128+I128</f>
        <v>1000000</v>
      </c>
      <c r="L128" s="32">
        <v>225000</v>
      </c>
      <c r="M128" s="32"/>
      <c r="N128" s="32">
        <v>1275000</v>
      </c>
      <c r="O128" s="32"/>
      <c r="P128" s="32"/>
      <c r="Q128" s="32"/>
      <c r="R128" s="33">
        <f t="shared" ref="R128" si="71">L128+M128+N128+P128</f>
        <v>1500000</v>
      </c>
      <c r="S128" s="32"/>
      <c r="T128" s="32"/>
      <c r="U128" s="32"/>
      <c r="V128" s="32"/>
      <c r="W128" s="32"/>
      <c r="X128" s="32"/>
      <c r="Y128" s="33">
        <f t="shared" ref="Y128" si="72">S128+T128+U128+W128</f>
        <v>0</v>
      </c>
      <c r="Z128" s="32"/>
      <c r="AA128" s="32"/>
      <c r="AB128" s="32"/>
      <c r="AC128" s="32"/>
      <c r="AD128" s="32"/>
      <c r="AE128" s="32"/>
      <c r="AF128" s="33">
        <f t="shared" si="62"/>
        <v>0</v>
      </c>
      <c r="AG128" s="32"/>
      <c r="AH128" s="32"/>
      <c r="AI128" s="32"/>
      <c r="AJ128" s="32"/>
      <c r="AK128" s="32"/>
      <c r="AL128" s="32"/>
      <c r="AM128" s="33">
        <f t="shared" si="63"/>
        <v>0</v>
      </c>
      <c r="AN128" s="32"/>
      <c r="AO128" s="32"/>
      <c r="AP128" s="32"/>
      <c r="AQ128" s="32"/>
      <c r="AR128" s="32"/>
      <c r="AS128" s="32"/>
      <c r="AT128" s="33">
        <f t="shared" ref="AT128" si="73">AN128+AO128+AP128+AR128</f>
        <v>0</v>
      </c>
      <c r="AU128" s="35">
        <f t="shared" ref="AU128" si="74">AT128+AM128+AF128+Y128+R128+K128</f>
        <v>2500000</v>
      </c>
      <c r="AV128" s="43" t="s">
        <v>687</v>
      </c>
      <c r="AW128" s="32">
        <v>2022</v>
      </c>
      <c r="AX128" s="38">
        <v>2023</v>
      </c>
      <c r="AY128" s="53" t="s">
        <v>74</v>
      </c>
    </row>
    <row r="129" spans="1:51" ht="45.95" customHeight="1" x14ac:dyDescent="0.25">
      <c r="A129" s="325" t="s">
        <v>570</v>
      </c>
      <c r="B129" s="328"/>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328"/>
      <c r="AL129" s="328"/>
      <c r="AM129" s="328"/>
      <c r="AN129" s="328"/>
      <c r="AO129" s="328"/>
      <c r="AP129" s="328"/>
      <c r="AQ129" s="328"/>
      <c r="AR129" s="328"/>
      <c r="AS129" s="328"/>
      <c r="AT129" s="328"/>
      <c r="AU129" s="328"/>
      <c r="AV129" s="328"/>
      <c r="AW129" s="328"/>
      <c r="AX129" s="328"/>
      <c r="AY129" s="327"/>
    </row>
    <row r="130" spans="1:51" s="1" customFormat="1" ht="154.5" customHeight="1" x14ac:dyDescent="0.25">
      <c r="A130" s="55" t="s">
        <v>333</v>
      </c>
      <c r="B130" s="32" t="s">
        <v>99</v>
      </c>
      <c r="C130" s="32" t="s">
        <v>97</v>
      </c>
      <c r="D130" s="34"/>
      <c r="E130" s="38"/>
      <c r="F130" s="32"/>
      <c r="G130" s="32"/>
      <c r="H130" s="32"/>
      <c r="I130" s="32"/>
      <c r="J130" s="32"/>
      <c r="K130" s="33">
        <f t="shared" ref="K130:K145" si="75">E130+F130+G130+I130</f>
        <v>0</v>
      </c>
      <c r="L130" s="133">
        <v>37490</v>
      </c>
      <c r="M130" s="34"/>
      <c r="N130" s="34"/>
      <c r="O130" s="34"/>
      <c r="P130" s="34"/>
      <c r="Q130" s="34"/>
      <c r="R130" s="33">
        <f>L130+M130+N130+P130</f>
        <v>37490</v>
      </c>
      <c r="S130" s="34">
        <f>32500+40000</f>
        <v>72500</v>
      </c>
      <c r="T130" s="32"/>
      <c r="U130" s="32"/>
      <c r="V130" s="32"/>
      <c r="W130" s="32"/>
      <c r="X130" s="32"/>
      <c r="Y130" s="33">
        <f>S130+T130+U130+W130</f>
        <v>72500</v>
      </c>
      <c r="Z130" s="32"/>
      <c r="AA130" s="32"/>
      <c r="AB130" s="32"/>
      <c r="AC130" s="32"/>
      <c r="AD130" s="32"/>
      <c r="AE130" s="32"/>
      <c r="AF130" s="33">
        <f t="shared" ref="AF130:AF145" si="76">Z130+AA130+AB130+AD130</f>
        <v>0</v>
      </c>
      <c r="AG130" s="32"/>
      <c r="AH130" s="32"/>
      <c r="AI130" s="32"/>
      <c r="AJ130" s="32"/>
      <c r="AK130" s="32"/>
      <c r="AL130" s="32"/>
      <c r="AM130" s="33">
        <f t="shared" ref="AM130:AM143" si="77">AG130+AH130+AI130+AK130</f>
        <v>0</v>
      </c>
      <c r="AN130" s="32"/>
      <c r="AO130" s="32"/>
      <c r="AP130" s="32"/>
      <c r="AQ130" s="32"/>
      <c r="AR130" s="32"/>
      <c r="AS130" s="32"/>
      <c r="AT130" s="33">
        <f t="shared" ref="AT130:AT145" si="78">AN130+AO130+AP130+AR130</f>
        <v>0</v>
      </c>
      <c r="AU130" s="35">
        <f t="shared" ref="AU130:AU144" si="79">AT130+AM130+AF130+Y130+R130+K130</f>
        <v>109990</v>
      </c>
      <c r="AV130" s="43" t="s">
        <v>689</v>
      </c>
      <c r="AW130" s="32">
        <v>2023</v>
      </c>
      <c r="AX130" s="38">
        <v>2027</v>
      </c>
      <c r="AY130" s="53" t="s">
        <v>88</v>
      </c>
    </row>
    <row r="131" spans="1:51" s="1" customFormat="1" ht="91.5" x14ac:dyDescent="0.25">
      <c r="A131" s="55" t="s">
        <v>571</v>
      </c>
      <c r="B131" s="32" t="s">
        <v>850</v>
      </c>
      <c r="C131" s="32" t="s">
        <v>97</v>
      </c>
      <c r="D131" s="34"/>
      <c r="E131" s="20"/>
      <c r="F131" s="34"/>
      <c r="G131" s="34"/>
      <c r="H131" s="34"/>
      <c r="I131" s="34"/>
      <c r="J131" s="34"/>
      <c r="K131" s="33">
        <f t="shared" si="75"/>
        <v>0</v>
      </c>
      <c r="L131" s="133">
        <v>140321</v>
      </c>
      <c r="M131" s="32"/>
      <c r="N131" s="32"/>
      <c r="O131" s="32"/>
      <c r="P131" s="32"/>
      <c r="Q131" s="32"/>
      <c r="R131" s="33">
        <f t="shared" ref="R131:R143" si="80">L131+M131+N131+P131</f>
        <v>140321</v>
      </c>
      <c r="S131" s="32"/>
      <c r="T131" s="32"/>
      <c r="U131" s="32"/>
      <c r="V131" s="32"/>
      <c r="W131" s="32"/>
      <c r="X131" s="32"/>
      <c r="Y131" s="33">
        <f t="shared" ref="Y131:Y145" si="81">S131+T131+U131+W131</f>
        <v>0</v>
      </c>
      <c r="Z131" s="32"/>
      <c r="AA131" s="32"/>
      <c r="AB131" s="32"/>
      <c r="AC131" s="32"/>
      <c r="AD131" s="32"/>
      <c r="AE131" s="32"/>
      <c r="AF131" s="33">
        <f t="shared" si="76"/>
        <v>0</v>
      </c>
      <c r="AG131" s="32"/>
      <c r="AH131" s="32"/>
      <c r="AI131" s="32"/>
      <c r="AJ131" s="32"/>
      <c r="AK131" s="32"/>
      <c r="AL131" s="32"/>
      <c r="AM131" s="33">
        <f t="shared" si="77"/>
        <v>0</v>
      </c>
      <c r="AN131" s="32"/>
      <c r="AO131" s="32"/>
      <c r="AP131" s="32"/>
      <c r="AQ131" s="32"/>
      <c r="AR131" s="32"/>
      <c r="AS131" s="32"/>
      <c r="AT131" s="33">
        <f t="shared" si="78"/>
        <v>0</v>
      </c>
      <c r="AU131" s="35">
        <f t="shared" si="79"/>
        <v>140321</v>
      </c>
      <c r="AV131" s="43" t="s">
        <v>688</v>
      </c>
      <c r="AW131" s="32">
        <v>2023</v>
      </c>
      <c r="AX131" s="32">
        <v>2023</v>
      </c>
      <c r="AY131" s="53" t="s">
        <v>88</v>
      </c>
    </row>
    <row r="132" spans="1:51" s="1" customFormat="1" ht="217.5" x14ac:dyDescent="0.25">
      <c r="A132" s="55" t="s">
        <v>572</v>
      </c>
      <c r="B132" s="32" t="s">
        <v>180</v>
      </c>
      <c r="C132" s="32" t="s">
        <v>97</v>
      </c>
      <c r="D132" s="34"/>
      <c r="E132" s="133">
        <v>1436635.23</v>
      </c>
      <c r="F132" s="179"/>
      <c r="G132" s="34"/>
      <c r="H132" s="34"/>
      <c r="I132" s="34">
        <v>752327.15</v>
      </c>
      <c r="J132" s="34" t="s">
        <v>45</v>
      </c>
      <c r="K132" s="33">
        <f t="shared" si="75"/>
        <v>2188962.38</v>
      </c>
      <c r="L132" s="34">
        <v>773572.81</v>
      </c>
      <c r="M132" s="165"/>
      <c r="N132" s="34"/>
      <c r="O132" s="34"/>
      <c r="P132" s="20">
        <v>405099.23</v>
      </c>
      <c r="Q132" s="34" t="s">
        <v>45</v>
      </c>
      <c r="R132" s="33">
        <f t="shared" si="80"/>
        <v>1178672.04</v>
      </c>
      <c r="S132" s="34"/>
      <c r="T132" s="34"/>
      <c r="U132" s="34"/>
      <c r="V132" s="34"/>
      <c r="W132" s="34"/>
      <c r="X132" s="34"/>
      <c r="Y132" s="33">
        <f t="shared" si="81"/>
        <v>0</v>
      </c>
      <c r="Z132" s="32"/>
      <c r="AA132" s="32"/>
      <c r="AB132" s="32"/>
      <c r="AC132" s="32"/>
      <c r="AD132" s="32"/>
      <c r="AE132" s="32"/>
      <c r="AF132" s="33">
        <f t="shared" si="76"/>
        <v>0</v>
      </c>
      <c r="AG132" s="32"/>
      <c r="AH132" s="32"/>
      <c r="AI132" s="32"/>
      <c r="AJ132" s="32"/>
      <c r="AK132" s="32"/>
      <c r="AL132" s="32"/>
      <c r="AM132" s="33">
        <f t="shared" si="77"/>
        <v>0</v>
      </c>
      <c r="AN132" s="32"/>
      <c r="AO132" s="32"/>
      <c r="AP132" s="32"/>
      <c r="AQ132" s="32"/>
      <c r="AR132" s="32"/>
      <c r="AS132" s="32"/>
      <c r="AT132" s="33">
        <f t="shared" si="78"/>
        <v>0</v>
      </c>
      <c r="AU132" s="35">
        <f t="shared" si="79"/>
        <v>3367634.42</v>
      </c>
      <c r="AV132" s="42" t="s">
        <v>876</v>
      </c>
      <c r="AW132" s="32">
        <v>2022</v>
      </c>
      <c r="AX132" s="38">
        <v>2023</v>
      </c>
      <c r="AY132" s="53" t="s">
        <v>88</v>
      </c>
    </row>
    <row r="133" spans="1:51" s="1" customFormat="1" ht="72" x14ac:dyDescent="0.25">
      <c r="A133" s="55" t="s">
        <v>573</v>
      </c>
      <c r="B133" s="32" t="s">
        <v>70</v>
      </c>
      <c r="C133" s="32" t="s">
        <v>97</v>
      </c>
      <c r="D133" s="34"/>
      <c r="E133" s="12"/>
      <c r="F133" s="34"/>
      <c r="G133" s="34"/>
      <c r="H133" s="34"/>
      <c r="I133" s="34"/>
      <c r="J133" s="34"/>
      <c r="K133" s="33">
        <f t="shared" si="75"/>
        <v>0</v>
      </c>
      <c r="L133" s="32"/>
      <c r="M133" s="32"/>
      <c r="N133" s="32"/>
      <c r="O133" s="32"/>
      <c r="P133" s="32"/>
      <c r="Q133" s="32"/>
      <c r="R133" s="33">
        <f t="shared" si="80"/>
        <v>0</v>
      </c>
      <c r="S133" s="133">
        <v>50000</v>
      </c>
      <c r="T133" s="32"/>
      <c r="U133" s="32"/>
      <c r="V133" s="32"/>
      <c r="W133" s="32"/>
      <c r="X133" s="32"/>
      <c r="Y133" s="33">
        <f t="shared" si="81"/>
        <v>50000</v>
      </c>
      <c r="Z133" s="32"/>
      <c r="AA133" s="32"/>
      <c r="AB133" s="32"/>
      <c r="AC133" s="32"/>
      <c r="AD133" s="32"/>
      <c r="AE133" s="32"/>
      <c r="AF133" s="33">
        <f t="shared" si="76"/>
        <v>0</v>
      </c>
      <c r="AG133" s="32"/>
      <c r="AH133" s="32"/>
      <c r="AI133" s="32"/>
      <c r="AJ133" s="32"/>
      <c r="AK133" s="32"/>
      <c r="AL133" s="32"/>
      <c r="AM133" s="33">
        <f t="shared" si="77"/>
        <v>0</v>
      </c>
      <c r="AN133" s="32"/>
      <c r="AO133" s="32"/>
      <c r="AP133" s="32"/>
      <c r="AQ133" s="32"/>
      <c r="AR133" s="32"/>
      <c r="AS133" s="32"/>
      <c r="AT133" s="33">
        <f t="shared" si="78"/>
        <v>0</v>
      </c>
      <c r="AU133" s="35">
        <f t="shared" si="79"/>
        <v>50000</v>
      </c>
      <c r="AV133" s="43" t="s">
        <v>877</v>
      </c>
      <c r="AW133" s="32">
        <v>2022</v>
      </c>
      <c r="AX133" s="38">
        <v>2022</v>
      </c>
      <c r="AY133" s="53" t="s">
        <v>88</v>
      </c>
    </row>
    <row r="134" spans="1:51" s="1" customFormat="1" ht="278.25" x14ac:dyDescent="0.25">
      <c r="A134" s="55" t="s">
        <v>574</v>
      </c>
      <c r="B134" s="51" t="s">
        <v>489</v>
      </c>
      <c r="C134" s="32" t="s">
        <v>97</v>
      </c>
      <c r="D134" s="32"/>
      <c r="E134" s="188">
        <v>154353</v>
      </c>
      <c r="F134" s="32"/>
      <c r="G134" s="32">
        <v>1000000</v>
      </c>
      <c r="H134" s="32"/>
      <c r="I134" s="32"/>
      <c r="J134" s="32"/>
      <c r="K134" s="33">
        <f t="shared" si="75"/>
        <v>1154353</v>
      </c>
      <c r="L134" s="32">
        <v>2600000</v>
      </c>
      <c r="M134" s="32"/>
      <c r="N134" s="20"/>
      <c r="O134" s="32"/>
      <c r="P134" s="32">
        <v>400000</v>
      </c>
      <c r="Q134" s="32" t="s">
        <v>652</v>
      </c>
      <c r="R134" s="33">
        <f t="shared" si="80"/>
        <v>3000000</v>
      </c>
      <c r="S134" s="32"/>
      <c r="T134" s="32"/>
      <c r="U134" s="32"/>
      <c r="V134" s="32"/>
      <c r="W134" s="32"/>
      <c r="X134" s="32"/>
      <c r="Y134" s="33">
        <f t="shared" si="81"/>
        <v>0</v>
      </c>
      <c r="Z134" s="32"/>
      <c r="AA134" s="32"/>
      <c r="AB134" s="32">
        <v>500000</v>
      </c>
      <c r="AC134" s="32"/>
      <c r="AD134" s="32"/>
      <c r="AE134" s="32"/>
      <c r="AF134" s="33">
        <f t="shared" si="76"/>
        <v>500000</v>
      </c>
      <c r="AG134" s="32"/>
      <c r="AH134" s="32"/>
      <c r="AI134" s="32"/>
      <c r="AJ134" s="32"/>
      <c r="AK134" s="32"/>
      <c r="AL134" s="32"/>
      <c r="AM134" s="33">
        <f t="shared" si="77"/>
        <v>0</v>
      </c>
      <c r="AN134" s="32"/>
      <c r="AO134" s="32"/>
      <c r="AP134" s="32"/>
      <c r="AQ134" s="32"/>
      <c r="AR134" s="32"/>
      <c r="AS134" s="32"/>
      <c r="AT134" s="33">
        <f t="shared" si="78"/>
        <v>0</v>
      </c>
      <c r="AU134" s="35">
        <f t="shared" si="79"/>
        <v>4654353</v>
      </c>
      <c r="AV134" s="43" t="s">
        <v>878</v>
      </c>
      <c r="AW134" s="32">
        <v>2022</v>
      </c>
      <c r="AX134" s="38">
        <v>2025</v>
      </c>
      <c r="AY134" s="53" t="s">
        <v>88</v>
      </c>
    </row>
    <row r="135" spans="1:51" s="5" customFormat="1" ht="373.5" customHeight="1" x14ac:dyDescent="0.25">
      <c r="A135" s="55" t="s">
        <v>575</v>
      </c>
      <c r="B135" s="233" t="s">
        <v>1042</v>
      </c>
      <c r="C135" s="233" t="s">
        <v>97</v>
      </c>
      <c r="D135" s="318"/>
      <c r="E135" s="319"/>
      <c r="F135" s="233"/>
      <c r="G135" s="233"/>
      <c r="H135" s="233"/>
      <c r="I135" s="233"/>
      <c r="J135" s="233"/>
      <c r="K135" s="274"/>
      <c r="L135" s="233"/>
      <c r="M135" s="233"/>
      <c r="N135" s="233"/>
      <c r="O135" s="233"/>
      <c r="P135" s="233"/>
      <c r="Q135" s="233"/>
      <c r="R135" s="274">
        <f t="shared" si="80"/>
        <v>0</v>
      </c>
      <c r="S135" s="233">
        <v>64230</v>
      </c>
      <c r="T135" s="233"/>
      <c r="U135" s="233">
        <v>235770</v>
      </c>
      <c r="V135" s="233"/>
      <c r="W135" s="233"/>
      <c r="X135" s="233"/>
      <c r="Y135" s="274">
        <f t="shared" si="81"/>
        <v>300000</v>
      </c>
      <c r="Z135" s="233">
        <v>749350</v>
      </c>
      <c r="AA135" s="233"/>
      <c r="AB135" s="233">
        <v>2750650</v>
      </c>
      <c r="AC135" s="233"/>
      <c r="AD135" s="233"/>
      <c r="AE135" s="233"/>
      <c r="AF135" s="274">
        <f t="shared" si="76"/>
        <v>3500000</v>
      </c>
      <c r="AG135" s="233">
        <v>548586</v>
      </c>
      <c r="AH135" s="233"/>
      <c r="AI135" s="233">
        <v>2013701</v>
      </c>
      <c r="AJ135" s="233"/>
      <c r="AK135" s="233"/>
      <c r="AL135" s="233"/>
      <c r="AM135" s="274">
        <f t="shared" si="77"/>
        <v>2562287</v>
      </c>
      <c r="AN135" s="233"/>
      <c r="AO135" s="233"/>
      <c r="AP135" s="233"/>
      <c r="AQ135" s="233"/>
      <c r="AR135" s="233"/>
      <c r="AS135" s="233"/>
      <c r="AT135" s="274">
        <f t="shared" si="78"/>
        <v>0</v>
      </c>
      <c r="AU135" s="287">
        <f t="shared" si="79"/>
        <v>6362287</v>
      </c>
      <c r="AV135" s="294" t="s">
        <v>1041</v>
      </c>
      <c r="AW135" s="233">
        <v>2024</v>
      </c>
      <c r="AX135" s="234">
        <v>2026</v>
      </c>
      <c r="AY135" s="53" t="s">
        <v>88</v>
      </c>
    </row>
    <row r="136" spans="1:51" s="7" customFormat="1" ht="38.450000000000003" customHeight="1" x14ac:dyDescent="0.25">
      <c r="A136" s="332" t="s">
        <v>1043</v>
      </c>
      <c r="B136" s="333"/>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c r="Z136" s="333"/>
      <c r="AA136" s="333"/>
      <c r="AB136" s="333"/>
      <c r="AC136" s="333"/>
      <c r="AD136" s="333"/>
      <c r="AE136" s="333"/>
      <c r="AF136" s="333"/>
      <c r="AG136" s="333"/>
      <c r="AH136" s="333"/>
      <c r="AI136" s="333"/>
      <c r="AJ136" s="333"/>
      <c r="AK136" s="333"/>
      <c r="AL136" s="333"/>
      <c r="AM136" s="333"/>
      <c r="AN136" s="333"/>
      <c r="AO136" s="333"/>
      <c r="AP136" s="333"/>
      <c r="AQ136" s="333"/>
      <c r="AR136" s="333"/>
      <c r="AS136" s="333"/>
      <c r="AT136" s="333"/>
      <c r="AU136" s="333"/>
      <c r="AV136" s="333"/>
      <c r="AW136" s="333"/>
      <c r="AX136" s="333"/>
      <c r="AY136" s="334"/>
    </row>
    <row r="137" spans="1:51" s="5" customFormat="1" ht="138" customHeight="1" x14ac:dyDescent="0.25">
      <c r="A137" s="55" t="s">
        <v>576</v>
      </c>
      <c r="B137" s="32" t="s">
        <v>31</v>
      </c>
      <c r="C137" s="38" t="s">
        <v>97</v>
      </c>
      <c r="D137" s="40"/>
      <c r="E137" s="46"/>
      <c r="F137" s="40"/>
      <c r="G137" s="40"/>
      <c r="H137" s="40"/>
      <c r="I137" s="40"/>
      <c r="J137" s="40"/>
      <c r="K137" s="33">
        <f t="shared" si="75"/>
        <v>0</v>
      </c>
      <c r="L137" s="40">
        <v>500000</v>
      </c>
      <c r="M137" s="40"/>
      <c r="N137" s="40"/>
      <c r="O137" s="40"/>
      <c r="P137" s="40"/>
      <c r="Q137" s="40"/>
      <c r="R137" s="33">
        <f t="shared" si="80"/>
        <v>500000</v>
      </c>
      <c r="S137" s="40"/>
      <c r="T137" s="40"/>
      <c r="U137" s="40"/>
      <c r="V137" s="40"/>
      <c r="W137" s="40"/>
      <c r="X137" s="40"/>
      <c r="Y137" s="33">
        <f t="shared" si="81"/>
        <v>0</v>
      </c>
      <c r="Z137" s="40"/>
      <c r="AA137" s="40"/>
      <c r="AB137" s="40"/>
      <c r="AC137" s="40"/>
      <c r="AD137" s="40"/>
      <c r="AE137" s="40"/>
      <c r="AF137" s="33">
        <f t="shared" si="76"/>
        <v>0</v>
      </c>
      <c r="AG137" s="40"/>
      <c r="AH137" s="40"/>
      <c r="AI137" s="40"/>
      <c r="AJ137" s="40"/>
      <c r="AK137" s="40"/>
      <c r="AL137" s="40"/>
      <c r="AM137" s="33">
        <f t="shared" si="77"/>
        <v>0</v>
      </c>
      <c r="AN137" s="40"/>
      <c r="AO137" s="40"/>
      <c r="AP137" s="40"/>
      <c r="AQ137" s="40"/>
      <c r="AR137" s="40"/>
      <c r="AS137" s="40"/>
      <c r="AT137" s="33">
        <f t="shared" si="78"/>
        <v>0</v>
      </c>
      <c r="AU137" s="35">
        <f t="shared" si="79"/>
        <v>500000</v>
      </c>
      <c r="AV137" s="42" t="s">
        <v>690</v>
      </c>
      <c r="AW137" s="40">
        <v>2023</v>
      </c>
      <c r="AX137" s="40">
        <v>2023</v>
      </c>
      <c r="AY137" s="189" t="s">
        <v>135</v>
      </c>
    </row>
    <row r="138" spans="1:51" ht="130.5" customHeight="1" x14ac:dyDescent="0.25">
      <c r="A138" s="55" t="s">
        <v>577</v>
      </c>
      <c r="B138" s="32" t="s">
        <v>33</v>
      </c>
      <c r="C138" s="38" t="s">
        <v>97</v>
      </c>
      <c r="D138" s="40"/>
      <c r="E138" s="46"/>
      <c r="F138" s="40"/>
      <c r="G138" s="40"/>
      <c r="H138" s="40"/>
      <c r="I138" s="40"/>
      <c r="J138" s="40"/>
      <c r="K138" s="33">
        <f t="shared" si="75"/>
        <v>0</v>
      </c>
      <c r="L138" s="40">
        <v>202000</v>
      </c>
      <c r="M138" s="40"/>
      <c r="N138" s="40"/>
      <c r="O138" s="40"/>
      <c r="P138" s="40"/>
      <c r="Q138" s="40"/>
      <c r="R138" s="33">
        <f t="shared" si="80"/>
        <v>202000</v>
      </c>
      <c r="S138" s="40"/>
      <c r="T138" s="40"/>
      <c r="U138" s="40"/>
      <c r="V138" s="40"/>
      <c r="W138" s="40"/>
      <c r="X138" s="40"/>
      <c r="Y138" s="33">
        <f t="shared" si="81"/>
        <v>0</v>
      </c>
      <c r="Z138" s="40"/>
      <c r="AA138" s="40"/>
      <c r="AB138" s="40"/>
      <c r="AC138" s="40"/>
      <c r="AD138" s="40"/>
      <c r="AE138" s="40"/>
      <c r="AF138" s="33">
        <f t="shared" si="76"/>
        <v>0</v>
      </c>
      <c r="AG138" s="40"/>
      <c r="AH138" s="40"/>
      <c r="AI138" s="40"/>
      <c r="AJ138" s="40"/>
      <c r="AK138" s="40"/>
      <c r="AL138" s="40"/>
      <c r="AM138" s="33">
        <f t="shared" si="77"/>
        <v>0</v>
      </c>
      <c r="AN138" s="40"/>
      <c r="AO138" s="40"/>
      <c r="AP138" s="40"/>
      <c r="AQ138" s="40"/>
      <c r="AR138" s="40"/>
      <c r="AS138" s="40"/>
      <c r="AT138" s="33">
        <f t="shared" si="78"/>
        <v>0</v>
      </c>
      <c r="AU138" s="35">
        <f t="shared" si="79"/>
        <v>202000</v>
      </c>
      <c r="AV138" s="42" t="s">
        <v>691</v>
      </c>
      <c r="AW138" s="40">
        <v>2023</v>
      </c>
      <c r="AX138" s="40">
        <v>2023</v>
      </c>
      <c r="AY138" s="52" t="s">
        <v>142</v>
      </c>
    </row>
    <row r="139" spans="1:51" ht="293.10000000000002" customHeight="1" x14ac:dyDescent="0.25">
      <c r="A139" s="55" t="s">
        <v>578</v>
      </c>
      <c r="B139" s="32" t="s">
        <v>34</v>
      </c>
      <c r="C139" s="38" t="s">
        <v>97</v>
      </c>
      <c r="D139" s="40"/>
      <c r="E139" s="46"/>
      <c r="F139" s="40"/>
      <c r="G139" s="40"/>
      <c r="H139" s="40"/>
      <c r="I139" s="40"/>
      <c r="J139" s="40"/>
      <c r="K139" s="33">
        <f t="shared" si="75"/>
        <v>0</v>
      </c>
      <c r="L139" s="40">
        <v>200000</v>
      </c>
      <c r="M139" s="40"/>
      <c r="N139" s="40"/>
      <c r="O139" s="40"/>
      <c r="P139" s="40"/>
      <c r="Q139" s="40"/>
      <c r="R139" s="33">
        <f t="shared" si="80"/>
        <v>200000</v>
      </c>
      <c r="S139" s="40">
        <v>250000</v>
      </c>
      <c r="T139" s="40"/>
      <c r="U139" s="40"/>
      <c r="V139" s="40"/>
      <c r="W139" s="40"/>
      <c r="X139" s="40"/>
      <c r="Y139" s="33">
        <f t="shared" si="81"/>
        <v>250000</v>
      </c>
      <c r="Z139" s="40"/>
      <c r="AA139" s="40"/>
      <c r="AB139" s="40"/>
      <c r="AC139" s="40"/>
      <c r="AD139" s="40"/>
      <c r="AE139" s="40"/>
      <c r="AF139" s="33">
        <f t="shared" si="76"/>
        <v>0</v>
      </c>
      <c r="AG139" s="40"/>
      <c r="AH139" s="40"/>
      <c r="AI139" s="40"/>
      <c r="AJ139" s="40"/>
      <c r="AK139" s="40"/>
      <c r="AL139" s="40"/>
      <c r="AM139" s="33">
        <f t="shared" si="77"/>
        <v>0</v>
      </c>
      <c r="AN139" s="40"/>
      <c r="AO139" s="40"/>
      <c r="AP139" s="40"/>
      <c r="AQ139" s="40"/>
      <c r="AR139" s="40"/>
      <c r="AS139" s="40"/>
      <c r="AT139" s="33">
        <f t="shared" si="78"/>
        <v>0</v>
      </c>
      <c r="AU139" s="35">
        <f t="shared" si="79"/>
        <v>450000</v>
      </c>
      <c r="AV139" s="42" t="s">
        <v>692</v>
      </c>
      <c r="AW139" s="40">
        <v>2023</v>
      </c>
      <c r="AX139" s="40">
        <v>2024</v>
      </c>
      <c r="AY139" s="52" t="s">
        <v>136</v>
      </c>
    </row>
    <row r="140" spans="1:51" s="1" customFormat="1" ht="254.25" x14ac:dyDescent="0.25">
      <c r="A140" s="55" t="s">
        <v>579</v>
      </c>
      <c r="B140" s="32" t="s">
        <v>851</v>
      </c>
      <c r="C140" s="38" t="s">
        <v>97</v>
      </c>
      <c r="D140" s="40"/>
      <c r="E140" s="269"/>
      <c r="F140" s="269"/>
      <c r="G140" s="269"/>
      <c r="H140" s="269"/>
      <c r="I140" s="269"/>
      <c r="J140" s="269"/>
      <c r="K140" s="33">
        <f t="shared" si="75"/>
        <v>0</v>
      </c>
      <c r="L140" s="269"/>
      <c r="M140" s="269"/>
      <c r="N140" s="269"/>
      <c r="O140" s="269"/>
      <c r="P140" s="269"/>
      <c r="Q140" s="269"/>
      <c r="R140" s="33">
        <f t="shared" si="80"/>
        <v>0</v>
      </c>
      <c r="S140" s="40"/>
      <c r="T140" s="40"/>
      <c r="U140" s="40"/>
      <c r="V140" s="40"/>
      <c r="W140" s="40"/>
      <c r="X140" s="40"/>
      <c r="Y140" s="33">
        <f t="shared" si="81"/>
        <v>0</v>
      </c>
      <c r="Z140" s="40"/>
      <c r="AA140" s="40"/>
      <c r="AB140" s="40"/>
      <c r="AC140" s="40"/>
      <c r="AD140" s="40"/>
      <c r="AE140" s="40"/>
      <c r="AF140" s="33">
        <f t="shared" si="76"/>
        <v>0</v>
      </c>
      <c r="AG140" s="40">
        <v>1500000</v>
      </c>
      <c r="AH140" s="40"/>
      <c r="AI140" s="40"/>
      <c r="AJ140" s="40"/>
      <c r="AK140" s="40"/>
      <c r="AL140" s="40"/>
      <c r="AM140" s="33">
        <f t="shared" si="77"/>
        <v>1500000</v>
      </c>
      <c r="AN140" s="40"/>
      <c r="AO140" s="40"/>
      <c r="AP140" s="40"/>
      <c r="AQ140" s="40"/>
      <c r="AR140" s="40"/>
      <c r="AS140" s="40"/>
      <c r="AT140" s="33">
        <f t="shared" si="78"/>
        <v>0</v>
      </c>
      <c r="AU140" s="35">
        <f t="shared" si="79"/>
        <v>1500000</v>
      </c>
      <c r="AV140" s="270" t="s">
        <v>879</v>
      </c>
      <c r="AW140" s="271">
        <v>2026</v>
      </c>
      <c r="AX140" s="271">
        <v>2026</v>
      </c>
      <c r="AY140" s="189" t="s">
        <v>68</v>
      </c>
    </row>
    <row r="141" spans="1:51" s="295" customFormat="1" ht="92.25" x14ac:dyDescent="0.3">
      <c r="A141" s="55" t="s">
        <v>580</v>
      </c>
      <c r="B141" s="233" t="s">
        <v>965</v>
      </c>
      <c r="C141" s="233" t="s">
        <v>97</v>
      </c>
      <c r="D141" s="289"/>
      <c r="E141" s="289"/>
      <c r="F141" s="289"/>
      <c r="G141" s="289"/>
      <c r="H141" s="289"/>
      <c r="I141" s="289"/>
      <c r="J141" s="289"/>
      <c r="K141" s="274">
        <f t="shared" si="75"/>
        <v>0</v>
      </c>
      <c r="L141" s="274"/>
      <c r="M141" s="274"/>
      <c r="N141" s="289"/>
      <c r="O141" s="289"/>
      <c r="P141" s="289"/>
      <c r="Q141" s="289"/>
      <c r="R141" s="274">
        <f t="shared" si="80"/>
        <v>0</v>
      </c>
      <c r="S141" s="289"/>
      <c r="T141" s="289"/>
      <c r="U141" s="289"/>
      <c r="V141" s="289"/>
      <c r="W141" s="289"/>
      <c r="X141" s="289"/>
      <c r="Y141" s="274">
        <f t="shared" si="81"/>
        <v>0</v>
      </c>
      <c r="Z141" s="289">
        <v>650000</v>
      </c>
      <c r="AA141" s="289"/>
      <c r="AB141" s="289"/>
      <c r="AC141" s="289"/>
      <c r="AD141" s="289"/>
      <c r="AE141" s="289"/>
      <c r="AF141" s="274">
        <f t="shared" si="76"/>
        <v>650000</v>
      </c>
      <c r="AG141" s="289"/>
      <c r="AH141" s="289"/>
      <c r="AI141" s="289"/>
      <c r="AJ141" s="289"/>
      <c r="AK141" s="289"/>
      <c r="AL141" s="289"/>
      <c r="AM141" s="274">
        <f t="shared" si="77"/>
        <v>0</v>
      </c>
      <c r="AN141" s="289"/>
      <c r="AO141" s="289"/>
      <c r="AP141" s="289"/>
      <c r="AQ141" s="289"/>
      <c r="AR141" s="289"/>
      <c r="AS141" s="289"/>
      <c r="AT141" s="274">
        <f t="shared" si="78"/>
        <v>0</v>
      </c>
      <c r="AU141" s="287">
        <f t="shared" si="79"/>
        <v>650000</v>
      </c>
      <c r="AV141" s="294" t="s">
        <v>995</v>
      </c>
      <c r="AW141" s="289">
        <v>2025</v>
      </c>
      <c r="AX141" s="289">
        <v>2025</v>
      </c>
      <c r="AY141" s="53" t="s">
        <v>144</v>
      </c>
    </row>
    <row r="142" spans="1:51" ht="50.1" customHeight="1" x14ac:dyDescent="0.25">
      <c r="A142" s="320" t="s">
        <v>999</v>
      </c>
      <c r="B142" s="321"/>
      <c r="C142" s="321"/>
      <c r="D142" s="321"/>
      <c r="E142" s="321"/>
      <c r="F142" s="321"/>
      <c r="G142" s="321"/>
      <c r="H142" s="321"/>
      <c r="I142" s="321"/>
      <c r="J142" s="321"/>
      <c r="K142" s="321"/>
      <c r="L142" s="321"/>
      <c r="M142" s="321"/>
      <c r="N142" s="321"/>
      <c r="O142" s="321"/>
      <c r="P142" s="321"/>
      <c r="Q142" s="321"/>
      <c r="R142" s="321"/>
      <c r="S142" s="321"/>
      <c r="T142" s="321"/>
      <c r="U142" s="321"/>
      <c r="V142" s="321"/>
      <c r="W142" s="321"/>
      <c r="X142" s="321"/>
      <c r="Y142" s="321"/>
      <c r="Z142" s="321"/>
      <c r="AA142" s="321"/>
      <c r="AB142" s="321"/>
      <c r="AC142" s="321"/>
      <c r="AD142" s="321"/>
      <c r="AE142" s="321"/>
      <c r="AF142" s="321"/>
      <c r="AG142" s="321"/>
      <c r="AH142" s="321"/>
      <c r="AI142" s="321"/>
      <c r="AJ142" s="321"/>
      <c r="AK142" s="321"/>
      <c r="AL142" s="321"/>
      <c r="AM142" s="321"/>
      <c r="AN142" s="321"/>
      <c r="AO142" s="321"/>
      <c r="AP142" s="321"/>
      <c r="AQ142" s="321"/>
      <c r="AR142" s="321"/>
      <c r="AS142" s="321"/>
      <c r="AT142" s="321"/>
      <c r="AU142" s="321"/>
      <c r="AV142" s="321"/>
      <c r="AW142" s="321"/>
      <c r="AX142" s="321"/>
      <c r="AY142" s="322"/>
    </row>
    <row r="143" spans="1:51" ht="115.5" customHeight="1" x14ac:dyDescent="0.25">
      <c r="A143" s="55" t="s">
        <v>581</v>
      </c>
      <c r="B143" s="32" t="s">
        <v>224</v>
      </c>
      <c r="C143" s="38" t="s">
        <v>97</v>
      </c>
      <c r="D143" s="40"/>
      <c r="E143" s="40"/>
      <c r="F143" s="40"/>
      <c r="G143" s="40"/>
      <c r="H143" s="40"/>
      <c r="I143" s="40"/>
      <c r="J143" s="40"/>
      <c r="K143" s="33">
        <f t="shared" si="75"/>
        <v>0</v>
      </c>
      <c r="L143" s="40">
        <v>16800</v>
      </c>
      <c r="M143" s="40"/>
      <c r="N143" s="40">
        <v>112000</v>
      </c>
      <c r="O143" s="40" t="s">
        <v>46</v>
      </c>
      <c r="P143" s="40"/>
      <c r="Q143" s="40"/>
      <c r="R143" s="33">
        <f t="shared" si="80"/>
        <v>128800</v>
      </c>
      <c r="S143" s="40">
        <v>31500</v>
      </c>
      <c r="T143" s="40"/>
      <c r="U143" s="40">
        <v>178500</v>
      </c>
      <c r="V143" s="40"/>
      <c r="W143" s="40"/>
      <c r="X143" s="40"/>
      <c r="Y143" s="33">
        <f t="shared" si="81"/>
        <v>210000</v>
      </c>
      <c r="Z143" s="40"/>
      <c r="AA143" s="40"/>
      <c r="AB143" s="40"/>
      <c r="AC143" s="40"/>
      <c r="AD143" s="40"/>
      <c r="AE143" s="40"/>
      <c r="AF143" s="33">
        <f t="shared" si="76"/>
        <v>0</v>
      </c>
      <c r="AG143" s="40"/>
      <c r="AH143" s="40"/>
      <c r="AI143" s="40"/>
      <c r="AJ143" s="40"/>
      <c r="AK143" s="40"/>
      <c r="AL143" s="40"/>
      <c r="AM143" s="33">
        <f t="shared" si="77"/>
        <v>0</v>
      </c>
      <c r="AN143" s="40"/>
      <c r="AO143" s="40"/>
      <c r="AP143" s="40"/>
      <c r="AQ143" s="40"/>
      <c r="AR143" s="40"/>
      <c r="AS143" s="40"/>
      <c r="AT143" s="33">
        <f t="shared" si="78"/>
        <v>0</v>
      </c>
      <c r="AU143" s="35">
        <f t="shared" si="79"/>
        <v>338800</v>
      </c>
      <c r="AV143" s="42" t="s">
        <v>693</v>
      </c>
      <c r="AW143" s="40">
        <v>2023</v>
      </c>
      <c r="AX143" s="40">
        <v>2024</v>
      </c>
      <c r="AY143" s="190" t="s">
        <v>502</v>
      </c>
    </row>
    <row r="144" spans="1:51" ht="81.75" customHeight="1" x14ac:dyDescent="0.25">
      <c r="A144" s="55" t="s">
        <v>646</v>
      </c>
      <c r="B144" s="32" t="s">
        <v>647</v>
      </c>
      <c r="C144" s="38" t="s">
        <v>97</v>
      </c>
      <c r="D144" s="40"/>
      <c r="E144" s="40"/>
      <c r="F144" s="40"/>
      <c r="G144" s="40"/>
      <c r="H144" s="40"/>
      <c r="I144" s="40"/>
      <c r="J144" s="40"/>
      <c r="K144" s="33">
        <f t="shared" si="75"/>
        <v>0</v>
      </c>
      <c r="L144" s="40">
        <v>150000</v>
      </c>
      <c r="M144" s="40"/>
      <c r="N144" s="40">
        <v>850000</v>
      </c>
      <c r="O144" s="40" t="s">
        <v>46</v>
      </c>
      <c r="P144" s="40"/>
      <c r="Q144" s="40"/>
      <c r="R144" s="39">
        <f>L144+M144+N144+P144</f>
        <v>1000000</v>
      </c>
      <c r="S144" s="40"/>
      <c r="T144" s="40"/>
      <c r="U144" s="40"/>
      <c r="V144" s="40"/>
      <c r="W144" s="40"/>
      <c r="X144" s="40"/>
      <c r="Y144" s="33">
        <f t="shared" si="81"/>
        <v>0</v>
      </c>
      <c r="Z144" s="40"/>
      <c r="AA144" s="40"/>
      <c r="AB144" s="40"/>
      <c r="AC144" s="40"/>
      <c r="AD144" s="40"/>
      <c r="AE144" s="40"/>
      <c r="AF144" s="33">
        <f t="shared" si="76"/>
        <v>0</v>
      </c>
      <c r="AG144" s="40"/>
      <c r="AH144" s="40"/>
      <c r="AI144" s="40"/>
      <c r="AJ144" s="40"/>
      <c r="AK144" s="40"/>
      <c r="AL144" s="40"/>
      <c r="AM144" s="39">
        <f>AG144+AH144+AI144+AK144</f>
        <v>0</v>
      </c>
      <c r="AN144" s="40"/>
      <c r="AO144" s="40"/>
      <c r="AP144" s="40"/>
      <c r="AQ144" s="40"/>
      <c r="AR144" s="40"/>
      <c r="AS144" s="40"/>
      <c r="AT144" s="33">
        <f t="shared" si="78"/>
        <v>0</v>
      </c>
      <c r="AU144" s="35">
        <f t="shared" si="79"/>
        <v>1000000</v>
      </c>
      <c r="AV144" s="42" t="s">
        <v>694</v>
      </c>
      <c r="AW144" s="40">
        <v>2023</v>
      </c>
      <c r="AX144" s="40">
        <v>2023</v>
      </c>
      <c r="AY144" s="189" t="s">
        <v>68</v>
      </c>
    </row>
    <row r="145" spans="1:51" s="435" customFormat="1" ht="409.6" customHeight="1" x14ac:dyDescent="0.25">
      <c r="A145" s="425" t="s">
        <v>1021</v>
      </c>
      <c r="B145" s="426" t="s">
        <v>1022</v>
      </c>
      <c r="C145" s="427" t="s">
        <v>97</v>
      </c>
      <c r="D145" s="428"/>
      <c r="E145" s="429"/>
      <c r="F145" s="430"/>
      <c r="G145" s="428"/>
      <c r="H145" s="428"/>
      <c r="I145" s="428"/>
      <c r="J145" s="428"/>
      <c r="K145" s="288">
        <f t="shared" si="75"/>
        <v>0</v>
      </c>
      <c r="L145" s="431"/>
      <c r="M145" s="431"/>
      <c r="N145" s="431"/>
      <c r="O145" s="431"/>
      <c r="P145" s="431"/>
      <c r="Q145" s="431"/>
      <c r="R145" s="277">
        <f t="shared" ref="R145" si="82">L145+M145+N145+P145</f>
        <v>0</v>
      </c>
      <c r="S145" s="431"/>
      <c r="T145" s="431"/>
      <c r="U145" s="431"/>
      <c r="V145" s="431"/>
      <c r="W145" s="431"/>
      <c r="X145" s="431"/>
      <c r="Y145" s="277">
        <f t="shared" si="81"/>
        <v>0</v>
      </c>
      <c r="Z145" s="431">
        <v>10000</v>
      </c>
      <c r="AA145" s="431"/>
      <c r="AB145" s="431">
        <v>50000</v>
      </c>
      <c r="AC145" s="431" t="s">
        <v>46</v>
      </c>
      <c r="AD145" s="431"/>
      <c r="AE145" s="431"/>
      <c r="AF145" s="276">
        <f t="shared" si="76"/>
        <v>60000</v>
      </c>
      <c r="AG145" s="431">
        <v>25000</v>
      </c>
      <c r="AH145" s="431"/>
      <c r="AI145" s="431">
        <v>150000</v>
      </c>
      <c r="AJ145" s="431" t="s">
        <v>46</v>
      </c>
      <c r="AK145" s="431"/>
      <c r="AL145" s="431"/>
      <c r="AM145" s="276">
        <f t="shared" ref="AM145" si="83">AG145+AH145+AI145+AK145</f>
        <v>175000</v>
      </c>
      <c r="AN145" s="431">
        <v>100000</v>
      </c>
      <c r="AO145" s="431"/>
      <c r="AP145" s="431">
        <v>15000</v>
      </c>
      <c r="AQ145" s="431" t="s">
        <v>46</v>
      </c>
      <c r="AR145" s="431"/>
      <c r="AS145" s="431"/>
      <c r="AT145" s="277">
        <f t="shared" si="78"/>
        <v>115000</v>
      </c>
      <c r="AU145" s="432">
        <f>AT145+AM145+AF145+Y145+R145+K145</f>
        <v>350000</v>
      </c>
      <c r="AV145" s="433" t="s">
        <v>1044</v>
      </c>
      <c r="AW145" s="428">
        <v>2025</v>
      </c>
      <c r="AX145" s="428">
        <v>2029</v>
      </c>
      <c r="AY145" s="434" t="s">
        <v>68</v>
      </c>
    </row>
    <row r="146" spans="1:51" s="439" customFormat="1" ht="57.6" customHeight="1" x14ac:dyDescent="0.25">
      <c r="A146" s="436" t="s">
        <v>1046</v>
      </c>
      <c r="B146" s="437"/>
      <c r="C146" s="437"/>
      <c r="D146" s="437"/>
      <c r="E146" s="437"/>
      <c r="F146" s="437"/>
      <c r="G146" s="437"/>
      <c r="H146" s="437"/>
      <c r="I146" s="437"/>
      <c r="J146" s="437"/>
      <c r="K146" s="437"/>
      <c r="L146" s="437"/>
      <c r="M146" s="437"/>
      <c r="N146" s="437"/>
      <c r="O146" s="437"/>
      <c r="P146" s="437"/>
      <c r="Q146" s="437"/>
      <c r="R146" s="437"/>
      <c r="S146" s="437"/>
      <c r="T146" s="437"/>
      <c r="U146" s="437"/>
      <c r="V146" s="437"/>
      <c r="W146" s="437"/>
      <c r="X146" s="437"/>
      <c r="Y146" s="437"/>
      <c r="Z146" s="437"/>
      <c r="AA146" s="437"/>
      <c r="AB146" s="437"/>
      <c r="AC146" s="437"/>
      <c r="AD146" s="437"/>
      <c r="AE146" s="437"/>
      <c r="AF146" s="437"/>
      <c r="AG146" s="437"/>
      <c r="AH146" s="437"/>
      <c r="AI146" s="437"/>
      <c r="AJ146" s="437"/>
      <c r="AK146" s="437"/>
      <c r="AL146" s="437"/>
      <c r="AM146" s="437"/>
      <c r="AN146" s="437"/>
      <c r="AO146" s="437"/>
      <c r="AP146" s="437"/>
      <c r="AQ146" s="437"/>
      <c r="AR146" s="437"/>
      <c r="AS146" s="437"/>
      <c r="AT146" s="437"/>
      <c r="AU146" s="437"/>
      <c r="AV146" s="437"/>
      <c r="AW146" s="437"/>
      <c r="AX146" s="437"/>
      <c r="AY146" s="438"/>
    </row>
    <row r="147" spans="1:51" ht="31.5" customHeight="1" x14ac:dyDescent="0.25">
      <c r="A147" s="325" t="s">
        <v>582</v>
      </c>
      <c r="B147" s="328"/>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c r="AC147" s="328"/>
      <c r="AD147" s="328"/>
      <c r="AE147" s="328"/>
      <c r="AF147" s="328"/>
      <c r="AG147" s="328"/>
      <c r="AH147" s="328"/>
      <c r="AI147" s="328"/>
      <c r="AJ147" s="328"/>
      <c r="AK147" s="328"/>
      <c r="AL147" s="328"/>
      <c r="AM147" s="328"/>
      <c r="AN147" s="328"/>
      <c r="AO147" s="328"/>
      <c r="AP147" s="328"/>
      <c r="AQ147" s="328"/>
      <c r="AR147" s="328"/>
      <c r="AS147" s="328"/>
      <c r="AT147" s="328"/>
      <c r="AU147" s="328"/>
      <c r="AV147" s="328"/>
      <c r="AW147" s="328"/>
      <c r="AX147" s="328"/>
      <c r="AY147" s="327"/>
    </row>
    <row r="148" spans="1:51" ht="104.25" customHeight="1" x14ac:dyDescent="0.25">
      <c r="A148" s="55" t="s">
        <v>334</v>
      </c>
      <c r="B148" s="32"/>
      <c r="C148" s="32"/>
      <c r="D148" s="32"/>
      <c r="E148" s="38"/>
      <c r="F148" s="32"/>
      <c r="G148" s="32"/>
      <c r="H148" s="32"/>
      <c r="I148" s="32"/>
      <c r="J148" s="32"/>
      <c r="K148" s="47">
        <f t="shared" ref="K148" si="84">E148+F148+G148+I148</f>
        <v>0</v>
      </c>
      <c r="L148" s="34"/>
      <c r="M148" s="32"/>
      <c r="N148" s="32"/>
      <c r="O148" s="32"/>
      <c r="P148" s="32"/>
      <c r="Q148" s="32"/>
      <c r="R148" s="39">
        <f t="shared" ref="R148" si="85">L148+M148+N148+P148</f>
        <v>0</v>
      </c>
      <c r="S148" s="40"/>
      <c r="T148" s="40"/>
      <c r="U148" s="40"/>
      <c r="V148" s="40"/>
      <c r="W148" s="40"/>
      <c r="X148" s="40"/>
      <c r="Y148" s="39">
        <f t="shared" ref="Y148" si="86">S148+T148+U148+W148</f>
        <v>0</v>
      </c>
      <c r="Z148" s="40"/>
      <c r="AA148" s="40"/>
      <c r="AB148" s="40"/>
      <c r="AC148" s="40"/>
      <c r="AD148" s="40"/>
      <c r="AE148" s="40"/>
      <c r="AF148" s="39">
        <f t="shared" ref="AF148" si="87">Z148+AA148+AB148+AD148</f>
        <v>0</v>
      </c>
      <c r="AG148" s="40"/>
      <c r="AH148" s="40"/>
      <c r="AI148" s="40"/>
      <c r="AJ148" s="40"/>
      <c r="AK148" s="40"/>
      <c r="AL148" s="40"/>
      <c r="AM148" s="39">
        <f t="shared" ref="AM148" si="88">AG148+AH148+AI148+AK148</f>
        <v>0</v>
      </c>
      <c r="AN148" s="40"/>
      <c r="AO148" s="40"/>
      <c r="AP148" s="40"/>
      <c r="AQ148" s="40"/>
      <c r="AR148" s="40"/>
      <c r="AS148" s="40"/>
      <c r="AT148" s="39">
        <f t="shared" ref="AT148" si="89">AN148+AO148+AP148+AR148</f>
        <v>0</v>
      </c>
      <c r="AU148" s="35">
        <f t="shared" ref="AU148" si="90">AT148+AM148+AF148+Y148+R148+K148</f>
        <v>0</v>
      </c>
      <c r="AV148" s="43"/>
      <c r="AW148" s="32"/>
      <c r="AX148" s="36"/>
      <c r="AY148" s="53"/>
    </row>
    <row r="149" spans="1:51" ht="100.5" customHeight="1" x14ac:dyDescent="0.25">
      <c r="A149" s="55"/>
      <c r="B149" s="51"/>
      <c r="C149" s="51"/>
      <c r="D149" s="51"/>
      <c r="E149" s="48"/>
      <c r="F149" s="51"/>
      <c r="G149" s="51"/>
      <c r="H149" s="51"/>
      <c r="I149" s="51"/>
      <c r="J149" s="51"/>
      <c r="K149" s="49"/>
      <c r="L149" s="94"/>
      <c r="M149" s="51"/>
      <c r="N149" s="51"/>
      <c r="O149" s="51"/>
      <c r="P149" s="51"/>
      <c r="Q149" s="51"/>
      <c r="R149" s="87"/>
      <c r="S149" s="50"/>
      <c r="T149" s="50"/>
      <c r="U149" s="50"/>
      <c r="V149" s="50"/>
      <c r="W149" s="50"/>
      <c r="X149" s="50"/>
      <c r="Y149" s="87"/>
      <c r="Z149" s="50"/>
      <c r="AA149" s="50"/>
      <c r="AB149" s="50"/>
      <c r="AC149" s="50"/>
      <c r="AD149" s="50"/>
      <c r="AE149" s="50"/>
      <c r="AF149" s="87"/>
      <c r="AG149" s="50"/>
      <c r="AH149" s="50"/>
      <c r="AI149" s="50"/>
      <c r="AJ149" s="50"/>
      <c r="AK149" s="50"/>
      <c r="AL149" s="50"/>
      <c r="AM149" s="87"/>
      <c r="AN149" s="50"/>
      <c r="AO149" s="50"/>
      <c r="AP149" s="50"/>
      <c r="AQ149" s="50"/>
      <c r="AR149" s="50"/>
      <c r="AS149" s="50"/>
      <c r="AT149" s="87"/>
      <c r="AU149" s="95"/>
      <c r="AV149" s="96"/>
      <c r="AW149" s="51"/>
      <c r="AX149" s="54"/>
      <c r="AY149" s="53"/>
    </row>
    <row r="150" spans="1:51" s="230" customFormat="1" ht="51" customHeight="1" x14ac:dyDescent="0.25">
      <c r="A150" s="325" t="s">
        <v>583</v>
      </c>
      <c r="B150" s="328"/>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c r="AC150" s="328"/>
      <c r="AD150" s="328"/>
      <c r="AE150" s="328"/>
      <c r="AF150" s="328"/>
      <c r="AG150" s="328"/>
      <c r="AH150" s="328"/>
      <c r="AI150" s="328"/>
      <c r="AJ150" s="328"/>
      <c r="AK150" s="328"/>
      <c r="AL150" s="328"/>
      <c r="AM150" s="328"/>
      <c r="AN150" s="328"/>
      <c r="AO150" s="328"/>
      <c r="AP150" s="328"/>
      <c r="AQ150" s="328"/>
      <c r="AR150" s="328"/>
      <c r="AS150" s="328"/>
      <c r="AT150" s="328"/>
      <c r="AU150" s="328"/>
      <c r="AV150" s="328"/>
      <c r="AW150" s="328"/>
      <c r="AX150" s="328"/>
      <c r="AY150" s="327"/>
    </row>
    <row r="151" spans="1:51" s="230" customFormat="1" ht="34.5" customHeight="1" x14ac:dyDescent="0.25">
      <c r="A151" s="55" t="s">
        <v>335</v>
      </c>
      <c r="B151" s="32" t="s">
        <v>511</v>
      </c>
      <c r="C151" s="32" t="s">
        <v>97</v>
      </c>
      <c r="D151" s="32"/>
      <c r="E151" s="38"/>
      <c r="F151" s="32"/>
      <c r="G151" s="32"/>
      <c r="H151" s="32"/>
      <c r="I151" s="32"/>
      <c r="J151" s="32"/>
      <c r="K151" s="33">
        <f>E151+F151+G151+I151</f>
        <v>0</v>
      </c>
      <c r="L151" s="34">
        <v>130000</v>
      </c>
      <c r="M151" s="32"/>
      <c r="N151" s="32"/>
      <c r="O151" s="32"/>
      <c r="P151" s="32"/>
      <c r="Q151" s="32"/>
      <c r="R151" s="33">
        <f>L151+M151+N151+P151</f>
        <v>130000</v>
      </c>
      <c r="S151" s="32">
        <v>130000</v>
      </c>
      <c r="T151" s="32"/>
      <c r="U151" s="32"/>
      <c r="V151" s="32"/>
      <c r="W151" s="32"/>
      <c r="X151" s="32"/>
      <c r="Y151" s="33">
        <f t="shared" ref="Y151:Y152" si="91">S151+T151+U151+W151</f>
        <v>130000</v>
      </c>
      <c r="Z151" s="32"/>
      <c r="AA151" s="32"/>
      <c r="AB151" s="32"/>
      <c r="AC151" s="32"/>
      <c r="AD151" s="32"/>
      <c r="AE151" s="32"/>
      <c r="AF151" s="33">
        <f t="shared" ref="AF151:AF152" si="92">Z151+AA151+AB151+AD151</f>
        <v>0</v>
      </c>
      <c r="AG151" s="32"/>
      <c r="AH151" s="32"/>
      <c r="AI151" s="32"/>
      <c r="AJ151" s="32"/>
      <c r="AK151" s="32"/>
      <c r="AL151" s="32"/>
      <c r="AM151" s="33">
        <f t="shared" ref="AM151:AM152" si="93">AG151+AH151+AI151+AK151</f>
        <v>0</v>
      </c>
      <c r="AN151" s="32"/>
      <c r="AO151" s="32"/>
      <c r="AP151" s="32"/>
      <c r="AQ151" s="32"/>
      <c r="AR151" s="32"/>
      <c r="AS151" s="32"/>
      <c r="AT151" s="33">
        <f t="shared" ref="AT151:AT152" si="94">AN151+AO151+AP151+AR151</f>
        <v>0</v>
      </c>
      <c r="AU151" s="35">
        <f t="shared" ref="AU151:AU152" si="95">AT151+AM151+AF151+Y151+R151+K151</f>
        <v>260000</v>
      </c>
      <c r="AV151" s="43" t="s">
        <v>800</v>
      </c>
      <c r="AW151" s="32">
        <v>2023</v>
      </c>
      <c r="AX151" s="36">
        <v>2027</v>
      </c>
      <c r="AY151" s="53" t="s">
        <v>206</v>
      </c>
    </row>
    <row r="152" spans="1:51" ht="31.5" customHeight="1" x14ac:dyDescent="0.25">
      <c r="A152" s="55" t="s">
        <v>584</v>
      </c>
      <c r="B152" s="32" t="s">
        <v>512</v>
      </c>
      <c r="C152" s="32" t="s">
        <v>97</v>
      </c>
      <c r="D152" s="32"/>
      <c r="E152" s="133"/>
      <c r="F152" s="34"/>
      <c r="G152" s="34"/>
      <c r="H152" s="34"/>
      <c r="I152" s="34"/>
      <c r="J152" s="34"/>
      <c r="K152" s="33">
        <f t="shared" ref="K152" si="96">E152+F152+G152+I152</f>
        <v>0</v>
      </c>
      <c r="L152" s="34">
        <v>25000</v>
      </c>
      <c r="M152" s="34"/>
      <c r="N152" s="34"/>
      <c r="O152" s="34"/>
      <c r="P152" s="34"/>
      <c r="Q152" s="34"/>
      <c r="R152" s="33">
        <f t="shared" ref="R152" si="97">L152+M152+N152+P152</f>
        <v>25000</v>
      </c>
      <c r="S152" s="32">
        <v>25000</v>
      </c>
      <c r="T152" s="32"/>
      <c r="U152" s="32"/>
      <c r="V152" s="32"/>
      <c r="W152" s="32"/>
      <c r="X152" s="32"/>
      <c r="Y152" s="33">
        <f t="shared" si="91"/>
        <v>25000</v>
      </c>
      <c r="Z152" s="32"/>
      <c r="AA152" s="32"/>
      <c r="AB152" s="32"/>
      <c r="AC152" s="32"/>
      <c r="AD152" s="32"/>
      <c r="AE152" s="32"/>
      <c r="AF152" s="33">
        <f t="shared" si="92"/>
        <v>0</v>
      </c>
      <c r="AG152" s="32"/>
      <c r="AH152" s="32"/>
      <c r="AI152" s="32"/>
      <c r="AJ152" s="32"/>
      <c r="AK152" s="32"/>
      <c r="AL152" s="32"/>
      <c r="AM152" s="33">
        <f t="shared" si="93"/>
        <v>0</v>
      </c>
      <c r="AN152" s="32"/>
      <c r="AO152" s="32"/>
      <c r="AP152" s="32"/>
      <c r="AQ152" s="32"/>
      <c r="AR152" s="32"/>
      <c r="AS152" s="32"/>
      <c r="AT152" s="33">
        <f t="shared" si="94"/>
        <v>0</v>
      </c>
      <c r="AU152" s="35">
        <f t="shared" si="95"/>
        <v>50000</v>
      </c>
      <c r="AV152" s="43" t="s">
        <v>801</v>
      </c>
      <c r="AW152" s="32">
        <v>2023</v>
      </c>
      <c r="AX152" s="36">
        <v>2027</v>
      </c>
      <c r="AY152" s="53" t="s">
        <v>206</v>
      </c>
    </row>
    <row r="153" spans="1:51" ht="31.5" customHeight="1" x14ac:dyDescent="0.25">
      <c r="A153" s="325" t="s">
        <v>585</v>
      </c>
      <c r="B153" s="328"/>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c r="AC153" s="328"/>
      <c r="AD153" s="328"/>
      <c r="AE153" s="328"/>
      <c r="AF153" s="328"/>
      <c r="AG153" s="328"/>
      <c r="AH153" s="328"/>
      <c r="AI153" s="328"/>
      <c r="AJ153" s="328"/>
      <c r="AK153" s="328"/>
      <c r="AL153" s="328"/>
      <c r="AM153" s="328"/>
      <c r="AN153" s="328"/>
      <c r="AO153" s="328"/>
      <c r="AP153" s="328"/>
      <c r="AQ153" s="328"/>
      <c r="AR153" s="328"/>
      <c r="AS153" s="328"/>
      <c r="AT153" s="328"/>
      <c r="AU153" s="328"/>
      <c r="AV153" s="328"/>
      <c r="AW153" s="328"/>
      <c r="AX153" s="328"/>
      <c r="AY153" s="327"/>
    </row>
    <row r="154" spans="1:51" ht="110.25" customHeight="1" x14ac:dyDescent="0.25">
      <c r="A154" s="55" t="s">
        <v>336</v>
      </c>
      <c r="B154" s="32" t="s">
        <v>6</v>
      </c>
      <c r="C154" s="32" t="s">
        <v>97</v>
      </c>
      <c r="D154" s="37"/>
      <c r="E154" s="38"/>
      <c r="F154" s="32"/>
      <c r="G154" s="32"/>
      <c r="H154" s="32"/>
      <c r="I154" s="32"/>
      <c r="J154" s="32"/>
      <c r="K154" s="33">
        <f t="shared" ref="K154:K156" si="98">E154+F154+G154+I154</f>
        <v>0</v>
      </c>
      <c r="L154" s="32"/>
      <c r="M154" s="32"/>
      <c r="N154" s="32"/>
      <c r="O154" s="32"/>
      <c r="P154" s="32"/>
      <c r="Q154" s="32"/>
      <c r="R154" s="33">
        <f t="shared" ref="R154:R155" si="99">L154+M154+N154+P154</f>
        <v>0</v>
      </c>
      <c r="S154" s="32">
        <v>900000</v>
      </c>
      <c r="T154" s="34"/>
      <c r="U154" s="32">
        <v>5100000</v>
      </c>
      <c r="V154" s="32"/>
      <c r="W154" s="32"/>
      <c r="X154" s="32"/>
      <c r="Y154" s="33">
        <f t="shared" ref="Y154:Y156" si="100">S154+T154+U154+W154</f>
        <v>6000000</v>
      </c>
      <c r="Z154" s="32"/>
      <c r="AA154" s="32"/>
      <c r="AB154" s="32"/>
      <c r="AC154" s="32"/>
      <c r="AD154" s="32"/>
      <c r="AE154" s="32"/>
      <c r="AF154" s="33">
        <f t="shared" ref="AF154:AF156" si="101">Z154+AA154+AB154+AD154</f>
        <v>0</v>
      </c>
      <c r="AG154" s="32"/>
      <c r="AH154" s="32"/>
      <c r="AI154" s="32"/>
      <c r="AJ154" s="32"/>
      <c r="AK154" s="32"/>
      <c r="AL154" s="32"/>
      <c r="AM154" s="33">
        <f t="shared" ref="AM154:AM156" si="102">AG154+AH154+AI154+AK154</f>
        <v>0</v>
      </c>
      <c r="AN154" s="32"/>
      <c r="AO154" s="32"/>
      <c r="AP154" s="32"/>
      <c r="AQ154" s="32"/>
      <c r="AR154" s="32"/>
      <c r="AS154" s="32"/>
      <c r="AT154" s="33">
        <f t="shared" ref="AT154:AT156" si="103">AN154+AO154+AP154+AR154</f>
        <v>0</v>
      </c>
      <c r="AU154" s="35">
        <f t="shared" ref="AU154:AU155" si="104">AT154+AM154+AF154+Y154+R154+K154</f>
        <v>6000000</v>
      </c>
      <c r="AV154" s="43" t="s">
        <v>802</v>
      </c>
      <c r="AW154" s="32">
        <v>2022</v>
      </c>
      <c r="AX154" s="191" t="s">
        <v>112</v>
      </c>
      <c r="AY154" s="53" t="s">
        <v>88</v>
      </c>
    </row>
    <row r="155" spans="1:51" s="197" customFormat="1" ht="175.5" customHeight="1" x14ac:dyDescent="0.25">
      <c r="A155" s="55" t="s">
        <v>521</v>
      </c>
      <c r="B155" s="32" t="s">
        <v>92</v>
      </c>
      <c r="C155" s="32" t="s">
        <v>97</v>
      </c>
      <c r="D155" s="32"/>
      <c r="E155" s="38"/>
      <c r="F155" s="32"/>
      <c r="G155" s="32"/>
      <c r="H155" s="32"/>
      <c r="I155" s="32">
        <v>26000</v>
      </c>
      <c r="J155" s="32"/>
      <c r="K155" s="33">
        <f t="shared" si="98"/>
        <v>26000</v>
      </c>
      <c r="L155" s="32">
        <v>26000</v>
      </c>
      <c r="M155" s="32"/>
      <c r="N155" s="32">
        <v>12000</v>
      </c>
      <c r="O155" s="32"/>
      <c r="P155" s="32">
        <v>40000</v>
      </c>
      <c r="Q155" s="32"/>
      <c r="R155" s="33">
        <f t="shared" si="99"/>
        <v>78000</v>
      </c>
      <c r="S155" s="32"/>
      <c r="T155" s="32"/>
      <c r="U155" s="32"/>
      <c r="V155" s="32"/>
      <c r="W155" s="32"/>
      <c r="X155" s="32"/>
      <c r="Y155" s="33">
        <f t="shared" si="100"/>
        <v>0</v>
      </c>
      <c r="Z155" s="32"/>
      <c r="AA155" s="32"/>
      <c r="AB155" s="32"/>
      <c r="AC155" s="32"/>
      <c r="AD155" s="32"/>
      <c r="AE155" s="32"/>
      <c r="AF155" s="33">
        <f t="shared" si="101"/>
        <v>0</v>
      </c>
      <c r="AG155" s="32"/>
      <c r="AH155" s="32"/>
      <c r="AI155" s="32"/>
      <c r="AJ155" s="32"/>
      <c r="AK155" s="32"/>
      <c r="AL155" s="32"/>
      <c r="AM155" s="33">
        <f t="shared" si="102"/>
        <v>0</v>
      </c>
      <c r="AN155" s="32"/>
      <c r="AO155" s="32"/>
      <c r="AP155" s="32"/>
      <c r="AQ155" s="32"/>
      <c r="AR155" s="32"/>
      <c r="AS155" s="32"/>
      <c r="AT155" s="33">
        <f t="shared" si="103"/>
        <v>0</v>
      </c>
      <c r="AU155" s="35">
        <f t="shared" si="104"/>
        <v>104000</v>
      </c>
      <c r="AV155" s="43" t="s">
        <v>880</v>
      </c>
      <c r="AW155" s="32">
        <v>2022</v>
      </c>
      <c r="AX155" s="36">
        <v>2023</v>
      </c>
      <c r="AY155" s="53" t="s">
        <v>88</v>
      </c>
    </row>
    <row r="156" spans="1:51" ht="125.25" customHeight="1" x14ac:dyDescent="0.25">
      <c r="A156" s="217" t="s">
        <v>934</v>
      </c>
      <c r="B156" s="218" t="s">
        <v>935</v>
      </c>
      <c r="C156" s="219" t="s">
        <v>97</v>
      </c>
      <c r="D156" s="220"/>
      <c r="E156" s="231"/>
      <c r="F156" s="231"/>
      <c r="G156" s="220"/>
      <c r="H156" s="220"/>
      <c r="I156" s="220"/>
      <c r="J156" s="220"/>
      <c r="K156" s="224">
        <f t="shared" si="98"/>
        <v>0</v>
      </c>
      <c r="L156" s="231">
        <v>27999.72</v>
      </c>
      <c r="M156" s="231"/>
      <c r="N156" s="220">
        <v>133332</v>
      </c>
      <c r="O156" s="219" t="s">
        <v>936</v>
      </c>
      <c r="P156" s="241"/>
      <c r="Q156" s="220"/>
      <c r="R156" s="224">
        <f>L156+M156+N156+P156</f>
        <v>161331.72</v>
      </c>
      <c r="S156" s="220">
        <v>111998.88</v>
      </c>
      <c r="T156" s="220"/>
      <c r="U156" s="220">
        <v>533328</v>
      </c>
      <c r="V156" s="219" t="s">
        <v>936</v>
      </c>
      <c r="W156" s="220"/>
      <c r="X156" s="220"/>
      <c r="Y156" s="224">
        <f t="shared" si="100"/>
        <v>645326.88</v>
      </c>
      <c r="Z156" s="220"/>
      <c r="AA156" s="220"/>
      <c r="AB156" s="220"/>
      <c r="AC156" s="220"/>
      <c r="AD156" s="220"/>
      <c r="AE156" s="220"/>
      <c r="AF156" s="224">
        <f t="shared" si="101"/>
        <v>0</v>
      </c>
      <c r="AG156" s="220"/>
      <c r="AH156" s="220"/>
      <c r="AI156" s="220"/>
      <c r="AJ156" s="220"/>
      <c r="AK156" s="220"/>
      <c r="AL156" s="220"/>
      <c r="AM156" s="224">
        <f t="shared" si="102"/>
        <v>0</v>
      </c>
      <c r="AN156" s="220"/>
      <c r="AO156" s="220"/>
      <c r="AP156" s="220"/>
      <c r="AQ156" s="220"/>
      <c r="AR156" s="220"/>
      <c r="AS156" s="220"/>
      <c r="AT156" s="224">
        <f t="shared" si="103"/>
        <v>0</v>
      </c>
      <c r="AU156" s="227">
        <f>AT156+AM156+AF156+Y156+R156+K156</f>
        <v>806658.6</v>
      </c>
      <c r="AV156" s="228" t="s">
        <v>937</v>
      </c>
      <c r="AW156" s="220">
        <v>2023</v>
      </c>
      <c r="AX156" s="220">
        <v>2024</v>
      </c>
      <c r="AY156" s="229" t="s">
        <v>68</v>
      </c>
    </row>
    <row r="157" spans="1:51" s="7" customFormat="1" ht="38.450000000000003" customHeight="1" x14ac:dyDescent="0.25">
      <c r="A157" s="329" t="s">
        <v>938</v>
      </c>
      <c r="B157" s="330"/>
      <c r="C157" s="330"/>
      <c r="D157" s="330"/>
      <c r="E157" s="330"/>
      <c r="F157" s="330"/>
      <c r="G157" s="330"/>
      <c r="H157" s="330"/>
      <c r="I157" s="330"/>
      <c r="J157" s="330"/>
      <c r="K157" s="330"/>
      <c r="L157" s="330"/>
      <c r="M157" s="330"/>
      <c r="N157" s="330"/>
      <c r="O157" s="330"/>
      <c r="P157" s="330"/>
      <c r="Q157" s="330"/>
      <c r="R157" s="330"/>
      <c r="S157" s="330"/>
      <c r="T157" s="330"/>
      <c r="U157" s="330"/>
      <c r="V157" s="330"/>
      <c r="W157" s="330"/>
      <c r="X157" s="330"/>
      <c r="Y157" s="330"/>
      <c r="Z157" s="330"/>
      <c r="AA157" s="330"/>
      <c r="AB157" s="330"/>
      <c r="AC157" s="330"/>
      <c r="AD157" s="330"/>
      <c r="AE157" s="330"/>
      <c r="AF157" s="330"/>
      <c r="AG157" s="330"/>
      <c r="AH157" s="330"/>
      <c r="AI157" s="330"/>
      <c r="AJ157" s="330"/>
      <c r="AK157" s="330"/>
      <c r="AL157" s="330"/>
      <c r="AM157" s="330"/>
      <c r="AN157" s="330"/>
      <c r="AO157" s="330"/>
      <c r="AP157" s="330"/>
      <c r="AQ157" s="330"/>
      <c r="AR157" s="330"/>
      <c r="AS157" s="330"/>
      <c r="AT157" s="330"/>
      <c r="AU157" s="330"/>
      <c r="AV157" s="330"/>
      <c r="AW157" s="330"/>
      <c r="AX157" s="330"/>
      <c r="AY157" s="331"/>
    </row>
    <row r="158" spans="1:51" s="7" customFormat="1" ht="57.95" customHeight="1" x14ac:dyDescent="0.25">
      <c r="A158" s="325" t="s">
        <v>586</v>
      </c>
      <c r="B158" s="328"/>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c r="AC158" s="328"/>
      <c r="AD158" s="328"/>
      <c r="AE158" s="328"/>
      <c r="AF158" s="328"/>
      <c r="AG158" s="328"/>
      <c r="AH158" s="328"/>
      <c r="AI158" s="328"/>
      <c r="AJ158" s="328"/>
      <c r="AK158" s="328"/>
      <c r="AL158" s="328"/>
      <c r="AM158" s="328"/>
      <c r="AN158" s="328"/>
      <c r="AO158" s="328"/>
      <c r="AP158" s="328"/>
      <c r="AQ158" s="328"/>
      <c r="AR158" s="328"/>
      <c r="AS158" s="328"/>
      <c r="AT158" s="328"/>
      <c r="AU158" s="328"/>
      <c r="AV158" s="328"/>
      <c r="AW158" s="328"/>
      <c r="AX158" s="328"/>
      <c r="AY158" s="327"/>
    </row>
    <row r="159" spans="1:51" s="7" customFormat="1" ht="54.6" customHeight="1" x14ac:dyDescent="0.25">
      <c r="A159" s="325" t="s">
        <v>587</v>
      </c>
      <c r="B159" s="326"/>
      <c r="C159" s="326"/>
      <c r="D159" s="326"/>
      <c r="E159" s="326"/>
      <c r="F159" s="326"/>
      <c r="G159" s="326"/>
      <c r="H159" s="326"/>
      <c r="I159" s="326"/>
      <c r="J159" s="326"/>
      <c r="K159" s="326"/>
      <c r="L159" s="326"/>
      <c r="M159" s="326"/>
      <c r="N159" s="326"/>
      <c r="O159" s="326"/>
      <c r="P159" s="326"/>
      <c r="Q159" s="326"/>
      <c r="R159" s="326"/>
      <c r="S159" s="326"/>
      <c r="T159" s="326"/>
      <c r="U159" s="326"/>
      <c r="V159" s="326"/>
      <c r="W159" s="326"/>
      <c r="X159" s="326"/>
      <c r="Y159" s="326"/>
      <c r="Z159" s="326"/>
      <c r="AA159" s="326"/>
      <c r="AB159" s="326"/>
      <c r="AC159" s="326"/>
      <c r="AD159" s="326"/>
      <c r="AE159" s="326"/>
      <c r="AF159" s="326"/>
      <c r="AG159" s="326"/>
      <c r="AH159" s="326"/>
      <c r="AI159" s="326"/>
      <c r="AJ159" s="326"/>
      <c r="AK159" s="326"/>
      <c r="AL159" s="326"/>
      <c r="AM159" s="326"/>
      <c r="AN159" s="326"/>
      <c r="AO159" s="326"/>
      <c r="AP159" s="326"/>
      <c r="AQ159" s="326"/>
      <c r="AR159" s="326"/>
      <c r="AS159" s="326"/>
      <c r="AT159" s="326"/>
      <c r="AU159" s="326"/>
      <c r="AV159" s="326"/>
      <c r="AW159" s="326"/>
      <c r="AX159" s="326"/>
      <c r="AY159" s="327"/>
    </row>
    <row r="160" spans="1:51" ht="92.25" x14ac:dyDescent="0.25">
      <c r="A160" s="55" t="s">
        <v>588</v>
      </c>
      <c r="B160" s="32" t="s">
        <v>96</v>
      </c>
      <c r="C160" s="32" t="s">
        <v>97</v>
      </c>
      <c r="D160" s="32"/>
      <c r="E160" s="38"/>
      <c r="F160" s="32"/>
      <c r="G160" s="32"/>
      <c r="H160" s="32"/>
      <c r="I160" s="32"/>
      <c r="J160" s="32"/>
      <c r="K160" s="33">
        <f t="shared" ref="K160:K166" si="105">E160+F160+G160+I160</f>
        <v>0</v>
      </c>
      <c r="L160" s="32">
        <v>100000</v>
      </c>
      <c r="M160" s="32"/>
      <c r="N160" s="32"/>
      <c r="O160" s="32"/>
      <c r="P160" s="32"/>
      <c r="Q160" s="32"/>
      <c r="R160" s="33">
        <f t="shared" ref="R160:R161" si="106">L160+M160+N160+P160</f>
        <v>100000</v>
      </c>
      <c r="S160" s="32">
        <v>100000</v>
      </c>
      <c r="T160" s="32"/>
      <c r="U160" s="32"/>
      <c r="V160" s="32"/>
      <c r="W160" s="32"/>
      <c r="X160" s="32"/>
      <c r="Y160" s="33">
        <f t="shared" ref="Y160:Y166" si="107">S160+T160+U160+W160</f>
        <v>100000</v>
      </c>
      <c r="Z160" s="32">
        <v>100000</v>
      </c>
      <c r="AA160" s="32"/>
      <c r="AB160" s="32"/>
      <c r="AC160" s="32"/>
      <c r="AD160" s="32"/>
      <c r="AE160" s="32"/>
      <c r="AF160" s="33">
        <f t="shared" ref="AF160:AF166" si="108">Z160+AA160+AB160+AD160</f>
        <v>100000</v>
      </c>
      <c r="AG160" s="32">
        <v>100000</v>
      </c>
      <c r="AH160" s="32"/>
      <c r="AI160" s="32"/>
      <c r="AJ160" s="32"/>
      <c r="AK160" s="32"/>
      <c r="AL160" s="32"/>
      <c r="AM160" s="33">
        <f t="shared" ref="AM160:AM166" si="109">AG160+AH160+AI160+AK160</f>
        <v>100000</v>
      </c>
      <c r="AN160" s="32">
        <v>100000</v>
      </c>
      <c r="AO160" s="32"/>
      <c r="AP160" s="32"/>
      <c r="AQ160" s="32"/>
      <c r="AR160" s="32"/>
      <c r="AS160" s="32"/>
      <c r="AT160" s="33">
        <f t="shared" ref="AT160:AT165" si="110">AN160+AO160+AP160+AR160</f>
        <v>100000</v>
      </c>
      <c r="AU160" s="35">
        <f t="shared" ref="AU160:AU165" si="111">AT160+AM160+AF160+Y160+R160+K160</f>
        <v>500000</v>
      </c>
      <c r="AV160" s="43" t="s">
        <v>695</v>
      </c>
      <c r="AW160" s="32">
        <v>2022</v>
      </c>
      <c r="AX160" s="36">
        <v>2027</v>
      </c>
      <c r="AY160" s="53" t="s">
        <v>88</v>
      </c>
    </row>
    <row r="161" spans="1:51" ht="127.5" x14ac:dyDescent="0.25">
      <c r="A161" s="55" t="s">
        <v>589</v>
      </c>
      <c r="B161" s="192" t="s">
        <v>188</v>
      </c>
      <c r="C161" s="179" t="s">
        <v>97</v>
      </c>
      <c r="D161" s="179"/>
      <c r="E161" s="193">
        <v>64500</v>
      </c>
      <c r="F161" s="194">
        <v>352600</v>
      </c>
      <c r="G161" s="179"/>
      <c r="H161" s="179"/>
      <c r="I161" s="179"/>
      <c r="J161" s="179"/>
      <c r="K161" s="77">
        <f t="shared" si="105"/>
        <v>417100</v>
      </c>
      <c r="L161" s="179"/>
      <c r="M161" s="179"/>
      <c r="N161" s="179"/>
      <c r="O161" s="179"/>
      <c r="P161" s="179"/>
      <c r="Q161" s="179"/>
      <c r="R161" s="77">
        <f t="shared" si="106"/>
        <v>0</v>
      </c>
      <c r="S161" s="179"/>
      <c r="T161" s="179"/>
      <c r="U161" s="179"/>
      <c r="V161" s="179"/>
      <c r="W161" s="179"/>
      <c r="X161" s="179"/>
      <c r="Y161" s="77">
        <f t="shared" si="107"/>
        <v>0</v>
      </c>
      <c r="Z161" s="179"/>
      <c r="AA161" s="179"/>
      <c r="AB161" s="179"/>
      <c r="AC161" s="179"/>
      <c r="AD161" s="179"/>
      <c r="AE161" s="179"/>
      <c r="AF161" s="77">
        <f t="shared" si="108"/>
        <v>0</v>
      </c>
      <c r="AG161" s="179"/>
      <c r="AH161" s="179"/>
      <c r="AI161" s="179"/>
      <c r="AJ161" s="179"/>
      <c r="AK161" s="179"/>
      <c r="AL161" s="179"/>
      <c r="AM161" s="77">
        <f t="shared" si="109"/>
        <v>0</v>
      </c>
      <c r="AN161" s="179"/>
      <c r="AO161" s="179"/>
      <c r="AP161" s="179"/>
      <c r="AQ161" s="179"/>
      <c r="AR161" s="179"/>
      <c r="AS161" s="179"/>
      <c r="AT161" s="77">
        <f t="shared" si="110"/>
        <v>0</v>
      </c>
      <c r="AU161" s="195">
        <f t="shared" si="111"/>
        <v>417100</v>
      </c>
      <c r="AV161" s="192" t="s">
        <v>881</v>
      </c>
      <c r="AW161" s="179">
        <v>2022</v>
      </c>
      <c r="AX161" s="165">
        <v>2022</v>
      </c>
      <c r="AY161" s="196" t="s">
        <v>88</v>
      </c>
    </row>
    <row r="162" spans="1:51" ht="92.25" x14ac:dyDescent="0.25">
      <c r="A162" s="211" t="s">
        <v>590</v>
      </c>
      <c r="B162" s="212" t="s">
        <v>488</v>
      </c>
      <c r="C162" s="212" t="s">
        <v>97</v>
      </c>
      <c r="D162" s="32"/>
      <c r="E162" s="133"/>
      <c r="F162" s="32"/>
      <c r="G162" s="32"/>
      <c r="H162" s="32"/>
      <c r="I162" s="32"/>
      <c r="J162" s="32"/>
      <c r="K162" s="33">
        <f t="shared" si="105"/>
        <v>0</v>
      </c>
      <c r="L162" s="34">
        <v>924040</v>
      </c>
      <c r="M162" s="32"/>
      <c r="N162" s="32"/>
      <c r="O162" s="32"/>
      <c r="P162" s="32"/>
      <c r="Q162" s="32"/>
      <c r="R162" s="33">
        <f>L162+M162+N162+P162</f>
        <v>924040</v>
      </c>
      <c r="S162" s="32"/>
      <c r="T162" s="32"/>
      <c r="U162" s="32"/>
      <c r="V162" s="32"/>
      <c r="W162" s="32"/>
      <c r="X162" s="32"/>
      <c r="Y162" s="33">
        <f t="shared" si="107"/>
        <v>0</v>
      </c>
      <c r="Z162" s="32"/>
      <c r="AA162" s="32"/>
      <c r="AB162" s="32"/>
      <c r="AC162" s="32"/>
      <c r="AD162" s="32"/>
      <c r="AE162" s="32"/>
      <c r="AF162" s="33">
        <f t="shared" si="108"/>
        <v>0</v>
      </c>
      <c r="AG162" s="32"/>
      <c r="AH162" s="32"/>
      <c r="AI162" s="32"/>
      <c r="AJ162" s="32"/>
      <c r="AK162" s="32"/>
      <c r="AL162" s="32"/>
      <c r="AM162" s="33">
        <f t="shared" si="109"/>
        <v>0</v>
      </c>
      <c r="AN162" s="32"/>
      <c r="AO162" s="32"/>
      <c r="AP162" s="32"/>
      <c r="AQ162" s="32"/>
      <c r="AR162" s="32"/>
      <c r="AS162" s="32"/>
      <c r="AT162" s="33">
        <f t="shared" si="110"/>
        <v>0</v>
      </c>
      <c r="AU162" s="35">
        <f t="shared" si="111"/>
        <v>924040</v>
      </c>
      <c r="AV162" s="43" t="s">
        <v>696</v>
      </c>
      <c r="AW162" s="32">
        <v>2023</v>
      </c>
      <c r="AX162" s="38">
        <v>2023</v>
      </c>
      <c r="AY162" s="53" t="s">
        <v>88</v>
      </c>
    </row>
    <row r="163" spans="1:51" ht="60" customHeight="1" x14ac:dyDescent="0.25">
      <c r="A163" s="92" t="s">
        <v>834</v>
      </c>
      <c r="B163" s="89" t="s">
        <v>827</v>
      </c>
      <c r="C163" s="48" t="s">
        <v>97</v>
      </c>
      <c r="D163" s="213"/>
      <c r="E163" s="180"/>
      <c r="F163" s="48"/>
      <c r="G163" s="48"/>
      <c r="H163" s="48"/>
      <c r="I163" s="48"/>
      <c r="J163" s="48"/>
      <c r="K163" s="93">
        <f t="shared" si="105"/>
        <v>0</v>
      </c>
      <c r="L163" s="48"/>
      <c r="M163" s="48"/>
      <c r="N163" s="48"/>
      <c r="O163" s="48"/>
      <c r="P163" s="48"/>
      <c r="Q163" s="48"/>
      <c r="R163" s="181">
        <f t="shared" ref="R163:R165" si="112">L163+M163+N163+P163</f>
        <v>0</v>
      </c>
      <c r="S163" s="48"/>
      <c r="T163" s="48"/>
      <c r="U163" s="48"/>
      <c r="V163" s="48"/>
      <c r="W163" s="48">
        <v>100000</v>
      </c>
      <c r="X163" s="48" t="s">
        <v>832</v>
      </c>
      <c r="Y163" s="93">
        <f t="shared" si="107"/>
        <v>100000</v>
      </c>
      <c r="Z163" s="48"/>
      <c r="AA163" s="48"/>
      <c r="AB163" s="48"/>
      <c r="AC163" s="48"/>
      <c r="AD163" s="48"/>
      <c r="AE163" s="48"/>
      <c r="AF163" s="93">
        <f t="shared" si="108"/>
        <v>0</v>
      </c>
      <c r="AG163" s="48"/>
      <c r="AH163" s="48"/>
      <c r="AI163" s="48"/>
      <c r="AJ163" s="48"/>
      <c r="AK163" s="48"/>
      <c r="AL163" s="48"/>
      <c r="AM163" s="93">
        <f t="shared" si="109"/>
        <v>0</v>
      </c>
      <c r="AN163" s="48"/>
      <c r="AO163" s="48"/>
      <c r="AP163" s="48"/>
      <c r="AQ163" s="48"/>
      <c r="AR163" s="48"/>
      <c r="AS163" s="48"/>
      <c r="AT163" s="181">
        <f t="shared" si="110"/>
        <v>0</v>
      </c>
      <c r="AU163" s="95">
        <f t="shared" si="111"/>
        <v>100000</v>
      </c>
      <c r="AV163" s="89" t="s">
        <v>828</v>
      </c>
      <c r="AW163" s="48">
        <v>2023</v>
      </c>
      <c r="AX163" s="48">
        <v>2027</v>
      </c>
      <c r="AY163" s="52" t="s">
        <v>853</v>
      </c>
    </row>
    <row r="164" spans="1:51" ht="54" x14ac:dyDescent="0.25">
      <c r="A164" s="92" t="s">
        <v>835</v>
      </c>
      <c r="B164" s="89" t="s">
        <v>829</v>
      </c>
      <c r="C164" s="48" t="s">
        <v>97</v>
      </c>
      <c r="D164" s="213"/>
      <c r="E164" s="180"/>
      <c r="F164" s="48"/>
      <c r="G164" s="48"/>
      <c r="H164" s="48"/>
      <c r="I164" s="48"/>
      <c r="J164" s="48"/>
      <c r="K164" s="93">
        <f t="shared" si="105"/>
        <v>0</v>
      </c>
      <c r="L164" s="48"/>
      <c r="M164" s="48"/>
      <c r="N164" s="48"/>
      <c r="O164" s="48"/>
      <c r="P164" s="48"/>
      <c r="Q164" s="48"/>
      <c r="R164" s="181">
        <f t="shared" si="112"/>
        <v>0</v>
      </c>
      <c r="S164" s="48"/>
      <c r="T164" s="48"/>
      <c r="U164" s="48"/>
      <c r="V164" s="48"/>
      <c r="W164" s="48">
        <v>100000</v>
      </c>
      <c r="X164" s="48" t="s">
        <v>832</v>
      </c>
      <c r="Y164" s="93">
        <f t="shared" si="107"/>
        <v>100000</v>
      </c>
      <c r="Z164" s="48"/>
      <c r="AA164" s="48"/>
      <c r="AB164" s="48"/>
      <c r="AC164" s="48"/>
      <c r="AD164" s="48"/>
      <c r="AE164" s="48"/>
      <c r="AF164" s="93">
        <f t="shared" si="108"/>
        <v>0</v>
      </c>
      <c r="AG164" s="48"/>
      <c r="AH164" s="48"/>
      <c r="AI164" s="48"/>
      <c r="AJ164" s="48"/>
      <c r="AK164" s="48"/>
      <c r="AL164" s="48"/>
      <c r="AM164" s="93">
        <f t="shared" si="109"/>
        <v>0</v>
      </c>
      <c r="AN164" s="48"/>
      <c r="AO164" s="48"/>
      <c r="AP164" s="48"/>
      <c r="AQ164" s="48"/>
      <c r="AR164" s="48"/>
      <c r="AS164" s="48"/>
      <c r="AT164" s="181">
        <f t="shared" si="110"/>
        <v>0</v>
      </c>
      <c r="AU164" s="95">
        <f t="shared" si="111"/>
        <v>100000</v>
      </c>
      <c r="AV164" s="89" t="s">
        <v>830</v>
      </c>
      <c r="AW164" s="48">
        <v>2024</v>
      </c>
      <c r="AX164" s="48">
        <v>2027</v>
      </c>
      <c r="AY164" s="52" t="s">
        <v>854</v>
      </c>
    </row>
    <row r="165" spans="1:51" ht="54" x14ac:dyDescent="0.25">
      <c r="A165" s="214" t="s">
        <v>836</v>
      </c>
      <c r="B165" s="215" t="s">
        <v>831</v>
      </c>
      <c r="C165" s="216" t="s">
        <v>97</v>
      </c>
      <c r="D165" s="48"/>
      <c r="E165" s="180"/>
      <c r="F165" s="48"/>
      <c r="G165" s="48"/>
      <c r="H165" s="48"/>
      <c r="I165" s="48"/>
      <c r="J165" s="48"/>
      <c r="K165" s="93">
        <f t="shared" si="105"/>
        <v>0</v>
      </c>
      <c r="L165" s="48">
        <v>15000</v>
      </c>
      <c r="M165" s="48"/>
      <c r="N165" s="48"/>
      <c r="O165" s="48"/>
      <c r="P165" s="48"/>
      <c r="Q165" s="48"/>
      <c r="R165" s="181">
        <f t="shared" si="112"/>
        <v>15000</v>
      </c>
      <c r="S165" s="48"/>
      <c r="T165" s="48"/>
      <c r="U165" s="48"/>
      <c r="V165" s="48"/>
      <c r="W165" s="48">
        <v>200000</v>
      </c>
      <c r="X165" s="48" t="s">
        <v>832</v>
      </c>
      <c r="Y165" s="93">
        <f t="shared" si="107"/>
        <v>200000</v>
      </c>
      <c r="Z165" s="48"/>
      <c r="AA165" s="48"/>
      <c r="AB165" s="48"/>
      <c r="AC165" s="48"/>
      <c r="AD165" s="48"/>
      <c r="AE165" s="48"/>
      <c r="AF165" s="93">
        <f t="shared" si="108"/>
        <v>0</v>
      </c>
      <c r="AG165" s="48"/>
      <c r="AH165" s="48"/>
      <c r="AI165" s="48"/>
      <c r="AJ165" s="48"/>
      <c r="AK165" s="48"/>
      <c r="AL165" s="48"/>
      <c r="AM165" s="93">
        <f t="shared" si="109"/>
        <v>0</v>
      </c>
      <c r="AN165" s="48"/>
      <c r="AO165" s="48"/>
      <c r="AP165" s="48"/>
      <c r="AQ165" s="48"/>
      <c r="AR165" s="48"/>
      <c r="AS165" s="48"/>
      <c r="AT165" s="181">
        <f t="shared" si="110"/>
        <v>0</v>
      </c>
      <c r="AU165" s="95">
        <f t="shared" si="111"/>
        <v>215000</v>
      </c>
      <c r="AV165" s="89" t="s">
        <v>833</v>
      </c>
      <c r="AW165" s="48">
        <v>2023</v>
      </c>
      <c r="AX165" s="48">
        <v>2027</v>
      </c>
      <c r="AY165" s="52" t="s">
        <v>853</v>
      </c>
    </row>
    <row r="166" spans="1:51" s="1" customFormat="1" ht="114.95" customHeight="1" x14ac:dyDescent="0.25">
      <c r="A166" s="232" t="s">
        <v>1011</v>
      </c>
      <c r="B166" s="233" t="s">
        <v>1012</v>
      </c>
      <c r="C166" s="234" t="s">
        <v>97</v>
      </c>
      <c r="D166" s="235"/>
      <c r="E166" s="236"/>
      <c r="F166" s="236"/>
      <c r="G166" s="235"/>
      <c r="H166" s="235"/>
      <c r="I166" s="235"/>
      <c r="J166" s="235"/>
      <c r="K166" s="237">
        <f t="shared" si="105"/>
        <v>0</v>
      </c>
      <c r="L166" s="236"/>
      <c r="M166" s="236"/>
      <c r="N166" s="235"/>
      <c r="O166" s="235"/>
      <c r="P166" s="235"/>
      <c r="Q166" s="235"/>
      <c r="R166" s="237">
        <f>L166+M166+N166+P166</f>
        <v>0</v>
      </c>
      <c r="S166" s="235"/>
      <c r="T166" s="235"/>
      <c r="U166" s="235"/>
      <c r="V166" s="235"/>
      <c r="W166" s="235"/>
      <c r="X166" s="235"/>
      <c r="Y166" s="237">
        <f t="shared" si="107"/>
        <v>0</v>
      </c>
      <c r="Z166" s="235"/>
      <c r="AA166" s="235"/>
      <c r="AB166" s="235"/>
      <c r="AC166" s="235"/>
      <c r="AD166" s="235"/>
      <c r="AE166" s="235"/>
      <c r="AF166" s="237">
        <f t="shared" si="108"/>
        <v>0</v>
      </c>
      <c r="AG166" s="235">
        <v>80000</v>
      </c>
      <c r="AH166" s="235"/>
      <c r="AI166" s="235"/>
      <c r="AJ166" s="235"/>
      <c r="AK166" s="235"/>
      <c r="AL166" s="235"/>
      <c r="AM166" s="237">
        <f t="shared" si="109"/>
        <v>80000</v>
      </c>
      <c r="AN166" s="235"/>
      <c r="AO166" s="235"/>
      <c r="AP166" s="235"/>
      <c r="AQ166" s="235"/>
      <c r="AR166" s="235"/>
      <c r="AS166" s="235"/>
      <c r="AT166" s="237">
        <f>AG166+AO166+AP166+AR166</f>
        <v>80000</v>
      </c>
      <c r="AU166" s="238">
        <f>AT166+AM166+AF166+Y166+R166+K166</f>
        <v>160000</v>
      </c>
      <c r="AV166" s="239" t="s">
        <v>1013</v>
      </c>
      <c r="AW166" s="235">
        <v>2026</v>
      </c>
      <c r="AX166" s="235">
        <v>2026</v>
      </c>
      <c r="AY166" s="240" t="s">
        <v>501</v>
      </c>
    </row>
    <row r="167" spans="1:51" ht="18.75" x14ac:dyDescent="0.25">
      <c r="A167" s="320" t="s">
        <v>1010</v>
      </c>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323"/>
      <c r="AE167" s="323"/>
      <c r="AF167" s="323"/>
      <c r="AG167" s="323"/>
      <c r="AH167" s="323"/>
      <c r="AI167" s="323"/>
      <c r="AJ167" s="323"/>
      <c r="AK167" s="323"/>
      <c r="AL167" s="323"/>
      <c r="AM167" s="323"/>
      <c r="AN167" s="323"/>
      <c r="AO167" s="323"/>
      <c r="AP167" s="323"/>
      <c r="AQ167" s="323"/>
      <c r="AR167" s="323"/>
      <c r="AS167" s="323"/>
      <c r="AT167" s="323"/>
      <c r="AU167" s="323"/>
      <c r="AV167" s="323"/>
      <c r="AW167" s="323"/>
      <c r="AX167" s="323"/>
      <c r="AY167" s="324"/>
    </row>
    <row r="168" spans="1:51" x14ac:dyDescent="0.25">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row>
    <row r="170" spans="1:51" ht="18.75" x14ac:dyDescent="0.25">
      <c r="A170" s="159" t="s">
        <v>656</v>
      </c>
      <c r="B170" s="160" t="s">
        <v>657</v>
      </c>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row>
    <row r="171" spans="1:51" x14ac:dyDescent="0.25">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X171" s="20"/>
    </row>
    <row r="173" spans="1:51" x14ac:dyDescent="0.25">
      <c r="AX173" s="20"/>
    </row>
    <row r="174" spans="1:51" x14ac:dyDescent="0.25">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X174" s="20"/>
    </row>
    <row r="177" spans="50:50" x14ac:dyDescent="0.25">
      <c r="AX177"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7">
    <mergeCell ref="AW3:AY3"/>
    <mergeCell ref="AW1:AY2"/>
    <mergeCell ref="A10:D10"/>
    <mergeCell ref="S7:Y7"/>
    <mergeCell ref="Z7:AF7"/>
    <mergeCell ref="AG7:AM7"/>
    <mergeCell ref="AN7:AT7"/>
    <mergeCell ref="A9:D9"/>
    <mergeCell ref="B6:B8"/>
    <mergeCell ref="C6:C8"/>
    <mergeCell ref="D6:D8"/>
    <mergeCell ref="E6:K6"/>
    <mergeCell ref="AX6:AX8"/>
    <mergeCell ref="AW6:AW8"/>
    <mergeCell ref="A4:AY4"/>
    <mergeCell ref="E7:K7"/>
    <mergeCell ref="L7:R7"/>
    <mergeCell ref="A5:AY5"/>
    <mergeCell ref="AU6:AU8"/>
    <mergeCell ref="AV6:AV8"/>
    <mergeCell ref="AY6:AY8"/>
    <mergeCell ref="S6:Y6"/>
    <mergeCell ref="Z6:AF6"/>
    <mergeCell ref="AG6:AM6"/>
    <mergeCell ref="AN6:AT6"/>
    <mergeCell ref="A62:AY62"/>
    <mergeCell ref="A6:A8"/>
    <mergeCell ref="L6:R6"/>
    <mergeCell ref="A59:AY59"/>
    <mergeCell ref="A96:AY96"/>
    <mergeCell ref="A83:AY83"/>
    <mergeCell ref="A36:AY36"/>
    <mergeCell ref="A47:AY47"/>
    <mergeCell ref="A55:AY55"/>
    <mergeCell ref="A11:AY11"/>
    <mergeCell ref="A88:AY88"/>
    <mergeCell ref="A90:AY90"/>
    <mergeCell ref="A76:AY76"/>
    <mergeCell ref="A78:AY78"/>
    <mergeCell ref="A80:AY80"/>
    <mergeCell ref="A24:AY24"/>
    <mergeCell ref="A85:AY85"/>
    <mergeCell ref="A87:AY87"/>
    <mergeCell ref="A167:AY167"/>
    <mergeCell ref="A159:AY159"/>
    <mergeCell ref="A147:AY147"/>
    <mergeCell ref="A153:AY153"/>
    <mergeCell ref="A158:AY158"/>
    <mergeCell ref="A92:AY92"/>
    <mergeCell ref="A150:AY150"/>
    <mergeCell ref="A127:AY127"/>
    <mergeCell ref="A129:AY129"/>
    <mergeCell ref="A157:AY157"/>
    <mergeCell ref="A142:AY142"/>
    <mergeCell ref="A126:AY126"/>
    <mergeCell ref="A146:AY146"/>
    <mergeCell ref="A136:AY136"/>
  </mergeCells>
  <phoneticPr fontId="8" type="noConversion"/>
  <dataValidations disablePrompts="1" count="1">
    <dataValidation type="list" allowBlank="1" showErrorMessage="1" sqref="AY103">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57"/>
  <sheetViews>
    <sheetView zoomScale="55" zoomScaleNormal="55" workbookViewId="0">
      <pane ySplit="5" topLeftCell="A6" activePane="bottomLeft" state="frozen"/>
      <selection activeCell="A5" sqref="A5"/>
      <selection pane="bottomLeft" activeCell="AZ12" sqref="AZ12"/>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59" t="s">
        <v>197</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row>
    <row r="2" spans="1:165" s="12" customFormat="1" ht="56.25" customHeight="1" x14ac:dyDescent="0.3">
      <c r="A2" s="378" t="s">
        <v>591</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row>
    <row r="3" spans="1:165" ht="18" customHeight="1" x14ac:dyDescent="0.25">
      <c r="A3" s="373" t="s">
        <v>1</v>
      </c>
      <c r="B3" s="373" t="s">
        <v>0</v>
      </c>
      <c r="C3" s="373" t="s">
        <v>25</v>
      </c>
      <c r="D3" s="373" t="s">
        <v>24</v>
      </c>
      <c r="E3" s="373">
        <v>2022</v>
      </c>
      <c r="F3" s="374"/>
      <c r="G3" s="374"/>
      <c r="H3" s="374"/>
      <c r="I3" s="374"/>
      <c r="J3" s="374"/>
      <c r="K3" s="374"/>
      <c r="L3" s="373">
        <v>2023</v>
      </c>
      <c r="M3" s="374"/>
      <c r="N3" s="374"/>
      <c r="O3" s="374"/>
      <c r="P3" s="374"/>
      <c r="Q3" s="374"/>
      <c r="R3" s="374"/>
      <c r="S3" s="373">
        <v>2024</v>
      </c>
      <c r="T3" s="374"/>
      <c r="U3" s="374"/>
      <c r="V3" s="374"/>
      <c r="W3" s="374"/>
      <c r="X3" s="374"/>
      <c r="Y3" s="374"/>
      <c r="Z3" s="373">
        <v>2025</v>
      </c>
      <c r="AA3" s="374"/>
      <c r="AB3" s="374"/>
      <c r="AC3" s="374"/>
      <c r="AD3" s="374"/>
      <c r="AE3" s="374"/>
      <c r="AF3" s="374"/>
      <c r="AG3" s="373">
        <v>2026</v>
      </c>
      <c r="AH3" s="374"/>
      <c r="AI3" s="374"/>
      <c r="AJ3" s="374"/>
      <c r="AK3" s="374"/>
      <c r="AL3" s="374"/>
      <c r="AM3" s="374"/>
      <c r="AN3" s="373">
        <v>2027</v>
      </c>
      <c r="AO3" s="374"/>
      <c r="AP3" s="374"/>
      <c r="AQ3" s="374"/>
      <c r="AR3" s="374"/>
      <c r="AS3" s="374"/>
      <c r="AT3" s="374"/>
      <c r="AU3" s="373" t="s">
        <v>27</v>
      </c>
      <c r="AV3" s="380" t="s">
        <v>4</v>
      </c>
      <c r="AW3" s="377" t="s">
        <v>21</v>
      </c>
      <c r="AX3" s="377" t="s">
        <v>22</v>
      </c>
      <c r="AY3" s="373" t="s">
        <v>5</v>
      </c>
    </row>
    <row r="4" spans="1:165" ht="27" customHeight="1" x14ac:dyDescent="0.25">
      <c r="A4" s="373"/>
      <c r="B4" s="374"/>
      <c r="C4" s="374"/>
      <c r="D4" s="374"/>
      <c r="E4" s="340" t="s">
        <v>655</v>
      </c>
      <c r="F4" s="340"/>
      <c r="G4" s="340"/>
      <c r="H4" s="340"/>
      <c r="I4" s="340"/>
      <c r="J4" s="340"/>
      <c r="K4" s="341"/>
      <c r="L4" s="340" t="s">
        <v>655</v>
      </c>
      <c r="M4" s="340"/>
      <c r="N4" s="340"/>
      <c r="O4" s="340"/>
      <c r="P4" s="340"/>
      <c r="Q4" s="340"/>
      <c r="R4" s="341"/>
      <c r="S4" s="340" t="s">
        <v>655</v>
      </c>
      <c r="T4" s="340"/>
      <c r="U4" s="340"/>
      <c r="V4" s="340"/>
      <c r="W4" s="340"/>
      <c r="X4" s="340"/>
      <c r="Y4" s="341"/>
      <c r="Z4" s="340" t="s">
        <v>655</v>
      </c>
      <c r="AA4" s="340"/>
      <c r="AB4" s="340"/>
      <c r="AC4" s="340"/>
      <c r="AD4" s="340"/>
      <c r="AE4" s="340"/>
      <c r="AF4" s="341"/>
      <c r="AG4" s="340" t="s">
        <v>655</v>
      </c>
      <c r="AH4" s="340"/>
      <c r="AI4" s="340"/>
      <c r="AJ4" s="340"/>
      <c r="AK4" s="340"/>
      <c r="AL4" s="340"/>
      <c r="AM4" s="341"/>
      <c r="AN4" s="340" t="s">
        <v>655</v>
      </c>
      <c r="AO4" s="340"/>
      <c r="AP4" s="340"/>
      <c r="AQ4" s="340"/>
      <c r="AR4" s="340"/>
      <c r="AS4" s="340"/>
      <c r="AT4" s="341"/>
      <c r="AU4" s="373"/>
      <c r="AV4" s="380"/>
      <c r="AW4" s="377"/>
      <c r="AX4" s="377"/>
      <c r="AY4" s="373"/>
    </row>
    <row r="5" spans="1:165" ht="114.75" customHeight="1" x14ac:dyDescent="0.25">
      <c r="A5" s="373"/>
      <c r="B5" s="374"/>
      <c r="C5" s="374"/>
      <c r="D5" s="374"/>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373"/>
      <c r="AV5" s="380"/>
      <c r="AW5" s="377"/>
      <c r="AX5" s="377"/>
      <c r="AY5" s="373"/>
    </row>
    <row r="6" spans="1:165" ht="30.75" customHeight="1" x14ac:dyDescent="0.25">
      <c r="A6" s="375"/>
      <c r="B6" s="376"/>
      <c r="C6" s="376"/>
      <c r="D6" s="376"/>
      <c r="E6" s="79">
        <f>SUM(E7,E62,E90,E126,E135,E148,E165)</f>
        <v>7236201.2499999991</v>
      </c>
      <c r="F6" s="79">
        <f>SUM(F7,F62,F90,F126,F135,F148,F165)</f>
        <v>25943786.490000002</v>
      </c>
      <c r="G6" s="79">
        <f>SUM(G7,G62,G90,G126,G135,G148,G165)</f>
        <v>2645015.7800000003</v>
      </c>
      <c r="H6" s="79"/>
      <c r="I6" s="79">
        <f>SUM(I7,I62,I90,I126,I135,I148,I165)</f>
        <v>1771788.03</v>
      </c>
      <c r="J6" s="79"/>
      <c r="K6" s="79">
        <f>SUM(K7,K62,K90,K126,K135,K148,K165)</f>
        <v>37596791.550000004</v>
      </c>
      <c r="L6" s="79">
        <f>SUM(L7,L62,L90,L126,L135,L148,L165)</f>
        <v>16675603.129999999</v>
      </c>
      <c r="M6" s="79">
        <f>SUM(M7,M62,M90,M126,M135,M148,M165)</f>
        <v>4024374</v>
      </c>
      <c r="N6" s="79">
        <f>SUM(N7,N62,N90,N126,N135,N148,N165)</f>
        <v>2372054</v>
      </c>
      <c r="O6" s="79"/>
      <c r="P6" s="79">
        <f>SUM(P7,P62,P90,P126,P135,P148,P165)</f>
        <v>1530620.77</v>
      </c>
      <c r="Q6" s="79"/>
      <c r="R6" s="79">
        <f>SUM(R7,R62,R90,R126,R135,R148,R165)</f>
        <v>24492651.899999999</v>
      </c>
      <c r="S6" s="79">
        <f>SUM(S7,S62,S90,S126,S135,S148,S165)</f>
        <v>40431496.237429999</v>
      </c>
      <c r="T6" s="79">
        <f>SUM(T7,T62,T90,T126,T135,T148,T165)</f>
        <v>3981826</v>
      </c>
      <c r="U6" s="79">
        <f>SUM(U7,U62,U90,U126,U135,U148,U165)</f>
        <v>278730.67892999999</v>
      </c>
      <c r="V6" s="79"/>
      <c r="W6" s="79">
        <f>SUM(W7,W62,W90,W126,W135,W148,W165)</f>
        <v>4525719.9998400006</v>
      </c>
      <c r="X6" s="79"/>
      <c r="Y6" s="79">
        <f>SUM(Y7,Y62,Y90,Y126,Y135,Y148,Y165)</f>
        <v>49217772.916199997</v>
      </c>
      <c r="Z6" s="79">
        <f>SUM(Z7,Z62,Z90,Z126,Z135,Z148,Z165)</f>
        <v>2956699.2945699999</v>
      </c>
      <c r="AA6" s="79">
        <f>SUM(AA7,AA62,AA90,AA126,AA135,AA148,AA165)</f>
        <v>806673</v>
      </c>
      <c r="AB6" s="79">
        <f>SUM(AB7,AB62,AB90,AB126,AB135,AB148,AB165)</f>
        <v>1394892.8210700001</v>
      </c>
      <c r="AC6" s="79"/>
      <c r="AD6" s="79">
        <f>SUM(AD7,AD62,AD90,AD126,AD135,AD148,AD165)</f>
        <v>3929999.99816</v>
      </c>
      <c r="AE6" s="79"/>
      <c r="AF6" s="79">
        <f>SUM(AF7,AF62,AF90,AF126,AF135,AF148,AF165)</f>
        <v>9088265.1138000004</v>
      </c>
      <c r="AG6" s="79">
        <f>SUM(AG7,AG62,AG90,AG126,AG135,AG148,AG165)</f>
        <v>2289466.89</v>
      </c>
      <c r="AH6" s="79">
        <f>SUM(AH7,AH62,AH90,AH126,AH135,AH148,AH165)</f>
        <v>14003</v>
      </c>
      <c r="AI6" s="79">
        <f>SUM(AI7,AI62,AI90,AI126,AI135,AI148,AI165)</f>
        <v>2419381.7999999998</v>
      </c>
      <c r="AJ6" s="79"/>
      <c r="AK6" s="79">
        <f t="shared" ref="AK6:AP6" si="0">SUM(AK7,AK62,AK90,AK126,AK135,AK148,AK165)</f>
        <v>0</v>
      </c>
      <c r="AL6" s="79">
        <f t="shared" si="0"/>
        <v>0</v>
      </c>
      <c r="AM6" s="79">
        <f t="shared" si="0"/>
        <v>4722851.6899999995</v>
      </c>
      <c r="AN6" s="79">
        <f t="shared" si="0"/>
        <v>847260</v>
      </c>
      <c r="AO6" s="79">
        <f t="shared" si="0"/>
        <v>0</v>
      </c>
      <c r="AP6" s="79">
        <f t="shared" si="0"/>
        <v>0</v>
      </c>
      <c r="AQ6" s="79"/>
      <c r="AR6" s="79">
        <f>SUM(AR7,AR62,AR90,AR126,AR135,AR148,AR165)</f>
        <v>0</v>
      </c>
      <c r="AS6" s="79"/>
      <c r="AT6" s="79">
        <f>SUM(AT7,AT62,AT90,AT126,AT135,AT148,AT165)</f>
        <v>847260</v>
      </c>
      <c r="AU6" s="79">
        <f>SUM(AU7,AU62,AU90,AU126,AU135,AU148,AU165)</f>
        <v>125905593.16999999</v>
      </c>
      <c r="AV6" s="80"/>
      <c r="AW6" s="80"/>
      <c r="AX6" s="81"/>
      <c r="AY6" s="82"/>
    </row>
    <row r="7" spans="1:165" s="66" customFormat="1" ht="42.75" customHeight="1" x14ac:dyDescent="0.25">
      <c r="A7" s="363" t="s">
        <v>337</v>
      </c>
      <c r="B7" s="364"/>
      <c r="C7" s="364"/>
      <c r="D7" s="364"/>
      <c r="E7" s="83">
        <f>SUM(E9:E15,E21:E53,E55,E57,E59,E61, E16)</f>
        <v>4704811.5999999996</v>
      </c>
      <c r="F7" s="83">
        <f>SUM(F9:F15,F21:F53,F55,F57,F59,F61, F16)</f>
        <v>22406790.490000002</v>
      </c>
      <c r="G7" s="83">
        <f>SUM(G9:G15,G21:G53,G55,G57,G59,G61, G16)</f>
        <v>818866</v>
      </c>
      <c r="H7" s="83">
        <f>SUM(H9:H15,H21:H53,H55,H57,H59,H61)</f>
        <v>0</v>
      </c>
      <c r="I7" s="83">
        <f>SUM(I9:I15,I21:I53,I55,I57,I59,I61, I16)</f>
        <v>0</v>
      </c>
      <c r="J7" s="83">
        <f>SUM(J9:J15,J21:J53,J55,J57,J59,J61)</f>
        <v>0</v>
      </c>
      <c r="K7" s="83">
        <f>SUM(K9:K15,K21:K53,K55,K57,K59,K61, K16:K18)</f>
        <v>27930468.090000004</v>
      </c>
      <c r="L7" s="83">
        <f>SUM(L9:L15,L21:L53,L55,L57,L59,L61, L16:L18)</f>
        <v>8373850.54</v>
      </c>
      <c r="M7" s="83">
        <f>SUM(M9:M15,M21:M53,M55,M57,M59,M61, M16)</f>
        <v>3871600</v>
      </c>
      <c r="N7" s="83">
        <f>SUM(N9:N15,N21:N53,N55,N57,N59,N61, N16)</f>
        <v>0</v>
      </c>
      <c r="O7" s="83">
        <f>SUM(O9:O15,O21:O53,O55,O57,O59,O61)</f>
        <v>0</v>
      </c>
      <c r="P7" s="83">
        <f>SUM(P9:P15,P21:P53,P55,P57,P59,P61, P16)</f>
        <v>150000</v>
      </c>
      <c r="Q7" s="83">
        <f>SUM(Q9:Q15,Q21:Q53,Q55,Q57,Q59,Q61)</f>
        <v>0</v>
      </c>
      <c r="R7" s="83">
        <f>SUM(R9:R15,R21:R53,R55,R57,R59,R61, R16)</f>
        <v>12285450.539999999</v>
      </c>
      <c r="S7" s="83">
        <f>SUM(S9:S15,S21:S53,S55,S57,S59,S61, S16)</f>
        <v>33732226</v>
      </c>
      <c r="T7" s="83">
        <f>SUM(T9:T15,T21:T53,T55,T57,T59,T61, T16)</f>
        <v>1878600</v>
      </c>
      <c r="U7" s="83">
        <f>SUM(U9:U15,U21:U53,U55,U57,U59,U61, U16)</f>
        <v>0</v>
      </c>
      <c r="V7" s="83">
        <f>SUM(V9:V15,V21:V53,V55,V57,V59,V61)</f>
        <v>0</v>
      </c>
      <c r="W7" s="83">
        <f>SUM(W9:W15,W21:W53,W55,W57,W59,W61, W16)</f>
        <v>0</v>
      </c>
      <c r="X7" s="83">
        <f>SUM(X9:X15,X21:X53,X55,X57,X59,X61)</f>
        <v>0</v>
      </c>
      <c r="Y7" s="83">
        <f>SUM(Y9:Y15,Y21:Y53,Y55,Y57,Y59,Y61, Y16)</f>
        <v>35610826</v>
      </c>
      <c r="Z7" s="83">
        <f>SUM(Z9:Z15,Z21:Z53,Z55,Z57,Z59,Z61, Z16)</f>
        <v>1145862.95</v>
      </c>
      <c r="AA7" s="83">
        <f>SUM(AA9:AA15,AA21:AA53,AA55,AA57,AA59,AA61, AA16:AA18)</f>
        <v>32673</v>
      </c>
      <c r="AB7" s="83">
        <f>SUM(AB9:AB15,AB21:AB53,AB55,AB57,AB59,AB61, AB16:AB18)</f>
        <v>1188020.2</v>
      </c>
      <c r="AC7" s="83">
        <f>SUM(AC9:AC15,AC21:AC53,AC55,AC57,AC59,AC61)</f>
        <v>0</v>
      </c>
      <c r="AD7" s="83">
        <f>SUM(AD9:AD15,AD21:AD53,AD55,AD57,AD59,AD61, AD16)</f>
        <v>0</v>
      </c>
      <c r="AE7" s="83">
        <f>SUM(AE9:AE15,AE21:AE53,AE55,AE57,AE59,AE61)</f>
        <v>0</v>
      </c>
      <c r="AF7" s="83">
        <f>SUM(AF9:AF15,AF21:AF53,AF55,AF57,AF59,AF61, AF16:AF18)</f>
        <v>2366556.15</v>
      </c>
      <c r="AG7" s="83">
        <f>SUM(AG9:AG15,AG21:AG53,AG55,AG57,AG59,AG61, AG16)</f>
        <v>1353666.8900000001</v>
      </c>
      <c r="AH7" s="83">
        <f>SUM(AH9:AH15,AH21:AH53,AH55,AH57,AH59,AH61, AH16:AH18)</f>
        <v>14003</v>
      </c>
      <c r="AI7" s="83">
        <f>SUM(AI9:AI15,AI21:AI53,AI55,AI57,AI59,AI61, AI16:AI18)</f>
        <v>2419381.7999999998</v>
      </c>
      <c r="AJ7" s="83">
        <f>SUM(AJ9:AJ15,AJ21:AJ53,AJ55,AJ57,AJ59,AJ61)</f>
        <v>0</v>
      </c>
      <c r="AK7" s="83">
        <f>SUM(AK9:AK15,AK21:AK53,AK55,AK57,AK59,AK61, AK16)</f>
        <v>0</v>
      </c>
      <c r="AL7" s="83">
        <f>SUM(AL9:AL15,AL21:AL53,AL55,AL57,AL59,AL61)</f>
        <v>0</v>
      </c>
      <c r="AM7" s="83">
        <f>SUM(AM9:AM15,AM21:AM53,AM55,AM57,AM59,AM61, AM16:AM18)</f>
        <v>3787051.69</v>
      </c>
      <c r="AN7" s="83">
        <f>SUM(AN9:AN15,AN21:AN53,AN55,AN57,AN59,AN61, AN16)</f>
        <v>37260</v>
      </c>
      <c r="AO7" s="83">
        <f>SUM(AO9:AO15,AO21:AO53,AO55,AO57,AO59,AO61, AO16:AO18)</f>
        <v>0</v>
      </c>
      <c r="AP7" s="83">
        <f>SUM(AP9:AP15,AP21:AP53,AP55,AP57,AP59,AP61, AP16:AP18)</f>
        <v>0</v>
      </c>
      <c r="AQ7" s="83">
        <f>SUM(AQ9:AQ15,AQ21:AQ53,AQ55,AQ57,AQ59,AQ61)</f>
        <v>0</v>
      </c>
      <c r="AR7" s="83">
        <f>SUM(AR9:AR15,AR21:AR53,AR55,AR57,AR59,AR61, AR16)</f>
        <v>0</v>
      </c>
      <c r="AS7" s="83">
        <f>SUM(AS9:AS15,AS21:AS53,AS55,AS57,AS59,AS61)</f>
        <v>0</v>
      </c>
      <c r="AT7" s="83">
        <f>SUM(AT9:AT15,AT21:AT53,AT55,AT57,AT59,AT61, AT16:AT18)</f>
        <v>37260</v>
      </c>
      <c r="AU7" s="83">
        <f>SUM(AU9:AU15,AU21:AU53,AU55,AU57,AU59,AU61, AU16:AU18)</f>
        <v>82017612.469999999</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39" t="s">
        <v>592</v>
      </c>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c r="AV8" s="326"/>
      <c r="AW8" s="326"/>
      <c r="AX8" s="326"/>
      <c r="AY8" s="326"/>
    </row>
    <row r="9" spans="1:165" ht="150.75" customHeight="1" x14ac:dyDescent="0.25">
      <c r="A9" s="126" t="s">
        <v>338</v>
      </c>
      <c r="B9" s="51" t="s">
        <v>218</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709</v>
      </c>
      <c r="AW9" s="50">
        <v>2022</v>
      </c>
      <c r="AX9" s="50">
        <v>2024</v>
      </c>
      <c r="AY9" s="48" t="s">
        <v>68</v>
      </c>
    </row>
    <row r="10" spans="1:165" s="230" customFormat="1" ht="165" customHeight="1" x14ac:dyDescent="0.25">
      <c r="A10" s="217" t="s">
        <v>339</v>
      </c>
      <c r="B10" s="218" t="s">
        <v>910</v>
      </c>
      <c r="C10" s="219" t="s">
        <v>97</v>
      </c>
      <c r="D10" s="220"/>
      <c r="E10" s="231">
        <v>127416</v>
      </c>
      <c r="F10" s="231">
        <v>528000</v>
      </c>
      <c r="G10" s="220"/>
      <c r="H10" s="220"/>
      <c r="I10" s="220"/>
      <c r="J10" s="220"/>
      <c r="K10" s="224">
        <f t="shared" ref="K10" si="1">E10+F10+G10+I10</f>
        <v>655416</v>
      </c>
      <c r="L10" s="231">
        <v>1968193.53</v>
      </c>
      <c r="M10" s="231">
        <v>2112000</v>
      </c>
      <c r="N10" s="220"/>
      <c r="O10" s="220"/>
      <c r="P10" s="220"/>
      <c r="Q10" s="220"/>
      <c r="R10" s="224">
        <f>L10+M10+N10+P10</f>
        <v>4080193.5300000003</v>
      </c>
      <c r="S10" s="220"/>
      <c r="T10" s="220"/>
      <c r="U10" s="220"/>
      <c r="V10" s="220"/>
      <c r="W10" s="220"/>
      <c r="X10" s="220"/>
      <c r="Y10" s="224">
        <f t="shared" ref="Y10" si="2">S10+T10+U10+W10</f>
        <v>0</v>
      </c>
      <c r="Z10" s="220"/>
      <c r="AA10" s="220"/>
      <c r="AB10" s="220"/>
      <c r="AC10" s="220"/>
      <c r="AD10" s="220"/>
      <c r="AE10" s="220"/>
      <c r="AF10" s="224">
        <f t="shared" ref="AF10" si="3">Z10+AA10+AB10+AD10</f>
        <v>0</v>
      </c>
      <c r="AG10" s="220"/>
      <c r="AH10" s="220"/>
      <c r="AI10" s="220"/>
      <c r="AJ10" s="220"/>
      <c r="AK10" s="220"/>
      <c r="AL10" s="220"/>
      <c r="AM10" s="224">
        <f t="shared" ref="AM10" si="4">AG10+AH10+AI10+AK10</f>
        <v>0</v>
      </c>
      <c r="AN10" s="220"/>
      <c r="AO10" s="220"/>
      <c r="AP10" s="220"/>
      <c r="AQ10" s="220"/>
      <c r="AR10" s="220"/>
      <c r="AS10" s="220"/>
      <c r="AT10" s="224">
        <f t="shared" ref="AT10" si="5">AN10+AO10+AP10+AR10</f>
        <v>0</v>
      </c>
      <c r="AU10" s="227">
        <f>AT10+AM10+AF10+Y10+R10+K10</f>
        <v>4735609.53</v>
      </c>
      <c r="AV10" s="228" t="s">
        <v>911</v>
      </c>
      <c r="AW10" s="220">
        <v>2022</v>
      </c>
      <c r="AX10" s="220">
        <v>2023</v>
      </c>
      <c r="AY10" s="229" t="s">
        <v>68</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30" customFormat="1" ht="46.5" customHeight="1" x14ac:dyDescent="0.25">
      <c r="A11" s="360" t="s">
        <v>912</v>
      </c>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2"/>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340</v>
      </c>
      <c r="B12" s="51" t="s">
        <v>212</v>
      </c>
      <c r="C12" s="48" t="s">
        <v>97</v>
      </c>
      <c r="D12" s="50"/>
      <c r="E12" s="90"/>
      <c r="F12" s="90"/>
      <c r="G12" s="50"/>
      <c r="H12" s="50"/>
      <c r="I12" s="50"/>
      <c r="J12" s="50"/>
      <c r="K12" s="87">
        <f t="shared" ref="K12:K51" si="6">E12+F12+G12+I12</f>
        <v>0</v>
      </c>
      <c r="L12" s="90">
        <v>270000</v>
      </c>
      <c r="M12" s="90">
        <v>750000</v>
      </c>
      <c r="N12" s="50"/>
      <c r="O12" s="50"/>
      <c r="P12" s="50"/>
      <c r="Q12" s="50"/>
      <c r="R12" s="87">
        <f>L12+M12+N12+P12</f>
        <v>1020000</v>
      </c>
      <c r="S12" s="90">
        <v>31000</v>
      </c>
      <c r="T12" s="90">
        <v>93000</v>
      </c>
      <c r="U12" s="50"/>
      <c r="V12" s="50"/>
      <c r="W12" s="50"/>
      <c r="X12" s="50"/>
      <c r="Y12" s="87">
        <f t="shared" ref="Y12:Y53" si="7">S12+T12+U12+W12</f>
        <v>124000</v>
      </c>
      <c r="Z12" s="50"/>
      <c r="AA12" s="50"/>
      <c r="AB12" s="50"/>
      <c r="AC12" s="50"/>
      <c r="AD12" s="50"/>
      <c r="AE12" s="50"/>
      <c r="AF12" s="87">
        <f t="shared" ref="AF12:AF53" si="8">Z12+AA12+AB12+AD12</f>
        <v>0</v>
      </c>
      <c r="AG12" s="50"/>
      <c r="AH12" s="50"/>
      <c r="AI12" s="50"/>
      <c r="AJ12" s="50"/>
      <c r="AK12" s="50"/>
      <c r="AL12" s="50"/>
      <c r="AM12" s="87">
        <f t="shared" ref="AM12:AM53" si="9">AG12+AH12+AI12+AK12</f>
        <v>0</v>
      </c>
      <c r="AN12" s="50"/>
      <c r="AO12" s="50"/>
      <c r="AP12" s="50"/>
      <c r="AQ12" s="50"/>
      <c r="AR12" s="50"/>
      <c r="AS12" s="50"/>
      <c r="AT12" s="87">
        <f t="shared" ref="AT12:AT53" si="10">AN12+AO12+AP12+AR12</f>
        <v>0</v>
      </c>
      <c r="AU12" s="88">
        <f>AT12+AM12+AF12+Y12+R12+K12</f>
        <v>1144000</v>
      </c>
      <c r="AV12" s="89" t="s">
        <v>697</v>
      </c>
      <c r="AW12" s="50">
        <v>2022</v>
      </c>
      <c r="AX12" s="50">
        <v>2023</v>
      </c>
      <c r="AY12" s="91" t="s">
        <v>68</v>
      </c>
    </row>
    <row r="13" spans="1:165" s="4" customFormat="1" ht="160.5" customHeight="1" x14ac:dyDescent="0.25">
      <c r="A13" s="127" t="s">
        <v>341</v>
      </c>
      <c r="B13" s="51" t="s">
        <v>210</v>
      </c>
      <c r="C13" s="51" t="s">
        <v>97</v>
      </c>
      <c r="D13" s="129"/>
      <c r="E13" s="90"/>
      <c r="F13" s="90"/>
      <c r="G13" s="50"/>
      <c r="H13" s="50"/>
      <c r="I13" s="50"/>
      <c r="J13" s="50"/>
      <c r="K13" s="87">
        <f t="shared" si="6"/>
        <v>0</v>
      </c>
      <c r="L13" s="108">
        <v>49600</v>
      </c>
      <c r="M13" s="108">
        <v>446400</v>
      </c>
      <c r="N13" s="129"/>
      <c r="O13" s="129"/>
      <c r="P13" s="129"/>
      <c r="Q13" s="129"/>
      <c r="R13" s="49">
        <f>L13+M13+N13+P13</f>
        <v>496000</v>
      </c>
      <c r="S13" s="109">
        <v>198400</v>
      </c>
      <c r="T13" s="109">
        <v>1785600</v>
      </c>
      <c r="U13" s="108"/>
      <c r="V13" s="108"/>
      <c r="W13" s="108"/>
      <c r="X13" s="108"/>
      <c r="Y13" s="87">
        <f t="shared" si="7"/>
        <v>1984000</v>
      </c>
      <c r="Z13" s="108"/>
      <c r="AA13" s="108"/>
      <c r="AB13" s="108"/>
      <c r="AC13" s="108"/>
      <c r="AD13" s="108"/>
      <c r="AE13" s="108"/>
      <c r="AF13" s="87">
        <f t="shared" si="8"/>
        <v>0</v>
      </c>
      <c r="AG13" s="108"/>
      <c r="AH13" s="108"/>
      <c r="AI13" s="108"/>
      <c r="AJ13" s="108"/>
      <c r="AK13" s="108"/>
      <c r="AL13" s="108"/>
      <c r="AM13" s="87">
        <f t="shared" si="9"/>
        <v>0</v>
      </c>
      <c r="AN13" s="108"/>
      <c r="AO13" s="108"/>
      <c r="AP13" s="108"/>
      <c r="AQ13" s="108"/>
      <c r="AR13" s="108"/>
      <c r="AS13" s="108"/>
      <c r="AT13" s="87">
        <f t="shared" si="10"/>
        <v>0</v>
      </c>
      <c r="AU13" s="88">
        <f>AT13+AM13+AF13+Y13+R13+K13</f>
        <v>2480000</v>
      </c>
      <c r="AV13" s="96" t="s">
        <v>708</v>
      </c>
      <c r="AW13" s="108">
        <v>2022</v>
      </c>
      <c r="AX13" s="108">
        <v>2023</v>
      </c>
      <c r="AY13" s="119" t="s">
        <v>68</v>
      </c>
    </row>
    <row r="14" spans="1:165" s="230" customFormat="1" ht="198.75" customHeight="1" x14ac:dyDescent="0.25">
      <c r="A14" s="217" t="s">
        <v>342</v>
      </c>
      <c r="B14" s="218" t="s">
        <v>913</v>
      </c>
      <c r="C14" s="219" t="s">
        <v>97</v>
      </c>
      <c r="D14" s="220"/>
      <c r="E14" s="221">
        <v>74847</v>
      </c>
      <c r="F14" s="222">
        <v>140800</v>
      </c>
      <c r="G14" s="223"/>
      <c r="H14" s="223"/>
      <c r="I14" s="223"/>
      <c r="J14" s="220"/>
      <c r="K14" s="224">
        <f t="shared" si="6"/>
        <v>215647</v>
      </c>
      <c r="L14" s="225">
        <v>939408.00999999989</v>
      </c>
      <c r="M14" s="226">
        <v>563200</v>
      </c>
      <c r="N14" s="220"/>
      <c r="O14" s="220"/>
      <c r="P14" s="220"/>
      <c r="Q14" s="220"/>
      <c r="R14" s="224">
        <f>L14+M14+N14+P14</f>
        <v>1502608.0099999998</v>
      </c>
      <c r="S14" s="220"/>
      <c r="T14" s="220"/>
      <c r="U14" s="220"/>
      <c r="V14" s="220"/>
      <c r="W14" s="220"/>
      <c r="X14" s="220"/>
      <c r="Y14" s="224">
        <f t="shared" si="7"/>
        <v>0</v>
      </c>
      <c r="Z14" s="220"/>
      <c r="AA14" s="220"/>
      <c r="AB14" s="220"/>
      <c r="AC14" s="220"/>
      <c r="AD14" s="220"/>
      <c r="AE14" s="220"/>
      <c r="AF14" s="224">
        <f t="shared" si="8"/>
        <v>0</v>
      </c>
      <c r="AG14" s="220"/>
      <c r="AH14" s="220"/>
      <c r="AI14" s="220"/>
      <c r="AJ14" s="220"/>
      <c r="AK14" s="220"/>
      <c r="AL14" s="220"/>
      <c r="AM14" s="224">
        <f t="shared" si="9"/>
        <v>0</v>
      </c>
      <c r="AN14" s="220"/>
      <c r="AO14" s="220"/>
      <c r="AP14" s="220"/>
      <c r="AQ14" s="220"/>
      <c r="AR14" s="220"/>
      <c r="AS14" s="220"/>
      <c r="AT14" s="224">
        <f t="shared" si="10"/>
        <v>0</v>
      </c>
      <c r="AU14" s="227">
        <f>AT14+AM14+AF14+Y14+R14+K14</f>
        <v>1718255.0099999998</v>
      </c>
      <c r="AV14" s="228" t="s">
        <v>914</v>
      </c>
      <c r="AW14" s="220">
        <v>2022</v>
      </c>
      <c r="AX14" s="220">
        <v>2023</v>
      </c>
      <c r="AY14" s="229" t="s">
        <v>68</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30" customFormat="1" ht="46.5" customHeight="1" x14ac:dyDescent="0.25">
      <c r="A15" s="329" t="s">
        <v>912</v>
      </c>
      <c r="B15" s="330"/>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ht="210.95" customHeight="1" x14ac:dyDescent="0.25">
      <c r="A16" s="232" t="s">
        <v>1015</v>
      </c>
      <c r="B16" s="234" t="s">
        <v>1016</v>
      </c>
      <c r="C16" s="234" t="s">
        <v>97</v>
      </c>
      <c r="D16" s="235"/>
      <c r="E16" s="279"/>
      <c r="F16" s="280"/>
      <c r="G16" s="235"/>
      <c r="H16" s="235"/>
      <c r="I16" s="235"/>
      <c r="J16" s="235"/>
      <c r="K16" s="288">
        <f t="shared" ref="K16" si="11">E16+F16+G16+I16</f>
        <v>0</v>
      </c>
      <c r="L16" s="279"/>
      <c r="M16" s="280"/>
      <c r="N16" s="235"/>
      <c r="O16" s="235"/>
      <c r="P16" s="235"/>
      <c r="Q16" s="235"/>
      <c r="R16" s="288">
        <f t="shared" ref="R16" si="12">L16+M16+N16+P16</f>
        <v>0</v>
      </c>
      <c r="S16" s="235"/>
      <c r="T16" s="235"/>
      <c r="U16" s="235"/>
      <c r="V16" s="234" t="s">
        <v>1017</v>
      </c>
      <c r="W16" s="235"/>
      <c r="X16" s="235"/>
      <c r="Y16" s="237">
        <f>S16+T16+U16+W16</f>
        <v>0</v>
      </c>
      <c r="Z16" s="314">
        <v>210602.95</v>
      </c>
      <c r="AA16" s="234"/>
      <c r="AB16" s="314">
        <v>1002871.2</v>
      </c>
      <c r="AC16" s="234" t="s">
        <v>1017</v>
      </c>
      <c r="AD16" s="234"/>
      <c r="AE16" s="234"/>
      <c r="AF16" s="315">
        <f t="shared" ref="AF16" si="13">Z16+AA16+AB16+AD16</f>
        <v>1213474.1499999999</v>
      </c>
      <c r="AG16" s="316">
        <v>491406.89</v>
      </c>
      <c r="AH16" s="234"/>
      <c r="AI16" s="314">
        <v>2340032.7999999998</v>
      </c>
      <c r="AJ16" s="234" t="s">
        <v>1017</v>
      </c>
      <c r="AK16" s="234"/>
      <c r="AL16" s="234"/>
      <c r="AM16" s="315">
        <f>AG16+AH16+AI16+AK16</f>
        <v>2831439.69</v>
      </c>
      <c r="AN16" s="279"/>
      <c r="AO16" s="280"/>
      <c r="AP16" s="235"/>
      <c r="AQ16" s="235"/>
      <c r="AR16" s="235"/>
      <c r="AS16" s="235"/>
      <c r="AT16" s="288">
        <f t="shared" ref="AT16" si="14">AN16+AO16+AP16+AR16</f>
        <v>0</v>
      </c>
      <c r="AU16" s="238">
        <f>AT16+AM16+AF16+Y16+R16+K16</f>
        <v>4044913.84</v>
      </c>
      <c r="AV16" s="239" t="s">
        <v>1018</v>
      </c>
      <c r="AW16" s="235">
        <v>2024</v>
      </c>
      <c r="AX16" s="235">
        <v>2026</v>
      </c>
      <c r="AY16" s="240" t="s">
        <v>68</v>
      </c>
    </row>
    <row r="17" spans="1:51" ht="39.6" customHeight="1" x14ac:dyDescent="0.25">
      <c r="A17" s="332" t="s">
        <v>1033</v>
      </c>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c r="AW17" s="333"/>
      <c r="AX17" s="333"/>
      <c r="AY17" s="334"/>
    </row>
    <row r="18" spans="1:51" ht="192" customHeight="1" x14ac:dyDescent="0.25">
      <c r="A18" s="232" t="s">
        <v>1035</v>
      </c>
      <c r="B18" s="234" t="s">
        <v>1036</v>
      </c>
      <c r="C18" s="234" t="s">
        <v>97</v>
      </c>
      <c r="D18" s="235"/>
      <c r="E18" s="279"/>
      <c r="F18" s="280"/>
      <c r="G18" s="235"/>
      <c r="H18" s="235"/>
      <c r="I18" s="235"/>
      <c r="J18" s="235"/>
      <c r="K18" s="288">
        <f t="shared" ref="K18" si="15">E18+F18+G18+I18</f>
        <v>0</v>
      </c>
      <c r="L18" s="279"/>
      <c r="M18" s="280"/>
      <c r="N18" s="235"/>
      <c r="O18" s="235"/>
      <c r="P18" s="235"/>
      <c r="Q18" s="235"/>
      <c r="R18" s="288">
        <f t="shared" ref="R18" si="16">L18+M18+N18+P18</f>
        <v>0</v>
      </c>
      <c r="S18" s="235"/>
      <c r="T18" s="235"/>
      <c r="U18" s="235"/>
      <c r="V18" s="234"/>
      <c r="W18" s="235"/>
      <c r="X18" s="235"/>
      <c r="Y18" s="237">
        <f>S18+T18+U18+W18</f>
        <v>0</v>
      </c>
      <c r="Z18" s="314"/>
      <c r="AA18" s="234">
        <v>32673</v>
      </c>
      <c r="AB18" s="314">
        <v>185149</v>
      </c>
      <c r="AC18" s="234" t="s">
        <v>46</v>
      </c>
      <c r="AD18" s="234"/>
      <c r="AE18" s="234"/>
      <c r="AF18" s="315">
        <f t="shared" ref="AF18" si="17">Z18+AA18+AB18+AD18</f>
        <v>217822</v>
      </c>
      <c r="AG18" s="316"/>
      <c r="AH18" s="234">
        <v>14003</v>
      </c>
      <c r="AI18" s="314">
        <v>79349</v>
      </c>
      <c r="AJ18" s="234" t="s">
        <v>46</v>
      </c>
      <c r="AK18" s="234"/>
      <c r="AL18" s="234"/>
      <c r="AM18" s="315">
        <f>AG18+AH18+AI18+AK18</f>
        <v>93352</v>
      </c>
      <c r="AN18" s="279"/>
      <c r="AO18" s="280"/>
      <c r="AP18" s="235"/>
      <c r="AQ18" s="234"/>
      <c r="AR18" s="235"/>
      <c r="AS18" s="235"/>
      <c r="AT18" s="288">
        <f t="shared" ref="AT18" si="18">AN18+AO18+AP18+AR18</f>
        <v>0</v>
      </c>
      <c r="AU18" s="238">
        <f>AT18+AM18+AF18+Y18+R18+K18</f>
        <v>311174</v>
      </c>
      <c r="AV18" s="239" t="s">
        <v>1037</v>
      </c>
      <c r="AW18" s="235">
        <v>2024</v>
      </c>
      <c r="AX18" s="235">
        <v>2026</v>
      </c>
      <c r="AY18" s="240" t="s">
        <v>68</v>
      </c>
    </row>
    <row r="19" spans="1:51" ht="39.6" customHeight="1" x14ac:dyDescent="0.25">
      <c r="A19" s="332" t="s">
        <v>1038</v>
      </c>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c r="AN19" s="333"/>
      <c r="AO19" s="333"/>
      <c r="AP19" s="333"/>
      <c r="AQ19" s="333"/>
      <c r="AR19" s="333"/>
      <c r="AS19" s="333"/>
      <c r="AT19" s="333"/>
      <c r="AU19" s="333"/>
      <c r="AV19" s="333"/>
      <c r="AW19" s="333"/>
      <c r="AX19" s="333"/>
      <c r="AY19" s="334"/>
    </row>
    <row r="20" spans="1:51" s="20" customFormat="1" ht="31.5" customHeight="1" x14ac:dyDescent="0.25">
      <c r="A20" s="367" t="s">
        <v>593</v>
      </c>
      <c r="B20" s="368"/>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row>
    <row r="21" spans="1:51" ht="164.25" customHeight="1" x14ac:dyDescent="0.25">
      <c r="A21" s="126" t="s">
        <v>522</v>
      </c>
      <c r="B21" s="51" t="s">
        <v>213</v>
      </c>
      <c r="C21" s="48" t="s">
        <v>97</v>
      </c>
      <c r="D21" s="50"/>
      <c r="E21" s="90">
        <v>40000</v>
      </c>
      <c r="F21" s="90">
        <v>105000</v>
      </c>
      <c r="G21" s="50"/>
      <c r="H21" s="50"/>
      <c r="I21" s="50"/>
      <c r="J21" s="50"/>
      <c r="K21" s="87">
        <f t="shared" si="6"/>
        <v>145000</v>
      </c>
      <c r="L21" s="90"/>
      <c r="M21" s="90"/>
      <c r="N21" s="50"/>
      <c r="O21" s="50"/>
      <c r="P21" s="50"/>
      <c r="Q21" s="50"/>
      <c r="R21" s="87">
        <f>L21+M21+N21+P21</f>
        <v>0</v>
      </c>
      <c r="S21" s="50"/>
      <c r="T21" s="50"/>
      <c r="U21" s="50"/>
      <c r="V21" s="50"/>
      <c r="W21" s="50"/>
      <c r="X21" s="50"/>
      <c r="Y21" s="87">
        <f t="shared" si="7"/>
        <v>0</v>
      </c>
      <c r="Z21" s="50"/>
      <c r="AA21" s="50"/>
      <c r="AB21" s="50"/>
      <c r="AC21" s="50"/>
      <c r="AD21" s="50"/>
      <c r="AE21" s="50"/>
      <c r="AF21" s="87">
        <f t="shared" si="8"/>
        <v>0</v>
      </c>
      <c r="AG21" s="50"/>
      <c r="AH21" s="50"/>
      <c r="AI21" s="50"/>
      <c r="AJ21" s="50"/>
      <c r="AK21" s="50"/>
      <c r="AL21" s="50"/>
      <c r="AM21" s="87">
        <f t="shared" si="9"/>
        <v>0</v>
      </c>
      <c r="AN21" s="50"/>
      <c r="AO21" s="50"/>
      <c r="AP21" s="50"/>
      <c r="AQ21" s="50"/>
      <c r="AR21" s="50"/>
      <c r="AS21" s="50"/>
      <c r="AT21" s="87">
        <f t="shared" si="10"/>
        <v>0</v>
      </c>
      <c r="AU21" s="88">
        <f t="shared" ref="AU21:AU53" si="19">AT21+AM21+AF21+Y21+R21+K21</f>
        <v>145000</v>
      </c>
      <c r="AV21" s="89" t="s">
        <v>707</v>
      </c>
      <c r="AW21" s="50">
        <v>2022</v>
      </c>
      <c r="AX21" s="50">
        <v>2022</v>
      </c>
      <c r="AY21" s="48" t="s">
        <v>214</v>
      </c>
    </row>
    <row r="22" spans="1:51" ht="126" customHeight="1" x14ac:dyDescent="0.25">
      <c r="A22" s="126" t="s">
        <v>343</v>
      </c>
      <c r="B22" s="51" t="s">
        <v>494</v>
      </c>
      <c r="C22" s="48" t="s">
        <v>97</v>
      </c>
      <c r="D22" s="50"/>
      <c r="E22" s="50"/>
      <c r="F22" s="50"/>
      <c r="G22" s="50"/>
      <c r="H22" s="50" t="s">
        <v>95</v>
      </c>
      <c r="I22" s="50"/>
      <c r="J22" s="50"/>
      <c r="K22" s="87">
        <f t="shared" si="6"/>
        <v>0</v>
      </c>
      <c r="L22" s="50">
        <v>50000</v>
      </c>
      <c r="M22" s="50"/>
      <c r="N22" s="50"/>
      <c r="O22" s="50"/>
      <c r="P22" s="50"/>
      <c r="Q22" s="50"/>
      <c r="R22" s="87">
        <f>L22+M22+N22+P22</f>
        <v>50000</v>
      </c>
      <c r="S22" s="50"/>
      <c r="T22" s="50"/>
      <c r="U22" s="50"/>
      <c r="V22" s="50"/>
      <c r="W22" s="50"/>
      <c r="X22" s="50"/>
      <c r="Y22" s="87">
        <f t="shared" si="7"/>
        <v>0</v>
      </c>
      <c r="Z22" s="50"/>
      <c r="AA22" s="50"/>
      <c r="AB22" s="50"/>
      <c r="AC22" s="50"/>
      <c r="AD22" s="50"/>
      <c r="AE22" s="50"/>
      <c r="AF22" s="87">
        <f t="shared" si="8"/>
        <v>0</v>
      </c>
      <c r="AG22" s="50"/>
      <c r="AH22" s="50"/>
      <c r="AI22" s="50"/>
      <c r="AJ22" s="50"/>
      <c r="AK22" s="50"/>
      <c r="AL22" s="50"/>
      <c r="AM22" s="87">
        <f t="shared" si="9"/>
        <v>0</v>
      </c>
      <c r="AN22" s="50"/>
      <c r="AO22" s="50"/>
      <c r="AP22" s="50"/>
      <c r="AQ22" s="50"/>
      <c r="AR22" s="50"/>
      <c r="AS22" s="50"/>
      <c r="AT22" s="87">
        <f t="shared" si="10"/>
        <v>0</v>
      </c>
      <c r="AU22" s="88">
        <f t="shared" si="19"/>
        <v>50000</v>
      </c>
      <c r="AV22" s="89" t="s">
        <v>710</v>
      </c>
      <c r="AW22" s="50">
        <v>2023</v>
      </c>
      <c r="AX22" s="50">
        <v>2023</v>
      </c>
      <c r="AY22" s="91" t="s">
        <v>495</v>
      </c>
    </row>
    <row r="23" spans="1:51" ht="99.75" customHeight="1" x14ac:dyDescent="0.25">
      <c r="A23" s="126" t="s">
        <v>344</v>
      </c>
      <c r="B23" s="51" t="s">
        <v>208</v>
      </c>
      <c r="C23" s="48" t="s">
        <v>126</v>
      </c>
      <c r="D23" s="50"/>
      <c r="F23" s="50"/>
      <c r="G23" s="50"/>
      <c r="H23" s="50"/>
      <c r="I23" s="50"/>
      <c r="J23" s="50"/>
      <c r="K23" s="87">
        <f t="shared" si="6"/>
        <v>0</v>
      </c>
      <c r="L23" s="50">
        <v>110000</v>
      </c>
      <c r="M23" s="50"/>
      <c r="N23" s="50"/>
      <c r="O23" s="50"/>
      <c r="P23" s="50"/>
      <c r="Q23" s="50"/>
      <c r="R23" s="87"/>
      <c r="S23" s="50"/>
      <c r="T23" s="50"/>
      <c r="U23" s="50"/>
      <c r="V23" s="50"/>
      <c r="W23" s="50"/>
      <c r="X23" s="50"/>
      <c r="Y23" s="87">
        <f t="shared" si="7"/>
        <v>0</v>
      </c>
      <c r="Z23" s="50"/>
      <c r="AA23" s="50"/>
      <c r="AB23" s="50"/>
      <c r="AC23" s="50"/>
      <c r="AD23" s="50"/>
      <c r="AE23" s="50"/>
      <c r="AF23" s="87">
        <f t="shared" si="8"/>
        <v>0</v>
      </c>
      <c r="AG23" s="50"/>
      <c r="AH23" s="50"/>
      <c r="AI23" s="50"/>
      <c r="AJ23" s="50"/>
      <c r="AK23" s="50"/>
      <c r="AL23" s="50"/>
      <c r="AM23" s="87">
        <f t="shared" si="9"/>
        <v>0</v>
      </c>
      <c r="AN23" s="50"/>
      <c r="AO23" s="50"/>
      <c r="AP23" s="50"/>
      <c r="AQ23" s="50"/>
      <c r="AR23" s="50"/>
      <c r="AS23" s="50"/>
      <c r="AT23" s="87">
        <f t="shared" si="10"/>
        <v>0</v>
      </c>
      <c r="AU23" s="88">
        <f t="shared" si="19"/>
        <v>0</v>
      </c>
      <c r="AV23" s="89" t="s">
        <v>698</v>
      </c>
      <c r="AW23" s="50">
        <v>2022</v>
      </c>
      <c r="AX23" s="50">
        <v>2022</v>
      </c>
      <c r="AY23" s="48" t="s">
        <v>209</v>
      </c>
    </row>
    <row r="24" spans="1:51" ht="213.6" customHeight="1" x14ac:dyDescent="0.25">
      <c r="A24" s="232" t="s">
        <v>345</v>
      </c>
      <c r="B24" s="233" t="s">
        <v>966</v>
      </c>
      <c r="C24" s="234" t="s">
        <v>97</v>
      </c>
      <c r="D24" s="235"/>
      <c r="E24" s="235"/>
      <c r="F24" s="235"/>
      <c r="G24" s="235"/>
      <c r="H24" s="235"/>
      <c r="I24" s="235"/>
      <c r="J24" s="235"/>
      <c r="K24" s="237">
        <f t="shared" si="6"/>
        <v>0</v>
      </c>
      <c r="L24" s="235"/>
      <c r="M24" s="235"/>
      <c r="N24" s="235"/>
      <c r="O24" s="235"/>
      <c r="P24" s="235"/>
      <c r="Q24" s="235"/>
      <c r="R24" s="237">
        <f t="shared" ref="R24" si="20">L24+M24+N24+P24</f>
        <v>0</v>
      </c>
      <c r="S24" s="235"/>
      <c r="T24" s="235"/>
      <c r="U24" s="235"/>
      <c r="V24" s="235"/>
      <c r="W24" s="235"/>
      <c r="X24" s="235"/>
      <c r="Y24" s="237">
        <f t="shared" si="7"/>
        <v>0</v>
      </c>
      <c r="Z24" s="235">
        <v>25000</v>
      </c>
      <c r="AA24" s="235"/>
      <c r="AB24" s="235"/>
      <c r="AC24" s="235"/>
      <c r="AD24" s="235"/>
      <c r="AE24" s="235"/>
      <c r="AF24" s="237">
        <f t="shared" si="8"/>
        <v>25000</v>
      </c>
      <c r="AG24" s="235">
        <v>25000</v>
      </c>
      <c r="AH24" s="235"/>
      <c r="AI24" s="235"/>
      <c r="AJ24" s="235"/>
      <c r="AK24" s="235"/>
      <c r="AL24" s="235"/>
      <c r="AM24" s="237">
        <f t="shared" si="9"/>
        <v>25000</v>
      </c>
      <c r="AN24" s="235"/>
      <c r="AO24" s="235"/>
      <c r="AP24" s="235"/>
      <c r="AQ24" s="235"/>
      <c r="AR24" s="235"/>
      <c r="AS24" s="235"/>
      <c r="AT24" s="237">
        <f t="shared" si="10"/>
        <v>0</v>
      </c>
      <c r="AU24" s="238">
        <f t="shared" si="19"/>
        <v>50000</v>
      </c>
      <c r="AV24" s="239" t="s">
        <v>706</v>
      </c>
      <c r="AW24" s="235">
        <v>2025</v>
      </c>
      <c r="AX24" s="235">
        <v>2026</v>
      </c>
      <c r="AY24" s="234" t="s">
        <v>510</v>
      </c>
    </row>
    <row r="25" spans="1:51" customFormat="1" ht="18.75" x14ac:dyDescent="0.25">
      <c r="A25" s="320" t="s">
        <v>999</v>
      </c>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2"/>
    </row>
    <row r="26" spans="1:51" ht="252" customHeight="1" x14ac:dyDescent="0.25">
      <c r="A26" s="126" t="s">
        <v>346</v>
      </c>
      <c r="B26" s="51" t="s">
        <v>513</v>
      </c>
      <c r="C26" s="48" t="s">
        <v>97</v>
      </c>
      <c r="D26" s="50"/>
      <c r="E26" s="90">
        <v>19700</v>
      </c>
      <c r="F26" s="50"/>
      <c r="G26" s="50"/>
      <c r="H26" s="50"/>
      <c r="I26" s="50"/>
      <c r="J26" s="50"/>
      <c r="K26" s="87">
        <f t="shared" si="6"/>
        <v>19700</v>
      </c>
      <c r="L26" s="50">
        <v>37260</v>
      </c>
      <c r="M26" s="50"/>
      <c r="N26" s="50"/>
      <c r="O26" s="50"/>
      <c r="P26" s="50"/>
      <c r="Q26" s="50"/>
      <c r="R26" s="87">
        <f t="shared" ref="R26:R53" si="21">L26+M26+N26+P26</f>
        <v>37260</v>
      </c>
      <c r="S26" s="50">
        <v>37260</v>
      </c>
      <c r="T26" s="50"/>
      <c r="U26" s="50"/>
      <c r="V26" s="50"/>
      <c r="W26" s="50"/>
      <c r="X26" s="50"/>
      <c r="Y26" s="87">
        <f t="shared" si="7"/>
        <v>37260</v>
      </c>
      <c r="Z26" s="50">
        <v>37260</v>
      </c>
      <c r="AA26" s="50"/>
      <c r="AB26" s="50"/>
      <c r="AC26" s="50"/>
      <c r="AD26" s="50"/>
      <c r="AE26" s="50"/>
      <c r="AF26" s="87">
        <f t="shared" si="8"/>
        <v>37260</v>
      </c>
      <c r="AG26" s="50">
        <v>37260</v>
      </c>
      <c r="AH26" s="50"/>
      <c r="AI26" s="50"/>
      <c r="AJ26" s="50"/>
      <c r="AK26" s="50"/>
      <c r="AL26" s="50"/>
      <c r="AM26" s="87">
        <f t="shared" si="9"/>
        <v>37260</v>
      </c>
      <c r="AN26" s="50">
        <v>37260</v>
      </c>
      <c r="AO26" s="50"/>
      <c r="AP26" s="50"/>
      <c r="AQ26" s="50"/>
      <c r="AR26" s="50"/>
      <c r="AS26" s="50"/>
      <c r="AT26" s="87">
        <f t="shared" si="10"/>
        <v>37260</v>
      </c>
      <c r="AU26" s="88">
        <f t="shared" si="19"/>
        <v>206000</v>
      </c>
      <c r="AV26" s="89" t="s">
        <v>711</v>
      </c>
      <c r="AW26" s="50">
        <v>2022</v>
      </c>
      <c r="AX26" s="50">
        <v>2027</v>
      </c>
      <c r="AY26" s="48" t="s">
        <v>211</v>
      </c>
    </row>
    <row r="27" spans="1:51" s="4" customFormat="1" ht="138.75" customHeight="1" x14ac:dyDescent="0.25">
      <c r="A27" s="126" t="s">
        <v>347</v>
      </c>
      <c r="B27" s="51" t="s">
        <v>882</v>
      </c>
      <c r="C27" s="51" t="s">
        <v>97</v>
      </c>
      <c r="D27" s="108"/>
      <c r="E27" s="138"/>
      <c r="F27" s="138"/>
      <c r="G27" s="108"/>
      <c r="H27" s="108"/>
      <c r="I27" s="108"/>
      <c r="J27" s="108"/>
      <c r="K27" s="87">
        <f t="shared" si="6"/>
        <v>0</v>
      </c>
      <c r="L27" s="138">
        <v>350000</v>
      </c>
      <c r="M27" s="138"/>
      <c r="N27" s="108"/>
      <c r="O27" s="108"/>
      <c r="P27" s="108"/>
      <c r="Q27" s="108"/>
      <c r="R27" s="49">
        <f t="shared" si="21"/>
        <v>350000</v>
      </c>
      <c r="S27" s="108"/>
      <c r="T27" s="108"/>
      <c r="U27" s="108"/>
      <c r="V27" s="108"/>
      <c r="W27" s="108"/>
      <c r="X27" s="108"/>
      <c r="Y27" s="87">
        <f t="shared" si="7"/>
        <v>0</v>
      </c>
      <c r="Z27" s="108"/>
      <c r="AA27" s="108"/>
      <c r="AB27" s="108"/>
      <c r="AC27" s="108"/>
      <c r="AD27" s="108"/>
      <c r="AE27" s="108"/>
      <c r="AF27" s="87">
        <f t="shared" si="8"/>
        <v>0</v>
      </c>
      <c r="AG27" s="108"/>
      <c r="AH27" s="108"/>
      <c r="AI27" s="108"/>
      <c r="AJ27" s="108"/>
      <c r="AK27" s="108"/>
      <c r="AL27" s="108"/>
      <c r="AM27" s="87">
        <f t="shared" si="9"/>
        <v>0</v>
      </c>
      <c r="AN27" s="108"/>
      <c r="AO27" s="108"/>
      <c r="AP27" s="108"/>
      <c r="AQ27" s="108"/>
      <c r="AR27" s="108"/>
      <c r="AS27" s="108"/>
      <c r="AT27" s="87">
        <f t="shared" si="10"/>
        <v>0</v>
      </c>
      <c r="AU27" s="130">
        <f t="shared" si="19"/>
        <v>350000</v>
      </c>
      <c r="AV27" s="96" t="s">
        <v>712</v>
      </c>
      <c r="AW27" s="108">
        <v>2023</v>
      </c>
      <c r="AX27" s="108">
        <v>2023</v>
      </c>
      <c r="AY27" s="51" t="s">
        <v>496</v>
      </c>
    </row>
    <row r="28" spans="1:51" ht="223.5" customHeight="1" x14ac:dyDescent="0.25">
      <c r="A28" s="127" t="s">
        <v>348</v>
      </c>
      <c r="B28" s="51" t="s">
        <v>28</v>
      </c>
      <c r="C28" s="48" t="s">
        <v>97</v>
      </c>
      <c r="D28" s="50"/>
      <c r="E28" s="97"/>
      <c r="F28" s="144"/>
      <c r="G28" s="97"/>
      <c r="H28" s="97"/>
      <c r="I28" s="97"/>
      <c r="J28" s="97"/>
      <c r="K28" s="87">
        <f t="shared" si="6"/>
        <v>0</v>
      </c>
      <c r="L28" s="97">
        <v>3253377</v>
      </c>
      <c r="M28" s="144"/>
      <c r="N28" s="97"/>
      <c r="O28" s="97"/>
      <c r="P28" s="97"/>
      <c r="Q28" s="97"/>
      <c r="R28" s="87">
        <f t="shared" si="21"/>
        <v>3253377</v>
      </c>
      <c r="S28" s="50"/>
      <c r="T28" s="50"/>
      <c r="U28" s="50"/>
      <c r="V28" s="50"/>
      <c r="W28" s="50"/>
      <c r="X28" s="50"/>
      <c r="Y28" s="87">
        <f t="shared" si="7"/>
        <v>0</v>
      </c>
      <c r="Z28" s="50"/>
      <c r="AA28" s="50"/>
      <c r="AB28" s="50"/>
      <c r="AC28" s="50"/>
      <c r="AD28" s="50"/>
      <c r="AE28" s="50"/>
      <c r="AF28" s="87">
        <f t="shared" si="8"/>
        <v>0</v>
      </c>
      <c r="AG28" s="50"/>
      <c r="AH28" s="50"/>
      <c r="AI28" s="50"/>
      <c r="AJ28" s="50"/>
      <c r="AK28" s="50"/>
      <c r="AL28" s="50"/>
      <c r="AM28" s="87">
        <f t="shared" si="9"/>
        <v>0</v>
      </c>
      <c r="AN28" s="50"/>
      <c r="AO28" s="50"/>
      <c r="AP28" s="50"/>
      <c r="AQ28" s="50"/>
      <c r="AR28" s="50"/>
      <c r="AS28" s="50"/>
      <c r="AT28" s="87">
        <f t="shared" si="10"/>
        <v>0</v>
      </c>
      <c r="AU28" s="88">
        <f t="shared" si="19"/>
        <v>3253377</v>
      </c>
      <c r="AV28" s="98" t="s">
        <v>705</v>
      </c>
      <c r="AW28" s="145" t="s">
        <v>112</v>
      </c>
      <c r="AX28" s="145" t="s">
        <v>112</v>
      </c>
      <c r="AY28" s="99" t="s">
        <v>130</v>
      </c>
    </row>
    <row r="29" spans="1:51" ht="179.25" customHeight="1" x14ac:dyDescent="0.25">
      <c r="A29" s="126" t="s">
        <v>349</v>
      </c>
      <c r="B29" s="51" t="s">
        <v>102</v>
      </c>
      <c r="C29" s="48" t="s">
        <v>97</v>
      </c>
      <c r="D29" s="50"/>
      <c r="E29" s="97">
        <v>15000</v>
      </c>
      <c r="F29" s="97"/>
      <c r="G29" s="97"/>
      <c r="H29" s="97"/>
      <c r="I29" s="97"/>
      <c r="J29" s="97"/>
      <c r="K29" s="87">
        <f t="shared" si="6"/>
        <v>15000</v>
      </c>
      <c r="L29" s="97">
        <v>35000</v>
      </c>
      <c r="M29" s="97"/>
      <c r="N29" s="97"/>
      <c r="O29" s="97"/>
      <c r="P29" s="97"/>
      <c r="Q29" s="97"/>
      <c r="R29" s="87">
        <f t="shared" si="21"/>
        <v>35000</v>
      </c>
      <c r="S29" s="50"/>
      <c r="T29" s="50"/>
      <c r="U29" s="50"/>
      <c r="V29" s="50"/>
      <c r="W29" s="50"/>
      <c r="X29" s="50"/>
      <c r="Y29" s="87">
        <f t="shared" si="7"/>
        <v>0</v>
      </c>
      <c r="Z29" s="50"/>
      <c r="AA29" s="50"/>
      <c r="AB29" s="50"/>
      <c r="AC29" s="50"/>
      <c r="AD29" s="50"/>
      <c r="AE29" s="50"/>
      <c r="AF29" s="87">
        <f t="shared" si="8"/>
        <v>0</v>
      </c>
      <c r="AG29" s="50"/>
      <c r="AH29" s="50"/>
      <c r="AI29" s="50"/>
      <c r="AJ29" s="50"/>
      <c r="AK29" s="50"/>
      <c r="AL29" s="50"/>
      <c r="AM29" s="87">
        <f t="shared" si="9"/>
        <v>0</v>
      </c>
      <c r="AN29" s="50"/>
      <c r="AO29" s="50"/>
      <c r="AP29" s="50"/>
      <c r="AQ29" s="50"/>
      <c r="AR29" s="50"/>
      <c r="AS29" s="50"/>
      <c r="AT29" s="87">
        <f t="shared" si="10"/>
        <v>0</v>
      </c>
      <c r="AU29" s="88">
        <f t="shared" si="19"/>
        <v>50000</v>
      </c>
      <c r="AV29" s="98" t="s">
        <v>704</v>
      </c>
      <c r="AW29" s="100">
        <v>2022</v>
      </c>
      <c r="AX29" s="100">
        <v>2023</v>
      </c>
      <c r="AY29" s="99" t="s">
        <v>140</v>
      </c>
    </row>
    <row r="30" spans="1:51" ht="142.5" customHeight="1" x14ac:dyDescent="0.25">
      <c r="A30" s="126" t="s">
        <v>350</v>
      </c>
      <c r="B30" s="135" t="s">
        <v>77</v>
      </c>
      <c r="C30" s="48" t="s">
        <v>97</v>
      </c>
      <c r="D30" s="50"/>
      <c r="E30" s="97"/>
      <c r="F30" s="97"/>
      <c r="G30" s="97"/>
      <c r="H30" s="97"/>
      <c r="I30" s="97"/>
      <c r="J30" s="97"/>
      <c r="K30" s="87">
        <f t="shared" si="6"/>
        <v>0</v>
      </c>
      <c r="L30" s="97"/>
      <c r="M30" s="97"/>
      <c r="N30" s="97"/>
      <c r="O30" s="97"/>
      <c r="P30" s="97"/>
      <c r="Q30" s="97"/>
      <c r="R30" s="87">
        <f t="shared" si="21"/>
        <v>0</v>
      </c>
      <c r="S30" s="50"/>
      <c r="T30" s="50"/>
      <c r="U30" s="50"/>
      <c r="V30" s="50"/>
      <c r="W30" s="50"/>
      <c r="X30" s="50"/>
      <c r="Y30" s="87">
        <f t="shared" si="7"/>
        <v>0</v>
      </c>
      <c r="Z30" s="50">
        <v>140000</v>
      </c>
      <c r="AA30" s="50"/>
      <c r="AB30" s="50"/>
      <c r="AC30" s="50"/>
      <c r="AD30" s="50"/>
      <c r="AE30" s="50"/>
      <c r="AF30" s="87">
        <f t="shared" si="8"/>
        <v>140000</v>
      </c>
      <c r="AG30" s="50"/>
      <c r="AH30" s="50"/>
      <c r="AI30" s="50"/>
      <c r="AJ30" s="50"/>
      <c r="AK30" s="50"/>
      <c r="AL30" s="50"/>
      <c r="AM30" s="87">
        <f t="shared" si="9"/>
        <v>0</v>
      </c>
      <c r="AN30" s="50"/>
      <c r="AO30" s="50"/>
      <c r="AP30" s="50"/>
      <c r="AQ30" s="50"/>
      <c r="AR30" s="50"/>
      <c r="AS30" s="50"/>
      <c r="AT30" s="87">
        <f t="shared" si="10"/>
        <v>0</v>
      </c>
      <c r="AU30" s="88">
        <f t="shared" si="19"/>
        <v>140000</v>
      </c>
      <c r="AV30" s="98" t="s">
        <v>703</v>
      </c>
      <c r="AW30" s="100">
        <v>2025</v>
      </c>
      <c r="AX30" s="100">
        <v>2025</v>
      </c>
      <c r="AY30" s="99" t="s">
        <v>141</v>
      </c>
    </row>
    <row r="31" spans="1:51" ht="141.75" customHeight="1" x14ac:dyDescent="0.25">
      <c r="A31" s="126" t="s">
        <v>351</v>
      </c>
      <c r="B31" s="135" t="s">
        <v>76</v>
      </c>
      <c r="C31" s="48" t="s">
        <v>97</v>
      </c>
      <c r="D31" s="50"/>
      <c r="E31" s="97"/>
      <c r="F31" s="97"/>
      <c r="G31" s="97"/>
      <c r="H31" s="97"/>
      <c r="I31" s="97"/>
      <c r="J31" s="97"/>
      <c r="K31" s="87">
        <f t="shared" si="6"/>
        <v>0</v>
      </c>
      <c r="L31" s="97">
        <v>60000</v>
      </c>
      <c r="M31" s="97"/>
      <c r="N31" s="97"/>
      <c r="O31" s="97"/>
      <c r="P31" s="97"/>
      <c r="Q31" s="97"/>
      <c r="R31" s="87">
        <f t="shared" si="21"/>
        <v>60000</v>
      </c>
      <c r="S31" s="50"/>
      <c r="T31" s="50"/>
      <c r="U31" s="50"/>
      <c r="V31" s="50"/>
      <c r="W31" s="50"/>
      <c r="X31" s="50"/>
      <c r="Y31" s="87">
        <f t="shared" si="7"/>
        <v>0</v>
      </c>
      <c r="Z31" s="50"/>
      <c r="AA31" s="50"/>
      <c r="AB31" s="50"/>
      <c r="AC31" s="50"/>
      <c r="AD31" s="50"/>
      <c r="AE31" s="50"/>
      <c r="AF31" s="87">
        <f t="shared" si="8"/>
        <v>0</v>
      </c>
      <c r="AG31" s="50"/>
      <c r="AH31" s="50"/>
      <c r="AI31" s="50"/>
      <c r="AJ31" s="50"/>
      <c r="AK31" s="50"/>
      <c r="AL31" s="50"/>
      <c r="AM31" s="87">
        <f t="shared" si="9"/>
        <v>0</v>
      </c>
      <c r="AN31" s="50"/>
      <c r="AO31" s="50"/>
      <c r="AP31" s="50"/>
      <c r="AQ31" s="50"/>
      <c r="AR31" s="50"/>
      <c r="AS31" s="50"/>
      <c r="AT31" s="87">
        <f t="shared" si="10"/>
        <v>0</v>
      </c>
      <c r="AU31" s="88">
        <f t="shared" si="19"/>
        <v>60000</v>
      </c>
      <c r="AV31" s="98" t="s">
        <v>702</v>
      </c>
      <c r="AW31" s="100">
        <v>2023</v>
      </c>
      <c r="AX31" s="100">
        <v>2023</v>
      </c>
      <c r="AY31" s="99" t="s">
        <v>135</v>
      </c>
    </row>
    <row r="32" spans="1:51" ht="264.75" customHeight="1" x14ac:dyDescent="0.25">
      <c r="A32" s="126" t="s">
        <v>352</v>
      </c>
      <c r="B32" s="51" t="s">
        <v>215</v>
      </c>
      <c r="C32" s="48" t="s">
        <v>97</v>
      </c>
      <c r="D32" s="50"/>
      <c r="E32" s="97">
        <v>10000</v>
      </c>
      <c r="F32" s="97"/>
      <c r="G32" s="97"/>
      <c r="H32" s="97"/>
      <c r="I32" s="97"/>
      <c r="J32" s="97"/>
      <c r="K32" s="87">
        <f t="shared" si="6"/>
        <v>10000</v>
      </c>
      <c r="L32" s="97">
        <v>43577</v>
      </c>
      <c r="M32" s="97"/>
      <c r="N32" s="97"/>
      <c r="O32" s="97"/>
      <c r="P32" s="97"/>
      <c r="Q32" s="97"/>
      <c r="R32" s="87">
        <f t="shared" si="21"/>
        <v>43577</v>
      </c>
      <c r="S32" s="50"/>
      <c r="T32" s="50"/>
      <c r="U32" s="50"/>
      <c r="V32" s="50"/>
      <c r="W32" s="50"/>
      <c r="X32" s="50"/>
      <c r="Y32" s="87">
        <f t="shared" si="7"/>
        <v>0</v>
      </c>
      <c r="Z32" s="50"/>
      <c r="AA32" s="50"/>
      <c r="AB32" s="50"/>
      <c r="AC32" s="50"/>
      <c r="AD32" s="50"/>
      <c r="AE32" s="50"/>
      <c r="AF32" s="87">
        <f t="shared" si="8"/>
        <v>0</v>
      </c>
      <c r="AG32" s="50"/>
      <c r="AH32" s="50"/>
      <c r="AI32" s="50"/>
      <c r="AJ32" s="50"/>
      <c r="AK32" s="50"/>
      <c r="AL32" s="50"/>
      <c r="AM32" s="87">
        <f t="shared" si="9"/>
        <v>0</v>
      </c>
      <c r="AN32" s="50"/>
      <c r="AO32" s="50"/>
      <c r="AP32" s="50"/>
      <c r="AQ32" s="50"/>
      <c r="AR32" s="50"/>
      <c r="AS32" s="50"/>
      <c r="AT32" s="87">
        <f t="shared" si="10"/>
        <v>0</v>
      </c>
      <c r="AU32" s="88">
        <f t="shared" si="19"/>
        <v>53577</v>
      </c>
      <c r="AV32" s="98" t="s">
        <v>699</v>
      </c>
      <c r="AW32" s="100">
        <v>2022</v>
      </c>
      <c r="AX32" s="100">
        <v>2023</v>
      </c>
      <c r="AY32" s="99" t="s">
        <v>135</v>
      </c>
    </row>
    <row r="33" spans="1:51" ht="132" customHeight="1" x14ac:dyDescent="0.25">
      <c r="A33" s="126" t="s">
        <v>353</v>
      </c>
      <c r="B33" s="51" t="s">
        <v>216</v>
      </c>
      <c r="C33" s="48" t="s">
        <v>97</v>
      </c>
      <c r="D33" s="50"/>
      <c r="E33" s="104"/>
      <c r="F33" s="50"/>
      <c r="G33" s="50"/>
      <c r="H33" s="50"/>
      <c r="I33" s="50"/>
      <c r="J33" s="50"/>
      <c r="K33" s="87">
        <f t="shared" si="6"/>
        <v>0</v>
      </c>
      <c r="L33" s="50">
        <v>50000</v>
      </c>
      <c r="M33" s="50"/>
      <c r="N33" s="50"/>
      <c r="O33" s="50"/>
      <c r="P33" s="50"/>
      <c r="Q33" s="50"/>
      <c r="R33" s="87">
        <f t="shared" si="21"/>
        <v>50000</v>
      </c>
      <c r="S33" s="50"/>
      <c r="T33" s="50"/>
      <c r="U33" s="50"/>
      <c r="V33" s="50"/>
      <c r="W33" s="50"/>
      <c r="X33" s="50"/>
      <c r="Y33" s="87">
        <f t="shared" si="7"/>
        <v>0</v>
      </c>
      <c r="Z33" s="50"/>
      <c r="AA33" s="50"/>
      <c r="AB33" s="50"/>
      <c r="AC33" s="50"/>
      <c r="AD33" s="50"/>
      <c r="AE33" s="50"/>
      <c r="AF33" s="87">
        <f t="shared" si="8"/>
        <v>0</v>
      </c>
      <c r="AG33" s="50"/>
      <c r="AH33" s="50"/>
      <c r="AI33" s="50"/>
      <c r="AJ33" s="50"/>
      <c r="AK33" s="50"/>
      <c r="AL33" s="50"/>
      <c r="AM33" s="87">
        <f t="shared" si="9"/>
        <v>0</v>
      </c>
      <c r="AN33" s="50"/>
      <c r="AO33" s="50"/>
      <c r="AP33" s="50"/>
      <c r="AQ33" s="50"/>
      <c r="AR33" s="50"/>
      <c r="AS33" s="50"/>
      <c r="AT33" s="87">
        <f t="shared" si="10"/>
        <v>0</v>
      </c>
      <c r="AU33" s="88">
        <f t="shared" si="19"/>
        <v>50000</v>
      </c>
      <c r="AV33" s="89" t="s">
        <v>700</v>
      </c>
      <c r="AW33" s="50">
        <v>2023</v>
      </c>
      <c r="AX33" s="50">
        <v>2023</v>
      </c>
      <c r="AY33" s="99" t="s">
        <v>135</v>
      </c>
    </row>
    <row r="34" spans="1:51" ht="161.25" customHeight="1" x14ac:dyDescent="0.25">
      <c r="A34" s="126" t="s">
        <v>354</v>
      </c>
      <c r="B34" s="51" t="s">
        <v>217</v>
      </c>
      <c r="C34" s="48" t="s">
        <v>97</v>
      </c>
      <c r="D34" s="50"/>
      <c r="E34" s="146"/>
      <c r="F34" s="50"/>
      <c r="G34" s="50"/>
      <c r="H34" s="50"/>
      <c r="I34" s="50"/>
      <c r="J34" s="50"/>
      <c r="K34" s="87">
        <f t="shared" si="6"/>
        <v>0</v>
      </c>
      <c r="L34" s="50">
        <v>50000</v>
      </c>
      <c r="M34" s="50"/>
      <c r="N34" s="50"/>
      <c r="O34" s="50"/>
      <c r="P34" s="50"/>
      <c r="Q34" s="50"/>
      <c r="R34" s="87">
        <f t="shared" si="21"/>
        <v>50000</v>
      </c>
      <c r="S34" s="50"/>
      <c r="T34" s="50"/>
      <c r="U34" s="50"/>
      <c r="V34" s="50"/>
      <c r="W34" s="50"/>
      <c r="X34" s="50"/>
      <c r="Y34" s="87">
        <f t="shared" si="7"/>
        <v>0</v>
      </c>
      <c r="Z34" s="50"/>
      <c r="AA34" s="50"/>
      <c r="AB34" s="50"/>
      <c r="AC34" s="50"/>
      <c r="AD34" s="50"/>
      <c r="AE34" s="50"/>
      <c r="AF34" s="87">
        <f t="shared" si="8"/>
        <v>0</v>
      </c>
      <c r="AG34" s="50"/>
      <c r="AH34" s="50"/>
      <c r="AI34" s="50"/>
      <c r="AJ34" s="50"/>
      <c r="AK34" s="50"/>
      <c r="AL34" s="50"/>
      <c r="AM34" s="87">
        <f t="shared" si="9"/>
        <v>0</v>
      </c>
      <c r="AN34" s="50"/>
      <c r="AO34" s="50"/>
      <c r="AP34" s="50"/>
      <c r="AQ34" s="50"/>
      <c r="AR34" s="50"/>
      <c r="AS34" s="50"/>
      <c r="AT34" s="87">
        <f t="shared" si="10"/>
        <v>0</v>
      </c>
      <c r="AU34" s="88">
        <f t="shared" si="19"/>
        <v>50000</v>
      </c>
      <c r="AV34" s="89" t="s">
        <v>701</v>
      </c>
      <c r="AW34" s="50">
        <v>2023</v>
      </c>
      <c r="AX34" s="50">
        <v>2023</v>
      </c>
      <c r="AY34" s="99" t="s">
        <v>135</v>
      </c>
    </row>
    <row r="35" spans="1:51" s="5" customFormat="1" ht="112.5" customHeight="1" x14ac:dyDescent="0.25">
      <c r="A35" s="126" t="s">
        <v>355</v>
      </c>
      <c r="B35" s="101" t="s">
        <v>103</v>
      </c>
      <c r="C35" s="48" t="s">
        <v>97</v>
      </c>
      <c r="D35" s="147"/>
      <c r="E35" s="97"/>
      <c r="F35" s="102">
        <v>0</v>
      </c>
      <c r="G35" s="97">
        <v>0</v>
      </c>
      <c r="H35" s="97"/>
      <c r="I35" s="97"/>
      <c r="J35" s="97"/>
      <c r="K35" s="87">
        <f t="shared" si="6"/>
        <v>0</v>
      </c>
      <c r="L35" s="97"/>
      <c r="M35" s="97"/>
      <c r="N35" s="102"/>
      <c r="O35" s="97"/>
      <c r="P35" s="97">
        <v>150000</v>
      </c>
      <c r="Q35" s="97"/>
      <c r="R35" s="87">
        <f t="shared" si="21"/>
        <v>150000</v>
      </c>
      <c r="S35" s="50"/>
      <c r="T35" s="50"/>
      <c r="U35" s="50"/>
      <c r="V35" s="50"/>
      <c r="W35" s="50"/>
      <c r="X35" s="50"/>
      <c r="Y35" s="87">
        <f t="shared" si="7"/>
        <v>0</v>
      </c>
      <c r="Z35" s="50"/>
      <c r="AA35" s="50"/>
      <c r="AB35" s="50"/>
      <c r="AC35" s="50"/>
      <c r="AD35" s="50"/>
      <c r="AE35" s="50"/>
      <c r="AF35" s="87">
        <f t="shared" si="8"/>
        <v>0</v>
      </c>
      <c r="AG35" s="50"/>
      <c r="AH35" s="50"/>
      <c r="AI35" s="50"/>
      <c r="AJ35" s="50"/>
      <c r="AK35" s="50"/>
      <c r="AL35" s="50"/>
      <c r="AM35" s="87">
        <f t="shared" si="9"/>
        <v>0</v>
      </c>
      <c r="AN35" s="50"/>
      <c r="AO35" s="50"/>
      <c r="AP35" s="50"/>
      <c r="AQ35" s="50"/>
      <c r="AR35" s="50"/>
      <c r="AS35" s="50"/>
      <c r="AT35" s="87">
        <f t="shared" si="10"/>
        <v>0</v>
      </c>
      <c r="AU35" s="88">
        <f t="shared" si="19"/>
        <v>150000</v>
      </c>
      <c r="AV35" s="148" t="s">
        <v>713</v>
      </c>
      <c r="AW35" s="50">
        <v>2022</v>
      </c>
      <c r="AX35" s="50">
        <v>2023</v>
      </c>
      <c r="AY35" s="146" t="s">
        <v>132</v>
      </c>
    </row>
    <row r="36" spans="1:51" ht="264" customHeight="1" x14ac:dyDescent="0.25">
      <c r="A36" s="126" t="s">
        <v>356</v>
      </c>
      <c r="B36" s="51" t="s">
        <v>219</v>
      </c>
      <c r="C36" s="48" t="s">
        <v>97</v>
      </c>
      <c r="D36" s="50"/>
      <c r="E36" s="97">
        <v>41910</v>
      </c>
      <c r="F36" s="97"/>
      <c r="G36" s="97"/>
      <c r="H36" s="97"/>
      <c r="I36" s="97"/>
      <c r="J36" s="97"/>
      <c r="K36" s="87">
        <f t="shared" si="6"/>
        <v>41910</v>
      </c>
      <c r="L36" s="97">
        <f>50000+81905</f>
        <v>131905</v>
      </c>
      <c r="M36" s="97"/>
      <c r="N36" s="97"/>
      <c r="O36" s="97"/>
      <c r="P36" s="97"/>
      <c r="Q36" s="97"/>
      <c r="R36" s="87">
        <f t="shared" si="21"/>
        <v>131905</v>
      </c>
      <c r="S36" s="50"/>
      <c r="T36" s="50"/>
      <c r="U36" s="50"/>
      <c r="V36" s="50"/>
      <c r="W36" s="50"/>
      <c r="X36" s="50"/>
      <c r="Y36" s="87">
        <f t="shared" si="7"/>
        <v>0</v>
      </c>
      <c r="Z36" s="50"/>
      <c r="AA36" s="50"/>
      <c r="AB36" s="50"/>
      <c r="AC36" s="50"/>
      <c r="AD36" s="50"/>
      <c r="AE36" s="50"/>
      <c r="AF36" s="87">
        <f t="shared" si="8"/>
        <v>0</v>
      </c>
      <c r="AG36" s="50"/>
      <c r="AH36" s="50"/>
      <c r="AI36" s="50"/>
      <c r="AJ36" s="50"/>
      <c r="AK36" s="50"/>
      <c r="AL36" s="50"/>
      <c r="AM36" s="87">
        <f t="shared" si="9"/>
        <v>0</v>
      </c>
      <c r="AN36" s="50"/>
      <c r="AO36" s="50"/>
      <c r="AP36" s="50"/>
      <c r="AQ36" s="50"/>
      <c r="AR36" s="50"/>
      <c r="AS36" s="50"/>
      <c r="AT36" s="87">
        <f t="shared" si="10"/>
        <v>0</v>
      </c>
      <c r="AU36" s="88">
        <f t="shared" si="19"/>
        <v>173815</v>
      </c>
      <c r="AV36" s="98" t="s">
        <v>714</v>
      </c>
      <c r="AW36" s="100">
        <v>2022</v>
      </c>
      <c r="AX36" s="100">
        <v>2023</v>
      </c>
      <c r="AY36" s="99" t="s">
        <v>132</v>
      </c>
    </row>
    <row r="37" spans="1:51" ht="262.5" customHeight="1" x14ac:dyDescent="0.25">
      <c r="A37" s="126" t="s">
        <v>357</v>
      </c>
      <c r="B37" s="51" t="s">
        <v>30</v>
      </c>
      <c r="C37" s="48" t="s">
        <v>97</v>
      </c>
      <c r="D37" s="50"/>
      <c r="E37" s="97">
        <v>12000</v>
      </c>
      <c r="F37" s="144"/>
      <c r="G37" s="97"/>
      <c r="H37" s="97"/>
      <c r="I37" s="97"/>
      <c r="J37" s="97"/>
      <c r="K37" s="87">
        <f t="shared" si="6"/>
        <v>12000</v>
      </c>
      <c r="L37" s="97"/>
      <c r="M37" s="144"/>
      <c r="N37" s="97"/>
      <c r="O37" s="97"/>
      <c r="P37" s="97"/>
      <c r="Q37" s="97"/>
      <c r="R37" s="87">
        <f t="shared" si="21"/>
        <v>0</v>
      </c>
      <c r="S37" s="50"/>
      <c r="T37" s="50"/>
      <c r="U37" s="50"/>
      <c r="V37" s="50"/>
      <c r="W37" s="50"/>
      <c r="X37" s="50"/>
      <c r="Y37" s="87">
        <f t="shared" si="7"/>
        <v>0</v>
      </c>
      <c r="Z37" s="50"/>
      <c r="AA37" s="50"/>
      <c r="AB37" s="50"/>
      <c r="AC37" s="50"/>
      <c r="AD37" s="50"/>
      <c r="AE37" s="50"/>
      <c r="AF37" s="87">
        <f t="shared" si="8"/>
        <v>0</v>
      </c>
      <c r="AG37" s="50"/>
      <c r="AH37" s="50"/>
      <c r="AI37" s="50"/>
      <c r="AJ37" s="50"/>
      <c r="AK37" s="50"/>
      <c r="AL37" s="50"/>
      <c r="AM37" s="87">
        <f t="shared" si="9"/>
        <v>0</v>
      </c>
      <c r="AN37" s="50"/>
      <c r="AO37" s="50"/>
      <c r="AP37" s="50"/>
      <c r="AQ37" s="50"/>
      <c r="AR37" s="50"/>
      <c r="AS37" s="50"/>
      <c r="AT37" s="87">
        <f t="shared" si="10"/>
        <v>0</v>
      </c>
      <c r="AU37" s="88">
        <f t="shared" si="19"/>
        <v>12000</v>
      </c>
      <c r="AV37" s="98" t="s">
        <v>715</v>
      </c>
      <c r="AW37" s="100">
        <v>2022</v>
      </c>
      <c r="AX37" s="100">
        <v>2022</v>
      </c>
      <c r="AY37" s="99" t="s">
        <v>133</v>
      </c>
    </row>
    <row r="38" spans="1:51" ht="189" customHeight="1" x14ac:dyDescent="0.25">
      <c r="A38" s="126" t="s">
        <v>358</v>
      </c>
      <c r="B38" s="51" t="s">
        <v>32</v>
      </c>
      <c r="C38" s="48" t="s">
        <v>97</v>
      </c>
      <c r="D38" s="50"/>
      <c r="E38" s="104"/>
      <c r="F38" s="50"/>
      <c r="G38" s="50"/>
      <c r="H38" s="50"/>
      <c r="I38" s="50"/>
      <c r="J38" s="50"/>
      <c r="K38" s="87">
        <f t="shared" si="6"/>
        <v>0</v>
      </c>
      <c r="L38" s="50"/>
      <c r="M38" s="50"/>
      <c r="N38" s="50"/>
      <c r="O38" s="50"/>
      <c r="P38" s="50"/>
      <c r="Q38" s="50"/>
      <c r="R38" s="87">
        <f t="shared" si="21"/>
        <v>0</v>
      </c>
      <c r="S38" s="50">
        <v>50000</v>
      </c>
      <c r="T38" s="50"/>
      <c r="U38" s="50"/>
      <c r="V38" s="50"/>
      <c r="W38" s="50"/>
      <c r="X38" s="50"/>
      <c r="Y38" s="87">
        <f t="shared" si="7"/>
        <v>50000</v>
      </c>
      <c r="Z38" s="50">
        <v>250000</v>
      </c>
      <c r="AA38" s="50"/>
      <c r="AB38" s="50"/>
      <c r="AC38" s="50"/>
      <c r="AD38" s="50"/>
      <c r="AE38" s="50"/>
      <c r="AF38" s="87">
        <f t="shared" si="8"/>
        <v>250000</v>
      </c>
      <c r="AG38" s="50">
        <v>250000</v>
      </c>
      <c r="AH38" s="50"/>
      <c r="AI38" s="50"/>
      <c r="AJ38" s="50"/>
      <c r="AK38" s="50"/>
      <c r="AL38" s="50"/>
      <c r="AM38" s="87">
        <f t="shared" si="9"/>
        <v>250000</v>
      </c>
      <c r="AN38" s="50"/>
      <c r="AO38" s="50"/>
      <c r="AP38" s="50"/>
      <c r="AQ38" s="50"/>
      <c r="AR38" s="50"/>
      <c r="AS38" s="50"/>
      <c r="AT38" s="87">
        <f t="shared" si="10"/>
        <v>0</v>
      </c>
      <c r="AU38" s="88">
        <f t="shared" si="19"/>
        <v>550000</v>
      </c>
      <c r="AV38" s="89" t="s">
        <v>899</v>
      </c>
      <c r="AW38" s="50">
        <v>2024</v>
      </c>
      <c r="AX38" s="50">
        <v>2026</v>
      </c>
      <c r="AY38" s="48" t="s">
        <v>142</v>
      </c>
    </row>
    <row r="39" spans="1:51" ht="186" customHeight="1" x14ac:dyDescent="0.25">
      <c r="A39" s="126" t="s">
        <v>359</v>
      </c>
      <c r="B39" s="51" t="s">
        <v>506</v>
      </c>
      <c r="C39" s="48" t="s">
        <v>97</v>
      </c>
      <c r="D39" s="103"/>
      <c r="E39" s="97"/>
      <c r="F39" s="97"/>
      <c r="G39" s="97"/>
      <c r="H39" s="97"/>
      <c r="I39" s="97"/>
      <c r="J39" s="97"/>
      <c r="K39" s="87">
        <f t="shared" si="6"/>
        <v>0</v>
      </c>
      <c r="L39" s="97"/>
      <c r="M39" s="97"/>
      <c r="N39" s="97"/>
      <c r="O39" s="97"/>
      <c r="P39" s="97"/>
      <c r="Q39" s="97" t="s">
        <v>95</v>
      </c>
      <c r="R39" s="87">
        <f t="shared" si="21"/>
        <v>0</v>
      </c>
      <c r="S39" s="50"/>
      <c r="T39" s="50"/>
      <c r="U39" s="50"/>
      <c r="V39" s="50"/>
      <c r="W39" s="50"/>
      <c r="X39" s="50"/>
      <c r="Y39" s="87">
        <f t="shared" si="7"/>
        <v>0</v>
      </c>
      <c r="Z39" s="50">
        <v>128000</v>
      </c>
      <c r="AA39" s="50"/>
      <c r="AB39" s="50"/>
      <c r="AC39" s="50"/>
      <c r="AD39" s="50"/>
      <c r="AE39" s="50"/>
      <c r="AF39" s="87">
        <f t="shared" si="8"/>
        <v>128000</v>
      </c>
      <c r="AG39" s="50">
        <v>500000</v>
      </c>
      <c r="AH39" s="50"/>
      <c r="AI39" s="50"/>
      <c r="AJ39" s="50"/>
      <c r="AK39" s="50"/>
      <c r="AL39" s="50"/>
      <c r="AM39" s="87">
        <f t="shared" si="9"/>
        <v>500000</v>
      </c>
      <c r="AN39" s="50"/>
      <c r="AO39" s="50"/>
      <c r="AP39" s="50"/>
      <c r="AQ39" s="50"/>
      <c r="AR39" s="50"/>
      <c r="AS39" s="50"/>
      <c r="AT39" s="87">
        <f t="shared" si="10"/>
        <v>0</v>
      </c>
      <c r="AU39" s="88">
        <f t="shared" si="19"/>
        <v>628000</v>
      </c>
      <c r="AV39" s="98" t="s">
        <v>716</v>
      </c>
      <c r="AW39" s="100">
        <v>2025</v>
      </c>
      <c r="AX39" s="100">
        <v>2026</v>
      </c>
      <c r="AY39" s="99" t="s">
        <v>131</v>
      </c>
    </row>
    <row r="40" spans="1:51" ht="354.75" customHeight="1" x14ac:dyDescent="0.25">
      <c r="A40" s="126" t="s">
        <v>360</v>
      </c>
      <c r="B40" s="51" t="s">
        <v>106</v>
      </c>
      <c r="C40" s="48" t="s">
        <v>97</v>
      </c>
      <c r="D40" s="50"/>
      <c r="E40" s="104">
        <f>9000</f>
        <v>9000</v>
      </c>
      <c r="F40" s="50"/>
      <c r="G40" s="50"/>
      <c r="H40" s="50"/>
      <c r="I40" s="50"/>
      <c r="J40" s="50"/>
      <c r="K40" s="87">
        <f t="shared" si="6"/>
        <v>9000</v>
      </c>
      <c r="L40" s="104">
        <f>116900/2+50000</f>
        <v>108450</v>
      </c>
      <c r="M40" s="50"/>
      <c r="N40" s="50"/>
      <c r="O40" s="50"/>
      <c r="P40" s="50"/>
      <c r="Q40" s="50"/>
      <c r="R40" s="87">
        <f t="shared" si="21"/>
        <v>108450</v>
      </c>
      <c r="S40" s="50"/>
      <c r="T40" s="50"/>
      <c r="U40" s="50"/>
      <c r="V40" s="50"/>
      <c r="W40" s="50"/>
      <c r="X40" s="50"/>
      <c r="Y40" s="87">
        <f t="shared" si="7"/>
        <v>0</v>
      </c>
      <c r="Z40" s="50"/>
      <c r="AA40" s="50"/>
      <c r="AB40" s="50"/>
      <c r="AC40" s="50"/>
      <c r="AD40" s="50"/>
      <c r="AE40" s="50"/>
      <c r="AF40" s="87">
        <f t="shared" si="8"/>
        <v>0</v>
      </c>
      <c r="AG40" s="50"/>
      <c r="AH40" s="50"/>
      <c r="AI40" s="50"/>
      <c r="AJ40" s="50"/>
      <c r="AK40" s="50"/>
      <c r="AL40" s="50"/>
      <c r="AM40" s="87">
        <f t="shared" si="9"/>
        <v>0</v>
      </c>
      <c r="AN40" s="50"/>
      <c r="AO40" s="50"/>
      <c r="AP40" s="50"/>
      <c r="AQ40" s="50"/>
      <c r="AR40" s="50"/>
      <c r="AS40" s="50"/>
      <c r="AT40" s="87">
        <f t="shared" si="10"/>
        <v>0</v>
      </c>
      <c r="AU40" s="88">
        <f t="shared" si="19"/>
        <v>117450</v>
      </c>
      <c r="AV40" s="89" t="s">
        <v>717</v>
      </c>
      <c r="AW40" s="50">
        <v>2022</v>
      </c>
      <c r="AX40" s="50">
        <v>2023</v>
      </c>
      <c r="AY40" s="48" t="s">
        <v>136</v>
      </c>
    </row>
    <row r="41" spans="1:51" ht="132" customHeight="1" x14ac:dyDescent="0.25">
      <c r="A41" s="126" t="s">
        <v>361</v>
      </c>
      <c r="B41" s="51" t="s">
        <v>35</v>
      </c>
      <c r="C41" s="48" t="s">
        <v>97</v>
      </c>
      <c r="D41" s="50"/>
      <c r="E41" s="104"/>
      <c r="F41" s="50"/>
      <c r="G41" s="50"/>
      <c r="H41" s="50"/>
      <c r="I41" s="50"/>
      <c r="J41" s="50"/>
      <c r="K41" s="87">
        <f t="shared" si="6"/>
        <v>0</v>
      </c>
      <c r="L41" s="50"/>
      <c r="M41" s="50"/>
      <c r="N41" s="50"/>
      <c r="O41" s="50"/>
      <c r="P41" s="50"/>
      <c r="Q41" s="50"/>
      <c r="R41" s="87">
        <f t="shared" si="21"/>
        <v>0</v>
      </c>
      <c r="S41" s="50">
        <v>300000</v>
      </c>
      <c r="T41" s="50"/>
      <c r="U41" s="50"/>
      <c r="V41" s="50"/>
      <c r="W41" s="50"/>
      <c r="X41" s="50"/>
      <c r="Y41" s="87">
        <f t="shared" si="7"/>
        <v>300000</v>
      </c>
      <c r="Z41" s="50"/>
      <c r="AA41" s="50"/>
      <c r="AB41" s="50"/>
      <c r="AC41" s="50"/>
      <c r="AD41" s="50"/>
      <c r="AE41" s="50"/>
      <c r="AF41" s="87">
        <f t="shared" si="8"/>
        <v>0</v>
      </c>
      <c r="AG41" s="50"/>
      <c r="AH41" s="50"/>
      <c r="AI41" s="50"/>
      <c r="AJ41" s="50"/>
      <c r="AK41" s="50"/>
      <c r="AL41" s="50"/>
      <c r="AM41" s="87">
        <f t="shared" si="9"/>
        <v>0</v>
      </c>
      <c r="AN41" s="50"/>
      <c r="AO41" s="50"/>
      <c r="AP41" s="50"/>
      <c r="AQ41" s="50"/>
      <c r="AR41" s="50"/>
      <c r="AS41" s="50"/>
      <c r="AT41" s="87">
        <f t="shared" si="10"/>
        <v>0</v>
      </c>
      <c r="AU41" s="88">
        <f t="shared" si="19"/>
        <v>300000</v>
      </c>
      <c r="AV41" s="89" t="s">
        <v>718</v>
      </c>
      <c r="AW41" s="50">
        <v>2024</v>
      </c>
      <c r="AX41" s="50">
        <v>2024</v>
      </c>
      <c r="AY41" s="48" t="s">
        <v>136</v>
      </c>
    </row>
    <row r="42" spans="1:51" ht="170.25" customHeight="1" x14ac:dyDescent="0.25">
      <c r="A42" s="126" t="s">
        <v>362</v>
      </c>
      <c r="B42" s="51" t="s">
        <v>36</v>
      </c>
      <c r="C42" s="48" t="s">
        <v>97</v>
      </c>
      <c r="D42" s="50"/>
      <c r="E42" s="104">
        <v>0</v>
      </c>
      <c r="F42" s="50"/>
      <c r="G42" s="50"/>
      <c r="H42" s="50"/>
      <c r="I42" s="50"/>
      <c r="J42" s="50"/>
      <c r="K42" s="87">
        <f t="shared" si="6"/>
        <v>0</v>
      </c>
      <c r="L42" s="50">
        <v>120000</v>
      </c>
      <c r="M42" s="50"/>
      <c r="N42" s="50"/>
      <c r="O42" s="50"/>
      <c r="P42" s="50"/>
      <c r="Q42" s="50"/>
      <c r="R42" s="87">
        <f t="shared" si="21"/>
        <v>120000</v>
      </c>
      <c r="S42" s="50"/>
      <c r="T42" s="50"/>
      <c r="U42" s="50"/>
      <c r="V42" s="50"/>
      <c r="W42" s="50"/>
      <c r="X42" s="50"/>
      <c r="Y42" s="87">
        <f t="shared" si="7"/>
        <v>0</v>
      </c>
      <c r="Z42" s="50"/>
      <c r="AA42" s="50"/>
      <c r="AB42" s="50"/>
      <c r="AC42" s="50"/>
      <c r="AD42" s="50"/>
      <c r="AE42" s="50"/>
      <c r="AF42" s="87">
        <f t="shared" si="8"/>
        <v>0</v>
      </c>
      <c r="AG42" s="50"/>
      <c r="AH42" s="50"/>
      <c r="AI42" s="50"/>
      <c r="AJ42" s="50"/>
      <c r="AK42" s="50"/>
      <c r="AL42" s="50"/>
      <c r="AM42" s="87">
        <f t="shared" si="9"/>
        <v>0</v>
      </c>
      <c r="AN42" s="50"/>
      <c r="AO42" s="50"/>
      <c r="AP42" s="50"/>
      <c r="AQ42" s="50"/>
      <c r="AR42" s="50"/>
      <c r="AS42" s="50"/>
      <c r="AT42" s="87">
        <f t="shared" si="10"/>
        <v>0</v>
      </c>
      <c r="AU42" s="88">
        <f t="shared" si="19"/>
        <v>120000</v>
      </c>
      <c r="AV42" s="89" t="s">
        <v>719</v>
      </c>
      <c r="AW42" s="50">
        <v>2023</v>
      </c>
      <c r="AX42" s="50">
        <v>2023</v>
      </c>
      <c r="AY42" s="48" t="s">
        <v>136</v>
      </c>
    </row>
    <row r="43" spans="1:51" ht="147" customHeight="1" x14ac:dyDescent="0.25">
      <c r="A43" s="126" t="s">
        <v>363</v>
      </c>
      <c r="B43" s="51" t="s">
        <v>37</v>
      </c>
      <c r="C43" s="48" t="s">
        <v>97</v>
      </c>
      <c r="D43" s="50"/>
      <c r="E43" s="104"/>
      <c r="F43" s="50"/>
      <c r="G43" s="50"/>
      <c r="H43" s="50"/>
      <c r="I43" s="50"/>
      <c r="J43" s="50"/>
      <c r="K43" s="87">
        <f t="shared" si="6"/>
        <v>0</v>
      </c>
      <c r="L43" s="50">
        <v>150000</v>
      </c>
      <c r="M43" s="50"/>
      <c r="N43" s="50"/>
      <c r="O43" s="50"/>
      <c r="P43" s="50"/>
      <c r="Q43" s="50"/>
      <c r="R43" s="87">
        <f t="shared" si="21"/>
        <v>150000</v>
      </c>
      <c r="S43" s="50">
        <v>150000</v>
      </c>
      <c r="T43" s="50"/>
      <c r="U43" s="50"/>
      <c r="V43" s="50"/>
      <c r="W43" s="50"/>
      <c r="X43" s="50"/>
      <c r="Y43" s="87">
        <f t="shared" si="7"/>
        <v>150000</v>
      </c>
      <c r="Z43" s="50"/>
      <c r="AA43" s="50"/>
      <c r="AB43" s="50"/>
      <c r="AC43" s="50"/>
      <c r="AD43" s="50"/>
      <c r="AE43" s="50"/>
      <c r="AF43" s="87">
        <f t="shared" si="8"/>
        <v>0</v>
      </c>
      <c r="AG43" s="50"/>
      <c r="AH43" s="50"/>
      <c r="AI43" s="50"/>
      <c r="AJ43" s="50"/>
      <c r="AK43" s="50"/>
      <c r="AL43" s="50"/>
      <c r="AM43" s="87">
        <f t="shared" si="9"/>
        <v>0</v>
      </c>
      <c r="AN43" s="50"/>
      <c r="AO43" s="50"/>
      <c r="AP43" s="50"/>
      <c r="AQ43" s="50"/>
      <c r="AR43" s="50"/>
      <c r="AS43" s="50"/>
      <c r="AT43" s="87">
        <f t="shared" si="10"/>
        <v>0</v>
      </c>
      <c r="AU43" s="88">
        <f t="shared" si="19"/>
        <v>300000</v>
      </c>
      <c r="AV43" s="89" t="s">
        <v>720</v>
      </c>
      <c r="AW43" s="50">
        <v>2023</v>
      </c>
      <c r="AX43" s="50">
        <v>2024</v>
      </c>
      <c r="AY43" s="48" t="s">
        <v>136</v>
      </c>
    </row>
    <row r="44" spans="1:51" ht="209.25" customHeight="1" x14ac:dyDescent="0.25">
      <c r="A44" s="126" t="s">
        <v>364</v>
      </c>
      <c r="B44" s="51" t="s">
        <v>222</v>
      </c>
      <c r="C44" s="48" t="s">
        <v>97</v>
      </c>
      <c r="D44" s="50"/>
      <c r="E44" s="104">
        <v>48840</v>
      </c>
      <c r="F44" s="50"/>
      <c r="G44" s="50"/>
      <c r="H44" s="50"/>
      <c r="I44" s="50"/>
      <c r="J44" s="50"/>
      <c r="K44" s="87">
        <f t="shared" si="6"/>
        <v>48840</v>
      </c>
      <c r="L44" s="50">
        <v>20000</v>
      </c>
      <c r="M44" s="50"/>
      <c r="N44" s="50"/>
      <c r="O44" s="50"/>
      <c r="P44" s="50"/>
      <c r="Q44" s="50"/>
      <c r="R44" s="87">
        <f t="shared" si="21"/>
        <v>20000</v>
      </c>
      <c r="S44" s="50"/>
      <c r="T44" s="50"/>
      <c r="U44" s="50"/>
      <c r="V44" s="50"/>
      <c r="W44" s="50"/>
      <c r="X44" s="50"/>
      <c r="Y44" s="87">
        <f t="shared" si="7"/>
        <v>0</v>
      </c>
      <c r="Z44" s="50"/>
      <c r="AA44" s="50"/>
      <c r="AB44" s="50"/>
      <c r="AC44" s="50"/>
      <c r="AD44" s="50"/>
      <c r="AE44" s="50"/>
      <c r="AF44" s="87">
        <f t="shared" si="8"/>
        <v>0</v>
      </c>
      <c r="AG44" s="50"/>
      <c r="AH44" s="50"/>
      <c r="AI44" s="50"/>
      <c r="AJ44" s="50"/>
      <c r="AK44" s="50"/>
      <c r="AL44" s="50"/>
      <c r="AM44" s="87">
        <f t="shared" si="9"/>
        <v>0</v>
      </c>
      <c r="AN44" s="50"/>
      <c r="AO44" s="50"/>
      <c r="AP44" s="50"/>
      <c r="AQ44" s="50"/>
      <c r="AR44" s="50"/>
      <c r="AS44" s="50"/>
      <c r="AT44" s="87">
        <f t="shared" si="10"/>
        <v>0</v>
      </c>
      <c r="AU44" s="88">
        <f t="shared" si="19"/>
        <v>68840</v>
      </c>
      <c r="AV44" s="96" t="s">
        <v>721</v>
      </c>
      <c r="AW44" s="50">
        <v>2022</v>
      </c>
      <c r="AX44" s="50">
        <v>2023</v>
      </c>
      <c r="AY44" s="48" t="s">
        <v>221</v>
      </c>
    </row>
    <row r="45" spans="1:51" ht="192" customHeight="1" x14ac:dyDescent="0.25">
      <c r="A45" s="126" t="s">
        <v>365</v>
      </c>
      <c r="B45" s="51" t="s">
        <v>105</v>
      </c>
      <c r="C45" s="48" t="s">
        <v>97</v>
      </c>
      <c r="D45" s="50"/>
      <c r="E45" s="104">
        <v>14060</v>
      </c>
      <c r="F45" s="50"/>
      <c r="G45" s="50"/>
      <c r="H45" s="50"/>
      <c r="I45" s="50"/>
      <c r="J45" s="50"/>
      <c r="K45" s="87">
        <f t="shared" si="6"/>
        <v>14060</v>
      </c>
      <c r="L45" s="50">
        <v>513980</v>
      </c>
      <c r="M45" s="50"/>
      <c r="N45" s="50"/>
      <c r="O45" s="50"/>
      <c r="P45" s="50"/>
      <c r="Q45" s="50"/>
      <c r="R45" s="87">
        <f t="shared" si="21"/>
        <v>513980</v>
      </c>
      <c r="S45" s="50"/>
      <c r="T45" s="50"/>
      <c r="U45" s="50"/>
      <c r="V45" s="50"/>
      <c r="W45" s="50"/>
      <c r="X45" s="50"/>
      <c r="Y45" s="87">
        <f t="shared" si="7"/>
        <v>0</v>
      </c>
      <c r="Z45" s="50"/>
      <c r="AA45" s="50"/>
      <c r="AB45" s="50"/>
      <c r="AC45" s="50"/>
      <c r="AD45" s="50"/>
      <c r="AE45" s="50"/>
      <c r="AF45" s="87">
        <f t="shared" si="8"/>
        <v>0</v>
      </c>
      <c r="AG45" s="50"/>
      <c r="AH45" s="50"/>
      <c r="AI45" s="50"/>
      <c r="AJ45" s="50"/>
      <c r="AK45" s="50"/>
      <c r="AL45" s="50"/>
      <c r="AM45" s="87">
        <f t="shared" si="9"/>
        <v>0</v>
      </c>
      <c r="AN45" s="50"/>
      <c r="AO45" s="50"/>
      <c r="AP45" s="50"/>
      <c r="AQ45" s="50"/>
      <c r="AR45" s="50"/>
      <c r="AS45" s="50"/>
      <c r="AT45" s="87">
        <f t="shared" si="10"/>
        <v>0</v>
      </c>
      <c r="AU45" s="88">
        <f t="shared" si="19"/>
        <v>528040</v>
      </c>
      <c r="AV45" s="89" t="s">
        <v>722</v>
      </c>
      <c r="AW45" s="50">
        <v>2022</v>
      </c>
      <c r="AX45" s="50">
        <v>2023</v>
      </c>
      <c r="AY45" s="48" t="s">
        <v>146</v>
      </c>
    </row>
    <row r="46" spans="1:51" ht="120" customHeight="1" x14ac:dyDescent="0.25">
      <c r="A46" s="126" t="s">
        <v>366</v>
      </c>
      <c r="B46" s="51" t="s">
        <v>39</v>
      </c>
      <c r="C46" s="48" t="s">
        <v>97</v>
      </c>
      <c r="D46" s="50"/>
      <c r="E46" s="104">
        <v>513980</v>
      </c>
      <c r="F46" s="50"/>
      <c r="G46" s="50"/>
      <c r="H46" s="50"/>
      <c r="I46" s="50"/>
      <c r="J46" s="50"/>
      <c r="K46" s="87">
        <f t="shared" si="6"/>
        <v>513980</v>
      </c>
      <c r="L46" s="50"/>
      <c r="M46" s="50"/>
      <c r="N46" s="50"/>
      <c r="O46" s="50"/>
      <c r="P46" s="50"/>
      <c r="Q46" s="50"/>
      <c r="R46" s="87">
        <f t="shared" si="21"/>
        <v>0</v>
      </c>
      <c r="S46" s="50"/>
      <c r="T46" s="50"/>
      <c r="U46" s="50"/>
      <c r="V46" s="50"/>
      <c r="W46" s="50"/>
      <c r="X46" s="50"/>
      <c r="Y46" s="87">
        <f t="shared" si="7"/>
        <v>0</v>
      </c>
      <c r="Z46" s="50"/>
      <c r="AA46" s="50"/>
      <c r="AB46" s="50"/>
      <c r="AC46" s="50"/>
      <c r="AD46" s="50"/>
      <c r="AE46" s="50"/>
      <c r="AF46" s="87">
        <f t="shared" si="8"/>
        <v>0</v>
      </c>
      <c r="AG46" s="50"/>
      <c r="AH46" s="50"/>
      <c r="AI46" s="50"/>
      <c r="AJ46" s="50"/>
      <c r="AK46" s="50"/>
      <c r="AL46" s="50"/>
      <c r="AM46" s="87">
        <f t="shared" si="9"/>
        <v>0</v>
      </c>
      <c r="AN46" s="50"/>
      <c r="AO46" s="50"/>
      <c r="AP46" s="50"/>
      <c r="AQ46" s="50"/>
      <c r="AR46" s="50"/>
      <c r="AS46" s="50"/>
      <c r="AT46" s="87">
        <f t="shared" si="10"/>
        <v>0</v>
      </c>
      <c r="AU46" s="88">
        <f t="shared" si="19"/>
        <v>513980</v>
      </c>
      <c r="AV46" s="89" t="s">
        <v>723</v>
      </c>
      <c r="AW46" s="50">
        <v>2022</v>
      </c>
      <c r="AX46" s="50">
        <v>2022</v>
      </c>
      <c r="AY46" s="48" t="s">
        <v>890</v>
      </c>
    </row>
    <row r="47" spans="1:51" ht="159.75" customHeight="1" x14ac:dyDescent="0.25">
      <c r="A47" s="126" t="s">
        <v>367</v>
      </c>
      <c r="B47" s="51" t="s">
        <v>883</v>
      </c>
      <c r="C47" s="48" t="s">
        <v>97</v>
      </c>
      <c r="D47" s="50"/>
      <c r="E47" s="50">
        <v>0</v>
      </c>
      <c r="F47" s="50"/>
      <c r="G47" s="50"/>
      <c r="H47" s="50"/>
      <c r="I47" s="50"/>
      <c r="J47" s="50"/>
      <c r="K47" s="87">
        <f t="shared" si="6"/>
        <v>0</v>
      </c>
      <c r="L47" s="50"/>
      <c r="M47" s="50"/>
      <c r="N47" s="50"/>
      <c r="O47" s="50"/>
      <c r="P47" s="50"/>
      <c r="Q47" s="50"/>
      <c r="R47" s="87">
        <f t="shared" si="21"/>
        <v>0</v>
      </c>
      <c r="S47" s="50"/>
      <c r="T47" s="50"/>
      <c r="U47" s="50"/>
      <c r="V47" s="50"/>
      <c r="W47" s="50"/>
      <c r="X47" s="50"/>
      <c r="Y47" s="87">
        <f t="shared" si="7"/>
        <v>0</v>
      </c>
      <c r="Z47" s="50"/>
      <c r="AA47" s="50"/>
      <c r="AB47" s="50"/>
      <c r="AC47" s="50"/>
      <c r="AD47" s="50"/>
      <c r="AE47" s="50"/>
      <c r="AF47" s="87">
        <f t="shared" si="8"/>
        <v>0</v>
      </c>
      <c r="AG47" s="50"/>
      <c r="AH47" s="50"/>
      <c r="AI47" s="50"/>
      <c r="AJ47" s="50"/>
      <c r="AK47" s="50"/>
      <c r="AL47" s="50"/>
      <c r="AM47" s="87">
        <f t="shared" si="9"/>
        <v>0</v>
      </c>
      <c r="AN47" s="50"/>
      <c r="AO47" s="50"/>
      <c r="AP47" s="50"/>
      <c r="AQ47" s="50"/>
      <c r="AR47" s="50"/>
      <c r="AS47" s="50"/>
      <c r="AT47" s="87">
        <f t="shared" si="10"/>
        <v>0</v>
      </c>
      <c r="AU47" s="88">
        <f t="shared" si="19"/>
        <v>0</v>
      </c>
      <c r="AV47" s="89" t="s">
        <v>724</v>
      </c>
      <c r="AW47" s="50">
        <v>2022</v>
      </c>
      <c r="AX47" s="50">
        <v>2022</v>
      </c>
      <c r="AY47" s="48" t="s">
        <v>143</v>
      </c>
    </row>
    <row r="48" spans="1:51" ht="135" customHeight="1" x14ac:dyDescent="0.25">
      <c r="A48" s="126" t="s">
        <v>368</v>
      </c>
      <c r="B48" s="51" t="s">
        <v>38</v>
      </c>
      <c r="C48" s="48" t="s">
        <v>97</v>
      </c>
      <c r="D48" s="50"/>
      <c r="E48" s="50"/>
      <c r="F48" s="50"/>
      <c r="G48" s="50"/>
      <c r="H48" s="50"/>
      <c r="I48" s="50"/>
      <c r="J48" s="50"/>
      <c r="K48" s="87">
        <f t="shared" si="6"/>
        <v>0</v>
      </c>
      <c r="L48" s="50">
        <v>30000</v>
      </c>
      <c r="M48" s="50"/>
      <c r="N48" s="50"/>
      <c r="O48" s="50"/>
      <c r="P48" s="50"/>
      <c r="Q48" s="50"/>
      <c r="R48" s="87">
        <f t="shared" si="21"/>
        <v>30000</v>
      </c>
      <c r="S48" s="50"/>
      <c r="T48" s="50"/>
      <c r="U48" s="50"/>
      <c r="V48" s="50"/>
      <c r="W48" s="50"/>
      <c r="X48" s="50"/>
      <c r="Y48" s="87">
        <f t="shared" si="7"/>
        <v>0</v>
      </c>
      <c r="Z48" s="50"/>
      <c r="AA48" s="50"/>
      <c r="AB48" s="50"/>
      <c r="AC48" s="50"/>
      <c r="AD48" s="50"/>
      <c r="AE48" s="50"/>
      <c r="AF48" s="87">
        <f t="shared" si="8"/>
        <v>0</v>
      </c>
      <c r="AG48" s="50"/>
      <c r="AH48" s="50"/>
      <c r="AI48" s="50"/>
      <c r="AJ48" s="50"/>
      <c r="AK48" s="50"/>
      <c r="AL48" s="50"/>
      <c r="AM48" s="87">
        <f t="shared" si="9"/>
        <v>0</v>
      </c>
      <c r="AN48" s="50"/>
      <c r="AO48" s="50"/>
      <c r="AP48" s="50"/>
      <c r="AQ48" s="50"/>
      <c r="AR48" s="50"/>
      <c r="AS48" s="50"/>
      <c r="AT48" s="87">
        <f t="shared" si="10"/>
        <v>0</v>
      </c>
      <c r="AU48" s="88">
        <f t="shared" si="19"/>
        <v>30000</v>
      </c>
      <c r="AV48" s="89" t="s">
        <v>725</v>
      </c>
      <c r="AW48" s="50">
        <v>2023</v>
      </c>
      <c r="AX48" s="50">
        <v>2023</v>
      </c>
      <c r="AY48" s="48" t="s">
        <v>149</v>
      </c>
    </row>
    <row r="49" spans="1:149" ht="139.5" customHeight="1" x14ac:dyDescent="0.25">
      <c r="A49" s="126" t="s">
        <v>369</v>
      </c>
      <c r="B49" s="51" t="s">
        <v>40</v>
      </c>
      <c r="C49" s="48" t="s">
        <v>97</v>
      </c>
      <c r="D49" s="50"/>
      <c r="E49" s="104">
        <v>3093245.6</v>
      </c>
      <c r="F49" s="50"/>
      <c r="G49" s="50"/>
      <c r="H49" s="50"/>
      <c r="I49" s="50"/>
      <c r="J49" s="50"/>
      <c r="K49" s="87">
        <f t="shared" si="6"/>
        <v>3093245.6</v>
      </c>
      <c r="L49" s="50"/>
      <c r="M49" s="50"/>
      <c r="N49" s="50"/>
      <c r="O49" s="50"/>
      <c r="P49" s="50"/>
      <c r="Q49" s="50"/>
      <c r="R49" s="87">
        <f t="shared" si="21"/>
        <v>0</v>
      </c>
      <c r="S49" s="50"/>
      <c r="T49" s="50"/>
      <c r="U49" s="50"/>
      <c r="V49" s="50"/>
      <c r="W49" s="50"/>
      <c r="X49" s="50"/>
      <c r="Y49" s="87">
        <f t="shared" si="7"/>
        <v>0</v>
      </c>
      <c r="Z49" s="50"/>
      <c r="AA49" s="50"/>
      <c r="AB49" s="50"/>
      <c r="AC49" s="50"/>
      <c r="AD49" s="50"/>
      <c r="AE49" s="50"/>
      <c r="AF49" s="87">
        <f t="shared" si="8"/>
        <v>0</v>
      </c>
      <c r="AG49" s="50"/>
      <c r="AH49" s="50"/>
      <c r="AI49" s="50"/>
      <c r="AJ49" s="50"/>
      <c r="AK49" s="50"/>
      <c r="AL49" s="50"/>
      <c r="AM49" s="87">
        <f t="shared" si="9"/>
        <v>0</v>
      </c>
      <c r="AN49" s="50"/>
      <c r="AO49" s="50"/>
      <c r="AP49" s="50"/>
      <c r="AQ49" s="50"/>
      <c r="AR49" s="50"/>
      <c r="AS49" s="50"/>
      <c r="AT49" s="87">
        <f t="shared" si="10"/>
        <v>0</v>
      </c>
      <c r="AU49" s="88">
        <f t="shared" si="19"/>
        <v>3093245.6</v>
      </c>
      <c r="AV49" s="89" t="s">
        <v>726</v>
      </c>
      <c r="AW49" s="50">
        <v>2022</v>
      </c>
      <c r="AX49" s="50">
        <v>2022</v>
      </c>
      <c r="AY49" s="48" t="s">
        <v>149</v>
      </c>
    </row>
    <row r="50" spans="1:149" ht="286.5" customHeight="1" x14ac:dyDescent="0.25">
      <c r="A50" s="126" t="s">
        <v>370</v>
      </c>
      <c r="B50" s="51" t="s">
        <v>104</v>
      </c>
      <c r="C50" s="48" t="s">
        <v>97</v>
      </c>
      <c r="D50" s="50"/>
      <c r="E50" s="50">
        <v>11000</v>
      </c>
      <c r="F50" s="50"/>
      <c r="G50" s="50"/>
      <c r="H50" s="50"/>
      <c r="I50" s="50"/>
      <c r="J50" s="50"/>
      <c r="K50" s="87">
        <f t="shared" si="6"/>
        <v>11000</v>
      </c>
      <c r="L50" s="104">
        <v>33100</v>
      </c>
      <c r="M50" s="50"/>
      <c r="N50" s="50"/>
      <c r="O50" s="50"/>
      <c r="P50" s="50"/>
      <c r="Q50" s="50"/>
      <c r="R50" s="87">
        <f t="shared" si="21"/>
        <v>33100</v>
      </c>
      <c r="S50" s="50">
        <v>44100</v>
      </c>
      <c r="T50" s="50"/>
      <c r="U50" s="50"/>
      <c r="V50" s="50"/>
      <c r="W50" s="50"/>
      <c r="X50" s="50"/>
      <c r="Y50" s="87">
        <f t="shared" si="7"/>
        <v>44100</v>
      </c>
      <c r="Z50" s="50"/>
      <c r="AA50" s="50"/>
      <c r="AB50" s="50"/>
      <c r="AC50" s="50"/>
      <c r="AD50" s="50"/>
      <c r="AE50" s="50"/>
      <c r="AF50" s="87">
        <f t="shared" si="8"/>
        <v>0</v>
      </c>
      <c r="AG50" s="50"/>
      <c r="AH50" s="50"/>
      <c r="AI50" s="50"/>
      <c r="AJ50" s="50"/>
      <c r="AK50" s="50"/>
      <c r="AL50" s="50"/>
      <c r="AM50" s="87">
        <f t="shared" si="9"/>
        <v>0</v>
      </c>
      <c r="AN50" s="50"/>
      <c r="AO50" s="50"/>
      <c r="AP50" s="50"/>
      <c r="AQ50" s="50"/>
      <c r="AR50" s="50"/>
      <c r="AS50" s="50"/>
      <c r="AT50" s="87">
        <f t="shared" si="10"/>
        <v>0</v>
      </c>
      <c r="AU50" s="88">
        <f t="shared" si="19"/>
        <v>88200</v>
      </c>
      <c r="AV50" s="89" t="s">
        <v>727</v>
      </c>
      <c r="AW50" s="50">
        <v>2022</v>
      </c>
      <c r="AX50" s="50">
        <v>2024</v>
      </c>
      <c r="AY50" s="48" t="s">
        <v>144</v>
      </c>
    </row>
    <row r="51" spans="1:149" ht="183" customHeight="1" x14ac:dyDescent="0.25">
      <c r="A51" s="296" t="s">
        <v>371</v>
      </c>
      <c r="B51" s="233" t="s">
        <v>967</v>
      </c>
      <c r="C51" s="233" t="s">
        <v>97</v>
      </c>
      <c r="D51" s="289"/>
      <c r="E51" s="289"/>
      <c r="F51" s="289"/>
      <c r="G51" s="289"/>
      <c r="H51" s="289"/>
      <c r="I51" s="289"/>
      <c r="J51" s="289"/>
      <c r="K51" s="288">
        <f t="shared" si="6"/>
        <v>0</v>
      </c>
      <c r="L51" s="289"/>
      <c r="M51" s="289"/>
      <c r="N51" s="289"/>
      <c r="O51" s="289"/>
      <c r="P51" s="289"/>
      <c r="Q51" s="289"/>
      <c r="R51" s="288">
        <f t="shared" si="21"/>
        <v>0</v>
      </c>
      <c r="S51" s="289"/>
      <c r="T51" s="289"/>
      <c r="U51" s="289"/>
      <c r="V51" s="289"/>
      <c r="W51" s="289"/>
      <c r="X51" s="289"/>
      <c r="Y51" s="288">
        <f t="shared" si="7"/>
        <v>0</v>
      </c>
      <c r="Z51" s="289">
        <v>355000</v>
      </c>
      <c r="AA51" s="289"/>
      <c r="AB51" s="289"/>
      <c r="AC51" s="289"/>
      <c r="AD51" s="289"/>
      <c r="AE51" s="289"/>
      <c r="AF51" s="288">
        <f t="shared" si="8"/>
        <v>355000</v>
      </c>
      <c r="AG51" s="289"/>
      <c r="AH51" s="289"/>
      <c r="AI51" s="289"/>
      <c r="AJ51" s="289"/>
      <c r="AK51" s="289"/>
      <c r="AL51" s="289"/>
      <c r="AM51" s="288">
        <f t="shared" si="9"/>
        <v>0</v>
      </c>
      <c r="AN51" s="289"/>
      <c r="AO51" s="289"/>
      <c r="AP51" s="289"/>
      <c r="AQ51" s="289"/>
      <c r="AR51" s="289"/>
      <c r="AS51" s="289"/>
      <c r="AT51" s="288">
        <f t="shared" si="10"/>
        <v>0</v>
      </c>
      <c r="AU51" s="297">
        <f t="shared" si="19"/>
        <v>355000</v>
      </c>
      <c r="AV51" s="294" t="s">
        <v>997</v>
      </c>
      <c r="AW51" s="289">
        <v>2025</v>
      </c>
      <c r="AX51" s="289">
        <v>2025</v>
      </c>
      <c r="AY51" s="233" t="s">
        <v>144</v>
      </c>
    </row>
    <row r="52" spans="1:149" ht="35.1" customHeight="1" x14ac:dyDescent="0.25">
      <c r="A52" s="320" t="s">
        <v>999</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c r="AU52" s="321"/>
      <c r="AV52" s="321"/>
      <c r="AW52" s="321"/>
      <c r="AX52" s="321"/>
      <c r="AY52" s="322"/>
    </row>
    <row r="53" spans="1:149" s="20" customFormat="1" ht="202.5" customHeight="1" x14ac:dyDescent="0.25">
      <c r="A53" s="126" t="s">
        <v>372</v>
      </c>
      <c r="B53" s="51" t="s">
        <v>220</v>
      </c>
      <c r="C53" s="48" t="s">
        <v>97</v>
      </c>
      <c r="D53" s="50"/>
      <c r="E53" s="104"/>
      <c r="F53" s="50"/>
      <c r="G53" s="50"/>
      <c r="H53" s="50"/>
      <c r="I53" s="50"/>
      <c r="J53" s="50"/>
      <c r="K53" s="87">
        <f t="shared" ref="K53" si="22">E53+F53+G53+I53</f>
        <v>0</v>
      </c>
      <c r="L53" s="50"/>
      <c r="M53" s="50"/>
      <c r="N53" s="50"/>
      <c r="O53" s="50"/>
      <c r="P53" s="50"/>
      <c r="Q53" s="50"/>
      <c r="R53" s="87">
        <f t="shared" si="21"/>
        <v>0</v>
      </c>
      <c r="S53" s="50"/>
      <c r="T53" s="50"/>
      <c r="U53" s="50"/>
      <c r="V53" s="50"/>
      <c r="W53" s="50"/>
      <c r="X53" s="50"/>
      <c r="Y53" s="87">
        <f t="shared" si="7"/>
        <v>0</v>
      </c>
      <c r="Z53" s="50"/>
      <c r="AA53" s="50"/>
      <c r="AB53" s="50"/>
      <c r="AC53" s="50"/>
      <c r="AD53" s="50"/>
      <c r="AE53" s="50"/>
      <c r="AF53" s="87">
        <f t="shared" si="8"/>
        <v>0</v>
      </c>
      <c r="AG53" s="50">
        <v>50000</v>
      </c>
      <c r="AH53" s="50"/>
      <c r="AI53" s="50"/>
      <c r="AJ53" s="50"/>
      <c r="AK53" s="50"/>
      <c r="AL53" s="50"/>
      <c r="AM53" s="87">
        <f t="shared" si="9"/>
        <v>50000</v>
      </c>
      <c r="AN53" s="50"/>
      <c r="AO53" s="50"/>
      <c r="AP53" s="50"/>
      <c r="AQ53" s="50"/>
      <c r="AR53" s="50"/>
      <c r="AS53" s="50"/>
      <c r="AT53" s="87">
        <f t="shared" si="10"/>
        <v>0</v>
      </c>
      <c r="AU53" s="88">
        <f t="shared" si="19"/>
        <v>50000</v>
      </c>
      <c r="AV53" s="89" t="s">
        <v>728</v>
      </c>
      <c r="AW53" s="50">
        <v>2026</v>
      </c>
      <c r="AX53" s="50">
        <v>2026</v>
      </c>
      <c r="AY53" s="48" t="s">
        <v>145</v>
      </c>
    </row>
    <row r="54" spans="1:149" s="20" customFormat="1" ht="51.6" customHeight="1" x14ac:dyDescent="0.25">
      <c r="A54" s="339" t="s">
        <v>373</v>
      </c>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row>
    <row r="55" spans="1:149" s="20" customFormat="1" ht="31.5" customHeight="1" x14ac:dyDescent="0.25">
      <c r="A55" s="55" t="s">
        <v>473</v>
      </c>
      <c r="B55" s="32"/>
      <c r="C55" s="32"/>
      <c r="D55" s="32"/>
      <c r="E55" s="32"/>
      <c r="F55" s="32"/>
      <c r="G55" s="32"/>
      <c r="H55" s="32"/>
      <c r="I55" s="32"/>
      <c r="J55" s="32"/>
      <c r="K55" s="39">
        <f>E55+F55+G55+I55</f>
        <v>0</v>
      </c>
      <c r="L55" s="34"/>
      <c r="M55" s="32"/>
      <c r="N55" s="32"/>
      <c r="O55" s="32"/>
      <c r="P55" s="32"/>
      <c r="Q55" s="32"/>
      <c r="R55" s="39">
        <f>L55+M55+N55+P55</f>
        <v>0</v>
      </c>
      <c r="S55" s="40"/>
      <c r="T55" s="40"/>
      <c r="U55" s="40"/>
      <c r="V55" s="40"/>
      <c r="W55" s="40"/>
      <c r="X55" s="40"/>
      <c r="Y55" s="39">
        <f>S55+T55+U55+W55</f>
        <v>0</v>
      </c>
      <c r="Z55" s="40"/>
      <c r="AA55" s="40"/>
      <c r="AB55" s="40"/>
      <c r="AC55" s="40"/>
      <c r="AD55" s="40"/>
      <c r="AE55" s="40"/>
      <c r="AF55" s="39">
        <f>Z55+AA55+AB55+AD55</f>
        <v>0</v>
      </c>
      <c r="AG55" s="40"/>
      <c r="AH55" s="40"/>
      <c r="AI55" s="40"/>
      <c r="AJ55" s="40"/>
      <c r="AK55" s="40"/>
      <c r="AL55" s="40"/>
      <c r="AM55" s="39">
        <f>AG55+AH55+AI55+AK55</f>
        <v>0</v>
      </c>
      <c r="AN55" s="40"/>
      <c r="AO55" s="40"/>
      <c r="AP55" s="40"/>
      <c r="AQ55" s="40"/>
      <c r="AR55" s="40"/>
      <c r="AS55" s="40"/>
      <c r="AT55" s="39">
        <f>AN55+AO55+AP55+AR55</f>
        <v>0</v>
      </c>
      <c r="AU55" s="35">
        <f>AT55+AM55+AF55+Y55+R55+K55</f>
        <v>0</v>
      </c>
      <c r="AV55" s="43"/>
      <c r="AW55" s="32"/>
      <c r="AX55" s="36"/>
      <c r="AY55" s="53"/>
    </row>
    <row r="56" spans="1:149" s="20" customFormat="1" ht="29.1" customHeight="1" x14ac:dyDescent="0.25">
      <c r="A56" s="339" t="s">
        <v>594</v>
      </c>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row>
    <row r="57" spans="1:149" s="20" customFormat="1" ht="31.5" customHeight="1" x14ac:dyDescent="0.25">
      <c r="A57" s="55" t="s">
        <v>474</v>
      </c>
      <c r="B57" s="32"/>
      <c r="C57" s="32"/>
      <c r="D57" s="32"/>
      <c r="E57" s="32"/>
      <c r="F57" s="32"/>
      <c r="G57" s="32"/>
      <c r="H57" s="32"/>
      <c r="I57" s="32"/>
      <c r="J57" s="32"/>
      <c r="K57" s="39">
        <f>E57+F57+G57+I57</f>
        <v>0</v>
      </c>
      <c r="L57" s="34"/>
      <c r="M57" s="32"/>
      <c r="N57" s="32"/>
      <c r="O57" s="32"/>
      <c r="P57" s="32"/>
      <c r="Q57" s="32"/>
      <c r="R57" s="39">
        <f>L57+M57+N57+P57</f>
        <v>0</v>
      </c>
      <c r="S57" s="40"/>
      <c r="T57" s="40"/>
      <c r="U57" s="40"/>
      <c r="V57" s="40"/>
      <c r="W57" s="40"/>
      <c r="X57" s="40"/>
      <c r="Y57" s="39">
        <f>S57+T57+U57+W57</f>
        <v>0</v>
      </c>
      <c r="Z57" s="40"/>
      <c r="AA57" s="40"/>
      <c r="AB57" s="40"/>
      <c r="AC57" s="40"/>
      <c r="AD57" s="40"/>
      <c r="AE57" s="40"/>
      <c r="AF57" s="39">
        <f>Z57+AA57+AB57+AD57</f>
        <v>0</v>
      </c>
      <c r="AG57" s="40"/>
      <c r="AH57" s="40"/>
      <c r="AI57" s="40"/>
      <c r="AJ57" s="40"/>
      <c r="AK57" s="40"/>
      <c r="AL57" s="40"/>
      <c r="AM57" s="39">
        <f>AG57+AH57+AI57+AK57</f>
        <v>0</v>
      </c>
      <c r="AN57" s="40"/>
      <c r="AO57" s="40"/>
      <c r="AP57" s="40"/>
      <c r="AQ57" s="40"/>
      <c r="AR57" s="40"/>
      <c r="AS57" s="40"/>
      <c r="AT57" s="39">
        <f>AN57+AO57+AP57+AR57</f>
        <v>0</v>
      </c>
      <c r="AU57" s="35">
        <f>AT57+AM57+AF57+Y57+R57+K57</f>
        <v>0</v>
      </c>
      <c r="AV57" s="43"/>
      <c r="AW57" s="32"/>
      <c r="AX57" s="36"/>
      <c r="AY57" s="53"/>
    </row>
    <row r="58" spans="1:149" s="20" customFormat="1" ht="29.45" customHeight="1" x14ac:dyDescent="0.25">
      <c r="A58" s="339" t="s">
        <v>595</v>
      </c>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6"/>
    </row>
    <row r="59" spans="1:149" s="20" customFormat="1" ht="31.5" customHeight="1" x14ac:dyDescent="0.25">
      <c r="A59" s="55" t="s">
        <v>475</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row>
    <row r="60" spans="1:149" s="20" customFormat="1" ht="29.1" customHeight="1" x14ac:dyDescent="0.25">
      <c r="A60" s="339" t="s">
        <v>596</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c r="AV60" s="326"/>
      <c r="AW60" s="326"/>
      <c r="AX60" s="326"/>
      <c r="AY60" s="326"/>
    </row>
    <row r="61" spans="1:149" s="142" customFormat="1" ht="60.75" customHeight="1" x14ac:dyDescent="0.25">
      <c r="A61" s="55" t="s">
        <v>597</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row>
    <row r="62" spans="1:149" s="20" customFormat="1" ht="31.5" customHeight="1" x14ac:dyDescent="0.25">
      <c r="A62" s="369" t="s">
        <v>374</v>
      </c>
      <c r="B62" s="370"/>
      <c r="C62" s="370"/>
      <c r="D62" s="370"/>
      <c r="E62" s="141">
        <f>SUM(E64:E64,E69:E85,E86)</f>
        <v>612900</v>
      </c>
      <c r="F62" s="141">
        <f t="shared" ref="F62:AU62" si="23">SUM(F64:F64,F69:F85,F86)</f>
        <v>302806</v>
      </c>
      <c r="G62" s="141">
        <f t="shared" si="23"/>
        <v>0</v>
      </c>
      <c r="H62" s="141">
        <f t="shared" si="23"/>
        <v>0</v>
      </c>
      <c r="I62" s="141">
        <f t="shared" si="23"/>
        <v>150000</v>
      </c>
      <c r="J62" s="141">
        <f t="shared" si="23"/>
        <v>0</v>
      </c>
      <c r="K62" s="141">
        <f t="shared" si="23"/>
        <v>1065706</v>
      </c>
      <c r="L62" s="141">
        <f t="shared" si="23"/>
        <v>943733</v>
      </c>
      <c r="M62" s="141">
        <f t="shared" si="23"/>
        <v>30000</v>
      </c>
      <c r="N62" s="141">
        <f t="shared" si="23"/>
        <v>2212054</v>
      </c>
      <c r="O62" s="141">
        <f t="shared" si="23"/>
        <v>3000</v>
      </c>
      <c r="P62" s="141">
        <f t="shared" si="23"/>
        <v>0</v>
      </c>
      <c r="Q62" s="141">
        <f t="shared" si="23"/>
        <v>0</v>
      </c>
      <c r="R62" s="141">
        <f t="shared" si="23"/>
        <v>3185787</v>
      </c>
      <c r="S62" s="141">
        <f t="shared" si="23"/>
        <v>459987.76686999999</v>
      </c>
      <c r="T62" s="141">
        <f t="shared" si="23"/>
        <v>0</v>
      </c>
      <c r="U62" s="141">
        <f t="shared" si="23"/>
        <v>278730.67892999999</v>
      </c>
      <c r="V62" s="141">
        <f t="shared" si="23"/>
        <v>0</v>
      </c>
      <c r="W62" s="141">
        <f t="shared" si="23"/>
        <v>0</v>
      </c>
      <c r="X62" s="141">
        <f t="shared" si="23"/>
        <v>0</v>
      </c>
      <c r="Y62" s="141">
        <f t="shared" si="23"/>
        <v>738718.44579999999</v>
      </c>
      <c r="Z62" s="141">
        <f t="shared" si="23"/>
        <v>227306.93312999999</v>
      </c>
      <c r="AA62" s="141">
        <f t="shared" si="23"/>
        <v>0</v>
      </c>
      <c r="AB62" s="141">
        <f t="shared" si="23"/>
        <v>206872.62106999999</v>
      </c>
      <c r="AC62" s="141">
        <f t="shared" si="23"/>
        <v>0</v>
      </c>
      <c r="AD62" s="141">
        <f t="shared" si="23"/>
        <v>0</v>
      </c>
      <c r="AE62" s="141">
        <f t="shared" si="23"/>
        <v>0</v>
      </c>
      <c r="AF62" s="141">
        <f t="shared" si="23"/>
        <v>434179.55420000001</v>
      </c>
      <c r="AG62" s="141">
        <f t="shared" si="23"/>
        <v>20800</v>
      </c>
      <c r="AH62" s="141">
        <f t="shared" si="23"/>
        <v>0</v>
      </c>
      <c r="AI62" s="141">
        <f t="shared" si="23"/>
        <v>0</v>
      </c>
      <c r="AJ62" s="141">
        <f t="shared" si="23"/>
        <v>0</v>
      </c>
      <c r="AK62" s="141">
        <f t="shared" si="23"/>
        <v>0</v>
      </c>
      <c r="AL62" s="141">
        <f t="shared" si="23"/>
        <v>0</v>
      </c>
      <c r="AM62" s="141">
        <f t="shared" si="23"/>
        <v>20800</v>
      </c>
      <c r="AN62" s="141">
        <f t="shared" si="23"/>
        <v>0</v>
      </c>
      <c r="AO62" s="141">
        <f t="shared" si="23"/>
        <v>0</v>
      </c>
      <c r="AP62" s="141">
        <f t="shared" si="23"/>
        <v>0</v>
      </c>
      <c r="AQ62" s="141">
        <f t="shared" si="23"/>
        <v>0</v>
      </c>
      <c r="AR62" s="141">
        <f t="shared" si="23"/>
        <v>0</v>
      </c>
      <c r="AS62" s="141">
        <f t="shared" si="23"/>
        <v>0</v>
      </c>
      <c r="AT62" s="141">
        <f t="shared" si="23"/>
        <v>0</v>
      </c>
      <c r="AU62" s="141">
        <f t="shared" si="23"/>
        <v>5445191</v>
      </c>
      <c r="AV62" s="199"/>
      <c r="AW62" s="199"/>
      <c r="AX62" s="199"/>
      <c r="AY62" s="199"/>
    </row>
    <row r="63" spans="1:149" s="20" customFormat="1" ht="45" hidden="1" customHeight="1" x14ac:dyDescent="0.25">
      <c r="A63" s="339" t="s">
        <v>598</v>
      </c>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c r="AY63" s="326"/>
    </row>
    <row r="64" spans="1:149" s="20" customFormat="1" ht="45" hidden="1" customHeight="1" x14ac:dyDescent="0.25">
      <c r="A64" s="92" t="s">
        <v>375</v>
      </c>
      <c r="B64" s="51"/>
      <c r="C64" s="51"/>
      <c r="D64" s="51"/>
      <c r="E64" s="51"/>
      <c r="F64" s="51"/>
      <c r="G64" s="51"/>
      <c r="H64" s="51"/>
      <c r="I64" s="51"/>
      <c r="J64" s="51"/>
      <c r="K64" s="93"/>
      <c r="L64" s="94"/>
      <c r="M64" s="51"/>
      <c r="N64" s="51"/>
      <c r="O64" s="51"/>
      <c r="P64" s="51"/>
      <c r="Q64" s="51"/>
      <c r="R64" s="93"/>
      <c r="S64" s="51"/>
      <c r="T64" s="51"/>
      <c r="U64" s="51"/>
      <c r="V64" s="51"/>
      <c r="W64" s="51"/>
      <c r="X64" s="51"/>
      <c r="Y64" s="93"/>
      <c r="Z64" s="51"/>
      <c r="AA64" s="51"/>
      <c r="AB64" s="51"/>
      <c r="AC64" s="51"/>
      <c r="AD64" s="51"/>
      <c r="AE64" s="51"/>
      <c r="AF64" s="93"/>
      <c r="AG64" s="51"/>
      <c r="AH64" s="51"/>
      <c r="AI64" s="51"/>
      <c r="AJ64" s="51"/>
      <c r="AK64" s="51"/>
      <c r="AL64" s="51"/>
      <c r="AM64" s="93"/>
      <c r="AN64" s="51"/>
      <c r="AO64" s="51"/>
      <c r="AP64" s="51"/>
      <c r="AQ64" s="51"/>
      <c r="AR64" s="51"/>
      <c r="AS64" s="51"/>
      <c r="AT64" s="93"/>
      <c r="AU64" s="95"/>
      <c r="AV64" s="96"/>
      <c r="AW64" s="51"/>
      <c r="AX64" s="54"/>
      <c r="AY64" s="51"/>
    </row>
    <row r="65" spans="1:51" s="20" customFormat="1" ht="45" hidden="1" customHeight="1" x14ac:dyDescent="0.25">
      <c r="A65" s="92"/>
      <c r="B65" s="51"/>
      <c r="C65" s="51"/>
      <c r="D65" s="51"/>
      <c r="E65" s="51"/>
      <c r="F65" s="51"/>
      <c r="G65" s="51"/>
      <c r="H65" s="51"/>
      <c r="I65" s="51"/>
      <c r="J65" s="51"/>
      <c r="K65" s="93"/>
      <c r="L65" s="94"/>
      <c r="M65" s="51"/>
      <c r="N65" s="51"/>
      <c r="O65" s="51"/>
      <c r="P65" s="51"/>
      <c r="Q65" s="51"/>
      <c r="R65" s="93"/>
      <c r="S65" s="51"/>
      <c r="T65" s="51"/>
      <c r="U65" s="51"/>
      <c r="V65" s="51"/>
      <c r="W65" s="51"/>
      <c r="X65" s="51"/>
      <c r="Y65" s="93"/>
      <c r="Z65" s="51"/>
      <c r="AA65" s="51"/>
      <c r="AB65" s="51"/>
      <c r="AC65" s="51"/>
      <c r="AD65" s="51"/>
      <c r="AE65" s="51"/>
      <c r="AF65" s="93"/>
      <c r="AG65" s="51"/>
      <c r="AH65" s="51"/>
      <c r="AI65" s="51"/>
      <c r="AJ65" s="51"/>
      <c r="AK65" s="51"/>
      <c r="AL65" s="51"/>
      <c r="AM65" s="93"/>
      <c r="AN65" s="51"/>
      <c r="AO65" s="51"/>
      <c r="AP65" s="51"/>
      <c r="AQ65" s="51"/>
      <c r="AR65" s="51"/>
      <c r="AS65" s="51"/>
      <c r="AT65" s="93"/>
      <c r="AU65" s="95"/>
      <c r="AV65" s="96"/>
      <c r="AW65" s="51"/>
      <c r="AX65" s="54"/>
      <c r="AY65" s="51"/>
    </row>
    <row r="66" spans="1:51" s="20" customFormat="1" ht="45" hidden="1" customHeight="1" x14ac:dyDescent="0.25">
      <c r="A66" s="92"/>
      <c r="B66" s="51"/>
      <c r="C66" s="51"/>
      <c r="D66" s="51"/>
      <c r="E66" s="51"/>
      <c r="F66" s="51"/>
      <c r="G66" s="51"/>
      <c r="H66" s="51"/>
      <c r="I66" s="51"/>
      <c r="J66" s="51"/>
      <c r="K66" s="93"/>
      <c r="L66" s="94"/>
      <c r="M66" s="51"/>
      <c r="N66" s="51"/>
      <c r="O66" s="51"/>
      <c r="P66" s="51"/>
      <c r="Q66" s="51"/>
      <c r="R66" s="93"/>
      <c r="S66" s="51"/>
      <c r="T66" s="51"/>
      <c r="U66" s="51"/>
      <c r="V66" s="51"/>
      <c r="W66" s="51"/>
      <c r="X66" s="51"/>
      <c r="Y66" s="93"/>
      <c r="Z66" s="51"/>
      <c r="AA66" s="51"/>
      <c r="AB66" s="51"/>
      <c r="AC66" s="51"/>
      <c r="AD66" s="51"/>
      <c r="AE66" s="51"/>
      <c r="AF66" s="93"/>
      <c r="AG66" s="51"/>
      <c r="AH66" s="51"/>
      <c r="AI66" s="51"/>
      <c r="AJ66" s="51"/>
      <c r="AK66" s="51"/>
      <c r="AL66" s="51"/>
      <c r="AM66" s="93"/>
      <c r="AN66" s="51"/>
      <c r="AO66" s="51"/>
      <c r="AP66" s="51"/>
      <c r="AQ66" s="51"/>
      <c r="AR66" s="51"/>
      <c r="AS66" s="51"/>
      <c r="AT66" s="93"/>
      <c r="AU66" s="95"/>
      <c r="AV66" s="96"/>
      <c r="AW66" s="51"/>
      <c r="AX66" s="54"/>
      <c r="AY66" s="51"/>
    </row>
    <row r="67" spans="1:51" s="20" customFormat="1" ht="31.5" customHeight="1" x14ac:dyDescent="0.25">
      <c r="A67" s="92"/>
      <c r="B67" s="51"/>
      <c r="C67" s="51"/>
      <c r="D67" s="51"/>
      <c r="E67" s="51"/>
      <c r="F67" s="51"/>
      <c r="G67" s="51"/>
      <c r="H67" s="51"/>
      <c r="I67" s="51"/>
      <c r="J67" s="51"/>
      <c r="K67" s="93"/>
      <c r="L67" s="94"/>
      <c r="M67" s="51"/>
      <c r="N67" s="51"/>
      <c r="O67" s="51"/>
      <c r="P67" s="51"/>
      <c r="Q67" s="51"/>
      <c r="R67" s="93"/>
      <c r="S67" s="51"/>
      <c r="T67" s="51"/>
      <c r="U67" s="51"/>
      <c r="V67" s="51"/>
      <c r="W67" s="51"/>
      <c r="X67" s="51"/>
      <c r="Y67" s="93"/>
      <c r="Z67" s="51"/>
      <c r="AA67" s="51"/>
      <c r="AB67" s="51"/>
      <c r="AC67" s="51"/>
      <c r="AD67" s="51"/>
      <c r="AE67" s="51"/>
      <c r="AF67" s="93"/>
      <c r="AG67" s="51"/>
      <c r="AH67" s="51"/>
      <c r="AI67" s="51"/>
      <c r="AJ67" s="51"/>
      <c r="AK67" s="51"/>
      <c r="AL67" s="51"/>
      <c r="AM67" s="93"/>
      <c r="AN67" s="51"/>
      <c r="AO67" s="51"/>
      <c r="AP67" s="51"/>
      <c r="AQ67" s="51"/>
      <c r="AR67" s="51"/>
      <c r="AS67" s="51"/>
      <c r="AT67" s="93"/>
      <c r="AU67" s="95"/>
      <c r="AV67" s="96"/>
      <c r="AW67" s="51"/>
      <c r="AX67" s="54"/>
      <c r="AY67" s="51"/>
    </row>
    <row r="68" spans="1:51" ht="39.6" customHeight="1" x14ac:dyDescent="0.25">
      <c r="A68" s="339" t="s">
        <v>376</v>
      </c>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c r="AY68" s="326"/>
    </row>
    <row r="69" spans="1:51" ht="108.75" customHeight="1" x14ac:dyDescent="0.25">
      <c r="A69" s="126" t="s">
        <v>523</v>
      </c>
      <c r="B69" s="51" t="s">
        <v>258</v>
      </c>
      <c r="C69" s="48" t="s">
        <v>97</v>
      </c>
      <c r="D69" s="50"/>
      <c r="E69" s="90"/>
      <c r="F69" s="50"/>
      <c r="G69" s="50"/>
      <c r="H69" s="50"/>
      <c r="I69" s="50"/>
      <c r="J69" s="50"/>
      <c r="K69" s="87">
        <f t="shared" ref="K69:K86" si="24">E69+F69+G69+I69</f>
        <v>0</v>
      </c>
      <c r="L69" s="50"/>
      <c r="M69" s="90">
        <v>30000</v>
      </c>
      <c r="N69" s="50"/>
      <c r="O69" s="50">
        <v>3000</v>
      </c>
      <c r="Q69" s="50" t="s">
        <v>43</v>
      </c>
      <c r="R69" s="87">
        <f t="shared" ref="R69:R85" si="25">L69+M69+N69+P69</f>
        <v>30000</v>
      </c>
      <c r="S69" s="50"/>
      <c r="T69" s="50"/>
      <c r="U69" s="50"/>
      <c r="V69" s="50"/>
      <c r="W69" s="50"/>
      <c r="X69" s="50"/>
      <c r="Y69" s="87">
        <f t="shared" ref="Y69:Y86" si="26">S69+T69+U69+W69</f>
        <v>0</v>
      </c>
      <c r="Z69" s="50"/>
      <c r="AA69" s="50"/>
      <c r="AB69" s="50"/>
      <c r="AC69" s="50"/>
      <c r="AD69" s="50"/>
      <c r="AE69" s="50"/>
      <c r="AF69" s="87">
        <f t="shared" ref="AF69:AF86" si="27">Z69+AA69+AB69+AD69</f>
        <v>0</v>
      </c>
      <c r="AG69" s="50"/>
      <c r="AH69" s="50"/>
      <c r="AI69" s="50"/>
      <c r="AJ69" s="50"/>
      <c r="AK69" s="50"/>
      <c r="AL69" s="50"/>
      <c r="AM69" s="87">
        <f t="shared" ref="AM69:AM86" si="28">AG69+AH69+AI69+AK69</f>
        <v>0</v>
      </c>
      <c r="AN69" s="50"/>
      <c r="AO69" s="50"/>
      <c r="AP69" s="50"/>
      <c r="AQ69" s="50"/>
      <c r="AR69" s="50"/>
      <c r="AS69" s="50"/>
      <c r="AT69" s="87">
        <f t="shared" ref="AT69:AT86" si="29">AN69+AO69+AP69+AR69</f>
        <v>0</v>
      </c>
      <c r="AU69" s="88">
        <f t="shared" ref="AU69:AU85" si="30">AT69+AM69+AF69+Y69+R69+K69</f>
        <v>30000</v>
      </c>
      <c r="AV69" s="89" t="s">
        <v>739</v>
      </c>
      <c r="AW69" s="50">
        <v>2023</v>
      </c>
      <c r="AX69" s="50">
        <v>2023</v>
      </c>
      <c r="AY69" s="91" t="s">
        <v>68</v>
      </c>
    </row>
    <row r="70" spans="1:51" ht="174" customHeight="1" x14ac:dyDescent="0.25">
      <c r="A70" s="126" t="s">
        <v>377</v>
      </c>
      <c r="B70" s="51" t="s">
        <v>44</v>
      </c>
      <c r="C70" s="48" t="s">
        <v>97</v>
      </c>
      <c r="D70" s="50"/>
      <c r="E70" s="50"/>
      <c r="F70" s="50"/>
      <c r="G70" s="50"/>
      <c r="H70" s="50"/>
      <c r="I70" s="90">
        <v>150000</v>
      </c>
      <c r="J70" s="50"/>
      <c r="K70" s="87">
        <f t="shared" si="24"/>
        <v>150000</v>
      </c>
      <c r="L70" s="50"/>
      <c r="M70" s="50"/>
      <c r="N70" s="50"/>
      <c r="O70" s="50"/>
      <c r="P70" s="50"/>
      <c r="Q70" s="50"/>
      <c r="R70" s="87">
        <f t="shared" si="25"/>
        <v>0</v>
      </c>
      <c r="S70" s="50"/>
      <c r="T70" s="50"/>
      <c r="U70" s="50"/>
      <c r="V70" s="50"/>
      <c r="W70" s="50"/>
      <c r="X70" s="50"/>
      <c r="Y70" s="87">
        <f t="shared" si="26"/>
        <v>0</v>
      </c>
      <c r="Z70" s="50"/>
      <c r="AA70" s="50"/>
      <c r="AB70" s="50"/>
      <c r="AC70" s="50"/>
      <c r="AD70" s="50"/>
      <c r="AE70" s="50"/>
      <c r="AF70" s="87">
        <f t="shared" si="27"/>
        <v>0</v>
      </c>
      <c r="AG70" s="50"/>
      <c r="AH70" s="50"/>
      <c r="AI70" s="50"/>
      <c r="AJ70" s="50"/>
      <c r="AK70" s="50"/>
      <c r="AL70" s="50"/>
      <c r="AM70" s="87">
        <f t="shared" si="28"/>
        <v>0</v>
      </c>
      <c r="AN70" s="50"/>
      <c r="AO70" s="50"/>
      <c r="AP70" s="50"/>
      <c r="AQ70" s="50"/>
      <c r="AR70" s="50"/>
      <c r="AS70" s="50"/>
      <c r="AT70" s="87">
        <f t="shared" si="29"/>
        <v>0</v>
      </c>
      <c r="AU70" s="88">
        <f t="shared" si="30"/>
        <v>150000</v>
      </c>
      <c r="AV70" s="89" t="s">
        <v>738</v>
      </c>
      <c r="AW70" s="50">
        <v>2022</v>
      </c>
      <c r="AX70" s="50">
        <v>2022</v>
      </c>
      <c r="AY70" s="91" t="s">
        <v>68</v>
      </c>
    </row>
    <row r="71" spans="1:51" ht="231" customHeight="1" x14ac:dyDescent="0.25">
      <c r="A71" s="126" t="s">
        <v>378</v>
      </c>
      <c r="B71" s="51" t="s">
        <v>225</v>
      </c>
      <c r="C71" s="48" t="s">
        <v>97</v>
      </c>
      <c r="D71" s="50"/>
      <c r="E71" s="90"/>
      <c r="F71" s="50"/>
      <c r="G71" s="50"/>
      <c r="H71" s="50"/>
      <c r="I71" s="147"/>
      <c r="J71" s="50"/>
      <c r="K71" s="87">
        <f t="shared" si="24"/>
        <v>0</v>
      </c>
      <c r="L71" s="90">
        <v>110000</v>
      </c>
      <c r="M71" s="50"/>
      <c r="N71" s="50"/>
      <c r="O71" s="50"/>
      <c r="P71" s="50"/>
      <c r="Q71" s="50"/>
      <c r="R71" s="87">
        <f t="shared" si="25"/>
        <v>110000</v>
      </c>
      <c r="S71" s="50">
        <v>110000</v>
      </c>
      <c r="T71" s="50"/>
      <c r="U71" s="50"/>
      <c r="V71" s="50"/>
      <c r="W71" s="50"/>
      <c r="X71" s="50"/>
      <c r="Y71" s="87">
        <f t="shared" si="26"/>
        <v>110000</v>
      </c>
      <c r="Z71" s="50"/>
      <c r="AA71" s="50"/>
      <c r="AB71" s="50"/>
      <c r="AC71" s="50"/>
      <c r="AD71" s="50"/>
      <c r="AE71" s="50"/>
      <c r="AF71" s="87">
        <f t="shared" si="27"/>
        <v>0</v>
      </c>
      <c r="AG71" s="50"/>
      <c r="AH71" s="50"/>
      <c r="AI71" s="50"/>
      <c r="AJ71" s="50"/>
      <c r="AK71" s="50"/>
      <c r="AL71" s="50"/>
      <c r="AM71" s="87">
        <f t="shared" si="28"/>
        <v>0</v>
      </c>
      <c r="AN71" s="50"/>
      <c r="AO71" s="50"/>
      <c r="AP71" s="50"/>
      <c r="AQ71" s="50"/>
      <c r="AR71" s="50"/>
      <c r="AS71" s="50"/>
      <c r="AT71" s="87">
        <f t="shared" si="29"/>
        <v>0</v>
      </c>
      <c r="AU71" s="88">
        <f t="shared" si="30"/>
        <v>220000</v>
      </c>
      <c r="AV71" s="89" t="s">
        <v>737</v>
      </c>
      <c r="AW71" s="50">
        <v>2023</v>
      </c>
      <c r="AX71" s="50">
        <v>2024</v>
      </c>
      <c r="AY71" s="48" t="s">
        <v>88</v>
      </c>
    </row>
    <row r="72" spans="1:51" ht="228.95" customHeight="1" x14ac:dyDescent="0.25">
      <c r="A72" s="126" t="s">
        <v>379</v>
      </c>
      <c r="B72" s="135" t="s">
        <v>231</v>
      </c>
      <c r="C72" s="48" t="s">
        <v>97</v>
      </c>
      <c r="D72" s="50"/>
      <c r="E72" s="97">
        <v>22430</v>
      </c>
      <c r="F72" s="50"/>
      <c r="G72" s="50"/>
      <c r="H72" s="50"/>
      <c r="I72" s="50"/>
      <c r="J72" s="50"/>
      <c r="K72" s="87">
        <f t="shared" si="24"/>
        <v>22430</v>
      </c>
      <c r="L72" s="97">
        <v>32469</v>
      </c>
      <c r="M72" s="50"/>
      <c r="N72" s="50"/>
      <c r="O72" s="50"/>
      <c r="P72" s="50"/>
      <c r="Q72" s="50"/>
      <c r="R72" s="87">
        <f t="shared" si="25"/>
        <v>32469</v>
      </c>
      <c r="T72" s="50"/>
      <c r="U72" s="50"/>
      <c r="V72" s="50"/>
      <c r="W72" s="50"/>
      <c r="X72" s="50"/>
      <c r="Y72" s="87">
        <f t="shared" si="26"/>
        <v>0</v>
      </c>
      <c r="Z72" s="50"/>
      <c r="AA72" s="50"/>
      <c r="AB72" s="50"/>
      <c r="AC72" s="50"/>
      <c r="AD72" s="50"/>
      <c r="AE72" s="50"/>
      <c r="AF72" s="87">
        <f t="shared" si="27"/>
        <v>0</v>
      </c>
      <c r="AG72" s="50"/>
      <c r="AH72" s="50"/>
      <c r="AI72" s="50"/>
      <c r="AJ72" s="50"/>
      <c r="AK72" s="50"/>
      <c r="AL72" s="50"/>
      <c r="AM72" s="87">
        <f t="shared" si="28"/>
        <v>0</v>
      </c>
      <c r="AN72" s="50"/>
      <c r="AO72" s="50"/>
      <c r="AP72" s="50"/>
      <c r="AQ72" s="50"/>
      <c r="AR72" s="50"/>
      <c r="AS72" s="50"/>
      <c r="AT72" s="87">
        <f t="shared" si="29"/>
        <v>0</v>
      </c>
      <c r="AU72" s="88">
        <f t="shared" si="30"/>
        <v>54899</v>
      </c>
      <c r="AV72" s="148" t="s">
        <v>900</v>
      </c>
      <c r="AW72" s="50">
        <v>2022</v>
      </c>
      <c r="AX72" s="50">
        <v>2023</v>
      </c>
      <c r="AY72" s="48" t="s">
        <v>227</v>
      </c>
    </row>
    <row r="73" spans="1:51" ht="123" customHeight="1" x14ac:dyDescent="0.25">
      <c r="A73" s="126" t="s">
        <v>524</v>
      </c>
      <c r="B73" s="135" t="s">
        <v>226</v>
      </c>
      <c r="C73" s="48" t="s">
        <v>97</v>
      </c>
      <c r="D73" s="50"/>
      <c r="E73" s="97">
        <v>114200</v>
      </c>
      <c r="F73" s="50"/>
      <c r="G73" s="50"/>
      <c r="H73" s="50"/>
      <c r="I73" s="50"/>
      <c r="J73" s="50"/>
      <c r="K73" s="87">
        <f t="shared" si="24"/>
        <v>114200</v>
      </c>
      <c r="L73" s="50"/>
      <c r="M73" s="50"/>
      <c r="N73" s="50"/>
      <c r="O73" s="50"/>
      <c r="P73" s="50"/>
      <c r="Q73" s="50"/>
      <c r="R73" s="87">
        <f t="shared" si="25"/>
        <v>0</v>
      </c>
      <c r="S73" s="50"/>
      <c r="T73" s="50"/>
      <c r="U73" s="50"/>
      <c r="V73" s="50"/>
      <c r="W73" s="50"/>
      <c r="X73" s="50"/>
      <c r="Y73" s="87">
        <f t="shared" si="26"/>
        <v>0</v>
      </c>
      <c r="Z73" s="50"/>
      <c r="AA73" s="50"/>
      <c r="AB73" s="50"/>
      <c r="AC73" s="50"/>
      <c r="AD73" s="50"/>
      <c r="AE73" s="50"/>
      <c r="AF73" s="87">
        <f t="shared" si="27"/>
        <v>0</v>
      </c>
      <c r="AG73" s="50"/>
      <c r="AH73" s="50"/>
      <c r="AI73" s="50"/>
      <c r="AJ73" s="50"/>
      <c r="AK73" s="50"/>
      <c r="AL73" s="50"/>
      <c r="AM73" s="87">
        <f t="shared" si="28"/>
        <v>0</v>
      </c>
      <c r="AN73" s="50"/>
      <c r="AO73" s="50"/>
      <c r="AP73" s="50"/>
      <c r="AQ73" s="50"/>
      <c r="AR73" s="50"/>
      <c r="AS73" s="50"/>
      <c r="AT73" s="87">
        <f t="shared" si="29"/>
        <v>0</v>
      </c>
      <c r="AU73" s="88">
        <f t="shared" si="30"/>
        <v>114200</v>
      </c>
      <c r="AV73" s="89" t="s">
        <v>736</v>
      </c>
      <c r="AW73" s="50">
        <v>2022</v>
      </c>
      <c r="AX73" s="50">
        <v>2022</v>
      </c>
      <c r="AY73" s="48" t="s">
        <v>227</v>
      </c>
    </row>
    <row r="74" spans="1:51" ht="131.25" customHeight="1" x14ac:dyDescent="0.25">
      <c r="A74" s="126" t="s">
        <v>380</v>
      </c>
      <c r="B74" s="135" t="s">
        <v>229</v>
      </c>
      <c r="C74" s="48" t="s">
        <v>97</v>
      </c>
      <c r="D74" s="50"/>
      <c r="E74" s="50"/>
      <c r="F74" s="50"/>
      <c r="G74" s="50"/>
      <c r="H74" s="50"/>
      <c r="I74" s="50"/>
      <c r="J74" s="50"/>
      <c r="K74" s="87">
        <f t="shared" si="24"/>
        <v>0</v>
      </c>
      <c r="L74" s="97">
        <v>61770</v>
      </c>
      <c r="M74" s="50"/>
      <c r="N74" s="50"/>
      <c r="O74" s="50"/>
      <c r="P74" s="50"/>
      <c r="Q74" s="50"/>
      <c r="R74" s="87">
        <f t="shared" si="25"/>
        <v>61770</v>
      </c>
      <c r="S74" s="50"/>
      <c r="T74" s="50"/>
      <c r="U74" s="50"/>
      <c r="V74" s="50"/>
      <c r="W74" s="50"/>
      <c r="X74" s="50"/>
      <c r="Y74" s="87">
        <f t="shared" si="26"/>
        <v>0</v>
      </c>
      <c r="Z74" s="50"/>
      <c r="AA74" s="50"/>
      <c r="AB74" s="50"/>
      <c r="AC74" s="50"/>
      <c r="AD74" s="50"/>
      <c r="AE74" s="50"/>
      <c r="AF74" s="87">
        <f t="shared" si="27"/>
        <v>0</v>
      </c>
      <c r="AG74" s="50"/>
      <c r="AH74" s="50"/>
      <c r="AI74" s="50"/>
      <c r="AJ74" s="50"/>
      <c r="AK74" s="50"/>
      <c r="AL74" s="50"/>
      <c r="AM74" s="87">
        <f t="shared" si="28"/>
        <v>0</v>
      </c>
      <c r="AN74" s="50"/>
      <c r="AO74" s="50"/>
      <c r="AP74" s="50"/>
      <c r="AQ74" s="50"/>
      <c r="AR74" s="50"/>
      <c r="AS74" s="50"/>
      <c r="AT74" s="87">
        <f t="shared" si="29"/>
        <v>0</v>
      </c>
      <c r="AU74" s="88">
        <f t="shared" si="30"/>
        <v>61770</v>
      </c>
      <c r="AV74" s="89" t="s">
        <v>735</v>
      </c>
      <c r="AW74" s="50">
        <v>2022</v>
      </c>
      <c r="AX74" s="50">
        <v>2022</v>
      </c>
      <c r="AY74" s="48" t="s">
        <v>227</v>
      </c>
    </row>
    <row r="75" spans="1:51" ht="121.5" customHeight="1" x14ac:dyDescent="0.25">
      <c r="A75" s="126" t="s">
        <v>381</v>
      </c>
      <c r="B75" s="135" t="s">
        <v>228</v>
      </c>
      <c r="C75" s="48" t="s">
        <v>97</v>
      </c>
      <c r="D75" s="50"/>
      <c r="E75" s="50"/>
      <c r="F75" s="50"/>
      <c r="G75" s="50"/>
      <c r="H75" s="50"/>
      <c r="I75" s="50"/>
      <c r="J75" s="50"/>
      <c r="K75" s="87">
        <f t="shared" si="24"/>
        <v>0</v>
      </c>
      <c r="L75" s="97">
        <v>128865</v>
      </c>
      <c r="M75" s="50"/>
      <c r="N75" s="50"/>
      <c r="O75" s="50"/>
      <c r="P75" s="50"/>
      <c r="Q75" s="50"/>
      <c r="R75" s="87">
        <f t="shared" si="25"/>
        <v>128865</v>
      </c>
      <c r="S75" s="50"/>
      <c r="T75" s="50"/>
      <c r="U75" s="50"/>
      <c r="V75" s="50"/>
      <c r="W75" s="50"/>
      <c r="X75" s="50"/>
      <c r="Y75" s="87">
        <f t="shared" si="26"/>
        <v>0</v>
      </c>
      <c r="Z75" s="50"/>
      <c r="AA75" s="50"/>
      <c r="AB75" s="50"/>
      <c r="AC75" s="50"/>
      <c r="AD75" s="50"/>
      <c r="AE75" s="50"/>
      <c r="AF75" s="87">
        <f t="shared" si="27"/>
        <v>0</v>
      </c>
      <c r="AG75" s="50"/>
      <c r="AH75" s="50"/>
      <c r="AI75" s="50"/>
      <c r="AJ75" s="50"/>
      <c r="AK75" s="50"/>
      <c r="AL75" s="50"/>
      <c r="AM75" s="87">
        <f t="shared" si="28"/>
        <v>0</v>
      </c>
      <c r="AN75" s="50"/>
      <c r="AO75" s="50"/>
      <c r="AP75" s="50"/>
      <c r="AQ75" s="50"/>
      <c r="AR75" s="50"/>
      <c r="AS75" s="50"/>
      <c r="AT75" s="87">
        <f t="shared" si="29"/>
        <v>0</v>
      </c>
      <c r="AU75" s="88">
        <f t="shared" si="30"/>
        <v>128865</v>
      </c>
      <c r="AV75" s="89" t="s">
        <v>734</v>
      </c>
      <c r="AW75" s="50">
        <v>2022</v>
      </c>
      <c r="AX75" s="50">
        <v>2022</v>
      </c>
      <c r="AY75" s="48" t="s">
        <v>227</v>
      </c>
    </row>
    <row r="76" spans="1:51" ht="123.75" customHeight="1" x14ac:dyDescent="0.25">
      <c r="A76" s="126" t="s">
        <v>382</v>
      </c>
      <c r="B76" s="135" t="s">
        <v>230</v>
      </c>
      <c r="C76" s="48" t="s">
        <v>97</v>
      </c>
      <c r="D76" s="50"/>
      <c r="E76" s="50"/>
      <c r="F76" s="50"/>
      <c r="G76" s="50"/>
      <c r="H76" s="50"/>
      <c r="I76" s="50"/>
      <c r="J76" s="50"/>
      <c r="K76" s="87">
        <f t="shared" si="24"/>
        <v>0</v>
      </c>
      <c r="L76" s="97">
        <v>54688</v>
      </c>
      <c r="M76" s="50"/>
      <c r="N76" s="97"/>
      <c r="O76" s="50"/>
      <c r="P76" s="50"/>
      <c r="Q76" s="50"/>
      <c r="R76" s="87">
        <f t="shared" si="25"/>
        <v>54688</v>
      </c>
      <c r="S76" s="50"/>
      <c r="T76" s="50"/>
      <c r="U76" s="50"/>
      <c r="V76" s="50"/>
      <c r="W76" s="50"/>
      <c r="X76" s="50"/>
      <c r="Y76" s="87">
        <f t="shared" si="26"/>
        <v>0</v>
      </c>
      <c r="Z76" s="50"/>
      <c r="AA76" s="50"/>
      <c r="AB76" s="50"/>
      <c r="AC76" s="50"/>
      <c r="AD76" s="50"/>
      <c r="AE76" s="50"/>
      <c r="AF76" s="87">
        <f t="shared" si="27"/>
        <v>0</v>
      </c>
      <c r="AG76" s="50"/>
      <c r="AH76" s="50"/>
      <c r="AI76" s="50"/>
      <c r="AJ76" s="50"/>
      <c r="AK76" s="50"/>
      <c r="AL76" s="50"/>
      <c r="AM76" s="87">
        <f t="shared" si="28"/>
        <v>0</v>
      </c>
      <c r="AN76" s="50"/>
      <c r="AO76" s="50"/>
      <c r="AP76" s="50"/>
      <c r="AQ76" s="50"/>
      <c r="AR76" s="50"/>
      <c r="AS76" s="50"/>
      <c r="AT76" s="87">
        <f t="shared" si="29"/>
        <v>0</v>
      </c>
      <c r="AU76" s="88">
        <f t="shared" si="30"/>
        <v>54688</v>
      </c>
      <c r="AV76" s="89" t="s">
        <v>733</v>
      </c>
      <c r="AW76" s="50">
        <v>2022</v>
      </c>
      <c r="AX76" s="50">
        <v>2022</v>
      </c>
      <c r="AY76" s="48" t="s">
        <v>227</v>
      </c>
    </row>
    <row r="77" spans="1:51" ht="122.25" customHeight="1" x14ac:dyDescent="0.25">
      <c r="A77" s="126" t="s">
        <v>383</v>
      </c>
      <c r="B77" s="135" t="s">
        <v>71</v>
      </c>
      <c r="C77" s="48" t="s">
        <v>97</v>
      </c>
      <c r="D77" s="50"/>
      <c r="E77" s="50"/>
      <c r="F77" s="50"/>
      <c r="G77" s="50"/>
      <c r="H77" s="50"/>
      <c r="I77" s="50"/>
      <c r="J77" s="50"/>
      <c r="K77" s="87">
        <f t="shared" si="24"/>
        <v>0</v>
      </c>
      <c r="L77" s="97">
        <v>225000</v>
      </c>
      <c r="M77" s="50"/>
      <c r="N77" s="50"/>
      <c r="O77" s="50"/>
      <c r="P77" s="50"/>
      <c r="Q77" s="50"/>
      <c r="R77" s="87">
        <f t="shared" si="25"/>
        <v>225000</v>
      </c>
      <c r="S77" s="50"/>
      <c r="T77" s="50"/>
      <c r="U77" s="50"/>
      <c r="V77" s="50"/>
      <c r="W77" s="50"/>
      <c r="X77" s="50"/>
      <c r="Y77" s="87">
        <f t="shared" si="26"/>
        <v>0</v>
      </c>
      <c r="Z77" s="50"/>
      <c r="AA77" s="50"/>
      <c r="AB77" s="50"/>
      <c r="AC77" s="50"/>
      <c r="AD77" s="50"/>
      <c r="AE77" s="50"/>
      <c r="AF77" s="87">
        <f t="shared" si="27"/>
        <v>0</v>
      </c>
      <c r="AG77" s="50"/>
      <c r="AH77" s="50"/>
      <c r="AI77" s="50"/>
      <c r="AJ77" s="50"/>
      <c r="AK77" s="50"/>
      <c r="AL77" s="50"/>
      <c r="AM77" s="87">
        <f t="shared" si="28"/>
        <v>0</v>
      </c>
      <c r="AN77" s="50"/>
      <c r="AO77" s="50"/>
      <c r="AP77" s="50"/>
      <c r="AQ77" s="50"/>
      <c r="AR77" s="50"/>
      <c r="AS77" s="50"/>
      <c r="AT77" s="87">
        <f t="shared" si="29"/>
        <v>0</v>
      </c>
      <c r="AU77" s="88">
        <f t="shared" si="30"/>
        <v>225000</v>
      </c>
      <c r="AV77" s="89" t="s">
        <v>732</v>
      </c>
      <c r="AW77" s="50">
        <v>2022</v>
      </c>
      <c r="AX77" s="50">
        <v>2022</v>
      </c>
      <c r="AY77" s="48" t="s">
        <v>227</v>
      </c>
    </row>
    <row r="78" spans="1:51" ht="120" customHeight="1" x14ac:dyDescent="0.25">
      <c r="A78" s="126" t="s">
        <v>384</v>
      </c>
      <c r="B78" s="135" t="s">
        <v>113</v>
      </c>
      <c r="C78" s="48" t="s">
        <v>97</v>
      </c>
      <c r="D78" s="50"/>
      <c r="E78" s="50"/>
      <c r="F78" s="50"/>
      <c r="G78" s="50"/>
      <c r="H78" s="50"/>
      <c r="I78" s="50"/>
      <c r="J78" s="50"/>
      <c r="K78" s="87">
        <f t="shared" si="24"/>
        <v>0</v>
      </c>
      <c r="L78" s="50"/>
      <c r="M78" s="50"/>
      <c r="N78" s="97">
        <v>2212054</v>
      </c>
      <c r="O78" s="50"/>
      <c r="P78" s="50"/>
      <c r="Q78" s="50"/>
      <c r="R78" s="87">
        <f t="shared" si="25"/>
        <v>2212054</v>
      </c>
      <c r="S78" s="50"/>
      <c r="T78" s="50"/>
      <c r="U78" s="50"/>
      <c r="V78" s="50"/>
      <c r="W78" s="50"/>
      <c r="X78" s="50"/>
      <c r="Y78" s="87">
        <f t="shared" si="26"/>
        <v>0</v>
      </c>
      <c r="Z78" s="50"/>
      <c r="AA78" s="50"/>
      <c r="AB78" s="50"/>
      <c r="AC78" s="50"/>
      <c r="AD78" s="50"/>
      <c r="AE78" s="50"/>
      <c r="AF78" s="87">
        <f t="shared" si="27"/>
        <v>0</v>
      </c>
      <c r="AG78" s="50"/>
      <c r="AH78" s="50"/>
      <c r="AI78" s="50"/>
      <c r="AJ78" s="50"/>
      <c r="AK78" s="50"/>
      <c r="AL78" s="50"/>
      <c r="AM78" s="87">
        <f t="shared" si="28"/>
        <v>0</v>
      </c>
      <c r="AN78" s="50"/>
      <c r="AO78" s="50"/>
      <c r="AP78" s="50"/>
      <c r="AQ78" s="50"/>
      <c r="AR78" s="50"/>
      <c r="AS78" s="50"/>
      <c r="AT78" s="87">
        <f t="shared" si="29"/>
        <v>0</v>
      </c>
      <c r="AU78" s="88">
        <f t="shared" si="30"/>
        <v>2212054</v>
      </c>
      <c r="AV78" s="89" t="s">
        <v>731</v>
      </c>
      <c r="AW78" s="50">
        <v>2023</v>
      </c>
      <c r="AX78" s="50">
        <v>2023</v>
      </c>
      <c r="AY78" s="48" t="s">
        <v>227</v>
      </c>
    </row>
    <row r="79" spans="1:51" ht="159" customHeight="1" x14ac:dyDescent="0.25">
      <c r="A79" s="126" t="s">
        <v>385</v>
      </c>
      <c r="B79" s="135" t="s">
        <v>72</v>
      </c>
      <c r="C79" s="48" t="s">
        <v>97</v>
      </c>
      <c r="D79" s="50"/>
      <c r="E79" s="50">
        <f>104000/5</f>
        <v>20800</v>
      </c>
      <c r="F79" s="50"/>
      <c r="G79" s="50"/>
      <c r="H79" s="50"/>
      <c r="I79" s="50"/>
      <c r="J79" s="50"/>
      <c r="K79" s="87">
        <f t="shared" si="24"/>
        <v>20800</v>
      </c>
      <c r="L79" s="97">
        <v>20800</v>
      </c>
      <c r="M79" s="50"/>
      <c r="N79" s="50"/>
      <c r="O79" s="50"/>
      <c r="P79" s="50"/>
      <c r="Q79" s="50"/>
      <c r="R79" s="87">
        <f t="shared" si="25"/>
        <v>20800</v>
      </c>
      <c r="S79" s="97">
        <v>20800</v>
      </c>
      <c r="T79" s="50"/>
      <c r="U79" s="50"/>
      <c r="V79" s="50"/>
      <c r="W79" s="50"/>
      <c r="X79" s="50"/>
      <c r="Y79" s="87">
        <f t="shared" si="26"/>
        <v>20800</v>
      </c>
      <c r="Z79" s="97">
        <v>20800</v>
      </c>
      <c r="AA79" s="50"/>
      <c r="AB79" s="50"/>
      <c r="AC79" s="50"/>
      <c r="AD79" s="50"/>
      <c r="AE79" s="50"/>
      <c r="AF79" s="87">
        <f t="shared" si="27"/>
        <v>20800</v>
      </c>
      <c r="AG79" s="97">
        <v>20800</v>
      </c>
      <c r="AH79" s="50"/>
      <c r="AI79" s="50"/>
      <c r="AJ79" s="50"/>
      <c r="AK79" s="50"/>
      <c r="AL79" s="50"/>
      <c r="AM79" s="87">
        <f t="shared" si="28"/>
        <v>20800</v>
      </c>
      <c r="AN79" s="50"/>
      <c r="AO79" s="50"/>
      <c r="AP79" s="50"/>
      <c r="AQ79" s="50"/>
      <c r="AR79" s="50"/>
      <c r="AS79" s="50"/>
      <c r="AT79" s="87">
        <f t="shared" si="29"/>
        <v>0</v>
      </c>
      <c r="AU79" s="88">
        <f t="shared" si="30"/>
        <v>104000</v>
      </c>
      <c r="AV79" s="89" t="s">
        <v>730</v>
      </c>
      <c r="AW79" s="50">
        <v>2023</v>
      </c>
      <c r="AX79" s="50">
        <v>2023</v>
      </c>
      <c r="AY79" s="48" t="s">
        <v>227</v>
      </c>
    </row>
    <row r="80" spans="1:51" ht="162" customHeight="1" x14ac:dyDescent="0.25">
      <c r="A80" s="126" t="s">
        <v>386</v>
      </c>
      <c r="B80" s="135" t="s">
        <v>73</v>
      </c>
      <c r="C80" s="48" t="s">
        <v>97</v>
      </c>
      <c r="D80" s="50"/>
      <c r="F80" s="50"/>
      <c r="G80" s="50"/>
      <c r="H80" s="50"/>
      <c r="I80" s="50"/>
      <c r="J80" s="50"/>
      <c r="K80" s="87">
        <f t="shared" si="24"/>
        <v>0</v>
      </c>
      <c r="L80" s="97">
        <f>62711+22430</f>
        <v>85141</v>
      </c>
      <c r="M80" s="50"/>
      <c r="N80" s="50"/>
      <c r="O80" s="50"/>
      <c r="P80" s="50"/>
      <c r="Q80" s="50"/>
      <c r="R80" s="87">
        <f t="shared" si="25"/>
        <v>85141</v>
      </c>
      <c r="S80" s="50"/>
      <c r="T80" s="50"/>
      <c r="U80" s="50"/>
      <c r="V80" s="50"/>
      <c r="W80" s="50"/>
      <c r="X80" s="50"/>
      <c r="Y80" s="87">
        <f t="shared" si="26"/>
        <v>0</v>
      </c>
      <c r="Z80" s="50"/>
      <c r="AA80" s="50"/>
      <c r="AB80" s="50"/>
      <c r="AC80" s="50"/>
      <c r="AD80" s="50"/>
      <c r="AE80" s="50"/>
      <c r="AF80" s="87">
        <f t="shared" si="27"/>
        <v>0</v>
      </c>
      <c r="AG80" s="50"/>
      <c r="AH80" s="50"/>
      <c r="AI80" s="50"/>
      <c r="AJ80" s="50"/>
      <c r="AK80" s="50"/>
      <c r="AL80" s="50"/>
      <c r="AM80" s="87">
        <f t="shared" si="28"/>
        <v>0</v>
      </c>
      <c r="AN80" s="50"/>
      <c r="AO80" s="50"/>
      <c r="AP80" s="50"/>
      <c r="AQ80" s="50"/>
      <c r="AR80" s="50"/>
      <c r="AS80" s="50"/>
      <c r="AT80" s="87">
        <f t="shared" si="29"/>
        <v>0</v>
      </c>
      <c r="AU80" s="88">
        <f t="shared" si="30"/>
        <v>85141</v>
      </c>
      <c r="AV80" s="98" t="s">
        <v>729</v>
      </c>
      <c r="AW80" s="50">
        <v>2022</v>
      </c>
      <c r="AX80" s="50">
        <v>2022</v>
      </c>
      <c r="AY80" s="48" t="s">
        <v>227</v>
      </c>
    </row>
    <row r="81" spans="1:149" s="4" customFormat="1" ht="119.25" customHeight="1" x14ac:dyDescent="0.25">
      <c r="A81" s="126" t="s">
        <v>387</v>
      </c>
      <c r="B81" s="51" t="s">
        <v>100</v>
      </c>
      <c r="C81" s="48" t="s">
        <v>97</v>
      </c>
      <c r="D81" s="50"/>
      <c r="E81" s="97">
        <v>455470</v>
      </c>
      <c r="F81" s="97">
        <v>302806</v>
      </c>
      <c r="G81" s="97"/>
      <c r="H81" s="97"/>
      <c r="I81" s="97"/>
      <c r="J81" s="97"/>
      <c r="K81" s="87">
        <f t="shared" si="24"/>
        <v>758276</v>
      </c>
      <c r="L81" s="97"/>
      <c r="M81" s="97"/>
      <c r="N81" s="97"/>
      <c r="O81" s="97"/>
      <c r="P81" s="97"/>
      <c r="Q81" s="97"/>
      <c r="R81" s="87">
        <f t="shared" si="25"/>
        <v>0</v>
      </c>
      <c r="S81" s="50"/>
      <c r="T81" s="50"/>
      <c r="U81" s="50"/>
      <c r="V81" s="50"/>
      <c r="W81" s="50"/>
      <c r="X81" s="50"/>
      <c r="Y81" s="87">
        <f t="shared" si="26"/>
        <v>0</v>
      </c>
      <c r="Z81" s="50"/>
      <c r="AA81" s="50"/>
      <c r="AB81" s="50"/>
      <c r="AC81" s="50"/>
      <c r="AD81" s="50"/>
      <c r="AE81" s="50"/>
      <c r="AF81" s="87">
        <f t="shared" si="27"/>
        <v>0</v>
      </c>
      <c r="AG81" s="50"/>
      <c r="AH81" s="50"/>
      <c r="AI81" s="50"/>
      <c r="AJ81" s="50"/>
      <c r="AK81" s="50"/>
      <c r="AL81" s="50"/>
      <c r="AM81" s="87">
        <f t="shared" si="28"/>
        <v>0</v>
      </c>
      <c r="AN81" s="50"/>
      <c r="AO81" s="50"/>
      <c r="AP81" s="50"/>
      <c r="AQ81" s="50"/>
      <c r="AR81" s="50"/>
      <c r="AS81" s="50"/>
      <c r="AT81" s="87">
        <f t="shared" si="29"/>
        <v>0</v>
      </c>
      <c r="AU81" s="88">
        <f t="shared" si="30"/>
        <v>758276</v>
      </c>
      <c r="AV81" s="98" t="s">
        <v>740</v>
      </c>
      <c r="AW81" s="106">
        <v>2022</v>
      </c>
      <c r="AX81" s="106" t="s">
        <v>29</v>
      </c>
      <c r="AY81" s="107" t="s">
        <v>134</v>
      </c>
    </row>
    <row r="82" spans="1:149" ht="213" customHeight="1" x14ac:dyDescent="0.25">
      <c r="A82" s="126" t="s">
        <v>388</v>
      </c>
      <c r="B82" s="51" t="s">
        <v>260</v>
      </c>
      <c r="C82" s="51" t="s">
        <v>97</v>
      </c>
      <c r="D82" s="108"/>
      <c r="E82" s="90"/>
      <c r="F82" s="50"/>
      <c r="G82" s="50"/>
      <c r="H82" s="50"/>
      <c r="I82" s="50"/>
      <c r="J82" s="50"/>
      <c r="K82" s="87">
        <f t="shared" si="24"/>
        <v>0</v>
      </c>
      <c r="L82" s="109">
        <v>125000</v>
      </c>
      <c r="M82" s="108"/>
      <c r="N82" s="108"/>
      <c r="O82" s="108"/>
      <c r="P82" s="108"/>
      <c r="Q82" s="108"/>
      <c r="R82" s="87">
        <f t="shared" si="25"/>
        <v>125000</v>
      </c>
      <c r="S82" s="108">
        <v>125000</v>
      </c>
      <c r="T82" s="108"/>
      <c r="U82" s="108"/>
      <c r="V82" s="108"/>
      <c r="W82" s="108"/>
      <c r="X82" s="108"/>
      <c r="Y82" s="87">
        <f t="shared" si="26"/>
        <v>125000</v>
      </c>
      <c r="Z82" s="108"/>
      <c r="AA82" s="108"/>
      <c r="AB82" s="108"/>
      <c r="AC82" s="108"/>
      <c r="AD82" s="108"/>
      <c r="AE82" s="108"/>
      <c r="AF82" s="87">
        <f t="shared" si="27"/>
        <v>0</v>
      </c>
      <c r="AG82" s="108"/>
      <c r="AH82" s="108"/>
      <c r="AI82" s="108"/>
      <c r="AJ82" s="108"/>
      <c r="AK82" s="108"/>
      <c r="AL82" s="108"/>
      <c r="AM82" s="87">
        <f t="shared" si="28"/>
        <v>0</v>
      </c>
      <c r="AN82" s="108"/>
      <c r="AO82" s="108"/>
      <c r="AP82" s="108"/>
      <c r="AQ82" s="108"/>
      <c r="AR82" s="108"/>
      <c r="AS82" s="108"/>
      <c r="AT82" s="87">
        <f t="shared" si="29"/>
        <v>0</v>
      </c>
      <c r="AU82" s="88">
        <f t="shared" si="30"/>
        <v>250000</v>
      </c>
      <c r="AV82" s="96" t="s">
        <v>741</v>
      </c>
      <c r="AW82" s="108">
        <v>2023</v>
      </c>
      <c r="AX82" s="108">
        <v>2024</v>
      </c>
      <c r="AY82" s="51" t="s">
        <v>144</v>
      </c>
    </row>
    <row r="83" spans="1:149" ht="123.75" customHeight="1" x14ac:dyDescent="0.25">
      <c r="A83" s="126" t="s">
        <v>389</v>
      </c>
      <c r="B83" s="51" t="s">
        <v>101</v>
      </c>
      <c r="C83" s="48" t="s">
        <v>97</v>
      </c>
      <c r="D83" s="50"/>
      <c r="E83" s="97"/>
      <c r="F83" s="97"/>
      <c r="G83" s="97"/>
      <c r="H83" s="97"/>
      <c r="I83" s="97"/>
      <c r="J83" s="97"/>
      <c r="K83" s="87">
        <f t="shared" si="24"/>
        <v>0</v>
      </c>
      <c r="L83" s="97"/>
      <c r="M83" s="97"/>
      <c r="N83" s="97"/>
      <c r="O83" s="97"/>
      <c r="P83" s="97"/>
      <c r="Q83" s="97"/>
      <c r="R83" s="87">
        <f t="shared" si="25"/>
        <v>0</v>
      </c>
      <c r="S83" s="97">
        <v>155000</v>
      </c>
      <c r="T83" s="97"/>
      <c r="U83" s="97"/>
      <c r="V83" s="97"/>
      <c r="W83" s="97"/>
      <c r="X83" s="97"/>
      <c r="Y83" s="87">
        <f t="shared" si="26"/>
        <v>155000</v>
      </c>
      <c r="Z83" s="97">
        <v>170000</v>
      </c>
      <c r="AA83" s="50"/>
      <c r="AB83" s="50"/>
      <c r="AC83" s="50"/>
      <c r="AD83" s="50"/>
      <c r="AE83" s="50"/>
      <c r="AF83" s="87">
        <f t="shared" si="27"/>
        <v>170000</v>
      </c>
      <c r="AG83" s="50"/>
      <c r="AH83" s="50"/>
      <c r="AI83" s="50"/>
      <c r="AJ83" s="50"/>
      <c r="AK83" s="50"/>
      <c r="AL83" s="50"/>
      <c r="AM83" s="87">
        <f t="shared" si="28"/>
        <v>0</v>
      </c>
      <c r="AN83" s="50"/>
      <c r="AO83" s="50"/>
      <c r="AP83" s="50"/>
      <c r="AQ83" s="50"/>
      <c r="AR83" s="50"/>
      <c r="AS83" s="50"/>
      <c r="AT83" s="87">
        <f t="shared" si="29"/>
        <v>0</v>
      </c>
      <c r="AU83" s="88">
        <f t="shared" si="30"/>
        <v>325000</v>
      </c>
      <c r="AV83" s="98" t="s">
        <v>742</v>
      </c>
      <c r="AW83" s="100">
        <v>2024</v>
      </c>
      <c r="AX83" s="100">
        <v>2025</v>
      </c>
      <c r="AY83" s="99" t="s">
        <v>139</v>
      </c>
    </row>
    <row r="84" spans="1:149" ht="118.5" customHeight="1" x14ac:dyDescent="0.25">
      <c r="A84" s="127" t="s">
        <v>390</v>
      </c>
      <c r="B84" s="51" t="s">
        <v>223</v>
      </c>
      <c r="C84" s="48" t="s">
        <v>97</v>
      </c>
      <c r="D84" s="50"/>
      <c r="E84" s="90"/>
      <c r="F84" s="50"/>
      <c r="G84" s="50"/>
      <c r="H84" s="50"/>
      <c r="I84" s="50"/>
      <c r="J84" s="50"/>
      <c r="K84" s="87">
        <f t="shared" si="24"/>
        <v>0</v>
      </c>
      <c r="L84" s="50">
        <v>50000</v>
      </c>
      <c r="M84" s="50"/>
      <c r="N84" s="50"/>
      <c r="O84" s="50"/>
      <c r="P84" s="50"/>
      <c r="Q84" s="50"/>
      <c r="R84" s="87">
        <f t="shared" si="25"/>
        <v>50000</v>
      </c>
      <c r="S84" s="50"/>
      <c r="T84" s="50"/>
      <c r="U84" s="50"/>
      <c r="V84" s="50"/>
      <c r="W84" s="50"/>
      <c r="X84" s="50"/>
      <c r="Y84" s="87">
        <f t="shared" si="26"/>
        <v>0</v>
      </c>
      <c r="Z84" s="50"/>
      <c r="AA84" s="50"/>
      <c r="AB84" s="50"/>
      <c r="AC84" s="50"/>
      <c r="AD84" s="50"/>
      <c r="AE84" s="50"/>
      <c r="AF84" s="87">
        <f t="shared" si="27"/>
        <v>0</v>
      </c>
      <c r="AG84" s="50"/>
      <c r="AH84" s="50"/>
      <c r="AI84" s="50"/>
      <c r="AJ84" s="50"/>
      <c r="AK84" s="50"/>
      <c r="AL84" s="50"/>
      <c r="AM84" s="87">
        <f t="shared" si="28"/>
        <v>0</v>
      </c>
      <c r="AN84" s="50"/>
      <c r="AO84" s="50"/>
      <c r="AP84" s="50"/>
      <c r="AQ84" s="50"/>
      <c r="AR84" s="50"/>
      <c r="AS84" s="50"/>
      <c r="AT84" s="87">
        <f t="shared" si="29"/>
        <v>0</v>
      </c>
      <c r="AU84" s="88">
        <f t="shared" si="30"/>
        <v>50000</v>
      </c>
      <c r="AV84" s="89" t="s">
        <v>743</v>
      </c>
      <c r="AW84" s="50">
        <v>2023</v>
      </c>
      <c r="AX84" s="50">
        <v>2023</v>
      </c>
      <c r="AY84" s="91" t="s">
        <v>68</v>
      </c>
    </row>
    <row r="85" spans="1:149" ht="125.25" customHeight="1" x14ac:dyDescent="0.25">
      <c r="A85" s="126" t="s">
        <v>391</v>
      </c>
      <c r="B85" s="51" t="s">
        <v>509</v>
      </c>
      <c r="C85" s="48" t="s">
        <v>97</v>
      </c>
      <c r="D85" s="103"/>
      <c r="E85" s="97"/>
      <c r="F85" s="97"/>
      <c r="G85" s="97"/>
      <c r="H85" s="97"/>
      <c r="I85" s="97"/>
      <c r="J85" s="97"/>
      <c r="K85" s="87">
        <f t="shared" si="24"/>
        <v>0</v>
      </c>
      <c r="L85" s="97">
        <v>50000</v>
      </c>
      <c r="M85" s="97"/>
      <c r="N85" s="97"/>
      <c r="O85" s="97"/>
      <c r="P85" s="97"/>
      <c r="Q85" s="97" t="s">
        <v>95</v>
      </c>
      <c r="R85" s="87">
        <f t="shared" si="25"/>
        <v>50000</v>
      </c>
      <c r="S85" s="50"/>
      <c r="T85" s="50"/>
      <c r="U85" s="50"/>
      <c r="V85" s="50"/>
      <c r="W85" s="50"/>
      <c r="X85" s="50"/>
      <c r="Y85" s="87">
        <f t="shared" si="26"/>
        <v>0</v>
      </c>
      <c r="Z85" s="50"/>
      <c r="AA85" s="50"/>
      <c r="AB85" s="50"/>
      <c r="AC85" s="50"/>
      <c r="AD85" s="50"/>
      <c r="AE85" s="50"/>
      <c r="AF85" s="87">
        <f t="shared" si="27"/>
        <v>0</v>
      </c>
      <c r="AG85" s="50"/>
      <c r="AH85" s="50"/>
      <c r="AI85" s="50"/>
      <c r="AJ85" s="50"/>
      <c r="AK85" s="50"/>
      <c r="AL85" s="50"/>
      <c r="AM85" s="87">
        <f t="shared" si="28"/>
        <v>0</v>
      </c>
      <c r="AN85" s="50"/>
      <c r="AO85" s="50"/>
      <c r="AP85" s="50"/>
      <c r="AQ85" s="50"/>
      <c r="AR85" s="50"/>
      <c r="AS85" s="50"/>
      <c r="AT85" s="87">
        <f t="shared" si="29"/>
        <v>0</v>
      </c>
      <c r="AU85" s="88">
        <f t="shared" si="30"/>
        <v>50000</v>
      </c>
      <c r="AV85" s="98" t="s">
        <v>744</v>
      </c>
      <c r="AW85" s="100">
        <v>2023</v>
      </c>
      <c r="AX85" s="100">
        <v>2023</v>
      </c>
      <c r="AY85" s="99" t="s">
        <v>510</v>
      </c>
    </row>
    <row r="86" spans="1:149" ht="137.44999999999999" customHeight="1" x14ac:dyDescent="0.25">
      <c r="A86" s="232" t="s">
        <v>926</v>
      </c>
      <c r="B86" s="233" t="s">
        <v>930</v>
      </c>
      <c r="C86" s="234" t="s">
        <v>97</v>
      </c>
      <c r="D86" s="235"/>
      <c r="E86" s="236"/>
      <c r="F86" s="236"/>
      <c r="G86" s="235"/>
      <c r="H86" s="235"/>
      <c r="I86" s="235"/>
      <c r="J86" s="235"/>
      <c r="K86" s="237">
        <f t="shared" si="24"/>
        <v>0</v>
      </c>
      <c r="L86" s="236"/>
      <c r="M86" s="236"/>
      <c r="N86" s="235"/>
      <c r="O86" s="235"/>
      <c r="P86" s="235"/>
      <c r="Q86" s="235"/>
      <c r="R86" s="237">
        <f>L86+M86+N86+P86</f>
        <v>0</v>
      </c>
      <c r="S86" s="275">
        <v>49187.766869999999</v>
      </c>
      <c r="T86" s="275"/>
      <c r="U86" s="275">
        <v>278730.67892999999</v>
      </c>
      <c r="V86" s="235" t="s">
        <v>46</v>
      </c>
      <c r="W86" s="235"/>
      <c r="X86" s="235"/>
      <c r="Y86" s="237">
        <f t="shared" si="26"/>
        <v>327918.44579999999</v>
      </c>
      <c r="Z86" s="275">
        <v>36506.933129999998</v>
      </c>
      <c r="AA86" s="275"/>
      <c r="AB86" s="275">
        <v>206872.62106999999</v>
      </c>
      <c r="AC86" s="235" t="s">
        <v>46</v>
      </c>
      <c r="AD86" s="235"/>
      <c r="AE86" s="235"/>
      <c r="AF86" s="237">
        <f t="shared" si="27"/>
        <v>243379.55419999998</v>
      </c>
      <c r="AG86" s="235"/>
      <c r="AH86" s="235"/>
      <c r="AI86" s="235"/>
      <c r="AJ86" s="235"/>
      <c r="AK86" s="235"/>
      <c r="AL86" s="235"/>
      <c r="AM86" s="237">
        <f t="shared" si="28"/>
        <v>0</v>
      </c>
      <c r="AN86" s="235"/>
      <c r="AO86" s="235"/>
      <c r="AP86" s="235"/>
      <c r="AQ86" s="235"/>
      <c r="AR86" s="235"/>
      <c r="AS86" s="235"/>
      <c r="AT86" s="237">
        <f t="shared" si="29"/>
        <v>0</v>
      </c>
      <c r="AU86" s="238">
        <f>AT86+AM86+AF86+Y86+R86+K86</f>
        <v>571298</v>
      </c>
      <c r="AV86" s="239" t="s">
        <v>1039</v>
      </c>
      <c r="AW86" s="235">
        <v>2024</v>
      </c>
      <c r="AX86" s="235">
        <v>2025</v>
      </c>
      <c r="AY86" s="240" t="s">
        <v>68</v>
      </c>
    </row>
    <row r="87" spans="1:149" s="20" customFormat="1" ht="31.5" customHeight="1" x14ac:dyDescent="0.25">
      <c r="A87" s="332" t="s">
        <v>1040</v>
      </c>
      <c r="B87" s="333"/>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333"/>
      <c r="AF87" s="333"/>
      <c r="AG87" s="333"/>
      <c r="AH87" s="333"/>
      <c r="AI87" s="333"/>
      <c r="AJ87" s="333"/>
      <c r="AK87" s="333"/>
      <c r="AL87" s="333"/>
      <c r="AM87" s="333"/>
      <c r="AN87" s="333"/>
      <c r="AO87" s="333"/>
      <c r="AP87" s="333"/>
      <c r="AQ87" s="333"/>
      <c r="AR87" s="333"/>
      <c r="AS87" s="333"/>
      <c r="AT87" s="333"/>
      <c r="AU87" s="333"/>
      <c r="AV87" s="333"/>
      <c r="AW87" s="333"/>
      <c r="AX87" s="333"/>
      <c r="AY87" s="334"/>
    </row>
    <row r="88" spans="1:149" s="20" customFormat="1" ht="54" customHeight="1" x14ac:dyDescent="0.25">
      <c r="A88" s="339" t="s">
        <v>392</v>
      </c>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6"/>
    </row>
    <row r="89" spans="1:149" s="20" customFormat="1" ht="31.5" customHeight="1" x14ac:dyDescent="0.25">
      <c r="A89" s="381" t="s">
        <v>392</v>
      </c>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row>
    <row r="90" spans="1:149" s="5" customFormat="1" ht="60.95" customHeight="1" x14ac:dyDescent="0.25">
      <c r="A90" s="363" t="s">
        <v>393</v>
      </c>
      <c r="B90" s="371"/>
      <c r="C90" s="371"/>
      <c r="D90" s="371"/>
      <c r="E90" s="110">
        <f>SUM(E92:E97,E101:E119,E121,E123,E125)</f>
        <v>1081660.3599999999</v>
      </c>
      <c r="F90" s="110">
        <f>SUM(F92:F97,F101:F119,F121,F123,F125)</f>
        <v>0</v>
      </c>
      <c r="G90" s="110">
        <f>SUM(G92:G97,G101:G119,G121,G123,G125)</f>
        <v>0</v>
      </c>
      <c r="H90" s="110"/>
      <c r="I90" s="110">
        <f>SUM(I92:I97,I101:I119,I121,I123,I125)</f>
        <v>337422.85</v>
      </c>
      <c r="J90" s="110"/>
      <c r="K90" s="110">
        <f>SUM(K92:K97,K101:K119,K121,K123,K125)</f>
        <v>1419083.21</v>
      </c>
      <c r="L90" s="110">
        <f>SUM(L92:L97,L101:L119,L121,L123,L125)</f>
        <v>1032009.59</v>
      </c>
      <c r="M90" s="110">
        <f>SUM(M92:M97,M101:M119,M121,M123,M125)</f>
        <v>0</v>
      </c>
      <c r="N90" s="110">
        <f>SUM(N92:N97,N101:N119,N121,N123,N125)</f>
        <v>0</v>
      </c>
      <c r="O90" s="110"/>
      <c r="P90" s="110">
        <f t="shared" ref="P90:U90" si="31">SUM(P92:P97,P101:P119,P121,P123,P125)</f>
        <v>119900.77</v>
      </c>
      <c r="Q90" s="110">
        <f t="shared" si="31"/>
        <v>0</v>
      </c>
      <c r="R90" s="110">
        <f t="shared" si="31"/>
        <v>1151910.3599999999</v>
      </c>
      <c r="S90" s="110">
        <f t="shared" si="31"/>
        <v>1122518</v>
      </c>
      <c r="T90" s="110">
        <f t="shared" si="31"/>
        <v>726000</v>
      </c>
      <c r="U90" s="110">
        <f t="shared" si="31"/>
        <v>0</v>
      </c>
      <c r="V90" s="110"/>
      <c r="W90" s="110">
        <f>SUM(W92:W97,W101:W119,W121,W123,W125)</f>
        <v>2550000</v>
      </c>
      <c r="X90" s="110"/>
      <c r="Y90" s="110">
        <f>SUM(Y92:Y97,Y101:Y119,Y121,Y123,Y125)</f>
        <v>4398518</v>
      </c>
      <c r="Z90" s="110">
        <f>SUM(Z92:Z97,Z101:Z119,Z121,Z123,Z125)</f>
        <v>1210000</v>
      </c>
      <c r="AA90" s="110">
        <f>SUM(AA92:AA97,AA101:AA119,AA121,AA123,AA125)</f>
        <v>774000</v>
      </c>
      <c r="AB90" s="110">
        <f>SUM(AB92:AB97,AB101:AB119,AB121,AB123,AB125)</f>
        <v>0</v>
      </c>
      <c r="AC90" s="110"/>
      <c r="AD90" s="110">
        <f>SUM(AD92:AD97,AD101:AD119,AD121,AD123,AD125)</f>
        <v>2550000</v>
      </c>
      <c r="AE90" s="110"/>
      <c r="AF90" s="110">
        <f>SUM(AF92:AF97,AF101:AF119,AF121,AF123,AF125)</f>
        <v>4534000</v>
      </c>
      <c r="AG90" s="110">
        <f>SUM(AG92:AG97,AG101:AG119,AG121,AG123,AG125)</f>
        <v>765000</v>
      </c>
      <c r="AH90" s="110">
        <f>SUM(AH92:AH97,AH101:AH119,AH121,AH123,AH125)</f>
        <v>0</v>
      </c>
      <c r="AI90" s="110">
        <f>SUM(AI92:AI97,AI101:AI119,AI121,AI123,AI125)</f>
        <v>0</v>
      </c>
      <c r="AJ90" s="110"/>
      <c r="AK90" s="110">
        <f>SUM(AK92:AK97,AK101:AK119,AK121,AK123,AK125)</f>
        <v>0</v>
      </c>
      <c r="AL90" s="110"/>
      <c r="AM90" s="110">
        <f>SUM(AM92:AM97,AM101:AM119,AM121,AM123,AM125)</f>
        <v>765000</v>
      </c>
      <c r="AN90" s="110">
        <f>SUM(AN92:AN97,AN101:AN119,AN121,AN123,AN125)</f>
        <v>280000</v>
      </c>
      <c r="AO90" s="110">
        <f>SUM(AO92:AO97,AO101:AO119,AO121,AO123,AO125)</f>
        <v>0</v>
      </c>
      <c r="AP90" s="110">
        <f>SUM(AP92:AP97,AP101:AP119,AP121,AP123,AP125)</f>
        <v>0</v>
      </c>
      <c r="AQ90" s="110"/>
      <c r="AR90" s="110">
        <f>SUM(AR92:AR97,AR101:AR119,AR121,AR123,AR125)</f>
        <v>0</v>
      </c>
      <c r="AS90" s="110"/>
      <c r="AT90" s="110">
        <f>SUM(AT92:AT97,AT101:AT119,AT121,AT123,AT125)</f>
        <v>280000</v>
      </c>
      <c r="AU90" s="110">
        <f>SUM(AU92:AU97,AU101:AU119,AU121,AU123,AU125)</f>
        <v>12488511.57</v>
      </c>
      <c r="AV90" s="111"/>
      <c r="AW90" s="111"/>
      <c r="AX90" s="111"/>
      <c r="AY90" s="111"/>
    </row>
    <row r="91" spans="1:149" s="131" customFormat="1" ht="48" customHeight="1" x14ac:dyDescent="0.25">
      <c r="A91" s="339" t="s">
        <v>599</v>
      </c>
      <c r="B91" s="326"/>
      <c r="C91" s="326"/>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c r="AN91" s="326"/>
      <c r="AO91" s="326"/>
      <c r="AP91" s="326"/>
      <c r="AQ91" s="326"/>
      <c r="AR91" s="326"/>
      <c r="AS91" s="326"/>
      <c r="AT91" s="326"/>
      <c r="AU91" s="326"/>
      <c r="AV91" s="326"/>
      <c r="AW91" s="326"/>
      <c r="AX91" s="326"/>
      <c r="AY91" s="326"/>
    </row>
    <row r="92" spans="1:149" s="265" customFormat="1" ht="237" customHeight="1" x14ac:dyDescent="0.25">
      <c r="A92" s="126" t="s">
        <v>394</v>
      </c>
      <c r="B92" s="51" t="s">
        <v>884</v>
      </c>
      <c r="C92" s="48" t="s">
        <v>97</v>
      </c>
      <c r="D92" s="50"/>
      <c r="E92" s="109">
        <v>533744</v>
      </c>
      <c r="F92" s="50"/>
      <c r="G92" s="50"/>
      <c r="H92" s="50"/>
      <c r="I92" s="112">
        <v>114750</v>
      </c>
      <c r="J92" s="48" t="s">
        <v>42</v>
      </c>
      <c r="K92" s="87">
        <f>E92+F92+G92+I92</f>
        <v>648494</v>
      </c>
      <c r="L92" s="50"/>
      <c r="M92" s="50"/>
      <c r="N92" s="50"/>
      <c r="O92" s="50"/>
      <c r="P92" s="50"/>
      <c r="Q92" s="50"/>
      <c r="R92" s="87">
        <f t="shared" ref="R92:R119" si="32">L92+M92+N92+P92</f>
        <v>0</v>
      </c>
      <c r="S92" s="50"/>
      <c r="T92" s="50"/>
      <c r="U92" s="50"/>
      <c r="V92" s="50"/>
      <c r="W92" s="50"/>
      <c r="X92" s="50"/>
      <c r="Y92" s="87">
        <f t="shared" ref="Y92:Y119" si="33">S92+T92+U92+W92</f>
        <v>0</v>
      </c>
      <c r="Z92" s="50"/>
      <c r="AA92" s="50"/>
      <c r="AB92" s="50"/>
      <c r="AC92" s="50"/>
      <c r="AD92" s="50"/>
      <c r="AE92" s="50"/>
      <c r="AF92" s="87">
        <f t="shared" ref="AF92:AF119" si="34">Z92+AA92+AB92+AD92</f>
        <v>0</v>
      </c>
      <c r="AG92" s="50"/>
      <c r="AH92" s="50"/>
      <c r="AI92" s="50"/>
      <c r="AJ92" s="50"/>
      <c r="AK92" s="50"/>
      <c r="AL92" s="50"/>
      <c r="AM92" s="87">
        <f t="shared" ref="AM92:AM119" si="35">AG92+AH92+AI92+AK92</f>
        <v>0</v>
      </c>
      <c r="AN92" s="50"/>
      <c r="AO92" s="50"/>
      <c r="AP92" s="50"/>
      <c r="AQ92" s="50"/>
      <c r="AR92" s="50"/>
      <c r="AS92" s="50"/>
      <c r="AT92" s="87">
        <f t="shared" ref="AT92:AT119" si="36">AN92+AO92+AP92+AR92</f>
        <v>0</v>
      </c>
      <c r="AU92" s="88">
        <f>AT92+AM92+AF92+Y92+R92+K92</f>
        <v>648494</v>
      </c>
      <c r="AV92" s="113" t="s">
        <v>904</v>
      </c>
      <c r="AW92" s="50">
        <v>2022</v>
      </c>
      <c r="AX92" s="50">
        <v>2022</v>
      </c>
      <c r="AY92" s="91" t="s">
        <v>68</v>
      </c>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1"/>
      <c r="CA92" s="131"/>
      <c r="CB92" s="131"/>
      <c r="CC92" s="131"/>
      <c r="CD92" s="131"/>
      <c r="CE92" s="131"/>
      <c r="CF92" s="131"/>
      <c r="CG92" s="131"/>
      <c r="CH92" s="131"/>
      <c r="CI92" s="131"/>
      <c r="CJ92" s="131"/>
      <c r="CK92" s="131"/>
      <c r="CL92" s="131"/>
      <c r="CM92" s="131"/>
      <c r="CN92" s="131"/>
      <c r="CO92" s="131"/>
      <c r="CP92" s="131"/>
      <c r="CQ92" s="131"/>
      <c r="CR92" s="131"/>
      <c r="CS92" s="131"/>
      <c r="CT92" s="131"/>
      <c r="CU92" s="131"/>
      <c r="CV92" s="131"/>
      <c r="CW92" s="131"/>
      <c r="CX92" s="131"/>
      <c r="CY92" s="131"/>
      <c r="CZ92" s="131"/>
      <c r="DA92" s="131"/>
      <c r="DB92" s="131"/>
      <c r="DC92" s="131"/>
      <c r="DD92" s="131"/>
      <c r="DE92" s="131"/>
      <c r="DF92" s="131"/>
      <c r="DG92" s="131"/>
      <c r="DH92" s="131"/>
      <c r="DI92" s="131"/>
      <c r="DJ92" s="131"/>
      <c r="DK92" s="131"/>
      <c r="DL92" s="131"/>
      <c r="DM92" s="131"/>
      <c r="DN92" s="131"/>
      <c r="DO92" s="131"/>
      <c r="DP92" s="131"/>
      <c r="DQ92" s="131"/>
      <c r="DR92" s="131"/>
      <c r="DS92" s="131"/>
      <c r="DT92" s="131"/>
      <c r="DU92" s="131"/>
      <c r="DV92" s="131"/>
      <c r="DW92" s="131"/>
      <c r="DX92" s="131"/>
      <c r="DY92" s="131"/>
      <c r="DZ92" s="131"/>
      <c r="EA92" s="131"/>
      <c r="EB92" s="131"/>
      <c r="EC92" s="131"/>
      <c r="ED92" s="131"/>
      <c r="EE92" s="131"/>
      <c r="EF92" s="131"/>
      <c r="EG92" s="131"/>
      <c r="EH92" s="131"/>
      <c r="EI92" s="131"/>
      <c r="EJ92" s="131"/>
      <c r="EK92" s="131"/>
      <c r="EL92" s="131"/>
      <c r="EM92" s="131"/>
      <c r="EN92" s="131"/>
      <c r="EO92" s="131"/>
      <c r="EP92" s="131"/>
      <c r="EQ92" s="131"/>
      <c r="ER92" s="131"/>
      <c r="ES92" s="131"/>
    </row>
    <row r="93" spans="1:149" s="5" customFormat="1" ht="340.5" customHeight="1" x14ac:dyDescent="0.25">
      <c r="A93" s="296" t="s">
        <v>395</v>
      </c>
      <c r="B93" s="233" t="s">
        <v>968</v>
      </c>
      <c r="C93" s="233" t="s">
        <v>97</v>
      </c>
      <c r="D93" s="289"/>
      <c r="E93" s="289"/>
      <c r="F93" s="289"/>
      <c r="G93" s="289"/>
      <c r="H93" s="289"/>
      <c r="I93" s="289"/>
      <c r="J93" s="289"/>
      <c r="K93" s="237">
        <f t="shared" ref="K93" si="37">E93+F93+G93+I93</f>
        <v>0</v>
      </c>
      <c r="L93" s="289"/>
      <c r="M93" s="289"/>
      <c r="N93" s="289"/>
      <c r="O93" s="289"/>
      <c r="P93" s="289"/>
      <c r="Q93" s="289"/>
      <c r="R93" s="237">
        <f t="shared" si="32"/>
        <v>0</v>
      </c>
      <c r="S93" s="289">
        <v>450000</v>
      </c>
      <c r="T93" s="289"/>
      <c r="U93" s="289"/>
      <c r="V93" s="289"/>
      <c r="W93" s="289">
        <v>2550000</v>
      </c>
      <c r="X93" s="289"/>
      <c r="Y93" s="237">
        <f t="shared" si="33"/>
        <v>3000000</v>
      </c>
      <c r="Z93" s="289">
        <v>450000</v>
      </c>
      <c r="AA93" s="289"/>
      <c r="AB93" s="289"/>
      <c r="AC93" s="289"/>
      <c r="AD93" s="289">
        <v>2550000</v>
      </c>
      <c r="AE93" s="289"/>
      <c r="AF93" s="237">
        <f t="shared" si="34"/>
        <v>3000000</v>
      </c>
      <c r="AG93" s="289"/>
      <c r="AH93" s="289"/>
      <c r="AI93" s="289"/>
      <c r="AJ93" s="289"/>
      <c r="AK93" s="289"/>
      <c r="AL93" s="289"/>
      <c r="AM93" s="237">
        <f t="shared" si="35"/>
        <v>0</v>
      </c>
      <c r="AN93" s="289"/>
      <c r="AO93" s="289"/>
      <c r="AP93" s="289"/>
      <c r="AQ93" s="289"/>
      <c r="AR93" s="289"/>
      <c r="AS93" s="289"/>
      <c r="AT93" s="237">
        <f t="shared" si="36"/>
        <v>0</v>
      </c>
      <c r="AU93" s="297">
        <f>AT93+AM93+AF93+Y93+R93+K93</f>
        <v>6000000</v>
      </c>
      <c r="AV93" s="298" t="s">
        <v>969</v>
      </c>
      <c r="AW93" s="289">
        <v>2022</v>
      </c>
      <c r="AX93" s="289">
        <v>2025</v>
      </c>
      <c r="AY93" s="299" t="s">
        <v>68</v>
      </c>
    </row>
    <row r="94" spans="1:149" s="131" customFormat="1" ht="27" customHeight="1" x14ac:dyDescent="0.25">
      <c r="A94" s="320" t="s">
        <v>999</v>
      </c>
      <c r="B94" s="321"/>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2"/>
    </row>
    <row r="95" spans="1:149" s="20" customFormat="1" ht="310.5" customHeight="1" x14ac:dyDescent="0.25">
      <c r="A95" s="296" t="s">
        <v>396</v>
      </c>
      <c r="B95" s="286" t="s">
        <v>1023</v>
      </c>
      <c r="C95" s="233" t="s">
        <v>97</v>
      </c>
      <c r="D95" s="289"/>
      <c r="E95" s="289"/>
      <c r="F95" s="289"/>
      <c r="G95" s="289"/>
      <c r="H95" s="289"/>
      <c r="I95" s="289"/>
      <c r="J95" s="289"/>
      <c r="K95" s="237">
        <f t="shared" ref="K95" si="38">E95+F95+G95+I95</f>
        <v>0</v>
      </c>
      <c r="L95" s="280">
        <v>2833.9</v>
      </c>
      <c r="M95" s="289"/>
      <c r="N95" s="289"/>
      <c r="O95" s="289"/>
      <c r="P95" s="289"/>
      <c r="Q95" s="289"/>
      <c r="R95" s="237">
        <f t="shared" ref="R95" si="39">L95+M95+N95+P95</f>
        <v>2833.9</v>
      </c>
      <c r="S95" s="317">
        <f>128118+159400</f>
        <v>287518</v>
      </c>
      <c r="T95" s="317">
        <v>726000</v>
      </c>
      <c r="U95" s="289"/>
      <c r="V95" s="289"/>
      <c r="W95" s="289"/>
      <c r="X95" s="289"/>
      <c r="Y95" s="237">
        <f t="shared" ref="Y95" si="40">S95+T95+U95+W95</f>
        <v>1013518</v>
      </c>
      <c r="Z95" s="317">
        <v>700000</v>
      </c>
      <c r="AA95" s="317">
        <v>774000</v>
      </c>
      <c r="AB95" s="289"/>
      <c r="AC95" s="289"/>
      <c r="AD95" s="289"/>
      <c r="AE95" s="289"/>
      <c r="AF95" s="237">
        <f t="shared" ref="AF95" si="41">Z95+AA95+AB95+AD95</f>
        <v>1474000</v>
      </c>
      <c r="AG95" s="289"/>
      <c r="AH95" s="289"/>
      <c r="AI95" s="289"/>
      <c r="AJ95" s="289"/>
      <c r="AK95" s="289"/>
      <c r="AL95" s="289"/>
      <c r="AM95" s="237">
        <f t="shared" ref="AM95" si="42">AG95+AH95+AI95+AK95</f>
        <v>0</v>
      </c>
      <c r="AN95" s="289"/>
      <c r="AO95" s="289"/>
      <c r="AP95" s="289"/>
      <c r="AQ95" s="289"/>
      <c r="AR95" s="289"/>
      <c r="AS95" s="289"/>
      <c r="AT95" s="237">
        <f t="shared" ref="AT95" si="43">AN95+AO95+AP95+AR95</f>
        <v>0</v>
      </c>
      <c r="AU95" s="297">
        <f>AT95+AM95+AF95+Y95+R95+K95</f>
        <v>2490351.9</v>
      </c>
      <c r="AV95" s="285" t="s">
        <v>1024</v>
      </c>
      <c r="AW95" s="289">
        <v>2023</v>
      </c>
      <c r="AX95" s="289">
        <v>2025</v>
      </c>
      <c r="AY95" s="299" t="s">
        <v>68</v>
      </c>
    </row>
    <row r="96" spans="1:149" ht="72" customHeight="1" x14ac:dyDescent="0.25">
      <c r="A96" s="332" t="s">
        <v>1034</v>
      </c>
      <c r="B96" s="333"/>
      <c r="C96" s="333"/>
      <c r="D96" s="333"/>
      <c r="E96" s="333"/>
      <c r="F96" s="333"/>
      <c r="G96" s="333"/>
      <c r="H96" s="333"/>
      <c r="I96" s="333"/>
      <c r="J96" s="333"/>
      <c r="K96" s="333"/>
      <c r="L96" s="333"/>
      <c r="M96" s="333"/>
      <c r="N96" s="333"/>
      <c r="O96" s="333"/>
      <c r="P96" s="333"/>
      <c r="Q96" s="333"/>
      <c r="R96" s="333"/>
      <c r="S96" s="333"/>
      <c r="T96" s="333"/>
      <c r="U96" s="333"/>
      <c r="V96" s="333"/>
      <c r="W96" s="333"/>
      <c r="X96" s="333"/>
      <c r="Y96" s="333"/>
      <c r="Z96" s="333"/>
      <c r="AA96" s="333"/>
      <c r="AB96" s="333"/>
      <c r="AC96" s="333"/>
      <c r="AD96" s="333"/>
      <c r="AE96" s="333"/>
      <c r="AF96" s="333"/>
      <c r="AG96" s="333"/>
      <c r="AH96" s="333"/>
      <c r="AI96" s="333"/>
      <c r="AJ96" s="333"/>
      <c r="AK96" s="333"/>
      <c r="AL96" s="333"/>
      <c r="AM96" s="333"/>
      <c r="AN96" s="333"/>
      <c r="AO96" s="333"/>
      <c r="AP96" s="333"/>
      <c r="AQ96" s="333"/>
      <c r="AR96" s="333"/>
      <c r="AS96" s="333"/>
      <c r="AT96" s="333"/>
      <c r="AU96" s="333"/>
      <c r="AV96" s="333"/>
      <c r="AW96" s="333"/>
      <c r="AX96" s="333"/>
      <c r="AY96" s="334"/>
    </row>
    <row r="97" spans="1:51" ht="192" customHeight="1" x14ac:dyDescent="0.25">
      <c r="A97" s="126" t="s">
        <v>397</v>
      </c>
      <c r="B97" s="114" t="s">
        <v>182</v>
      </c>
      <c r="C97" s="48" t="s">
        <v>97</v>
      </c>
      <c r="D97" s="50"/>
      <c r="E97" s="50">
        <v>45461.36</v>
      </c>
      <c r="F97" s="50"/>
      <c r="G97" s="50"/>
      <c r="H97" s="50"/>
      <c r="I97" s="48">
        <v>222672.85</v>
      </c>
      <c r="J97" s="48" t="s">
        <v>42</v>
      </c>
      <c r="K97" s="87">
        <f t="shared" ref="K97:K119" si="44">E97+F97+G97+I97</f>
        <v>268134.21000000002</v>
      </c>
      <c r="L97" s="48">
        <v>24479.19</v>
      </c>
      <c r="M97" s="48"/>
      <c r="N97" s="48"/>
      <c r="O97" s="48"/>
      <c r="P97" s="48">
        <v>119900.77</v>
      </c>
      <c r="Q97" s="48" t="s">
        <v>42</v>
      </c>
      <c r="R97" s="87">
        <f t="shared" si="32"/>
        <v>144379.96</v>
      </c>
      <c r="S97" s="50"/>
      <c r="T97" s="50"/>
      <c r="U97" s="50"/>
      <c r="V97" s="50"/>
      <c r="W97" s="50"/>
      <c r="X97" s="50"/>
      <c r="Y97" s="87">
        <f t="shared" si="33"/>
        <v>0</v>
      </c>
      <c r="Z97" s="50"/>
      <c r="AA97" s="50"/>
      <c r="AB97" s="50"/>
      <c r="AC97" s="50"/>
      <c r="AD97" s="50"/>
      <c r="AE97" s="50"/>
      <c r="AF97" s="87">
        <f t="shared" si="34"/>
        <v>0</v>
      </c>
      <c r="AG97" s="50"/>
      <c r="AH97" s="50"/>
      <c r="AI97" s="50"/>
      <c r="AJ97" s="50"/>
      <c r="AK97" s="50"/>
      <c r="AL97" s="50"/>
      <c r="AM97" s="87">
        <f t="shared" si="35"/>
        <v>0</v>
      </c>
      <c r="AN97" s="50"/>
      <c r="AO97" s="50"/>
      <c r="AP97" s="50"/>
      <c r="AQ97" s="50"/>
      <c r="AR97" s="50"/>
      <c r="AS97" s="50"/>
      <c r="AT97" s="87">
        <f t="shared" si="36"/>
        <v>0</v>
      </c>
      <c r="AU97" s="88">
        <f>AT97+AM97+AF97+Y97+R97+K97</f>
        <v>412514.17000000004</v>
      </c>
      <c r="AV97" s="115" t="s">
        <v>901</v>
      </c>
      <c r="AW97" s="50">
        <v>2022</v>
      </c>
      <c r="AX97" s="50">
        <v>2023</v>
      </c>
      <c r="AY97" s="91" t="s">
        <v>181</v>
      </c>
    </row>
    <row r="98" spans="1:51" ht="38.450000000000003" customHeight="1" x14ac:dyDescent="0.25">
      <c r="A98" s="296" t="s">
        <v>955</v>
      </c>
      <c r="B98" s="233" t="s">
        <v>956</v>
      </c>
      <c r="C98" s="233" t="s">
        <v>97</v>
      </c>
      <c r="D98" s="289"/>
      <c r="E98" s="289"/>
      <c r="F98" s="289"/>
      <c r="G98" s="289"/>
      <c r="H98" s="289"/>
      <c r="I98" s="289"/>
      <c r="J98" s="289"/>
      <c r="K98" s="237">
        <f t="shared" si="44"/>
        <v>0</v>
      </c>
      <c r="L98" s="289"/>
      <c r="M98" s="289"/>
      <c r="N98" s="289"/>
      <c r="O98" s="289"/>
      <c r="P98" s="289"/>
      <c r="Q98" s="289"/>
      <c r="R98" s="237">
        <f t="shared" si="32"/>
        <v>0</v>
      </c>
      <c r="S98" s="289"/>
      <c r="T98" s="289"/>
      <c r="U98" s="289"/>
      <c r="V98" s="289"/>
      <c r="W98" s="289">
        <v>12000000</v>
      </c>
      <c r="X98" s="289"/>
      <c r="Y98" s="237">
        <f t="shared" si="33"/>
        <v>12000000</v>
      </c>
      <c r="Z98" s="289"/>
      <c r="AA98" s="289"/>
      <c r="AB98" s="289"/>
      <c r="AC98" s="289"/>
      <c r="AD98" s="289"/>
      <c r="AE98" s="289"/>
      <c r="AF98" s="237">
        <f t="shared" si="34"/>
        <v>0</v>
      </c>
      <c r="AG98" s="289"/>
      <c r="AH98" s="289"/>
      <c r="AI98" s="289"/>
      <c r="AJ98" s="289"/>
      <c r="AK98" s="289"/>
      <c r="AL98" s="289"/>
      <c r="AM98" s="237">
        <f t="shared" si="35"/>
        <v>0</v>
      </c>
      <c r="AN98" s="289"/>
      <c r="AO98" s="289"/>
      <c r="AP98" s="289"/>
      <c r="AQ98" s="289"/>
      <c r="AR98" s="289"/>
      <c r="AS98" s="289"/>
      <c r="AT98" s="237">
        <f t="shared" si="36"/>
        <v>0</v>
      </c>
      <c r="AU98" s="297">
        <f>AT98+AM98+AF98+Y98+R98+K98</f>
        <v>12000000</v>
      </c>
      <c r="AV98" s="294" t="s">
        <v>998</v>
      </c>
      <c r="AW98" s="289">
        <v>2022</v>
      </c>
      <c r="AX98" s="289">
        <v>2025</v>
      </c>
      <c r="AY98" s="299" t="s">
        <v>68</v>
      </c>
    </row>
    <row r="99" spans="1:51" ht="70.5" customHeight="1" x14ac:dyDescent="0.25">
      <c r="A99" s="320" t="s">
        <v>999</v>
      </c>
      <c r="B99" s="321"/>
      <c r="C99" s="321"/>
      <c r="D99" s="321"/>
      <c r="E99" s="321"/>
      <c r="F99" s="321"/>
      <c r="G99" s="321"/>
      <c r="H99" s="321"/>
      <c r="I99" s="321"/>
      <c r="J99" s="321"/>
      <c r="K99" s="321"/>
      <c r="L99" s="321"/>
      <c r="M99" s="321"/>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2"/>
    </row>
    <row r="100" spans="1:51" ht="42.6" customHeight="1" x14ac:dyDescent="0.25">
      <c r="A100" s="339" t="s">
        <v>600</v>
      </c>
      <c r="B100" s="326"/>
      <c r="C100" s="326"/>
      <c r="D100" s="326"/>
      <c r="E100" s="326"/>
      <c r="F100" s="326"/>
      <c r="G100" s="326"/>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326"/>
      <c r="AP100" s="326"/>
      <c r="AQ100" s="326"/>
      <c r="AR100" s="326"/>
      <c r="AS100" s="326"/>
      <c r="AT100" s="326"/>
      <c r="AU100" s="326"/>
      <c r="AV100" s="326"/>
      <c r="AW100" s="326"/>
      <c r="AX100" s="326"/>
      <c r="AY100" s="326"/>
    </row>
    <row r="101" spans="1:51" ht="123" customHeight="1" x14ac:dyDescent="0.25">
      <c r="A101" s="126" t="s">
        <v>398</v>
      </c>
      <c r="B101" s="51" t="s">
        <v>107</v>
      </c>
      <c r="C101" s="48" t="s">
        <v>97</v>
      </c>
      <c r="D101" s="50"/>
      <c r="E101" s="104">
        <v>200000</v>
      </c>
      <c r="F101" s="50"/>
      <c r="G101" s="50"/>
      <c r="H101" s="50"/>
      <c r="I101" s="50"/>
      <c r="J101" s="50"/>
      <c r="K101" s="87">
        <f t="shared" si="44"/>
        <v>200000</v>
      </c>
      <c r="L101" s="104">
        <v>200000</v>
      </c>
      <c r="M101" s="50"/>
      <c r="N101" s="50"/>
      <c r="O101" s="50"/>
      <c r="P101" s="50"/>
      <c r="Q101" s="50"/>
      <c r="R101" s="87">
        <f t="shared" si="32"/>
        <v>200000</v>
      </c>
      <c r="S101" s="50"/>
      <c r="T101" s="50"/>
      <c r="U101" s="50"/>
      <c r="V101" s="50"/>
      <c r="W101" s="50"/>
      <c r="X101" s="50"/>
      <c r="Y101" s="87">
        <f t="shared" si="33"/>
        <v>0</v>
      </c>
      <c r="Z101" s="50"/>
      <c r="AA101" s="50"/>
      <c r="AB101" s="50"/>
      <c r="AC101" s="50"/>
      <c r="AD101" s="50"/>
      <c r="AE101" s="50"/>
      <c r="AF101" s="87">
        <f t="shared" si="34"/>
        <v>0</v>
      </c>
      <c r="AG101" s="50"/>
      <c r="AH101" s="50"/>
      <c r="AI101" s="50"/>
      <c r="AJ101" s="50"/>
      <c r="AK101" s="50"/>
      <c r="AL101" s="50"/>
      <c r="AM101" s="87">
        <f t="shared" si="35"/>
        <v>0</v>
      </c>
      <c r="AN101" s="50"/>
      <c r="AO101" s="50"/>
      <c r="AP101" s="50"/>
      <c r="AQ101" s="50"/>
      <c r="AR101" s="50"/>
      <c r="AS101" s="50"/>
      <c r="AT101" s="87">
        <f t="shared" si="36"/>
        <v>0</v>
      </c>
      <c r="AU101" s="88">
        <f t="shared" ref="AU101:AU111" si="45">AT101+AM101+AF101+Y101+R101+K101</f>
        <v>400000</v>
      </c>
      <c r="AV101" s="89" t="s">
        <v>745</v>
      </c>
      <c r="AW101" s="50">
        <v>2022</v>
      </c>
      <c r="AX101" s="50">
        <v>2027</v>
      </c>
      <c r="AY101" s="48" t="s">
        <v>147</v>
      </c>
    </row>
    <row r="102" spans="1:51" ht="95.25" customHeight="1" x14ac:dyDescent="0.25">
      <c r="A102" s="126" t="s">
        <v>399</v>
      </c>
      <c r="B102" s="51" t="s">
        <v>259</v>
      </c>
      <c r="C102" s="48" t="s">
        <v>97</v>
      </c>
      <c r="D102" s="50"/>
      <c r="E102" s="104">
        <v>50000</v>
      </c>
      <c r="F102" s="50"/>
      <c r="G102" s="50"/>
      <c r="H102" s="50"/>
      <c r="I102" s="50"/>
      <c r="J102" s="50"/>
      <c r="K102" s="87">
        <f t="shared" si="44"/>
        <v>50000</v>
      </c>
      <c r="L102" s="104">
        <v>50000</v>
      </c>
      <c r="M102" s="50"/>
      <c r="N102" s="50"/>
      <c r="O102" s="50"/>
      <c r="P102" s="50"/>
      <c r="Q102" s="50"/>
      <c r="R102" s="87">
        <f t="shared" si="32"/>
        <v>50000</v>
      </c>
      <c r="S102" s="50"/>
      <c r="T102" s="50"/>
      <c r="U102" s="50"/>
      <c r="V102" s="50"/>
      <c r="W102" s="50"/>
      <c r="X102" s="50"/>
      <c r="Y102" s="87">
        <f t="shared" si="33"/>
        <v>0</v>
      </c>
      <c r="Z102" s="50"/>
      <c r="AA102" s="50"/>
      <c r="AB102" s="50"/>
      <c r="AC102" s="50"/>
      <c r="AD102" s="50"/>
      <c r="AE102" s="50"/>
      <c r="AF102" s="87">
        <f t="shared" si="34"/>
        <v>0</v>
      </c>
      <c r="AG102" s="50"/>
      <c r="AH102" s="50"/>
      <c r="AI102" s="50"/>
      <c r="AJ102" s="50"/>
      <c r="AK102" s="50"/>
      <c r="AL102" s="50"/>
      <c r="AM102" s="87">
        <f t="shared" si="35"/>
        <v>0</v>
      </c>
      <c r="AN102" s="50"/>
      <c r="AO102" s="50"/>
      <c r="AP102" s="50"/>
      <c r="AQ102" s="50"/>
      <c r="AR102" s="50"/>
      <c r="AS102" s="50"/>
      <c r="AT102" s="87">
        <f t="shared" si="36"/>
        <v>0</v>
      </c>
      <c r="AU102" s="88">
        <f t="shared" si="45"/>
        <v>100000</v>
      </c>
      <c r="AV102" s="89" t="s">
        <v>746</v>
      </c>
      <c r="AW102" s="50">
        <v>2022</v>
      </c>
      <c r="AX102" s="50">
        <v>2027</v>
      </c>
      <c r="AY102" s="48" t="s">
        <v>148</v>
      </c>
    </row>
    <row r="103" spans="1:51" ht="99.75" customHeight="1" x14ac:dyDescent="0.25">
      <c r="A103" s="126" t="s">
        <v>525</v>
      </c>
      <c r="B103" s="51" t="s">
        <v>233</v>
      </c>
      <c r="C103" s="48" t="s">
        <v>97</v>
      </c>
      <c r="D103" s="50"/>
      <c r="E103" s="90"/>
      <c r="F103" s="50"/>
      <c r="G103" s="50"/>
      <c r="H103" s="50"/>
      <c r="I103" s="50"/>
      <c r="J103" s="50"/>
      <c r="K103" s="87">
        <f t="shared" si="44"/>
        <v>0</v>
      </c>
      <c r="L103" s="50">
        <v>50000</v>
      </c>
      <c r="M103" s="50"/>
      <c r="N103" s="50"/>
      <c r="O103" s="50"/>
      <c r="P103" s="50"/>
      <c r="Q103" s="50"/>
      <c r="R103" s="87">
        <f t="shared" si="32"/>
        <v>50000</v>
      </c>
      <c r="S103" s="50"/>
      <c r="T103" s="50"/>
      <c r="U103" s="50"/>
      <c r="V103" s="50"/>
      <c r="W103" s="50"/>
      <c r="X103" s="50"/>
      <c r="Y103" s="87">
        <f t="shared" si="33"/>
        <v>0</v>
      </c>
      <c r="Z103" s="50"/>
      <c r="AA103" s="50"/>
      <c r="AB103" s="50"/>
      <c r="AC103" s="50"/>
      <c r="AD103" s="50"/>
      <c r="AE103" s="50"/>
      <c r="AF103" s="87">
        <f t="shared" si="34"/>
        <v>0</v>
      </c>
      <c r="AG103" s="50"/>
      <c r="AH103" s="50"/>
      <c r="AI103" s="50"/>
      <c r="AJ103" s="50"/>
      <c r="AK103" s="50"/>
      <c r="AL103" s="50"/>
      <c r="AM103" s="87">
        <f t="shared" si="35"/>
        <v>0</v>
      </c>
      <c r="AN103" s="50"/>
      <c r="AO103" s="50"/>
      <c r="AP103" s="50"/>
      <c r="AQ103" s="50"/>
      <c r="AR103" s="50"/>
      <c r="AS103" s="50"/>
      <c r="AT103" s="87">
        <f t="shared" si="36"/>
        <v>0</v>
      </c>
      <c r="AU103" s="88">
        <f t="shared" si="45"/>
        <v>50000</v>
      </c>
      <c r="AV103" s="89" t="s">
        <v>747</v>
      </c>
      <c r="AW103" s="50">
        <v>2023</v>
      </c>
      <c r="AX103" s="50">
        <v>2023</v>
      </c>
      <c r="AY103" s="48" t="s">
        <v>232</v>
      </c>
    </row>
    <row r="104" spans="1:51" ht="84" customHeight="1" x14ac:dyDescent="0.25">
      <c r="A104" s="126" t="s">
        <v>526</v>
      </c>
      <c r="B104" s="51" t="s">
        <v>241</v>
      </c>
      <c r="C104" s="48" t="s">
        <v>97</v>
      </c>
      <c r="D104" s="50"/>
      <c r="E104" s="104"/>
      <c r="F104" s="50"/>
      <c r="G104" s="50"/>
      <c r="H104" s="50"/>
      <c r="I104" s="50"/>
      <c r="J104" s="50"/>
      <c r="K104" s="87">
        <f t="shared" si="44"/>
        <v>0</v>
      </c>
      <c r="L104" s="50"/>
      <c r="M104" s="50"/>
      <c r="N104" s="50"/>
      <c r="O104" s="50"/>
      <c r="P104" s="50"/>
      <c r="Q104" s="50"/>
      <c r="R104" s="87">
        <f t="shared" si="32"/>
        <v>0</v>
      </c>
      <c r="S104" s="50"/>
      <c r="T104" s="50"/>
      <c r="U104" s="50"/>
      <c r="V104" s="50"/>
      <c r="W104" s="50"/>
      <c r="X104" s="50"/>
      <c r="Y104" s="87">
        <f t="shared" si="33"/>
        <v>0</v>
      </c>
      <c r="Z104" s="50"/>
      <c r="AA104" s="50"/>
      <c r="AB104" s="50"/>
      <c r="AC104" s="50"/>
      <c r="AD104" s="50"/>
      <c r="AE104" s="50"/>
      <c r="AF104" s="87">
        <f t="shared" si="34"/>
        <v>0</v>
      </c>
      <c r="AG104" s="50">
        <v>70000</v>
      </c>
      <c r="AH104" s="50"/>
      <c r="AI104" s="50"/>
      <c r="AJ104" s="50"/>
      <c r="AK104" s="50"/>
      <c r="AL104" s="50"/>
      <c r="AM104" s="87">
        <f t="shared" si="35"/>
        <v>70000</v>
      </c>
      <c r="AN104" s="50"/>
      <c r="AO104" s="50"/>
      <c r="AP104" s="50"/>
      <c r="AQ104" s="50"/>
      <c r="AR104" s="50"/>
      <c r="AS104" s="50"/>
      <c r="AT104" s="87">
        <f t="shared" si="36"/>
        <v>0</v>
      </c>
      <c r="AU104" s="88">
        <f t="shared" si="45"/>
        <v>70000</v>
      </c>
      <c r="AV104" s="89" t="s">
        <v>748</v>
      </c>
      <c r="AW104" s="50">
        <v>2026</v>
      </c>
      <c r="AX104" s="50">
        <v>2026</v>
      </c>
      <c r="AY104" s="48" t="s">
        <v>235</v>
      </c>
    </row>
    <row r="105" spans="1:51" ht="124.5" customHeight="1" x14ac:dyDescent="0.25">
      <c r="A105" s="126" t="s">
        <v>527</v>
      </c>
      <c r="B105" s="51" t="s">
        <v>242</v>
      </c>
      <c r="C105" s="48" t="s">
        <v>97</v>
      </c>
      <c r="D105" s="50"/>
      <c r="E105" s="104"/>
      <c r="F105" s="50"/>
      <c r="G105" s="50"/>
      <c r="H105" s="50"/>
      <c r="I105" s="50"/>
      <c r="J105" s="50"/>
      <c r="K105" s="87">
        <f t="shared" si="44"/>
        <v>0</v>
      </c>
      <c r="L105" s="50"/>
      <c r="M105" s="50"/>
      <c r="N105" s="50"/>
      <c r="O105" s="50"/>
      <c r="P105" s="50"/>
      <c r="Q105" s="50"/>
      <c r="R105" s="87">
        <f t="shared" si="32"/>
        <v>0</v>
      </c>
      <c r="S105" s="50"/>
      <c r="T105" s="50"/>
      <c r="U105" s="50"/>
      <c r="V105" s="50"/>
      <c r="W105" s="50"/>
      <c r="X105" s="50"/>
      <c r="Y105" s="87">
        <f t="shared" si="33"/>
        <v>0</v>
      </c>
      <c r="Z105" s="50"/>
      <c r="AA105" s="50"/>
      <c r="AB105" s="50"/>
      <c r="AC105" s="50"/>
      <c r="AD105" s="50"/>
      <c r="AE105" s="50"/>
      <c r="AF105" s="87">
        <f t="shared" si="34"/>
        <v>0</v>
      </c>
      <c r="AG105" s="50">
        <v>50000</v>
      </c>
      <c r="AH105" s="50"/>
      <c r="AI105" s="50"/>
      <c r="AJ105" s="50"/>
      <c r="AK105" s="50"/>
      <c r="AL105" s="50"/>
      <c r="AM105" s="87">
        <f t="shared" si="35"/>
        <v>50000</v>
      </c>
      <c r="AN105" s="50"/>
      <c r="AO105" s="50"/>
      <c r="AP105" s="50"/>
      <c r="AQ105" s="50"/>
      <c r="AR105" s="50"/>
      <c r="AS105" s="50"/>
      <c r="AT105" s="87">
        <f t="shared" si="36"/>
        <v>0</v>
      </c>
      <c r="AU105" s="88">
        <f t="shared" si="45"/>
        <v>50000</v>
      </c>
      <c r="AV105" s="89" t="s">
        <v>749</v>
      </c>
      <c r="AW105" s="50">
        <v>2026</v>
      </c>
      <c r="AX105" s="50">
        <v>2026</v>
      </c>
      <c r="AY105" s="48" t="s">
        <v>235</v>
      </c>
    </row>
    <row r="106" spans="1:51" ht="88.5" customHeight="1" x14ac:dyDescent="0.25">
      <c r="A106" s="126" t="s">
        <v>528</v>
      </c>
      <c r="B106" s="51" t="s">
        <v>243</v>
      </c>
      <c r="C106" s="48" t="s">
        <v>97</v>
      </c>
      <c r="D106" s="50"/>
      <c r="E106" s="104"/>
      <c r="F106" s="50"/>
      <c r="G106" s="50"/>
      <c r="H106" s="50"/>
      <c r="I106" s="50"/>
      <c r="J106" s="50"/>
      <c r="K106" s="87">
        <f t="shared" si="44"/>
        <v>0</v>
      </c>
      <c r="L106" s="50"/>
      <c r="M106" s="50"/>
      <c r="N106" s="50"/>
      <c r="O106" s="50"/>
      <c r="P106" s="50"/>
      <c r="Q106" s="50"/>
      <c r="R106" s="87">
        <f t="shared" si="32"/>
        <v>0</v>
      </c>
      <c r="S106" s="50"/>
      <c r="T106" s="50"/>
      <c r="U106" s="50"/>
      <c r="V106" s="50"/>
      <c r="W106" s="50"/>
      <c r="X106" s="50"/>
      <c r="Y106" s="87">
        <f t="shared" si="33"/>
        <v>0</v>
      </c>
      <c r="Z106" s="50"/>
      <c r="AA106" s="50"/>
      <c r="AB106" s="50"/>
      <c r="AC106" s="50"/>
      <c r="AD106" s="50"/>
      <c r="AE106" s="50"/>
      <c r="AF106" s="87">
        <f t="shared" si="34"/>
        <v>0</v>
      </c>
      <c r="AG106" s="50">
        <v>500000</v>
      </c>
      <c r="AH106" s="50"/>
      <c r="AI106" s="50"/>
      <c r="AJ106" s="50"/>
      <c r="AK106" s="50"/>
      <c r="AL106" s="50"/>
      <c r="AM106" s="87">
        <f t="shared" si="35"/>
        <v>500000</v>
      </c>
      <c r="AN106" s="50"/>
      <c r="AO106" s="50"/>
      <c r="AP106" s="50"/>
      <c r="AQ106" s="50"/>
      <c r="AR106" s="50"/>
      <c r="AS106" s="50"/>
      <c r="AT106" s="87">
        <f t="shared" si="36"/>
        <v>0</v>
      </c>
      <c r="AU106" s="88">
        <f t="shared" si="45"/>
        <v>500000</v>
      </c>
      <c r="AV106" s="89" t="s">
        <v>750</v>
      </c>
      <c r="AW106" s="50">
        <v>2023</v>
      </c>
      <c r="AX106" s="50">
        <v>2023</v>
      </c>
      <c r="AY106" s="48" t="s">
        <v>235</v>
      </c>
    </row>
    <row r="107" spans="1:51" ht="117" customHeight="1" x14ac:dyDescent="0.25">
      <c r="A107" s="126" t="s">
        <v>529</v>
      </c>
      <c r="B107" s="51" t="s">
        <v>244</v>
      </c>
      <c r="C107" s="48" t="s">
        <v>97</v>
      </c>
      <c r="D107" s="50"/>
      <c r="E107" s="104"/>
      <c r="F107" s="50"/>
      <c r="G107" s="50"/>
      <c r="H107" s="50"/>
      <c r="I107" s="50"/>
      <c r="J107" s="50"/>
      <c r="K107" s="87">
        <f t="shared" si="44"/>
        <v>0</v>
      </c>
      <c r="L107" s="50"/>
      <c r="M107" s="50"/>
      <c r="N107" s="50"/>
      <c r="O107" s="50"/>
      <c r="P107" s="50"/>
      <c r="Q107" s="50"/>
      <c r="R107" s="87">
        <f t="shared" si="32"/>
        <v>0</v>
      </c>
      <c r="S107" s="50">
        <v>145000</v>
      </c>
      <c r="T107" s="50"/>
      <c r="U107" s="50"/>
      <c r="V107" s="50"/>
      <c r="W107" s="50"/>
      <c r="X107" s="50"/>
      <c r="Y107" s="87">
        <f t="shared" si="33"/>
        <v>145000</v>
      </c>
      <c r="Z107" s="50"/>
      <c r="AA107" s="50"/>
      <c r="AB107" s="50"/>
      <c r="AC107" s="50"/>
      <c r="AD107" s="50"/>
      <c r="AE107" s="50"/>
      <c r="AF107" s="87">
        <f t="shared" si="34"/>
        <v>0</v>
      </c>
      <c r="AG107" s="50"/>
      <c r="AH107" s="50"/>
      <c r="AI107" s="50"/>
      <c r="AJ107" s="50"/>
      <c r="AK107" s="50"/>
      <c r="AL107" s="50"/>
      <c r="AM107" s="87">
        <f t="shared" si="35"/>
        <v>0</v>
      </c>
      <c r="AN107" s="50"/>
      <c r="AO107" s="50"/>
      <c r="AP107" s="50"/>
      <c r="AQ107" s="50"/>
      <c r="AR107" s="50"/>
      <c r="AS107" s="50"/>
      <c r="AT107" s="87">
        <f t="shared" si="36"/>
        <v>0</v>
      </c>
      <c r="AU107" s="88">
        <f t="shared" si="45"/>
        <v>145000</v>
      </c>
      <c r="AV107" s="89" t="s">
        <v>751</v>
      </c>
      <c r="AW107" s="50">
        <v>2024</v>
      </c>
      <c r="AX107" s="50">
        <v>2024</v>
      </c>
      <c r="AY107" s="48" t="s">
        <v>235</v>
      </c>
    </row>
    <row r="108" spans="1:51" ht="105" customHeight="1" x14ac:dyDescent="0.25">
      <c r="A108" s="126" t="s">
        <v>530</v>
      </c>
      <c r="B108" s="51" t="s">
        <v>499</v>
      </c>
      <c r="C108" s="48" t="s">
        <v>97</v>
      </c>
      <c r="D108" s="50"/>
      <c r="E108" s="104"/>
      <c r="F108" s="50"/>
      <c r="G108" s="50"/>
      <c r="H108" s="50"/>
      <c r="I108" s="50"/>
      <c r="J108" s="50"/>
      <c r="K108" s="87">
        <f t="shared" si="44"/>
        <v>0</v>
      </c>
      <c r="L108" s="50"/>
      <c r="M108" s="50"/>
      <c r="N108" s="50"/>
      <c r="O108" s="50"/>
      <c r="P108" s="50"/>
      <c r="Q108" s="50"/>
      <c r="R108" s="87">
        <f t="shared" si="32"/>
        <v>0</v>
      </c>
      <c r="S108" s="50"/>
      <c r="T108" s="50"/>
      <c r="U108" s="50"/>
      <c r="V108" s="50"/>
      <c r="W108" s="50"/>
      <c r="X108" s="50"/>
      <c r="Y108" s="87">
        <f t="shared" si="33"/>
        <v>0</v>
      </c>
      <c r="Z108" s="50">
        <v>60000</v>
      </c>
      <c r="AA108" s="50"/>
      <c r="AB108" s="50"/>
      <c r="AC108" s="50"/>
      <c r="AD108" s="50"/>
      <c r="AE108" s="50"/>
      <c r="AF108" s="87">
        <f t="shared" si="34"/>
        <v>60000</v>
      </c>
      <c r="AG108" s="50"/>
      <c r="AH108" s="50"/>
      <c r="AI108" s="50"/>
      <c r="AJ108" s="50"/>
      <c r="AK108" s="50"/>
      <c r="AL108" s="50"/>
      <c r="AM108" s="87">
        <f t="shared" si="35"/>
        <v>0</v>
      </c>
      <c r="AN108" s="50"/>
      <c r="AO108" s="50"/>
      <c r="AP108" s="50"/>
      <c r="AQ108" s="50"/>
      <c r="AR108" s="50"/>
      <c r="AS108" s="50"/>
      <c r="AT108" s="87">
        <f t="shared" si="36"/>
        <v>0</v>
      </c>
      <c r="AU108" s="88">
        <f t="shared" si="45"/>
        <v>60000</v>
      </c>
      <c r="AV108" s="89" t="s">
        <v>752</v>
      </c>
      <c r="AW108" s="50">
        <v>2024</v>
      </c>
      <c r="AX108" s="50">
        <v>2024</v>
      </c>
      <c r="AY108" s="48" t="s">
        <v>235</v>
      </c>
    </row>
    <row r="109" spans="1:51" ht="112.5" customHeight="1" x14ac:dyDescent="0.25">
      <c r="A109" s="126" t="s">
        <v>531</v>
      </c>
      <c r="B109" s="51" t="s">
        <v>41</v>
      </c>
      <c r="C109" s="48" t="s">
        <v>97</v>
      </c>
      <c r="D109" s="50"/>
      <c r="F109" s="50"/>
      <c r="G109" s="50"/>
      <c r="H109" s="50"/>
      <c r="I109" s="50"/>
      <c r="J109" s="50"/>
      <c r="K109" s="87">
        <f t="shared" si="44"/>
        <v>0</v>
      </c>
      <c r="L109" s="104">
        <v>60000</v>
      </c>
      <c r="M109" s="50"/>
      <c r="N109" s="50"/>
      <c r="O109" s="50"/>
      <c r="P109" s="50"/>
      <c r="Q109" s="50"/>
      <c r="R109" s="87">
        <f t="shared" si="32"/>
        <v>60000</v>
      </c>
      <c r="S109" s="50"/>
      <c r="T109" s="50"/>
      <c r="U109" s="50"/>
      <c r="V109" s="50"/>
      <c r="W109" s="50"/>
      <c r="X109" s="50"/>
      <c r="Y109" s="87">
        <f t="shared" si="33"/>
        <v>0</v>
      </c>
      <c r="Z109" s="50"/>
      <c r="AA109" s="50"/>
      <c r="AB109" s="50"/>
      <c r="AC109" s="50"/>
      <c r="AD109" s="50"/>
      <c r="AE109" s="50"/>
      <c r="AF109" s="87">
        <f t="shared" si="34"/>
        <v>0</v>
      </c>
      <c r="AG109" s="50"/>
      <c r="AH109" s="50"/>
      <c r="AI109" s="50"/>
      <c r="AJ109" s="50"/>
      <c r="AK109" s="50"/>
      <c r="AL109" s="50"/>
      <c r="AM109" s="87">
        <f t="shared" si="35"/>
        <v>0</v>
      </c>
      <c r="AN109" s="50"/>
      <c r="AO109" s="50"/>
      <c r="AP109" s="50"/>
      <c r="AQ109" s="50"/>
      <c r="AR109" s="50"/>
      <c r="AS109" s="50"/>
      <c r="AT109" s="87">
        <f t="shared" si="36"/>
        <v>0</v>
      </c>
      <c r="AU109" s="88">
        <f t="shared" si="45"/>
        <v>60000</v>
      </c>
      <c r="AV109" s="89" t="s">
        <v>753</v>
      </c>
      <c r="AW109" s="50">
        <v>2023</v>
      </c>
      <c r="AX109" s="50">
        <v>2023</v>
      </c>
      <c r="AY109" s="48" t="s">
        <v>150</v>
      </c>
    </row>
    <row r="110" spans="1:51" ht="145.5" customHeight="1" x14ac:dyDescent="0.25">
      <c r="A110" s="126" t="s">
        <v>532</v>
      </c>
      <c r="B110" s="51" t="s">
        <v>498</v>
      </c>
      <c r="C110" s="48" t="s">
        <v>97</v>
      </c>
      <c r="D110" s="50"/>
      <c r="E110" s="90">
        <v>121000</v>
      </c>
      <c r="F110" s="50"/>
      <c r="G110" s="50"/>
      <c r="H110" s="50"/>
      <c r="I110" s="50"/>
      <c r="J110" s="50"/>
      <c r="K110" s="87">
        <f t="shared" si="44"/>
        <v>121000</v>
      </c>
      <c r="L110" s="90">
        <v>100000</v>
      </c>
      <c r="M110" s="50"/>
      <c r="N110" s="50"/>
      <c r="O110" s="50"/>
      <c r="P110" s="50"/>
      <c r="Q110" s="50"/>
      <c r="R110" s="87">
        <f t="shared" si="32"/>
        <v>100000</v>
      </c>
      <c r="S110" s="50"/>
      <c r="T110" s="50"/>
      <c r="U110" s="50"/>
      <c r="V110" s="50"/>
      <c r="W110" s="50"/>
      <c r="X110" s="50"/>
      <c r="Y110" s="87">
        <f t="shared" si="33"/>
        <v>0</v>
      </c>
      <c r="Z110" s="50"/>
      <c r="AA110" s="50"/>
      <c r="AB110" s="50"/>
      <c r="AC110" s="50"/>
      <c r="AD110" s="50"/>
      <c r="AE110" s="50"/>
      <c r="AF110" s="87">
        <f t="shared" si="34"/>
        <v>0</v>
      </c>
      <c r="AG110" s="50"/>
      <c r="AH110" s="50"/>
      <c r="AI110" s="50"/>
      <c r="AJ110" s="50"/>
      <c r="AK110" s="50"/>
      <c r="AL110" s="50"/>
      <c r="AM110" s="87">
        <f t="shared" si="35"/>
        <v>0</v>
      </c>
      <c r="AN110" s="50"/>
      <c r="AO110" s="50"/>
      <c r="AP110" s="50"/>
      <c r="AQ110" s="50"/>
      <c r="AR110" s="50"/>
      <c r="AS110" s="50"/>
      <c r="AT110" s="87">
        <f t="shared" si="36"/>
        <v>0</v>
      </c>
      <c r="AU110" s="88">
        <f t="shared" si="45"/>
        <v>221000</v>
      </c>
      <c r="AV110" s="89" t="s">
        <v>754</v>
      </c>
      <c r="AW110" s="50">
        <v>2022</v>
      </c>
      <c r="AX110" s="50">
        <v>2023</v>
      </c>
      <c r="AY110" s="48" t="s">
        <v>68</v>
      </c>
    </row>
    <row r="111" spans="1:51" ht="102" customHeight="1" x14ac:dyDescent="0.25">
      <c r="A111" s="126" t="s">
        <v>533</v>
      </c>
      <c r="B111" s="51" t="s">
        <v>192</v>
      </c>
      <c r="C111" s="48" t="s">
        <v>97</v>
      </c>
      <c r="D111" s="50"/>
      <c r="E111" s="116">
        <v>71455</v>
      </c>
      <c r="F111" s="50"/>
      <c r="G111" s="50"/>
      <c r="H111" s="50"/>
      <c r="I111" s="50"/>
      <c r="J111" s="50"/>
      <c r="K111" s="87">
        <f t="shared" si="44"/>
        <v>71455</v>
      </c>
      <c r="L111" s="116">
        <v>244696.5</v>
      </c>
      <c r="M111" s="50"/>
      <c r="N111" s="50"/>
      <c r="O111" s="50"/>
      <c r="P111" s="50"/>
      <c r="Q111" s="50"/>
      <c r="R111" s="87">
        <f t="shared" si="32"/>
        <v>244696.5</v>
      </c>
      <c r="S111" s="50"/>
      <c r="T111" s="50"/>
      <c r="U111" s="50"/>
      <c r="V111" s="50"/>
      <c r="W111" s="50"/>
      <c r="X111" s="50"/>
      <c r="Y111" s="87">
        <f t="shared" si="33"/>
        <v>0</v>
      </c>
      <c r="Z111" s="50"/>
      <c r="AA111" s="50"/>
      <c r="AB111" s="50"/>
      <c r="AC111" s="50"/>
      <c r="AD111" s="50"/>
      <c r="AE111" s="50"/>
      <c r="AF111" s="87">
        <f t="shared" si="34"/>
        <v>0</v>
      </c>
      <c r="AG111" s="50"/>
      <c r="AH111" s="50"/>
      <c r="AI111" s="50"/>
      <c r="AJ111" s="50"/>
      <c r="AK111" s="50"/>
      <c r="AL111" s="50"/>
      <c r="AM111" s="87">
        <f t="shared" si="35"/>
        <v>0</v>
      </c>
      <c r="AN111" s="50"/>
      <c r="AO111" s="50"/>
      <c r="AP111" s="50"/>
      <c r="AQ111" s="50"/>
      <c r="AR111" s="50"/>
      <c r="AS111" s="50"/>
      <c r="AT111" s="87">
        <f t="shared" si="36"/>
        <v>0</v>
      </c>
      <c r="AU111" s="88">
        <f t="shared" si="45"/>
        <v>316151.5</v>
      </c>
      <c r="AV111" s="89" t="s">
        <v>755</v>
      </c>
      <c r="AW111" s="50">
        <v>2022</v>
      </c>
      <c r="AX111" s="50">
        <v>2023</v>
      </c>
      <c r="AY111" s="48" t="s">
        <v>68</v>
      </c>
    </row>
    <row r="112" spans="1:51" ht="106.5" customHeight="1" x14ac:dyDescent="0.25">
      <c r="A112" s="126" t="s">
        <v>534</v>
      </c>
      <c r="B112" s="51" t="s">
        <v>507</v>
      </c>
      <c r="C112" s="48" t="s">
        <v>97</v>
      </c>
      <c r="D112" s="50"/>
      <c r="E112" s="116"/>
      <c r="F112" s="50"/>
      <c r="G112" s="50"/>
      <c r="H112" s="50"/>
      <c r="I112" s="50"/>
      <c r="J112" s="50"/>
      <c r="K112" s="87">
        <f t="shared" si="44"/>
        <v>0</v>
      </c>
      <c r="L112" s="116"/>
      <c r="M112" s="50"/>
      <c r="N112" s="50"/>
      <c r="O112" s="50"/>
      <c r="P112" s="50"/>
      <c r="Q112" s="50"/>
      <c r="R112" s="87">
        <f t="shared" si="32"/>
        <v>0</v>
      </c>
      <c r="S112" s="50">
        <v>60000</v>
      </c>
      <c r="T112" s="50"/>
      <c r="U112" s="50"/>
      <c r="V112" s="50"/>
      <c r="W112" s="50"/>
      <c r="X112" s="50"/>
      <c r="Y112" s="87">
        <f t="shared" si="33"/>
        <v>60000</v>
      </c>
      <c r="Z112" s="50"/>
      <c r="AA112" s="50"/>
      <c r="AB112" s="50"/>
      <c r="AC112" s="50"/>
      <c r="AD112" s="50"/>
      <c r="AE112" s="50"/>
      <c r="AF112" s="87">
        <f t="shared" si="34"/>
        <v>0</v>
      </c>
      <c r="AG112" s="50"/>
      <c r="AH112" s="50"/>
      <c r="AI112" s="50"/>
      <c r="AJ112" s="50"/>
      <c r="AK112" s="50"/>
      <c r="AL112" s="50"/>
      <c r="AM112" s="87">
        <f t="shared" si="35"/>
        <v>0</v>
      </c>
      <c r="AN112" s="50"/>
      <c r="AO112" s="50"/>
      <c r="AP112" s="50"/>
      <c r="AQ112" s="50"/>
      <c r="AR112" s="50"/>
      <c r="AS112" s="50"/>
      <c r="AT112" s="87">
        <f t="shared" si="36"/>
        <v>0</v>
      </c>
      <c r="AU112" s="88"/>
      <c r="AV112" s="98" t="s">
        <v>756</v>
      </c>
      <c r="AW112" s="100">
        <v>2024</v>
      </c>
      <c r="AX112" s="100">
        <v>2024</v>
      </c>
      <c r="AY112" s="99" t="s">
        <v>508</v>
      </c>
    </row>
    <row r="113" spans="1:51" ht="86.25" customHeight="1" x14ac:dyDescent="0.25">
      <c r="A113" s="126" t="s">
        <v>535</v>
      </c>
      <c r="B113" s="51" t="s">
        <v>67</v>
      </c>
      <c r="C113" s="48" t="s">
        <v>97</v>
      </c>
      <c r="D113" s="50"/>
      <c r="E113" s="90">
        <v>60000</v>
      </c>
      <c r="F113" s="50"/>
      <c r="G113" s="50"/>
      <c r="H113" s="50"/>
      <c r="I113" s="50"/>
      <c r="J113" s="50"/>
      <c r="K113" s="87">
        <f t="shared" si="44"/>
        <v>60000</v>
      </c>
      <c r="L113" s="90">
        <v>300000</v>
      </c>
      <c r="M113" s="50"/>
      <c r="N113" s="50"/>
      <c r="O113" s="50"/>
      <c r="P113" s="50"/>
      <c r="Q113" s="50"/>
      <c r="R113" s="87">
        <f t="shared" si="32"/>
        <v>300000</v>
      </c>
      <c r="S113" s="50"/>
      <c r="T113" s="50"/>
      <c r="U113" s="50"/>
      <c r="V113" s="50"/>
      <c r="W113" s="50"/>
      <c r="X113" s="50"/>
      <c r="Y113" s="87">
        <f t="shared" si="33"/>
        <v>0</v>
      </c>
      <c r="Z113" s="50"/>
      <c r="AA113" s="50"/>
      <c r="AB113" s="50"/>
      <c r="AC113" s="50"/>
      <c r="AD113" s="50"/>
      <c r="AE113" s="50"/>
      <c r="AF113" s="87">
        <f t="shared" si="34"/>
        <v>0</v>
      </c>
      <c r="AG113" s="50"/>
      <c r="AH113" s="50"/>
      <c r="AI113" s="50"/>
      <c r="AJ113" s="50"/>
      <c r="AK113" s="50"/>
      <c r="AL113" s="50"/>
      <c r="AM113" s="87">
        <f t="shared" si="35"/>
        <v>0</v>
      </c>
      <c r="AN113" s="50"/>
      <c r="AO113" s="50"/>
      <c r="AP113" s="50"/>
      <c r="AQ113" s="50"/>
      <c r="AR113" s="50"/>
      <c r="AS113" s="50"/>
      <c r="AT113" s="87">
        <f t="shared" si="36"/>
        <v>0</v>
      </c>
      <c r="AU113" s="88">
        <f t="shared" ref="AU113:AU119" si="46">AT113+AM113+AF113+Y113+R113+K113</f>
        <v>360000</v>
      </c>
      <c r="AV113" s="89" t="s">
        <v>757</v>
      </c>
      <c r="AW113" s="50">
        <v>2023</v>
      </c>
      <c r="AX113" s="50">
        <v>2023</v>
      </c>
      <c r="AY113" s="48" t="s">
        <v>68</v>
      </c>
    </row>
    <row r="114" spans="1:51" ht="156.75" customHeight="1" x14ac:dyDescent="0.25">
      <c r="A114" s="126" t="s">
        <v>536</v>
      </c>
      <c r="B114" s="51" t="s">
        <v>234</v>
      </c>
      <c r="C114" s="48" t="s">
        <v>97</v>
      </c>
      <c r="D114" s="50"/>
      <c r="E114" s="104"/>
      <c r="F114" s="50"/>
      <c r="G114" s="50"/>
      <c r="H114" s="50"/>
      <c r="I114" s="50"/>
      <c r="J114" s="50"/>
      <c r="K114" s="87">
        <f t="shared" si="44"/>
        <v>0</v>
      </c>
      <c r="L114" s="50"/>
      <c r="M114" s="50"/>
      <c r="N114" s="50"/>
      <c r="O114" s="50"/>
      <c r="P114" s="50"/>
      <c r="Q114" s="50"/>
      <c r="R114" s="87">
        <f t="shared" si="32"/>
        <v>0</v>
      </c>
      <c r="S114" s="50"/>
      <c r="T114" s="50"/>
      <c r="U114" s="50"/>
      <c r="V114" s="50"/>
      <c r="W114" s="50"/>
      <c r="X114" s="50"/>
      <c r="Y114" s="87">
        <f t="shared" si="33"/>
        <v>0</v>
      </c>
      <c r="Z114" s="50"/>
      <c r="AA114" s="50"/>
      <c r="AB114" s="50"/>
      <c r="AC114" s="50"/>
      <c r="AD114" s="50"/>
      <c r="AE114" s="50"/>
      <c r="AF114" s="87">
        <f t="shared" si="34"/>
        <v>0</v>
      </c>
      <c r="AG114" s="50"/>
      <c r="AH114" s="50"/>
      <c r="AI114" s="50"/>
      <c r="AJ114" s="50"/>
      <c r="AK114" s="50"/>
      <c r="AL114" s="50"/>
      <c r="AM114" s="87">
        <f t="shared" si="35"/>
        <v>0</v>
      </c>
      <c r="AN114" s="50">
        <v>100000</v>
      </c>
      <c r="AO114" s="50"/>
      <c r="AP114" s="50"/>
      <c r="AQ114" s="50"/>
      <c r="AR114" s="50"/>
      <c r="AS114" s="50"/>
      <c r="AT114" s="87">
        <f t="shared" si="36"/>
        <v>100000</v>
      </c>
      <c r="AU114" s="88">
        <f t="shared" si="46"/>
        <v>100000</v>
      </c>
      <c r="AV114" s="89" t="s">
        <v>758</v>
      </c>
      <c r="AW114" s="50">
        <v>2027</v>
      </c>
      <c r="AX114" s="50">
        <v>2027</v>
      </c>
      <c r="AY114" s="48" t="s">
        <v>235</v>
      </c>
    </row>
    <row r="115" spans="1:51" s="20" customFormat="1" ht="47.1" customHeight="1" x14ac:dyDescent="0.25">
      <c r="A115" s="126" t="s">
        <v>537</v>
      </c>
      <c r="B115" s="51" t="s">
        <v>500</v>
      </c>
      <c r="C115" s="48" t="s">
        <v>97</v>
      </c>
      <c r="D115" s="50"/>
      <c r="E115" s="104"/>
      <c r="F115" s="50"/>
      <c r="G115" s="50"/>
      <c r="H115" s="50"/>
      <c r="I115" s="50"/>
      <c r="J115" s="50"/>
      <c r="K115" s="87">
        <f t="shared" si="44"/>
        <v>0</v>
      </c>
      <c r="L115" s="50"/>
      <c r="M115" s="50"/>
      <c r="N115" s="50"/>
      <c r="O115" s="50"/>
      <c r="P115" s="50"/>
      <c r="Q115" s="50"/>
      <c r="R115" s="87">
        <f t="shared" si="32"/>
        <v>0</v>
      </c>
      <c r="S115" s="50">
        <v>100000</v>
      </c>
      <c r="T115" s="50"/>
      <c r="U115" s="50"/>
      <c r="V115" s="50"/>
      <c r="W115" s="50"/>
      <c r="X115" s="50"/>
      <c r="Y115" s="87">
        <f t="shared" si="33"/>
        <v>100000</v>
      </c>
      <c r="Z115" s="50"/>
      <c r="AA115" s="50"/>
      <c r="AB115" s="50"/>
      <c r="AC115" s="50"/>
      <c r="AD115" s="50"/>
      <c r="AE115" s="50"/>
      <c r="AF115" s="87">
        <f t="shared" si="34"/>
        <v>0</v>
      </c>
      <c r="AG115" s="50"/>
      <c r="AH115" s="50"/>
      <c r="AI115" s="50"/>
      <c r="AJ115" s="50"/>
      <c r="AK115" s="50"/>
      <c r="AL115" s="50"/>
      <c r="AM115" s="87">
        <f t="shared" si="35"/>
        <v>0</v>
      </c>
      <c r="AN115" s="50"/>
      <c r="AO115" s="50"/>
      <c r="AP115" s="50"/>
      <c r="AQ115" s="50"/>
      <c r="AR115" s="50"/>
      <c r="AS115" s="50"/>
      <c r="AT115" s="87">
        <f t="shared" si="36"/>
        <v>0</v>
      </c>
      <c r="AU115" s="88">
        <f t="shared" si="46"/>
        <v>100000</v>
      </c>
      <c r="AV115" s="89" t="s">
        <v>759</v>
      </c>
      <c r="AW115" s="50">
        <v>2024</v>
      </c>
      <c r="AX115" s="50">
        <v>2024</v>
      </c>
      <c r="AY115" s="48" t="s">
        <v>235</v>
      </c>
    </row>
    <row r="116" spans="1:51" s="20" customFormat="1" ht="45" hidden="1" customHeight="1" x14ac:dyDescent="0.25">
      <c r="A116" s="126" t="s">
        <v>538</v>
      </c>
      <c r="B116" s="51" t="s">
        <v>236</v>
      </c>
      <c r="C116" s="48" t="s">
        <v>97</v>
      </c>
      <c r="D116" s="50"/>
      <c r="E116" s="104"/>
      <c r="F116" s="50"/>
      <c r="G116" s="50"/>
      <c r="H116" s="50"/>
      <c r="I116" s="50"/>
      <c r="J116" s="50"/>
      <c r="K116" s="87">
        <f t="shared" si="44"/>
        <v>0</v>
      </c>
      <c r="L116" s="50"/>
      <c r="M116" s="50"/>
      <c r="N116" s="50"/>
      <c r="O116" s="50"/>
      <c r="P116" s="50"/>
      <c r="Q116" s="50"/>
      <c r="R116" s="87">
        <f t="shared" si="32"/>
        <v>0</v>
      </c>
      <c r="S116" s="50"/>
      <c r="T116" s="50"/>
      <c r="U116" s="50"/>
      <c r="V116" s="50"/>
      <c r="W116" s="50"/>
      <c r="X116" s="50"/>
      <c r="Y116" s="87">
        <f t="shared" si="33"/>
        <v>0</v>
      </c>
      <c r="Z116" s="50"/>
      <c r="AA116" s="50"/>
      <c r="AB116" s="50"/>
      <c r="AC116" s="50"/>
      <c r="AD116" s="50"/>
      <c r="AE116" s="50"/>
      <c r="AF116" s="87">
        <f t="shared" si="34"/>
        <v>0</v>
      </c>
      <c r="AG116" s="50"/>
      <c r="AH116" s="50"/>
      <c r="AI116" s="50"/>
      <c r="AJ116" s="50"/>
      <c r="AK116" s="50"/>
      <c r="AL116" s="50"/>
      <c r="AM116" s="87">
        <f t="shared" si="35"/>
        <v>0</v>
      </c>
      <c r="AN116" s="50">
        <v>80000</v>
      </c>
      <c r="AO116" s="50"/>
      <c r="AP116" s="50"/>
      <c r="AQ116" s="50"/>
      <c r="AR116" s="50"/>
      <c r="AS116" s="50"/>
      <c r="AT116" s="87">
        <f t="shared" si="36"/>
        <v>80000</v>
      </c>
      <c r="AU116" s="88">
        <f t="shared" si="46"/>
        <v>80000</v>
      </c>
      <c r="AV116" s="89" t="s">
        <v>760</v>
      </c>
      <c r="AW116" s="50">
        <v>2027</v>
      </c>
      <c r="AX116" s="50">
        <v>2027</v>
      </c>
      <c r="AY116" s="48" t="s">
        <v>235</v>
      </c>
    </row>
    <row r="117" spans="1:51" s="20" customFormat="1" ht="50.45" customHeight="1" x14ac:dyDescent="0.25">
      <c r="A117" s="126" t="s">
        <v>539</v>
      </c>
      <c r="B117" s="137" t="s">
        <v>237</v>
      </c>
      <c r="C117" s="48" t="s">
        <v>97</v>
      </c>
      <c r="D117" s="123"/>
      <c r="E117" s="105"/>
      <c r="F117" s="123"/>
      <c r="G117" s="123"/>
      <c r="H117" s="123"/>
      <c r="I117" s="123"/>
      <c r="J117" s="123"/>
      <c r="K117" s="87">
        <f t="shared" si="44"/>
        <v>0</v>
      </c>
      <c r="L117" s="123"/>
      <c r="M117" s="123"/>
      <c r="N117" s="123"/>
      <c r="O117" s="123"/>
      <c r="P117" s="123"/>
      <c r="Q117" s="123"/>
      <c r="R117" s="87">
        <f t="shared" si="32"/>
        <v>0</v>
      </c>
      <c r="S117" s="123">
        <v>80000</v>
      </c>
      <c r="T117" s="123"/>
      <c r="U117" s="123"/>
      <c r="V117" s="123"/>
      <c r="W117" s="123"/>
      <c r="X117" s="123"/>
      <c r="Y117" s="87">
        <f t="shared" si="33"/>
        <v>80000</v>
      </c>
      <c r="Z117" s="123"/>
      <c r="AA117" s="123"/>
      <c r="AB117" s="123"/>
      <c r="AC117" s="123"/>
      <c r="AD117" s="123"/>
      <c r="AE117" s="123"/>
      <c r="AF117" s="87">
        <f t="shared" si="34"/>
        <v>0</v>
      </c>
      <c r="AG117" s="123"/>
      <c r="AH117" s="123"/>
      <c r="AI117" s="123"/>
      <c r="AJ117" s="123"/>
      <c r="AK117" s="123"/>
      <c r="AL117" s="123"/>
      <c r="AM117" s="87">
        <f t="shared" si="35"/>
        <v>0</v>
      </c>
      <c r="AN117" s="123"/>
      <c r="AO117" s="123"/>
      <c r="AP117" s="123"/>
      <c r="AQ117" s="123"/>
      <c r="AR117" s="123"/>
      <c r="AS117" s="123"/>
      <c r="AT117" s="87">
        <f t="shared" si="36"/>
        <v>0</v>
      </c>
      <c r="AU117" s="136">
        <f t="shared" si="46"/>
        <v>80000</v>
      </c>
      <c r="AV117" s="121" t="s">
        <v>761</v>
      </c>
      <c r="AW117" s="50">
        <v>2024</v>
      </c>
      <c r="AX117" s="50">
        <v>2024</v>
      </c>
      <c r="AY117" s="121" t="s">
        <v>235</v>
      </c>
    </row>
    <row r="118" spans="1:51" s="20" customFormat="1" ht="48" customHeight="1" x14ac:dyDescent="0.25">
      <c r="A118" s="126" t="s">
        <v>540</v>
      </c>
      <c r="B118" s="137" t="s">
        <v>238</v>
      </c>
      <c r="C118" s="48" t="s">
        <v>97</v>
      </c>
      <c r="D118" s="123"/>
      <c r="E118" s="105"/>
      <c r="F118" s="123"/>
      <c r="G118" s="123"/>
      <c r="H118" s="123"/>
      <c r="I118" s="123"/>
      <c r="J118" s="123"/>
      <c r="K118" s="87">
        <f t="shared" si="44"/>
        <v>0</v>
      </c>
      <c r="L118" s="123"/>
      <c r="M118" s="123"/>
      <c r="N118" s="123"/>
      <c r="O118" s="123"/>
      <c r="P118" s="123"/>
      <c r="Q118" s="123"/>
      <c r="R118" s="87">
        <f t="shared" si="32"/>
        <v>0</v>
      </c>
      <c r="S118" s="123"/>
      <c r="T118" s="123"/>
      <c r="U118" s="123"/>
      <c r="V118" s="123"/>
      <c r="W118" s="123"/>
      <c r="X118" s="123"/>
      <c r="Y118" s="87">
        <f t="shared" si="33"/>
        <v>0</v>
      </c>
      <c r="Z118" s="123"/>
      <c r="AA118" s="123"/>
      <c r="AB118" s="123"/>
      <c r="AC118" s="123"/>
      <c r="AD118" s="123"/>
      <c r="AE118" s="123"/>
      <c r="AF118" s="87">
        <f t="shared" si="34"/>
        <v>0</v>
      </c>
      <c r="AG118" s="123"/>
      <c r="AH118" s="123"/>
      <c r="AI118" s="123"/>
      <c r="AJ118" s="123"/>
      <c r="AK118" s="123"/>
      <c r="AL118" s="123"/>
      <c r="AM118" s="87">
        <f t="shared" si="35"/>
        <v>0</v>
      </c>
      <c r="AN118" s="123">
        <v>100000</v>
      </c>
      <c r="AO118" s="123"/>
      <c r="AP118" s="123"/>
      <c r="AQ118" s="123"/>
      <c r="AR118" s="123"/>
      <c r="AS118" s="123"/>
      <c r="AT118" s="87">
        <f t="shared" si="36"/>
        <v>100000</v>
      </c>
      <c r="AU118" s="136">
        <f t="shared" si="46"/>
        <v>100000</v>
      </c>
      <c r="AV118" s="121" t="s">
        <v>762</v>
      </c>
      <c r="AW118" s="50">
        <v>2027</v>
      </c>
      <c r="AX118" s="50">
        <v>2027</v>
      </c>
      <c r="AY118" s="121" t="s">
        <v>235</v>
      </c>
    </row>
    <row r="119" spans="1:51" s="20" customFormat="1" ht="38.450000000000003" customHeight="1" x14ac:dyDescent="0.25">
      <c r="A119" s="126" t="s">
        <v>541</v>
      </c>
      <c r="B119" s="137" t="s">
        <v>240</v>
      </c>
      <c r="C119" s="48" t="s">
        <v>97</v>
      </c>
      <c r="D119" s="123"/>
      <c r="E119" s="105"/>
      <c r="F119" s="123"/>
      <c r="G119" s="123"/>
      <c r="H119" s="123"/>
      <c r="I119" s="123"/>
      <c r="J119" s="123"/>
      <c r="K119" s="87">
        <f t="shared" si="44"/>
        <v>0</v>
      </c>
      <c r="L119" s="123"/>
      <c r="M119" s="123"/>
      <c r="N119" s="123"/>
      <c r="O119" s="123"/>
      <c r="P119" s="123"/>
      <c r="Q119" s="123"/>
      <c r="R119" s="87">
        <f t="shared" si="32"/>
        <v>0</v>
      </c>
      <c r="S119" s="123"/>
      <c r="T119" s="123"/>
      <c r="U119" s="123"/>
      <c r="V119" s="123"/>
      <c r="W119" s="123"/>
      <c r="X119" s="123"/>
      <c r="Y119" s="87">
        <f t="shared" si="33"/>
        <v>0</v>
      </c>
      <c r="Z119" s="123"/>
      <c r="AA119" s="123"/>
      <c r="AB119" s="123"/>
      <c r="AC119" s="123"/>
      <c r="AD119" s="123"/>
      <c r="AE119" s="123"/>
      <c r="AF119" s="87">
        <f t="shared" si="34"/>
        <v>0</v>
      </c>
      <c r="AG119" s="123">
        <v>145000</v>
      </c>
      <c r="AH119" s="123"/>
      <c r="AI119" s="123"/>
      <c r="AJ119" s="123"/>
      <c r="AK119" s="123"/>
      <c r="AL119" s="123"/>
      <c r="AM119" s="87">
        <f t="shared" si="35"/>
        <v>145000</v>
      </c>
      <c r="AN119" s="123"/>
      <c r="AO119" s="123"/>
      <c r="AP119" s="123"/>
      <c r="AQ119" s="123"/>
      <c r="AR119" s="123"/>
      <c r="AS119" s="123"/>
      <c r="AT119" s="87">
        <f t="shared" si="36"/>
        <v>0</v>
      </c>
      <c r="AU119" s="136">
        <f t="shared" si="46"/>
        <v>145000</v>
      </c>
      <c r="AV119" s="121" t="s">
        <v>763</v>
      </c>
      <c r="AW119" s="50">
        <v>2026</v>
      </c>
      <c r="AX119" s="50">
        <v>2026</v>
      </c>
      <c r="AY119" s="121" t="s">
        <v>235</v>
      </c>
    </row>
    <row r="120" spans="1:51" s="20" customFormat="1" ht="41.45" customHeight="1" x14ac:dyDescent="0.25">
      <c r="A120" s="339" t="s">
        <v>400</v>
      </c>
      <c r="B120" s="326"/>
      <c r="C120" s="326"/>
      <c r="D120" s="326"/>
      <c r="E120" s="326"/>
      <c r="F120" s="326"/>
      <c r="G120" s="326"/>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326"/>
      <c r="AE120" s="326"/>
      <c r="AF120" s="326"/>
      <c r="AG120" s="326"/>
      <c r="AH120" s="326"/>
      <c r="AI120" s="326"/>
      <c r="AJ120" s="326"/>
      <c r="AK120" s="326"/>
      <c r="AL120" s="326"/>
      <c r="AM120" s="326"/>
      <c r="AN120" s="326"/>
      <c r="AO120" s="326"/>
      <c r="AP120" s="326"/>
      <c r="AQ120" s="326"/>
      <c r="AR120" s="326"/>
      <c r="AS120" s="326"/>
      <c r="AT120" s="326"/>
      <c r="AU120" s="326"/>
      <c r="AV120" s="326"/>
      <c r="AW120" s="326"/>
      <c r="AX120" s="326"/>
      <c r="AY120" s="326"/>
    </row>
    <row r="121" spans="1:51" s="19" customFormat="1" ht="38.1" customHeight="1" x14ac:dyDescent="0.25">
      <c r="A121" s="92" t="s">
        <v>476</v>
      </c>
      <c r="B121" s="51"/>
      <c r="C121" s="51"/>
      <c r="D121" s="51"/>
      <c r="E121" s="51"/>
      <c r="F121" s="51"/>
      <c r="G121" s="51"/>
      <c r="H121" s="51"/>
      <c r="I121" s="51"/>
      <c r="J121" s="51"/>
      <c r="K121" s="87">
        <f>E121+F121+G121+I121</f>
        <v>0</v>
      </c>
      <c r="L121" s="94"/>
      <c r="M121" s="51"/>
      <c r="N121" s="51"/>
      <c r="O121" s="51"/>
      <c r="P121" s="51"/>
      <c r="Q121" s="51"/>
      <c r="R121" s="87">
        <f>L121+M121+N121+P121</f>
        <v>0</v>
      </c>
      <c r="S121" s="50"/>
      <c r="T121" s="50"/>
      <c r="U121" s="50"/>
      <c r="V121" s="50"/>
      <c r="W121" s="50"/>
      <c r="X121" s="50"/>
      <c r="Y121" s="87">
        <f>S121+T121+U121+W121</f>
        <v>0</v>
      </c>
      <c r="Z121" s="50"/>
      <c r="AA121" s="50"/>
      <c r="AB121" s="50"/>
      <c r="AC121" s="50"/>
      <c r="AD121" s="50"/>
      <c r="AE121" s="50"/>
      <c r="AF121" s="87">
        <f>Z121+AA121+AB121+AD121</f>
        <v>0</v>
      </c>
      <c r="AG121" s="50"/>
      <c r="AH121" s="50"/>
      <c r="AI121" s="50"/>
      <c r="AJ121" s="50"/>
      <c r="AK121" s="50"/>
      <c r="AL121" s="50"/>
      <c r="AM121" s="87">
        <f>AG121+AH121+AI121+AK121</f>
        <v>0</v>
      </c>
      <c r="AN121" s="50"/>
      <c r="AO121" s="50"/>
      <c r="AP121" s="50"/>
      <c r="AQ121" s="50"/>
      <c r="AR121" s="50"/>
      <c r="AS121" s="50"/>
      <c r="AT121" s="87">
        <f>AN121+AO121+AP121+AR121</f>
        <v>0</v>
      </c>
      <c r="AU121" s="95">
        <f>AT121+AM121+AF121+Y121+R121+K121</f>
        <v>0</v>
      </c>
      <c r="AV121" s="96"/>
      <c r="AW121" s="51"/>
      <c r="AX121" s="54"/>
      <c r="AY121" s="51"/>
    </row>
    <row r="122" spans="1:51" s="20" customFormat="1" ht="31.5" customHeight="1" x14ac:dyDescent="0.25">
      <c r="A122" s="339" t="s">
        <v>601</v>
      </c>
      <c r="B122" s="326"/>
      <c r="C122" s="326"/>
      <c r="D122" s="326"/>
      <c r="E122" s="326"/>
      <c r="F122" s="326"/>
      <c r="G122" s="326"/>
      <c r="H122" s="326"/>
      <c r="I122" s="326"/>
      <c r="J122" s="326"/>
      <c r="K122" s="326"/>
      <c r="L122" s="326"/>
      <c r="M122" s="326"/>
      <c r="N122" s="326"/>
      <c r="O122" s="326"/>
      <c r="P122" s="326"/>
      <c r="Q122" s="326"/>
      <c r="R122" s="326"/>
      <c r="S122" s="326"/>
      <c r="T122" s="326"/>
      <c r="U122" s="326"/>
      <c r="V122" s="326"/>
      <c r="W122" s="326"/>
      <c r="X122" s="326"/>
      <c r="Y122" s="326"/>
      <c r="Z122" s="326"/>
      <c r="AA122" s="326"/>
      <c r="AB122" s="326"/>
      <c r="AC122" s="326"/>
      <c r="AD122" s="326"/>
      <c r="AE122" s="326"/>
      <c r="AF122" s="326"/>
      <c r="AG122" s="326"/>
      <c r="AH122" s="326"/>
      <c r="AI122" s="326"/>
      <c r="AJ122" s="326"/>
      <c r="AK122" s="326"/>
      <c r="AL122" s="326"/>
      <c r="AM122" s="326"/>
      <c r="AN122" s="326"/>
      <c r="AO122" s="326"/>
      <c r="AP122" s="326"/>
      <c r="AQ122" s="326"/>
      <c r="AR122" s="326"/>
      <c r="AS122" s="326"/>
      <c r="AT122" s="326"/>
      <c r="AU122" s="326"/>
      <c r="AV122" s="326"/>
      <c r="AW122" s="326"/>
      <c r="AX122" s="326"/>
      <c r="AY122" s="326"/>
    </row>
    <row r="123" spans="1:51" s="20" customFormat="1" ht="34.5" customHeight="1" x14ac:dyDescent="0.25">
      <c r="A123" s="92" t="s">
        <v>477</v>
      </c>
      <c r="B123" s="51"/>
      <c r="C123" s="51"/>
      <c r="D123" s="51"/>
      <c r="E123" s="51"/>
      <c r="F123" s="51"/>
      <c r="G123" s="51"/>
      <c r="H123" s="51"/>
      <c r="I123" s="51"/>
      <c r="J123" s="51"/>
      <c r="K123" s="87">
        <f>E123+F123+G123+I123</f>
        <v>0</v>
      </c>
      <c r="L123" s="94"/>
      <c r="M123" s="51"/>
      <c r="N123" s="51"/>
      <c r="O123" s="51"/>
      <c r="P123" s="51"/>
      <c r="Q123" s="51"/>
      <c r="R123" s="87">
        <f>L123+M123+N123+P123</f>
        <v>0</v>
      </c>
      <c r="S123" s="50"/>
      <c r="T123" s="50"/>
      <c r="U123" s="50"/>
      <c r="V123" s="50"/>
      <c r="W123" s="50"/>
      <c r="X123" s="50"/>
      <c r="Y123" s="87">
        <f>S123+T123+U123+W123</f>
        <v>0</v>
      </c>
      <c r="Z123" s="50"/>
      <c r="AA123" s="50"/>
      <c r="AB123" s="50"/>
      <c r="AC123" s="50"/>
      <c r="AD123" s="50"/>
      <c r="AE123" s="50"/>
      <c r="AF123" s="87">
        <f>Z123+AA123+AB123+AD123</f>
        <v>0</v>
      </c>
      <c r="AG123" s="50"/>
      <c r="AH123" s="50"/>
      <c r="AI123" s="50"/>
      <c r="AJ123" s="50"/>
      <c r="AK123" s="50"/>
      <c r="AL123" s="50"/>
      <c r="AM123" s="87">
        <f>AG123+AH123+AI123+AK123</f>
        <v>0</v>
      </c>
      <c r="AN123" s="50"/>
      <c r="AO123" s="50"/>
      <c r="AP123" s="50"/>
      <c r="AQ123" s="50"/>
      <c r="AR123" s="50"/>
      <c r="AS123" s="50"/>
      <c r="AT123" s="87">
        <f>AN123+AO123+AP123+AR123</f>
        <v>0</v>
      </c>
      <c r="AU123" s="95">
        <f>AT123+AM123+AF123+Y123+R123+K123</f>
        <v>0</v>
      </c>
      <c r="AV123" s="96"/>
      <c r="AW123" s="51"/>
      <c r="AX123" s="54"/>
      <c r="AY123" s="51"/>
    </row>
    <row r="124" spans="1:51" s="20" customFormat="1" ht="31.5" customHeight="1" x14ac:dyDescent="0.25">
      <c r="A124" s="339" t="s">
        <v>401</v>
      </c>
      <c r="B124" s="326"/>
      <c r="C124" s="326"/>
      <c r="D124" s="326"/>
      <c r="E124" s="326"/>
      <c r="F124" s="326"/>
      <c r="G124" s="326"/>
      <c r="H124" s="326"/>
      <c r="I124" s="326"/>
      <c r="J124" s="326"/>
      <c r="K124" s="326"/>
      <c r="L124" s="326"/>
      <c r="M124" s="326"/>
      <c r="N124" s="326"/>
      <c r="O124" s="326"/>
      <c r="P124" s="326"/>
      <c r="Q124" s="326"/>
      <c r="R124" s="326"/>
      <c r="S124" s="326"/>
      <c r="T124" s="326"/>
      <c r="U124" s="326"/>
      <c r="V124" s="326"/>
      <c r="W124" s="326"/>
      <c r="X124" s="326"/>
      <c r="Y124" s="326"/>
      <c r="Z124" s="326"/>
      <c r="AA124" s="326"/>
      <c r="AB124" s="326"/>
      <c r="AC124" s="326"/>
      <c r="AD124" s="326"/>
      <c r="AE124" s="326"/>
      <c r="AF124" s="326"/>
      <c r="AG124" s="326"/>
      <c r="AH124" s="326"/>
      <c r="AI124" s="326"/>
      <c r="AJ124" s="326"/>
      <c r="AK124" s="326"/>
      <c r="AL124" s="326"/>
      <c r="AM124" s="326"/>
      <c r="AN124" s="326"/>
      <c r="AO124" s="326"/>
      <c r="AP124" s="326"/>
      <c r="AQ124" s="326"/>
      <c r="AR124" s="326"/>
      <c r="AS124" s="326"/>
      <c r="AT124" s="326"/>
      <c r="AU124" s="326"/>
      <c r="AV124" s="326"/>
      <c r="AW124" s="326"/>
      <c r="AX124" s="326"/>
      <c r="AY124" s="326"/>
    </row>
    <row r="125" spans="1:51" s="20" customFormat="1" ht="42.6" customHeight="1" x14ac:dyDescent="0.25">
      <c r="A125" s="92" t="s">
        <v>478</v>
      </c>
      <c r="B125" s="51"/>
      <c r="C125" s="51"/>
      <c r="D125" s="51"/>
      <c r="E125" s="51"/>
      <c r="F125" s="51"/>
      <c r="G125" s="51"/>
      <c r="H125" s="51"/>
      <c r="I125" s="51"/>
      <c r="J125" s="51"/>
      <c r="K125" s="87">
        <f>E125+F125+G125+I125</f>
        <v>0</v>
      </c>
      <c r="L125" s="94"/>
      <c r="M125" s="51"/>
      <c r="N125" s="51"/>
      <c r="O125" s="51"/>
      <c r="P125" s="51"/>
      <c r="Q125" s="51"/>
      <c r="R125" s="87">
        <f>L125+M125+N125+P125</f>
        <v>0</v>
      </c>
      <c r="S125" s="50"/>
      <c r="T125" s="50"/>
      <c r="U125" s="50"/>
      <c r="V125" s="50"/>
      <c r="W125" s="50"/>
      <c r="X125" s="50"/>
      <c r="Y125" s="87">
        <f>S125+T125+U125+W125</f>
        <v>0</v>
      </c>
      <c r="Z125" s="50"/>
      <c r="AA125" s="50"/>
      <c r="AB125" s="50"/>
      <c r="AC125" s="50"/>
      <c r="AD125" s="50"/>
      <c r="AE125" s="50"/>
      <c r="AF125" s="87">
        <f>Z125+AA125+AB125+AD125</f>
        <v>0</v>
      </c>
      <c r="AG125" s="50"/>
      <c r="AH125" s="50"/>
      <c r="AI125" s="50"/>
      <c r="AJ125" s="50"/>
      <c r="AK125" s="50"/>
      <c r="AL125" s="50"/>
      <c r="AM125" s="87">
        <f>AG125+AH125+AI125+AK125</f>
        <v>0</v>
      </c>
      <c r="AN125" s="50"/>
      <c r="AO125" s="50"/>
      <c r="AP125" s="50"/>
      <c r="AQ125" s="50"/>
      <c r="AR125" s="50"/>
      <c r="AS125" s="50"/>
      <c r="AT125" s="87">
        <f>AN125+AO125+AP125+AR125</f>
        <v>0</v>
      </c>
      <c r="AU125" s="95">
        <f>AT125+AM125+AF125+Y125+R125+K125</f>
        <v>0</v>
      </c>
      <c r="AV125" s="96"/>
      <c r="AW125" s="51"/>
      <c r="AX125" s="54"/>
      <c r="AY125" s="51"/>
    </row>
    <row r="126" spans="1:51" s="20" customFormat="1" ht="31.5" customHeight="1" x14ac:dyDescent="0.25">
      <c r="A126" s="363" t="s">
        <v>402</v>
      </c>
      <c r="B126" s="372"/>
      <c r="C126" s="372"/>
      <c r="D126" s="372"/>
      <c r="E126" s="117">
        <f>SUM(E128,E130,E132,E134)</f>
        <v>0</v>
      </c>
      <c r="F126" s="117">
        <f t="shared" ref="F126:AU126" si="47">SUM(F128,F130,F132,F134)</f>
        <v>0</v>
      </c>
      <c r="G126" s="117">
        <f t="shared" si="47"/>
        <v>0</v>
      </c>
      <c r="H126" s="117"/>
      <c r="I126" s="117">
        <f t="shared" si="47"/>
        <v>0</v>
      </c>
      <c r="J126" s="117"/>
      <c r="K126" s="117">
        <f t="shared" si="47"/>
        <v>0</v>
      </c>
      <c r="L126" s="117">
        <f t="shared" si="47"/>
        <v>0</v>
      </c>
      <c r="M126" s="117">
        <f t="shared" si="47"/>
        <v>0</v>
      </c>
      <c r="N126" s="117">
        <f t="shared" si="47"/>
        <v>0</v>
      </c>
      <c r="O126" s="117"/>
      <c r="P126" s="117">
        <f t="shared" si="47"/>
        <v>0</v>
      </c>
      <c r="Q126" s="117"/>
      <c r="R126" s="117">
        <f t="shared" si="47"/>
        <v>0</v>
      </c>
      <c r="S126" s="117">
        <f t="shared" si="47"/>
        <v>0</v>
      </c>
      <c r="T126" s="117">
        <f t="shared" si="47"/>
        <v>0</v>
      </c>
      <c r="U126" s="117">
        <f t="shared" si="47"/>
        <v>0</v>
      </c>
      <c r="V126" s="117"/>
      <c r="W126" s="117">
        <f t="shared" si="47"/>
        <v>0</v>
      </c>
      <c r="X126" s="117"/>
      <c r="Y126" s="117">
        <f t="shared" si="47"/>
        <v>0</v>
      </c>
      <c r="Z126" s="117">
        <f t="shared" si="47"/>
        <v>0</v>
      </c>
      <c r="AA126" s="117">
        <f t="shared" si="47"/>
        <v>0</v>
      </c>
      <c r="AB126" s="117">
        <f t="shared" si="47"/>
        <v>0</v>
      </c>
      <c r="AC126" s="117"/>
      <c r="AD126" s="117">
        <f t="shared" si="47"/>
        <v>0</v>
      </c>
      <c r="AE126" s="117"/>
      <c r="AF126" s="117">
        <f t="shared" ref="AF126" si="48">SUM(AF128,AF130,AF132,AF134)</f>
        <v>0</v>
      </c>
      <c r="AG126" s="117">
        <f t="shared" si="47"/>
        <v>0</v>
      </c>
      <c r="AH126" s="117">
        <f t="shared" si="47"/>
        <v>0</v>
      </c>
      <c r="AI126" s="117">
        <f t="shared" si="47"/>
        <v>0</v>
      </c>
      <c r="AJ126" s="117"/>
      <c r="AK126" s="117">
        <f t="shared" si="47"/>
        <v>0</v>
      </c>
      <c r="AL126" s="117"/>
      <c r="AM126" s="117">
        <f t="shared" ref="AM126" si="49">SUM(AM128,AM130,AM132,AM134)</f>
        <v>0</v>
      </c>
      <c r="AN126" s="117">
        <f t="shared" si="47"/>
        <v>0</v>
      </c>
      <c r="AO126" s="117">
        <f t="shared" si="47"/>
        <v>0</v>
      </c>
      <c r="AP126" s="117">
        <f t="shared" si="47"/>
        <v>0</v>
      </c>
      <c r="AQ126" s="117"/>
      <c r="AR126" s="117">
        <f t="shared" si="47"/>
        <v>0</v>
      </c>
      <c r="AS126" s="117">
        <f t="shared" si="47"/>
        <v>0</v>
      </c>
      <c r="AT126" s="117">
        <f t="shared" si="47"/>
        <v>0</v>
      </c>
      <c r="AU126" s="117">
        <f t="shared" si="47"/>
        <v>0</v>
      </c>
      <c r="AV126" s="117"/>
      <c r="AW126" s="117"/>
      <c r="AX126" s="117"/>
      <c r="AY126" s="117"/>
    </row>
    <row r="127" spans="1:51" s="20" customFormat="1" ht="21.95" customHeight="1" x14ac:dyDescent="0.25">
      <c r="A127" s="339" t="s">
        <v>403</v>
      </c>
      <c r="B127" s="326"/>
      <c r="C127" s="326"/>
      <c r="D127" s="326"/>
      <c r="E127" s="326"/>
      <c r="F127" s="326"/>
      <c r="G127" s="326"/>
      <c r="H127" s="326"/>
      <c r="I127" s="326"/>
      <c r="J127" s="326"/>
      <c r="K127" s="326"/>
      <c r="L127" s="326"/>
      <c r="M127" s="326"/>
      <c r="N127" s="326"/>
      <c r="O127" s="326"/>
      <c r="P127" s="326"/>
      <c r="Q127" s="326"/>
      <c r="R127" s="326"/>
      <c r="S127" s="326"/>
      <c r="T127" s="326"/>
      <c r="U127" s="326"/>
      <c r="V127" s="326"/>
      <c r="W127" s="326"/>
      <c r="X127" s="326"/>
      <c r="Y127" s="326"/>
      <c r="Z127" s="326"/>
      <c r="AA127" s="326"/>
      <c r="AB127" s="326"/>
      <c r="AC127" s="326"/>
      <c r="AD127" s="326"/>
      <c r="AE127" s="326"/>
      <c r="AF127" s="326"/>
      <c r="AG127" s="326"/>
      <c r="AH127" s="326"/>
      <c r="AI127" s="326"/>
      <c r="AJ127" s="326"/>
      <c r="AK127" s="326"/>
      <c r="AL127" s="326"/>
      <c r="AM127" s="326"/>
      <c r="AN127" s="326"/>
      <c r="AO127" s="326"/>
      <c r="AP127" s="326"/>
      <c r="AQ127" s="326"/>
      <c r="AR127" s="326"/>
      <c r="AS127" s="326"/>
      <c r="AT127" s="326"/>
      <c r="AU127" s="326"/>
      <c r="AV127" s="326"/>
      <c r="AW127" s="326"/>
      <c r="AX127" s="326"/>
      <c r="AY127" s="326"/>
    </row>
    <row r="128" spans="1:51" s="20" customFormat="1" ht="24.6" customHeight="1" x14ac:dyDescent="0.25">
      <c r="A128" s="92" t="s">
        <v>479</v>
      </c>
      <c r="B128" s="51"/>
      <c r="C128" s="51"/>
      <c r="D128" s="51"/>
      <c r="E128" s="51"/>
      <c r="F128" s="51"/>
      <c r="G128" s="51"/>
      <c r="H128" s="51"/>
      <c r="I128" s="51"/>
      <c r="J128" s="51"/>
      <c r="K128" s="87">
        <f>E128+F128+G128+I128</f>
        <v>0</v>
      </c>
      <c r="L128" s="94"/>
      <c r="M128" s="51"/>
      <c r="N128" s="51"/>
      <c r="O128" s="51"/>
      <c r="P128" s="51"/>
      <c r="Q128" s="51"/>
      <c r="R128" s="87">
        <f>L128+M128+N128+P128</f>
        <v>0</v>
      </c>
      <c r="S128" s="50"/>
      <c r="T128" s="50"/>
      <c r="U128" s="50"/>
      <c r="V128" s="50"/>
      <c r="W128" s="50"/>
      <c r="X128" s="50"/>
      <c r="Y128" s="87">
        <f>S128+T128+U128+W128</f>
        <v>0</v>
      </c>
      <c r="Z128" s="50"/>
      <c r="AA128" s="50"/>
      <c r="AB128" s="50"/>
      <c r="AC128" s="50"/>
      <c r="AD128" s="50"/>
      <c r="AE128" s="50"/>
      <c r="AF128" s="87">
        <f>Z128+AA128+AB128+AD128</f>
        <v>0</v>
      </c>
      <c r="AG128" s="50"/>
      <c r="AH128" s="50"/>
      <c r="AI128" s="50"/>
      <c r="AJ128" s="50"/>
      <c r="AK128" s="50"/>
      <c r="AL128" s="50"/>
      <c r="AM128" s="87">
        <f>AG128+AH128+AI128+AK128</f>
        <v>0</v>
      </c>
      <c r="AN128" s="50"/>
      <c r="AO128" s="50"/>
      <c r="AP128" s="50"/>
      <c r="AQ128" s="50"/>
      <c r="AR128" s="50"/>
      <c r="AS128" s="50"/>
      <c r="AT128" s="87">
        <f>AN128+AO128+AP128+AR128</f>
        <v>0</v>
      </c>
      <c r="AU128" s="95">
        <f>AT128+AM128+AF128+Y128+R128+K128</f>
        <v>0</v>
      </c>
      <c r="AV128" s="96"/>
      <c r="AW128" s="51"/>
      <c r="AX128" s="54"/>
      <c r="AY128" s="51"/>
    </row>
    <row r="129" spans="1:149" s="20" customFormat="1" ht="29.1" customHeight="1" x14ac:dyDescent="0.25">
      <c r="A129" s="339" t="s">
        <v>602</v>
      </c>
      <c r="B129" s="326"/>
      <c r="C129" s="326"/>
      <c r="D129" s="326"/>
      <c r="E129" s="326"/>
      <c r="F129" s="326"/>
      <c r="G129" s="326"/>
      <c r="H129" s="326"/>
      <c r="I129" s="326"/>
      <c r="J129" s="326"/>
      <c r="K129" s="326"/>
      <c r="L129" s="326"/>
      <c r="M129" s="326"/>
      <c r="N129" s="326"/>
      <c r="O129" s="326"/>
      <c r="P129" s="326"/>
      <c r="Q129" s="326"/>
      <c r="R129" s="326"/>
      <c r="S129" s="326"/>
      <c r="T129" s="326"/>
      <c r="U129" s="326"/>
      <c r="V129" s="326"/>
      <c r="W129" s="326"/>
      <c r="X129" s="326"/>
      <c r="Y129" s="326"/>
      <c r="Z129" s="326"/>
      <c r="AA129" s="326"/>
      <c r="AB129" s="326"/>
      <c r="AC129" s="326"/>
      <c r="AD129" s="326"/>
      <c r="AE129" s="326"/>
      <c r="AF129" s="326"/>
      <c r="AG129" s="326"/>
      <c r="AH129" s="326"/>
      <c r="AI129" s="326"/>
      <c r="AJ129" s="326"/>
      <c r="AK129" s="326"/>
      <c r="AL129" s="326"/>
      <c r="AM129" s="326"/>
      <c r="AN129" s="326"/>
      <c r="AO129" s="326"/>
      <c r="AP129" s="326"/>
      <c r="AQ129" s="326"/>
      <c r="AR129" s="326"/>
      <c r="AS129" s="326"/>
      <c r="AT129" s="326"/>
      <c r="AU129" s="326"/>
      <c r="AV129" s="326"/>
      <c r="AW129" s="326"/>
      <c r="AX129" s="326"/>
      <c r="AY129" s="326"/>
    </row>
    <row r="130" spans="1:149" s="61" customFormat="1" ht="27.75" customHeight="1" x14ac:dyDescent="0.25">
      <c r="A130" s="92" t="s">
        <v>480</v>
      </c>
      <c r="B130" s="51"/>
      <c r="C130" s="51"/>
      <c r="D130" s="51"/>
      <c r="E130" s="51"/>
      <c r="F130" s="51"/>
      <c r="G130" s="51"/>
      <c r="H130" s="51"/>
      <c r="I130" s="51"/>
      <c r="J130" s="51"/>
      <c r="K130" s="87">
        <f>E130+F130+G130+I130</f>
        <v>0</v>
      </c>
      <c r="L130" s="94"/>
      <c r="M130" s="51"/>
      <c r="N130" s="51"/>
      <c r="O130" s="51"/>
      <c r="P130" s="51"/>
      <c r="Q130" s="51"/>
      <c r="R130" s="87">
        <f>L130+M130+N130+P130</f>
        <v>0</v>
      </c>
      <c r="S130" s="50"/>
      <c r="T130" s="50"/>
      <c r="U130" s="50"/>
      <c r="V130" s="50"/>
      <c r="W130" s="50"/>
      <c r="X130" s="50"/>
      <c r="Y130" s="87">
        <f>S130+T130+U130+W130</f>
        <v>0</v>
      </c>
      <c r="Z130" s="50"/>
      <c r="AA130" s="50"/>
      <c r="AB130" s="50"/>
      <c r="AC130" s="50"/>
      <c r="AD130" s="50"/>
      <c r="AE130" s="50"/>
      <c r="AF130" s="87">
        <f>Z130+AA130+AB130+AD130</f>
        <v>0</v>
      </c>
      <c r="AG130" s="50"/>
      <c r="AH130" s="50"/>
      <c r="AI130" s="50"/>
      <c r="AJ130" s="50"/>
      <c r="AK130" s="50"/>
      <c r="AL130" s="50"/>
      <c r="AM130" s="87">
        <f>AG130+AH130+AI130+AK130</f>
        <v>0</v>
      </c>
      <c r="AN130" s="50"/>
      <c r="AO130" s="50"/>
      <c r="AP130" s="50"/>
      <c r="AQ130" s="50"/>
      <c r="AR130" s="50"/>
      <c r="AS130" s="50"/>
      <c r="AT130" s="87">
        <f>AN130+AO130+AP130+AR130</f>
        <v>0</v>
      </c>
      <c r="AU130" s="95">
        <f>AT130+AM130+AF130+Y130+R130+K130</f>
        <v>0</v>
      </c>
      <c r="AV130" s="96"/>
      <c r="AW130" s="51"/>
      <c r="AX130" s="54"/>
      <c r="AY130" s="51"/>
    </row>
    <row r="131" spans="1:149" s="20" customFormat="1" ht="31.5" customHeight="1" x14ac:dyDescent="0.25">
      <c r="A131" s="339" t="s">
        <v>404</v>
      </c>
      <c r="B131" s="326"/>
      <c r="C131" s="326"/>
      <c r="D131" s="326"/>
      <c r="E131" s="326"/>
      <c r="F131" s="326"/>
      <c r="G131" s="326"/>
      <c r="H131" s="326"/>
      <c r="I131" s="326"/>
      <c r="J131" s="326"/>
      <c r="K131" s="326"/>
      <c r="L131" s="326"/>
      <c r="M131" s="326"/>
      <c r="N131" s="326"/>
      <c r="O131" s="326"/>
      <c r="P131" s="326"/>
      <c r="Q131" s="326"/>
      <c r="R131" s="326"/>
      <c r="S131" s="326"/>
      <c r="T131" s="326"/>
      <c r="U131" s="326"/>
      <c r="V131" s="326"/>
      <c r="W131" s="326"/>
      <c r="X131" s="326"/>
      <c r="Y131" s="326"/>
      <c r="Z131" s="326"/>
      <c r="AA131" s="326"/>
      <c r="AB131" s="326"/>
      <c r="AC131" s="326"/>
      <c r="AD131" s="326"/>
      <c r="AE131" s="326"/>
      <c r="AF131" s="326"/>
      <c r="AG131" s="326"/>
      <c r="AH131" s="326"/>
      <c r="AI131" s="326"/>
      <c r="AJ131" s="326"/>
      <c r="AK131" s="326"/>
      <c r="AL131" s="326"/>
      <c r="AM131" s="326"/>
      <c r="AN131" s="326"/>
      <c r="AO131" s="326"/>
      <c r="AP131" s="326"/>
      <c r="AQ131" s="326"/>
      <c r="AR131" s="326"/>
      <c r="AS131" s="326"/>
      <c r="AT131" s="326"/>
      <c r="AU131" s="326"/>
      <c r="AV131" s="326"/>
      <c r="AW131" s="326"/>
      <c r="AX131" s="326"/>
      <c r="AY131" s="326"/>
    </row>
    <row r="132" spans="1:149" s="20" customFormat="1" ht="27.95" customHeight="1" x14ac:dyDescent="0.25">
      <c r="A132" s="92" t="s">
        <v>481</v>
      </c>
      <c r="B132" s="51"/>
      <c r="C132" s="51"/>
      <c r="D132" s="51"/>
      <c r="E132" s="51"/>
      <c r="F132" s="51"/>
      <c r="G132" s="51"/>
      <c r="H132" s="51"/>
      <c r="I132" s="51"/>
      <c r="J132" s="51"/>
      <c r="K132" s="87">
        <f>E132+F132+G132+I132</f>
        <v>0</v>
      </c>
      <c r="L132" s="94"/>
      <c r="M132" s="51"/>
      <c r="N132" s="51"/>
      <c r="O132" s="51"/>
      <c r="P132" s="51"/>
      <c r="Q132" s="51"/>
      <c r="R132" s="87">
        <f>L132+M132+N132+P132</f>
        <v>0</v>
      </c>
      <c r="S132" s="50"/>
      <c r="T132" s="50"/>
      <c r="U132" s="50"/>
      <c r="V132" s="50"/>
      <c r="W132" s="50"/>
      <c r="X132" s="50"/>
      <c r="Y132" s="87">
        <f>S132+T132+U132+W132</f>
        <v>0</v>
      </c>
      <c r="Z132" s="50"/>
      <c r="AA132" s="50"/>
      <c r="AB132" s="50"/>
      <c r="AC132" s="50"/>
      <c r="AD132" s="50"/>
      <c r="AE132" s="50"/>
      <c r="AF132" s="87">
        <f>Z132+AA132+AB132+AD132</f>
        <v>0</v>
      </c>
      <c r="AG132" s="50"/>
      <c r="AH132" s="50"/>
      <c r="AI132" s="50"/>
      <c r="AJ132" s="50"/>
      <c r="AK132" s="50"/>
      <c r="AL132" s="50"/>
      <c r="AM132" s="87">
        <f>AG132+AH132+AI132+AK132</f>
        <v>0</v>
      </c>
      <c r="AN132" s="50"/>
      <c r="AO132" s="50"/>
      <c r="AP132" s="50"/>
      <c r="AQ132" s="50"/>
      <c r="AR132" s="50"/>
      <c r="AS132" s="50"/>
      <c r="AT132" s="87">
        <f>AN132+AO132+AP132+AR132</f>
        <v>0</v>
      </c>
      <c r="AU132" s="95">
        <f>AT132+AM132+AF132+Y132+R132+K132</f>
        <v>0</v>
      </c>
      <c r="AV132" s="96"/>
      <c r="AW132" s="51"/>
      <c r="AX132" s="54"/>
      <c r="AY132" s="51"/>
    </row>
    <row r="133" spans="1:149" s="20" customFormat="1" ht="30" customHeight="1" x14ac:dyDescent="0.25">
      <c r="A133" s="339" t="s">
        <v>603</v>
      </c>
      <c r="B133" s="326"/>
      <c r="C133" s="326"/>
      <c r="D133" s="326"/>
      <c r="E133" s="326"/>
      <c r="F133" s="326"/>
      <c r="G133" s="326"/>
      <c r="H133" s="326"/>
      <c r="I133" s="326"/>
      <c r="J133" s="326"/>
      <c r="K133" s="326"/>
      <c r="L133" s="326"/>
      <c r="M133" s="326"/>
      <c r="N133" s="326"/>
      <c r="O133" s="326"/>
      <c r="P133" s="326"/>
      <c r="Q133" s="326"/>
      <c r="R133" s="326"/>
      <c r="S133" s="326"/>
      <c r="T133" s="326"/>
      <c r="U133" s="326"/>
      <c r="V133" s="326"/>
      <c r="W133" s="326"/>
      <c r="X133" s="326"/>
      <c r="Y133" s="326"/>
      <c r="Z133" s="326"/>
      <c r="AA133" s="326"/>
      <c r="AB133" s="326"/>
      <c r="AC133" s="326"/>
      <c r="AD133" s="326"/>
      <c r="AE133" s="326"/>
      <c r="AF133" s="326"/>
      <c r="AG133" s="326"/>
      <c r="AH133" s="326"/>
      <c r="AI133" s="326"/>
      <c r="AJ133" s="326"/>
      <c r="AK133" s="326"/>
      <c r="AL133" s="326"/>
      <c r="AM133" s="326"/>
      <c r="AN133" s="326"/>
      <c r="AO133" s="326"/>
      <c r="AP133" s="326"/>
      <c r="AQ133" s="326"/>
      <c r="AR133" s="326"/>
      <c r="AS133" s="326"/>
      <c r="AT133" s="326"/>
      <c r="AU133" s="326"/>
      <c r="AV133" s="326"/>
      <c r="AW133" s="326"/>
      <c r="AX133" s="326"/>
      <c r="AY133" s="326"/>
    </row>
    <row r="134" spans="1:149" s="20" customFormat="1" ht="27.95" customHeight="1" x14ac:dyDescent="0.25">
      <c r="A134" s="92" t="s">
        <v>482</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149" s="20" customFormat="1" ht="31.5" customHeight="1" x14ac:dyDescent="0.25">
      <c r="A135" s="363" t="s">
        <v>405</v>
      </c>
      <c r="B135" s="364"/>
      <c r="C135" s="364"/>
      <c r="D135" s="364"/>
      <c r="E135" s="84">
        <f>SUM(E137,E139,E141:E147)</f>
        <v>18717.29</v>
      </c>
      <c r="F135" s="84">
        <f t="shared" ref="F135:AU135" si="50">SUM(F137,F139,F141:F147)</f>
        <v>3234190</v>
      </c>
      <c r="G135" s="84">
        <f t="shared" si="50"/>
        <v>1826149.78</v>
      </c>
      <c r="H135" s="84"/>
      <c r="I135" s="84">
        <f t="shared" si="50"/>
        <v>499589.18000000005</v>
      </c>
      <c r="J135" s="84"/>
      <c r="K135" s="84">
        <f t="shared" si="50"/>
        <v>5578646.2500000009</v>
      </c>
      <c r="L135" s="84">
        <f t="shared" si="50"/>
        <v>947480</v>
      </c>
      <c r="M135" s="84">
        <f t="shared" si="50"/>
        <v>0</v>
      </c>
      <c r="N135" s="84">
        <f t="shared" si="50"/>
        <v>0</v>
      </c>
      <c r="O135" s="84"/>
      <c r="P135" s="84">
        <f t="shared" si="50"/>
        <v>1260720</v>
      </c>
      <c r="Q135" s="84"/>
      <c r="R135" s="84">
        <f t="shared" si="50"/>
        <v>2208200</v>
      </c>
      <c r="S135" s="84">
        <f t="shared" si="50"/>
        <v>247480</v>
      </c>
      <c r="T135" s="84">
        <f t="shared" si="50"/>
        <v>0</v>
      </c>
      <c r="U135" s="84">
        <f t="shared" si="50"/>
        <v>0</v>
      </c>
      <c r="V135" s="84"/>
      <c r="W135" s="84">
        <f t="shared" si="50"/>
        <v>1260720</v>
      </c>
      <c r="X135" s="84"/>
      <c r="Y135" s="84">
        <f t="shared" si="50"/>
        <v>1508200</v>
      </c>
      <c r="Z135" s="84">
        <f t="shared" si="50"/>
        <v>0</v>
      </c>
      <c r="AA135" s="84">
        <f t="shared" si="50"/>
        <v>0</v>
      </c>
      <c r="AB135" s="84">
        <f t="shared" si="50"/>
        <v>0</v>
      </c>
      <c r="AC135" s="84"/>
      <c r="AD135" s="84">
        <f t="shared" si="50"/>
        <v>0</v>
      </c>
      <c r="AE135" s="84"/>
      <c r="AF135" s="84">
        <f t="shared" si="50"/>
        <v>0</v>
      </c>
      <c r="AG135" s="84">
        <f t="shared" si="50"/>
        <v>0</v>
      </c>
      <c r="AH135" s="84">
        <f t="shared" si="50"/>
        <v>0</v>
      </c>
      <c r="AI135" s="84">
        <f t="shared" si="50"/>
        <v>0</v>
      </c>
      <c r="AJ135" s="84"/>
      <c r="AK135" s="84">
        <f t="shared" si="50"/>
        <v>0</v>
      </c>
      <c r="AL135" s="84"/>
      <c r="AM135" s="84">
        <f t="shared" si="50"/>
        <v>0</v>
      </c>
      <c r="AN135" s="84">
        <f t="shared" si="50"/>
        <v>0</v>
      </c>
      <c r="AO135" s="84">
        <f t="shared" si="50"/>
        <v>0</v>
      </c>
      <c r="AP135" s="84">
        <f t="shared" si="50"/>
        <v>0</v>
      </c>
      <c r="AQ135" s="84"/>
      <c r="AR135" s="84">
        <f t="shared" si="50"/>
        <v>0</v>
      </c>
      <c r="AS135" s="84"/>
      <c r="AT135" s="84">
        <f t="shared" si="50"/>
        <v>0</v>
      </c>
      <c r="AU135" s="84">
        <f t="shared" si="50"/>
        <v>9295046.25</v>
      </c>
      <c r="AV135" s="84"/>
      <c r="AW135" s="84"/>
      <c r="AX135" s="84"/>
      <c r="AY135" s="84"/>
    </row>
    <row r="136" spans="1:149" s="151" customFormat="1" ht="72" customHeight="1" x14ac:dyDescent="0.25">
      <c r="A136" s="339" t="s">
        <v>604</v>
      </c>
      <c r="B136" s="326"/>
      <c r="C136" s="326"/>
      <c r="D136" s="326"/>
      <c r="E136" s="326"/>
      <c r="F136" s="326"/>
      <c r="G136" s="326"/>
      <c r="H136" s="326"/>
      <c r="I136" s="326"/>
      <c r="J136" s="326"/>
      <c r="K136" s="326"/>
      <c r="L136" s="326"/>
      <c r="M136" s="326"/>
      <c r="N136" s="326"/>
      <c r="O136" s="326"/>
      <c r="P136" s="326"/>
      <c r="Q136" s="326"/>
      <c r="R136" s="326"/>
      <c r="S136" s="326"/>
      <c r="T136" s="326"/>
      <c r="U136" s="326"/>
      <c r="V136" s="326"/>
      <c r="W136" s="326"/>
      <c r="X136" s="326"/>
      <c r="Y136" s="326"/>
      <c r="Z136" s="326"/>
      <c r="AA136" s="326"/>
      <c r="AB136" s="326"/>
      <c r="AC136" s="326"/>
      <c r="AD136" s="326"/>
      <c r="AE136" s="326"/>
      <c r="AF136" s="326"/>
      <c r="AG136" s="326"/>
      <c r="AH136" s="326"/>
      <c r="AI136" s="326"/>
      <c r="AJ136" s="326"/>
      <c r="AK136" s="326"/>
      <c r="AL136" s="326"/>
      <c r="AM136" s="326"/>
      <c r="AN136" s="326"/>
      <c r="AO136" s="326"/>
      <c r="AP136" s="326"/>
      <c r="AQ136" s="326"/>
      <c r="AR136" s="326"/>
      <c r="AS136" s="326"/>
      <c r="AT136" s="326"/>
      <c r="AU136" s="326"/>
      <c r="AV136" s="326"/>
      <c r="AW136" s="326"/>
      <c r="AX136" s="326"/>
      <c r="AY136" s="326"/>
    </row>
    <row r="137" spans="1:149" s="4" customFormat="1" ht="45" customHeight="1" x14ac:dyDescent="0.25">
      <c r="A137" s="92" t="s">
        <v>483</v>
      </c>
      <c r="B137" s="51"/>
      <c r="C137" s="51"/>
      <c r="D137" s="51"/>
      <c r="E137" s="51"/>
      <c r="F137" s="51"/>
      <c r="G137" s="51"/>
      <c r="H137" s="51"/>
      <c r="I137" s="51"/>
      <c r="J137" s="51"/>
      <c r="K137" s="87">
        <f>E137+F137+G137+I137</f>
        <v>0</v>
      </c>
      <c r="L137" s="94"/>
      <c r="M137" s="51"/>
      <c r="N137" s="51"/>
      <c r="O137" s="51"/>
      <c r="P137" s="51"/>
      <c r="Q137" s="51"/>
      <c r="R137" s="87">
        <f>L137+M137+N137+P137</f>
        <v>0</v>
      </c>
      <c r="S137" s="50"/>
      <c r="T137" s="50"/>
      <c r="U137" s="50"/>
      <c r="V137" s="50"/>
      <c r="W137" s="50"/>
      <c r="X137" s="50"/>
      <c r="Y137" s="87">
        <f>S137+T137+U137+W137</f>
        <v>0</v>
      </c>
      <c r="Z137" s="50"/>
      <c r="AA137" s="50"/>
      <c r="AB137" s="50"/>
      <c r="AC137" s="50"/>
      <c r="AD137" s="50"/>
      <c r="AE137" s="50"/>
      <c r="AF137" s="87">
        <f>Z137+AA137+AB137+AD137</f>
        <v>0</v>
      </c>
      <c r="AG137" s="50"/>
      <c r="AH137" s="50"/>
      <c r="AI137" s="50"/>
      <c r="AJ137" s="50"/>
      <c r="AK137" s="50"/>
      <c r="AL137" s="50"/>
      <c r="AM137" s="87">
        <f>AG137+AH137+AI137+AK137</f>
        <v>0</v>
      </c>
      <c r="AN137" s="50"/>
      <c r="AO137" s="50"/>
      <c r="AP137" s="50"/>
      <c r="AQ137" s="50"/>
      <c r="AR137" s="50"/>
      <c r="AS137" s="50"/>
      <c r="AT137" s="87">
        <f>AN137+AO137+AP137+AR137</f>
        <v>0</v>
      </c>
      <c r="AU137" s="95">
        <f>AT137+AM137+AF137+Y137+R137+K137</f>
        <v>0</v>
      </c>
      <c r="AV137" s="96"/>
      <c r="AW137" s="51"/>
      <c r="AX137" s="54"/>
      <c r="AY137" s="51"/>
    </row>
    <row r="138" spans="1:149" s="4" customFormat="1" ht="58.5" customHeight="1" x14ac:dyDescent="0.25">
      <c r="A138" s="339" t="s">
        <v>406</v>
      </c>
      <c r="B138" s="326"/>
      <c r="C138" s="326"/>
      <c r="D138" s="326"/>
      <c r="E138" s="326"/>
      <c r="F138" s="326"/>
      <c r="G138" s="326"/>
      <c r="H138" s="326"/>
      <c r="I138" s="326"/>
      <c r="J138" s="326"/>
      <c r="K138" s="326"/>
      <c r="L138" s="326"/>
      <c r="M138" s="326"/>
      <c r="N138" s="326"/>
      <c r="O138" s="326"/>
      <c r="P138" s="326"/>
      <c r="Q138" s="326"/>
      <c r="R138" s="326"/>
      <c r="S138" s="326"/>
      <c r="T138" s="326"/>
      <c r="U138" s="326"/>
      <c r="V138" s="326"/>
      <c r="W138" s="326"/>
      <c r="X138" s="326"/>
      <c r="Y138" s="326"/>
      <c r="Z138" s="326"/>
      <c r="AA138" s="326"/>
      <c r="AB138" s="326"/>
      <c r="AC138" s="326"/>
      <c r="AD138" s="326"/>
      <c r="AE138" s="326"/>
      <c r="AF138" s="326"/>
      <c r="AG138" s="326"/>
      <c r="AH138" s="326"/>
      <c r="AI138" s="326"/>
      <c r="AJ138" s="326"/>
      <c r="AK138" s="326"/>
      <c r="AL138" s="326"/>
      <c r="AM138" s="326"/>
      <c r="AN138" s="326"/>
      <c r="AO138" s="326"/>
      <c r="AP138" s="326"/>
      <c r="AQ138" s="326"/>
      <c r="AR138" s="326"/>
      <c r="AS138" s="326"/>
      <c r="AT138" s="326"/>
      <c r="AU138" s="326"/>
      <c r="AV138" s="326"/>
      <c r="AW138" s="326"/>
      <c r="AX138" s="326"/>
      <c r="AY138" s="326"/>
    </row>
    <row r="139" spans="1:149" s="4" customFormat="1" ht="36.950000000000003" customHeight="1" x14ac:dyDescent="0.25">
      <c r="A139" s="92" t="s">
        <v>484</v>
      </c>
      <c r="B139" s="51"/>
      <c r="C139" s="51"/>
      <c r="D139" s="51"/>
      <c r="E139" s="51"/>
      <c r="F139" s="51"/>
      <c r="G139" s="51"/>
      <c r="H139" s="51"/>
      <c r="I139" s="51"/>
      <c r="J139" s="51"/>
      <c r="K139" s="87">
        <f>E139+F139+G139+I139</f>
        <v>0</v>
      </c>
      <c r="L139" s="94"/>
      <c r="M139" s="51"/>
      <c r="N139" s="51"/>
      <c r="O139" s="51"/>
      <c r="P139" s="51"/>
      <c r="Q139" s="51"/>
      <c r="R139" s="87">
        <f>L139+M139+N139+P139</f>
        <v>0</v>
      </c>
      <c r="S139" s="50"/>
      <c r="T139" s="50"/>
      <c r="U139" s="50"/>
      <c r="V139" s="50"/>
      <c r="W139" s="50"/>
      <c r="X139" s="50"/>
      <c r="Y139" s="87">
        <f>S139+T139+U139+W139</f>
        <v>0</v>
      </c>
      <c r="Z139" s="50"/>
      <c r="AA139" s="50"/>
      <c r="AB139" s="50"/>
      <c r="AC139" s="50"/>
      <c r="AD139" s="50"/>
      <c r="AE139" s="50"/>
      <c r="AF139" s="87">
        <f>Z139+AA139+AB139+AD139</f>
        <v>0</v>
      </c>
      <c r="AG139" s="50"/>
      <c r="AH139" s="50"/>
      <c r="AI139" s="50"/>
      <c r="AJ139" s="50"/>
      <c r="AK139" s="50"/>
      <c r="AL139" s="50"/>
      <c r="AM139" s="87">
        <f>AG139+AH139+AI139+AK139</f>
        <v>0</v>
      </c>
      <c r="AN139" s="50"/>
      <c r="AO139" s="50"/>
      <c r="AP139" s="50"/>
      <c r="AQ139" s="50"/>
      <c r="AR139" s="50"/>
      <c r="AS139" s="50"/>
      <c r="AT139" s="87">
        <f>AN139+AO139+AP139+AR139</f>
        <v>0</v>
      </c>
      <c r="AU139" s="95">
        <f>AT139+AM139+AF139+Y139+R139+K139</f>
        <v>0</v>
      </c>
      <c r="AV139" s="96"/>
      <c r="AW139" s="51"/>
      <c r="AX139" s="54"/>
      <c r="AY139" s="51"/>
    </row>
    <row r="140" spans="1:149" s="4" customFormat="1" ht="82.5" customHeight="1" x14ac:dyDescent="0.25">
      <c r="A140" s="339" t="s">
        <v>605</v>
      </c>
      <c r="B140" s="326"/>
      <c r="C140" s="326"/>
      <c r="D140" s="326"/>
      <c r="E140" s="326"/>
      <c r="F140" s="326"/>
      <c r="G140" s="326"/>
      <c r="H140" s="326"/>
      <c r="I140" s="326"/>
      <c r="J140" s="326"/>
      <c r="K140" s="326"/>
      <c r="L140" s="326"/>
      <c r="M140" s="326"/>
      <c r="N140" s="326"/>
      <c r="O140" s="326"/>
      <c r="P140" s="326"/>
      <c r="Q140" s="326"/>
      <c r="R140" s="326"/>
      <c r="S140" s="326"/>
      <c r="T140" s="326"/>
      <c r="U140" s="326"/>
      <c r="V140" s="326"/>
      <c r="W140" s="326"/>
      <c r="X140" s="326"/>
      <c r="Y140" s="326"/>
      <c r="Z140" s="326"/>
      <c r="AA140" s="326"/>
      <c r="AB140" s="326"/>
      <c r="AC140" s="326"/>
      <c r="AD140" s="326"/>
      <c r="AE140" s="326"/>
      <c r="AF140" s="326"/>
      <c r="AG140" s="326"/>
      <c r="AH140" s="326"/>
      <c r="AI140" s="326"/>
      <c r="AJ140" s="326"/>
      <c r="AK140" s="326"/>
      <c r="AL140" s="326"/>
      <c r="AM140" s="326"/>
      <c r="AN140" s="326"/>
      <c r="AO140" s="326"/>
      <c r="AP140" s="326"/>
      <c r="AQ140" s="326"/>
      <c r="AR140" s="326"/>
      <c r="AS140" s="326"/>
      <c r="AT140" s="326"/>
      <c r="AU140" s="326"/>
      <c r="AV140" s="326"/>
      <c r="AW140" s="326"/>
      <c r="AX140" s="326"/>
      <c r="AY140" s="326"/>
    </row>
    <row r="141" spans="1:149" s="20" customFormat="1" ht="80.099999999999994" customHeight="1" x14ac:dyDescent="0.25">
      <c r="A141" s="149" t="s">
        <v>485</v>
      </c>
      <c r="B141" s="51" t="s">
        <v>185</v>
      </c>
      <c r="C141" s="51" t="s">
        <v>97</v>
      </c>
      <c r="D141" s="150"/>
      <c r="E141" s="108"/>
      <c r="F141" s="108">
        <v>2234190</v>
      </c>
      <c r="G141" s="108">
        <v>1681835.24</v>
      </c>
      <c r="H141" s="108"/>
      <c r="I141" s="112">
        <f>396751.03+62750.12</f>
        <v>459501.15</v>
      </c>
      <c r="J141" s="118" t="s">
        <v>163</v>
      </c>
      <c r="K141" s="118">
        <f>E141+F141+G141+I141</f>
        <v>4375526.3900000006</v>
      </c>
      <c r="L141" s="108"/>
      <c r="M141" s="108"/>
      <c r="N141" s="108"/>
      <c r="O141" s="108"/>
      <c r="P141" s="108"/>
      <c r="Q141" s="108"/>
      <c r="R141" s="49">
        <f>L141+M141+N141+P141</f>
        <v>0</v>
      </c>
      <c r="S141" s="108"/>
      <c r="T141" s="108"/>
      <c r="U141" s="108"/>
      <c r="V141" s="108"/>
      <c r="W141" s="108"/>
      <c r="X141" s="108"/>
      <c r="Y141" s="87">
        <f t="shared" ref="Y141:Y145" si="51">S141+T141+U141+W141</f>
        <v>0</v>
      </c>
      <c r="Z141" s="108"/>
      <c r="AA141" s="108"/>
      <c r="AB141" s="108"/>
      <c r="AC141" s="108"/>
      <c r="AD141" s="108"/>
      <c r="AE141" s="108"/>
      <c r="AF141" s="87">
        <f t="shared" ref="AF141:AF145" si="52">Z141+AA141+AB141+AD141</f>
        <v>0</v>
      </c>
      <c r="AG141" s="108"/>
      <c r="AH141" s="108"/>
      <c r="AI141" s="108"/>
      <c r="AJ141" s="108"/>
      <c r="AK141" s="108"/>
      <c r="AL141" s="108"/>
      <c r="AM141" s="87">
        <f t="shared" ref="AM141:AM145" si="53">AG141+AH141+AI141+AK141</f>
        <v>0</v>
      </c>
      <c r="AN141" s="108"/>
      <c r="AO141" s="108"/>
      <c r="AP141" s="108"/>
      <c r="AQ141" s="108"/>
      <c r="AR141" s="108"/>
      <c r="AS141" s="108"/>
      <c r="AT141" s="87">
        <f t="shared" ref="AT141:AT145" si="54">AN141+AO141+AP141+AR141</f>
        <v>0</v>
      </c>
      <c r="AU141" s="95">
        <f>AT141+AM141+AF141+Y141+R141+K141</f>
        <v>4375526.3900000006</v>
      </c>
      <c r="AV141" s="96" t="s">
        <v>803</v>
      </c>
      <c r="AW141" s="108">
        <v>2022</v>
      </c>
      <c r="AX141" s="108">
        <v>2022</v>
      </c>
      <c r="AY141" s="119" t="s">
        <v>261</v>
      </c>
    </row>
    <row r="142" spans="1:149" s="151" customFormat="1" ht="39.950000000000003" customHeight="1" x14ac:dyDescent="0.25">
      <c r="A142" s="127" t="s">
        <v>606</v>
      </c>
      <c r="B142" s="51" t="s">
        <v>47</v>
      </c>
      <c r="C142" s="51" t="s">
        <v>97</v>
      </c>
      <c r="D142" s="198"/>
      <c r="E142" s="108">
        <v>18717.29</v>
      </c>
      <c r="F142" s="108"/>
      <c r="G142" s="108">
        <v>144314.54</v>
      </c>
      <c r="H142" s="108" t="s">
        <v>46</v>
      </c>
      <c r="I142" s="108">
        <f>4446.27+6239.1+29402.66</f>
        <v>40088.03</v>
      </c>
      <c r="J142" s="96" t="s">
        <v>486</v>
      </c>
      <c r="K142" s="118">
        <f t="shared" ref="K142:K145" si="55">E142+F142+G142+I142</f>
        <v>203119.86000000002</v>
      </c>
      <c r="L142" s="108"/>
      <c r="M142" s="108"/>
      <c r="N142" s="108"/>
      <c r="O142" s="108"/>
      <c r="P142" s="108"/>
      <c r="Q142" s="108"/>
      <c r="R142" s="49">
        <f t="shared" ref="R142:R145" si="56">L142+M142+N142+P142</f>
        <v>0</v>
      </c>
      <c r="S142" s="108"/>
      <c r="T142" s="108"/>
      <c r="U142" s="108"/>
      <c r="V142" s="108"/>
      <c r="W142" s="108"/>
      <c r="X142" s="108"/>
      <c r="Y142" s="87">
        <f t="shared" si="51"/>
        <v>0</v>
      </c>
      <c r="Z142" s="108"/>
      <c r="AA142" s="108"/>
      <c r="AB142" s="108"/>
      <c r="AC142" s="108"/>
      <c r="AD142" s="108"/>
      <c r="AE142" s="108"/>
      <c r="AF142" s="87">
        <f t="shared" si="52"/>
        <v>0</v>
      </c>
      <c r="AG142" s="108"/>
      <c r="AH142" s="108"/>
      <c r="AI142" s="108"/>
      <c r="AJ142" s="108"/>
      <c r="AK142" s="108"/>
      <c r="AL142" s="108"/>
      <c r="AM142" s="87">
        <f t="shared" si="53"/>
        <v>0</v>
      </c>
      <c r="AN142" s="108"/>
      <c r="AO142" s="108"/>
      <c r="AP142" s="108"/>
      <c r="AQ142" s="108"/>
      <c r="AR142" s="108"/>
      <c r="AS142" s="108"/>
      <c r="AT142" s="87">
        <f t="shared" si="54"/>
        <v>0</v>
      </c>
      <c r="AU142" s="95">
        <f>AT142+AM142+AF142+Y142+R142+K142</f>
        <v>203119.86000000002</v>
      </c>
      <c r="AV142" s="96" t="s">
        <v>804</v>
      </c>
      <c r="AW142" s="108">
        <v>2022</v>
      </c>
      <c r="AX142" s="108">
        <v>2022</v>
      </c>
      <c r="AY142" s="119" t="s">
        <v>261</v>
      </c>
    </row>
    <row r="143" spans="1:149" s="66" customFormat="1" ht="44.45" customHeight="1" x14ac:dyDescent="0.25">
      <c r="A143" s="127" t="s">
        <v>607</v>
      </c>
      <c r="B143" s="51" t="s">
        <v>648</v>
      </c>
      <c r="C143" s="51" t="s">
        <v>97</v>
      </c>
      <c r="D143" s="198"/>
      <c r="E143" s="108"/>
      <c r="F143" s="108"/>
      <c r="G143" s="108"/>
      <c r="H143" s="108"/>
      <c r="I143" s="108"/>
      <c r="J143" s="108"/>
      <c r="K143" s="118">
        <f t="shared" si="55"/>
        <v>0</v>
      </c>
      <c r="L143" s="108">
        <v>25000</v>
      </c>
      <c r="M143" s="108"/>
      <c r="N143" s="108"/>
      <c r="O143" s="108"/>
      <c r="P143" s="108"/>
      <c r="Q143" s="108"/>
      <c r="R143" s="49">
        <f t="shared" si="56"/>
        <v>25000</v>
      </c>
      <c r="S143" s="108">
        <v>25000</v>
      </c>
      <c r="T143" s="108"/>
      <c r="U143" s="108"/>
      <c r="V143" s="108"/>
      <c r="W143" s="108"/>
      <c r="X143" s="108"/>
      <c r="Y143" s="87">
        <f t="shared" si="51"/>
        <v>25000</v>
      </c>
      <c r="Z143" s="108"/>
      <c r="AA143" s="108"/>
      <c r="AB143" s="108"/>
      <c r="AC143" s="108"/>
      <c r="AD143" s="108"/>
      <c r="AE143" s="108"/>
      <c r="AF143" s="87">
        <f t="shared" si="52"/>
        <v>0</v>
      </c>
      <c r="AG143" s="108"/>
      <c r="AH143" s="108"/>
      <c r="AI143" s="108"/>
      <c r="AJ143" s="108"/>
      <c r="AK143" s="108"/>
      <c r="AL143" s="108"/>
      <c r="AM143" s="87">
        <f t="shared" si="53"/>
        <v>0</v>
      </c>
      <c r="AN143" s="108"/>
      <c r="AO143" s="108"/>
      <c r="AP143" s="108"/>
      <c r="AQ143" s="108"/>
      <c r="AR143" s="108"/>
      <c r="AS143" s="108"/>
      <c r="AT143" s="87">
        <f t="shared" si="54"/>
        <v>0</v>
      </c>
      <c r="AU143" s="95">
        <f>AT143+AM143+AF143+Y143+R143+K143</f>
        <v>50000</v>
      </c>
      <c r="AV143" s="96" t="s">
        <v>805</v>
      </c>
      <c r="AW143" s="108">
        <v>2023</v>
      </c>
      <c r="AX143" s="108">
        <v>2024</v>
      </c>
      <c r="AY143" s="119" t="s">
        <v>649</v>
      </c>
      <c r="AZ143" s="61"/>
      <c r="BA143" s="61"/>
      <c r="BB143" s="61"/>
      <c r="BC143" s="61"/>
      <c r="BD143" s="61"/>
      <c r="BE143" s="61"/>
      <c r="BF143" s="61"/>
      <c r="BG143" s="61"/>
      <c r="BH143" s="61"/>
      <c r="BI143" s="61"/>
      <c r="BJ143" s="61"/>
      <c r="BK143" s="61"/>
      <c r="BL143" s="61"/>
      <c r="BM143" s="61"/>
      <c r="BN143" s="61"/>
      <c r="BO143" s="61"/>
      <c r="BP143" s="61"/>
      <c r="BQ143" s="61"/>
      <c r="BR143" s="61"/>
      <c r="BS143" s="61"/>
      <c r="BT143" s="61"/>
      <c r="BU143" s="61"/>
      <c r="BV143" s="61"/>
      <c r="BW143" s="61"/>
      <c r="BX143" s="61"/>
      <c r="BY143" s="61"/>
      <c r="BZ143" s="61"/>
      <c r="CA143" s="61"/>
      <c r="CB143" s="61"/>
      <c r="CC143" s="61"/>
      <c r="CD143" s="61"/>
      <c r="CE143" s="61"/>
      <c r="CF143" s="61"/>
      <c r="CG143" s="61"/>
      <c r="CH143" s="61"/>
      <c r="CI143" s="61"/>
      <c r="CJ143" s="61"/>
      <c r="CK143" s="61"/>
      <c r="CL143" s="61"/>
      <c r="CM143" s="61"/>
      <c r="CN143" s="61"/>
      <c r="CO143" s="61"/>
      <c r="CP143" s="61"/>
      <c r="CQ143" s="61"/>
      <c r="CR143" s="61"/>
      <c r="CS143" s="61"/>
      <c r="CT143" s="61"/>
      <c r="CU143" s="61"/>
      <c r="CV143" s="61"/>
      <c r="CW143" s="61"/>
      <c r="CX143" s="61"/>
      <c r="CY143" s="61"/>
      <c r="CZ143" s="61"/>
      <c r="DA143" s="61"/>
      <c r="DB143" s="61"/>
      <c r="DC143" s="61"/>
      <c r="DD143" s="61"/>
      <c r="DE143" s="61"/>
      <c r="DF143" s="61"/>
      <c r="DG143" s="61"/>
      <c r="DH143" s="61"/>
      <c r="DI143" s="61"/>
      <c r="DJ143" s="61"/>
      <c r="DK143" s="61"/>
      <c r="DL143" s="61"/>
      <c r="DM143" s="61"/>
      <c r="DN143" s="61"/>
      <c r="DO143" s="61"/>
      <c r="DP143" s="61"/>
      <c r="DQ143" s="61"/>
      <c r="DR143" s="61"/>
      <c r="DS143" s="61"/>
      <c r="DT143" s="61"/>
      <c r="DU143" s="61"/>
      <c r="DV143" s="61"/>
      <c r="DW143" s="61"/>
      <c r="DX143" s="61"/>
      <c r="DY143" s="61"/>
      <c r="DZ143" s="61"/>
      <c r="EA143" s="61"/>
      <c r="EB143" s="61"/>
      <c r="EC143" s="61"/>
      <c r="ED143" s="61"/>
      <c r="EE143" s="61"/>
      <c r="EF143" s="61"/>
      <c r="EG143" s="61"/>
      <c r="EH143" s="61"/>
      <c r="EI143" s="61"/>
      <c r="EJ143" s="61"/>
      <c r="EK143" s="61"/>
      <c r="EL143" s="61"/>
      <c r="EM143" s="61"/>
      <c r="EN143" s="61"/>
      <c r="EO143" s="61"/>
      <c r="EP143" s="61"/>
      <c r="EQ143" s="61"/>
      <c r="ER143" s="61"/>
      <c r="ES143" s="61"/>
    </row>
    <row r="144" spans="1:149" s="20" customFormat="1" ht="309" customHeight="1" x14ac:dyDescent="0.25">
      <c r="A144" s="127" t="s">
        <v>608</v>
      </c>
      <c r="B144" s="51" t="s">
        <v>650</v>
      </c>
      <c r="C144" s="51" t="s">
        <v>97</v>
      </c>
      <c r="D144" s="198"/>
      <c r="E144" s="108"/>
      <c r="F144" s="108"/>
      <c r="G144" s="108"/>
      <c r="H144" s="108"/>
      <c r="I144" s="108"/>
      <c r="J144" s="108"/>
      <c r="K144" s="118">
        <f t="shared" si="55"/>
        <v>0</v>
      </c>
      <c r="L144" s="108">
        <v>222480</v>
      </c>
      <c r="M144" s="108"/>
      <c r="N144" s="108"/>
      <c r="O144" s="108"/>
      <c r="P144" s="108">
        <v>1260720</v>
      </c>
      <c r="Q144" s="108"/>
      <c r="R144" s="49">
        <f t="shared" si="56"/>
        <v>1483200</v>
      </c>
      <c r="S144" s="108">
        <v>222480</v>
      </c>
      <c r="T144" s="108"/>
      <c r="U144" s="108"/>
      <c r="V144" s="108"/>
      <c r="W144" s="108">
        <v>1260720</v>
      </c>
      <c r="X144" s="108"/>
      <c r="Y144" s="87">
        <f t="shared" si="51"/>
        <v>1483200</v>
      </c>
      <c r="Z144" s="108"/>
      <c r="AA144" s="108"/>
      <c r="AB144" s="108"/>
      <c r="AC144" s="108"/>
      <c r="AD144" s="108"/>
      <c r="AE144" s="108"/>
      <c r="AF144" s="87">
        <f t="shared" si="52"/>
        <v>0</v>
      </c>
      <c r="AG144" s="108"/>
      <c r="AH144" s="108"/>
      <c r="AI144" s="108"/>
      <c r="AJ144" s="108"/>
      <c r="AK144" s="108"/>
      <c r="AL144" s="108"/>
      <c r="AM144" s="87">
        <f t="shared" si="53"/>
        <v>0</v>
      </c>
      <c r="AN144" s="108"/>
      <c r="AO144" s="108"/>
      <c r="AP144" s="108"/>
      <c r="AQ144" s="108"/>
      <c r="AR144" s="108"/>
      <c r="AS144" s="108"/>
      <c r="AT144" s="87">
        <f t="shared" si="54"/>
        <v>0</v>
      </c>
      <c r="AU144" s="95">
        <f>AT144+AM144+AF144+Y144+R144+K144</f>
        <v>2966400</v>
      </c>
      <c r="AV144" s="96" t="s">
        <v>651</v>
      </c>
      <c r="AW144" s="108">
        <v>2023</v>
      </c>
      <c r="AX144" s="108">
        <v>2024</v>
      </c>
      <c r="AY144" s="51" t="s">
        <v>88</v>
      </c>
    </row>
    <row r="145" spans="1:149" s="20" customFormat="1" ht="45" hidden="1" customHeight="1" x14ac:dyDescent="0.25">
      <c r="A145" s="127" t="s">
        <v>609</v>
      </c>
      <c r="B145" s="51" t="s">
        <v>186</v>
      </c>
      <c r="C145" s="51" t="s">
        <v>97</v>
      </c>
      <c r="D145" s="198"/>
      <c r="E145" s="108"/>
      <c r="F145" s="108">
        <v>1000000</v>
      </c>
      <c r="G145" s="108"/>
      <c r="H145" s="108"/>
      <c r="I145" s="108"/>
      <c r="J145" s="108"/>
      <c r="K145" s="118">
        <f t="shared" si="55"/>
        <v>1000000</v>
      </c>
      <c r="L145" s="108">
        <v>700000</v>
      </c>
      <c r="M145" s="108"/>
      <c r="N145" s="108"/>
      <c r="O145" s="108"/>
      <c r="P145" s="108"/>
      <c r="Q145" s="108"/>
      <c r="R145" s="49">
        <f t="shared" si="56"/>
        <v>700000</v>
      </c>
      <c r="S145" s="108"/>
      <c r="T145" s="108"/>
      <c r="U145" s="108"/>
      <c r="V145" s="108"/>
      <c r="W145" s="108"/>
      <c r="X145" s="108"/>
      <c r="Y145" s="87">
        <f t="shared" si="51"/>
        <v>0</v>
      </c>
      <c r="Z145" s="108"/>
      <c r="AA145" s="108"/>
      <c r="AB145" s="108"/>
      <c r="AC145" s="108"/>
      <c r="AD145" s="108"/>
      <c r="AE145" s="108"/>
      <c r="AF145" s="87">
        <f t="shared" si="52"/>
        <v>0</v>
      </c>
      <c r="AG145" s="108"/>
      <c r="AH145" s="108"/>
      <c r="AI145" s="108"/>
      <c r="AJ145" s="108"/>
      <c r="AK145" s="108"/>
      <c r="AL145" s="108"/>
      <c r="AM145" s="87">
        <f t="shared" si="53"/>
        <v>0</v>
      </c>
      <c r="AN145" s="108"/>
      <c r="AO145" s="108"/>
      <c r="AP145" s="108"/>
      <c r="AQ145" s="108"/>
      <c r="AR145" s="108"/>
      <c r="AS145" s="108"/>
      <c r="AT145" s="87">
        <f t="shared" si="54"/>
        <v>0</v>
      </c>
      <c r="AU145" s="95">
        <f>AT145+AM145+AF145+Y145+R145+K145</f>
        <v>1700000</v>
      </c>
      <c r="AV145" s="96" t="s">
        <v>898</v>
      </c>
      <c r="AW145" s="108">
        <v>2023</v>
      </c>
      <c r="AX145" s="108">
        <v>2023</v>
      </c>
      <c r="AY145" s="51" t="s">
        <v>88</v>
      </c>
    </row>
    <row r="146" spans="1:149" s="20" customFormat="1" ht="29.45" customHeight="1" x14ac:dyDescent="0.25">
      <c r="A146" s="339" t="s">
        <v>610</v>
      </c>
      <c r="B146" s="326"/>
      <c r="C146" s="326"/>
      <c r="D146" s="326"/>
      <c r="E146" s="326"/>
      <c r="F146" s="326"/>
      <c r="G146" s="326"/>
      <c r="H146" s="326"/>
      <c r="I146" s="326"/>
      <c r="J146" s="326"/>
      <c r="K146" s="326"/>
      <c r="L146" s="326"/>
      <c r="M146" s="326"/>
      <c r="N146" s="326"/>
      <c r="O146" s="326"/>
      <c r="P146" s="326"/>
      <c r="Q146" s="326"/>
      <c r="R146" s="326"/>
      <c r="S146" s="326"/>
      <c r="T146" s="326"/>
      <c r="U146" s="326"/>
      <c r="V146" s="326"/>
      <c r="W146" s="326"/>
      <c r="X146" s="326"/>
      <c r="Y146" s="326"/>
      <c r="Z146" s="326"/>
      <c r="AA146" s="326"/>
      <c r="AB146" s="326"/>
      <c r="AC146" s="326"/>
      <c r="AD146" s="326"/>
      <c r="AE146" s="326"/>
      <c r="AF146" s="326"/>
      <c r="AG146" s="326"/>
      <c r="AH146" s="326"/>
      <c r="AI146" s="326"/>
      <c r="AJ146" s="326"/>
      <c r="AK146" s="326"/>
      <c r="AL146" s="326"/>
      <c r="AM146" s="326"/>
      <c r="AN146" s="326"/>
      <c r="AO146" s="326"/>
      <c r="AP146" s="326"/>
      <c r="AQ146" s="326"/>
      <c r="AR146" s="326"/>
      <c r="AS146" s="326"/>
      <c r="AT146" s="326"/>
      <c r="AU146" s="326"/>
      <c r="AV146" s="326"/>
      <c r="AW146" s="326"/>
      <c r="AX146" s="326"/>
      <c r="AY146" s="326"/>
    </row>
    <row r="147" spans="1:149" ht="48" customHeight="1" x14ac:dyDescent="0.25">
      <c r="A147" s="149" t="s">
        <v>407</v>
      </c>
      <c r="B147" s="51"/>
      <c r="C147" s="51"/>
      <c r="D147" s="150"/>
      <c r="E147" s="108"/>
      <c r="F147" s="108"/>
      <c r="G147" s="108"/>
      <c r="H147" s="108"/>
      <c r="I147" s="112"/>
      <c r="J147" s="118"/>
      <c r="K147" s="118"/>
      <c r="L147" s="108"/>
      <c r="M147" s="108"/>
      <c r="N147" s="108"/>
      <c r="O147" s="108"/>
      <c r="P147" s="108"/>
      <c r="Q147" s="108"/>
      <c r="R147" s="49"/>
      <c r="S147" s="108"/>
      <c r="T147" s="108"/>
      <c r="U147" s="108"/>
      <c r="V147" s="108"/>
      <c r="W147" s="108"/>
      <c r="X147" s="108"/>
      <c r="Y147" s="49"/>
      <c r="Z147" s="108"/>
      <c r="AA147" s="108"/>
      <c r="AB147" s="108"/>
      <c r="AC147" s="108"/>
      <c r="AD147" s="108"/>
      <c r="AE147" s="108"/>
      <c r="AF147" s="49"/>
      <c r="AG147" s="108"/>
      <c r="AH147" s="108"/>
      <c r="AI147" s="108"/>
      <c r="AJ147" s="108"/>
      <c r="AK147" s="108"/>
      <c r="AL147" s="108"/>
      <c r="AM147" s="49"/>
      <c r="AN147" s="108"/>
      <c r="AO147" s="108"/>
      <c r="AP147" s="108"/>
      <c r="AQ147" s="108"/>
      <c r="AR147" s="108"/>
      <c r="AS147" s="108"/>
      <c r="AT147" s="49"/>
      <c r="AU147" s="95"/>
      <c r="AV147" s="96"/>
      <c r="AW147" s="108"/>
      <c r="AX147" s="108"/>
      <c r="AY147" s="119"/>
    </row>
    <row r="148" spans="1:149" ht="43.5" customHeight="1" x14ac:dyDescent="0.25">
      <c r="A148" s="363" t="s">
        <v>611</v>
      </c>
      <c r="B148" s="371"/>
      <c r="C148" s="371"/>
      <c r="D148" s="371"/>
      <c r="E148" s="253">
        <f>SUM(E150,E152:E155)</f>
        <v>335031</v>
      </c>
      <c r="F148" s="253">
        <f t="shared" ref="F148:AT148" si="57">SUM(F150,F152:F155)</f>
        <v>0</v>
      </c>
      <c r="G148" s="253">
        <f t="shared" si="57"/>
        <v>0</v>
      </c>
      <c r="H148" s="253">
        <f t="shared" si="57"/>
        <v>0</v>
      </c>
      <c r="I148" s="253">
        <f t="shared" si="57"/>
        <v>784776</v>
      </c>
      <c r="J148" s="253">
        <f t="shared" si="57"/>
        <v>0</v>
      </c>
      <c r="K148" s="253">
        <f t="shared" si="57"/>
        <v>1119807</v>
      </c>
      <c r="L148" s="253">
        <f>SUM(L150,L152:L155)</f>
        <v>30000</v>
      </c>
      <c r="M148" s="253">
        <f t="shared" si="57"/>
        <v>0</v>
      </c>
      <c r="N148" s="253">
        <f t="shared" si="57"/>
        <v>0</v>
      </c>
      <c r="O148" s="253">
        <f t="shared" si="57"/>
        <v>0</v>
      </c>
      <c r="P148" s="253">
        <f t="shared" si="57"/>
        <v>0</v>
      </c>
      <c r="Q148" s="253">
        <f t="shared" si="57"/>
        <v>0</v>
      </c>
      <c r="R148" s="253">
        <f t="shared" si="57"/>
        <v>30000</v>
      </c>
      <c r="S148" s="253">
        <f>SUM(S150,S152:S155)</f>
        <v>51176.470560000002</v>
      </c>
      <c r="T148" s="253">
        <f t="shared" si="57"/>
        <v>0</v>
      </c>
      <c r="U148" s="253">
        <f t="shared" si="57"/>
        <v>0</v>
      </c>
      <c r="V148" s="253">
        <f t="shared" si="57"/>
        <v>0</v>
      </c>
      <c r="W148" s="253">
        <f t="shared" si="57"/>
        <v>119999.99983999999</v>
      </c>
      <c r="X148" s="253">
        <f t="shared" si="57"/>
        <v>0</v>
      </c>
      <c r="Y148" s="253">
        <f t="shared" si="57"/>
        <v>171176.47039999999</v>
      </c>
      <c r="Z148" s="253">
        <f>SUM(Z150,Z152:Z155)</f>
        <v>243529.41143999997</v>
      </c>
      <c r="AA148" s="253">
        <f t="shared" si="57"/>
        <v>0</v>
      </c>
      <c r="AB148" s="253">
        <f t="shared" si="57"/>
        <v>0</v>
      </c>
      <c r="AC148" s="253">
        <f t="shared" si="57"/>
        <v>0</v>
      </c>
      <c r="AD148" s="253">
        <f t="shared" si="57"/>
        <v>1379999.99816</v>
      </c>
      <c r="AE148" s="253">
        <f t="shared" si="57"/>
        <v>0</v>
      </c>
      <c r="AF148" s="253">
        <f t="shared" si="57"/>
        <v>1623529.4095999999</v>
      </c>
      <c r="AG148" s="253">
        <f>SUM(AG150,AG152:AG155)</f>
        <v>0</v>
      </c>
      <c r="AH148" s="253">
        <f t="shared" si="57"/>
        <v>0</v>
      </c>
      <c r="AI148" s="253">
        <f t="shared" si="57"/>
        <v>0</v>
      </c>
      <c r="AJ148" s="253">
        <f t="shared" si="57"/>
        <v>0</v>
      </c>
      <c r="AK148" s="253">
        <f t="shared" si="57"/>
        <v>0</v>
      </c>
      <c r="AL148" s="253">
        <f t="shared" si="57"/>
        <v>0</v>
      </c>
      <c r="AM148" s="253">
        <f t="shared" si="57"/>
        <v>0</v>
      </c>
      <c r="AN148" s="253">
        <f>SUM(AN150,AN152:AN155)</f>
        <v>0</v>
      </c>
      <c r="AO148" s="253">
        <f t="shared" si="57"/>
        <v>0</v>
      </c>
      <c r="AP148" s="253">
        <f t="shared" si="57"/>
        <v>0</v>
      </c>
      <c r="AQ148" s="253">
        <f t="shared" si="57"/>
        <v>0</v>
      </c>
      <c r="AR148" s="253">
        <f t="shared" si="57"/>
        <v>0</v>
      </c>
      <c r="AS148" s="253">
        <f t="shared" si="57"/>
        <v>0</v>
      </c>
      <c r="AT148" s="253">
        <f t="shared" si="57"/>
        <v>0</v>
      </c>
      <c r="AU148" s="83">
        <f>SUM(AU150,AU152:AU155)</f>
        <v>2944512.88</v>
      </c>
      <c r="AV148" s="84"/>
      <c r="AW148" s="84"/>
      <c r="AX148" s="84"/>
      <c r="AY148" s="84"/>
    </row>
    <row r="149" spans="1:149" ht="63" customHeight="1" x14ac:dyDescent="0.25">
      <c r="A149" s="339" t="s">
        <v>408</v>
      </c>
      <c r="B149" s="326"/>
      <c r="C149" s="326"/>
      <c r="D149" s="326"/>
      <c r="E149" s="326"/>
      <c r="F149" s="326"/>
      <c r="G149" s="326"/>
      <c r="H149" s="326"/>
      <c r="I149" s="326"/>
      <c r="J149" s="326"/>
      <c r="K149" s="326"/>
      <c r="L149" s="326"/>
      <c r="M149" s="326"/>
      <c r="N149" s="326"/>
      <c r="O149" s="326"/>
      <c r="P149" s="326"/>
      <c r="Q149" s="326"/>
      <c r="R149" s="326"/>
      <c r="S149" s="326"/>
      <c r="T149" s="326"/>
      <c r="U149" s="326"/>
      <c r="V149" s="326"/>
      <c r="W149" s="326"/>
      <c r="X149" s="326"/>
      <c r="Y149" s="326"/>
      <c r="Z149" s="326"/>
      <c r="AA149" s="326"/>
      <c r="AB149" s="326"/>
      <c r="AC149" s="326"/>
      <c r="AD149" s="326"/>
      <c r="AE149" s="326"/>
      <c r="AF149" s="326"/>
      <c r="AG149" s="326"/>
      <c r="AH149" s="326"/>
      <c r="AI149" s="326"/>
      <c r="AJ149" s="326"/>
      <c r="AK149" s="326"/>
      <c r="AL149" s="326"/>
      <c r="AM149" s="326"/>
      <c r="AN149" s="326"/>
      <c r="AO149" s="326"/>
      <c r="AP149" s="326"/>
      <c r="AQ149" s="326"/>
      <c r="AR149" s="326"/>
      <c r="AS149" s="326"/>
      <c r="AT149" s="326"/>
      <c r="AU149" s="326"/>
      <c r="AV149" s="326"/>
      <c r="AW149" s="326"/>
      <c r="AX149" s="326"/>
      <c r="AY149" s="326"/>
    </row>
    <row r="150" spans="1:149" ht="33" customHeight="1" x14ac:dyDescent="0.4">
      <c r="A150" s="92" t="s">
        <v>409</v>
      </c>
      <c r="B150" s="51"/>
      <c r="C150" s="51"/>
      <c r="D150" s="51"/>
      <c r="E150" s="51"/>
      <c r="F150" s="51"/>
      <c r="G150" s="51"/>
      <c r="H150" s="51"/>
      <c r="I150" s="51"/>
      <c r="J150" s="51"/>
      <c r="K150" s="87">
        <f>E150+F150+G150+I150</f>
        <v>0</v>
      </c>
      <c r="L150" s="94"/>
      <c r="M150" s="51"/>
      <c r="N150" s="51"/>
      <c r="O150" s="51"/>
      <c r="P150" s="51"/>
      <c r="Q150" s="51"/>
      <c r="R150" s="87">
        <f>L150+M150+N150+P150</f>
        <v>0</v>
      </c>
      <c r="S150" s="50"/>
      <c r="T150" s="50"/>
      <c r="U150" s="50"/>
      <c r="V150" s="50"/>
      <c r="W150" s="50"/>
      <c r="X150" s="50"/>
      <c r="Y150" s="87">
        <f>S150+T150+U150+W150</f>
        <v>0</v>
      </c>
      <c r="Z150" s="50"/>
      <c r="AA150" s="50"/>
      <c r="AB150" s="50"/>
      <c r="AC150" s="50"/>
      <c r="AD150" s="50"/>
      <c r="AE150" s="50"/>
      <c r="AF150" s="87">
        <f>Z150+AA150+AB150+AD150</f>
        <v>0</v>
      </c>
      <c r="AG150" s="50"/>
      <c r="AH150" s="50"/>
      <c r="AI150" s="50"/>
      <c r="AJ150" s="50"/>
      <c r="AK150" s="50"/>
      <c r="AL150" s="50"/>
      <c r="AM150" s="87">
        <f>AG150+AH150+AI150+AK150</f>
        <v>0</v>
      </c>
      <c r="AN150" s="50"/>
      <c r="AO150" s="50"/>
      <c r="AP150" s="50"/>
      <c r="AQ150" s="50"/>
      <c r="AR150" s="50"/>
      <c r="AS150" s="50"/>
      <c r="AT150" s="87">
        <f>AN150+AO150+AP150+AR150</f>
        <v>0</v>
      </c>
      <c r="AU150" s="95">
        <f>AT150+AM150+AF150+Y150+R150+K150</f>
        <v>0</v>
      </c>
      <c r="AV150" s="96"/>
      <c r="AW150" s="51"/>
      <c r="AX150" s="54"/>
      <c r="AY150" s="51"/>
      <c r="AZ150" s="272"/>
    </row>
    <row r="151" spans="1:149" ht="54.6" customHeight="1" x14ac:dyDescent="0.4">
      <c r="A151" s="339" t="s">
        <v>410</v>
      </c>
      <c r="B151" s="326"/>
      <c r="C151" s="326"/>
      <c r="D151" s="326"/>
      <c r="E151" s="326"/>
      <c r="F151" s="326"/>
      <c r="G151" s="326"/>
      <c r="H151" s="326"/>
      <c r="I151" s="326"/>
      <c r="J151" s="326"/>
      <c r="K151" s="326"/>
      <c r="L151" s="326"/>
      <c r="M151" s="326"/>
      <c r="N151" s="326"/>
      <c r="O151" s="326"/>
      <c r="P151" s="326"/>
      <c r="Q151" s="326"/>
      <c r="R151" s="326"/>
      <c r="S151" s="326"/>
      <c r="T151" s="326"/>
      <c r="U151" s="326"/>
      <c r="V151" s="326"/>
      <c r="W151" s="326"/>
      <c r="X151" s="326"/>
      <c r="Y151" s="326"/>
      <c r="Z151" s="326"/>
      <c r="AA151" s="326"/>
      <c r="AB151" s="326"/>
      <c r="AC151" s="326"/>
      <c r="AD151" s="326"/>
      <c r="AE151" s="326"/>
      <c r="AF151" s="326"/>
      <c r="AG151" s="326"/>
      <c r="AH151" s="326"/>
      <c r="AI151" s="326"/>
      <c r="AJ151" s="326"/>
      <c r="AK151" s="326"/>
      <c r="AL151" s="326"/>
      <c r="AM151" s="326"/>
      <c r="AN151" s="326"/>
      <c r="AO151" s="326"/>
      <c r="AP151" s="326"/>
      <c r="AQ151" s="326"/>
      <c r="AR151" s="326"/>
      <c r="AS151" s="326"/>
      <c r="AT151" s="326"/>
      <c r="AU151" s="326"/>
      <c r="AV151" s="326"/>
      <c r="AW151" s="326"/>
      <c r="AX151" s="326"/>
      <c r="AY151" s="326"/>
      <c r="AZ151" s="272"/>
    </row>
    <row r="152" spans="1:149" s="20" customFormat="1" ht="131.44999999999999" customHeight="1" x14ac:dyDescent="0.25">
      <c r="A152" s="126" t="s">
        <v>411</v>
      </c>
      <c r="B152" s="120" t="s">
        <v>190</v>
      </c>
      <c r="C152" s="51" t="s">
        <v>97</v>
      </c>
      <c r="D152" s="122"/>
      <c r="E152" s="152">
        <v>335031</v>
      </c>
      <c r="F152" s="105"/>
      <c r="G152" s="123"/>
      <c r="H152" s="123"/>
      <c r="I152" s="105">
        <v>284776</v>
      </c>
      <c r="J152" s="123" t="s">
        <v>191</v>
      </c>
      <c r="K152" s="87">
        <f>E152+F152+G152+I152</f>
        <v>619807</v>
      </c>
      <c r="L152" s="50"/>
      <c r="M152" s="50"/>
      <c r="N152" s="50"/>
      <c r="O152" s="50"/>
      <c r="P152" s="50"/>
      <c r="Q152" s="50"/>
      <c r="R152" s="87">
        <f>L152+M152+N152+P152</f>
        <v>0</v>
      </c>
      <c r="S152" s="50"/>
      <c r="T152" s="50"/>
      <c r="U152" s="50"/>
      <c r="V152" s="50"/>
      <c r="W152" s="50"/>
      <c r="X152" s="50"/>
      <c r="Y152" s="87">
        <f t="shared" ref="Y152:Y154" si="58">S152+T152+U152+W152</f>
        <v>0</v>
      </c>
      <c r="Z152" s="50"/>
      <c r="AA152" s="50"/>
      <c r="AB152" s="50"/>
      <c r="AC152" s="50"/>
      <c r="AD152" s="50"/>
      <c r="AE152" s="50"/>
      <c r="AF152" s="87">
        <f t="shared" ref="AF152:AF155" si="59">Z152+AA152+AB152+AD152</f>
        <v>0</v>
      </c>
      <c r="AG152" s="50"/>
      <c r="AH152" s="50"/>
      <c r="AI152" s="50"/>
      <c r="AJ152" s="50"/>
      <c r="AK152" s="50"/>
      <c r="AL152" s="50"/>
      <c r="AM152" s="87">
        <f t="shared" ref="AM152:AM155" si="60">AG152+AH152+AI152+AK152</f>
        <v>0</v>
      </c>
      <c r="AN152" s="50"/>
      <c r="AO152" s="50"/>
      <c r="AP152" s="50"/>
      <c r="AQ152" s="50"/>
      <c r="AR152" s="50"/>
      <c r="AS152" s="50"/>
      <c r="AT152" s="87">
        <f t="shared" ref="AT152:AT155" si="61">AN152+AO152+AP152+AR152</f>
        <v>0</v>
      </c>
      <c r="AU152" s="95">
        <f>AT152+AM152+AF152+Y152+R152+K152</f>
        <v>619807</v>
      </c>
      <c r="AV152" s="124" t="s">
        <v>886</v>
      </c>
      <c r="AW152" s="50">
        <v>2022</v>
      </c>
      <c r="AX152" s="50">
        <v>2022</v>
      </c>
      <c r="AY152" s="91" t="s">
        <v>68</v>
      </c>
    </row>
    <row r="153" spans="1:149" s="6" customFormat="1" ht="82.5" customHeight="1" x14ac:dyDescent="0.25">
      <c r="A153" s="126" t="s">
        <v>412</v>
      </c>
      <c r="B153" s="48" t="s">
        <v>89</v>
      </c>
      <c r="C153" s="51" t="s">
        <v>97</v>
      </c>
      <c r="D153" s="50"/>
      <c r="E153" s="90"/>
      <c r="F153" s="50"/>
      <c r="G153" s="90"/>
      <c r="H153" s="50"/>
      <c r="I153" s="50">
        <v>500000</v>
      </c>
      <c r="J153" s="50" t="s">
        <v>487</v>
      </c>
      <c r="K153" s="87">
        <f t="shared" ref="K153:K155" si="62">E153+F153+G153+I153</f>
        <v>500000</v>
      </c>
      <c r="L153" s="50"/>
      <c r="M153" s="50"/>
      <c r="N153" s="50"/>
      <c r="O153" s="50"/>
      <c r="P153" s="50"/>
      <c r="Q153" s="50"/>
      <c r="R153" s="87">
        <f t="shared" ref="R153:R155" si="63">L153+M153+N153+P153</f>
        <v>0</v>
      </c>
      <c r="S153" s="108"/>
      <c r="T153" s="108"/>
      <c r="U153" s="108"/>
      <c r="V153" s="108"/>
      <c r="W153" s="108"/>
      <c r="X153" s="108"/>
      <c r="Y153" s="87">
        <f t="shared" si="58"/>
        <v>0</v>
      </c>
      <c r="Z153" s="108"/>
      <c r="AA153" s="108"/>
      <c r="AB153" s="108"/>
      <c r="AC153" s="108"/>
      <c r="AD153" s="108"/>
      <c r="AE153" s="108"/>
      <c r="AF153" s="87">
        <f t="shared" si="59"/>
        <v>0</v>
      </c>
      <c r="AG153" s="108"/>
      <c r="AH153" s="108"/>
      <c r="AI153" s="108"/>
      <c r="AJ153" s="108"/>
      <c r="AK153" s="108"/>
      <c r="AL153" s="108"/>
      <c r="AM153" s="87">
        <f t="shared" si="60"/>
        <v>0</v>
      </c>
      <c r="AN153" s="50"/>
      <c r="AO153" s="50"/>
      <c r="AP153" s="50"/>
      <c r="AQ153" s="50"/>
      <c r="AR153" s="50"/>
      <c r="AS153" s="50"/>
      <c r="AT153" s="87">
        <f t="shared" si="61"/>
        <v>0</v>
      </c>
      <c r="AU153" s="95">
        <f>AT153+AM153+AF153+Y153+R153+K153</f>
        <v>500000</v>
      </c>
      <c r="AV153" s="89" t="s">
        <v>764</v>
      </c>
      <c r="AW153" s="50">
        <v>2022</v>
      </c>
      <c r="AX153" s="50">
        <v>2022</v>
      </c>
      <c r="AY153" s="48" t="s">
        <v>151</v>
      </c>
      <c r="AZ153" s="273"/>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row>
    <row r="154" spans="1:149" s="20" customFormat="1" ht="86.1" customHeight="1" x14ac:dyDescent="0.25">
      <c r="A154" s="126" t="s">
        <v>542</v>
      </c>
      <c r="B154" s="48" t="s">
        <v>255</v>
      </c>
      <c r="C154" s="51" t="s">
        <v>97</v>
      </c>
      <c r="D154" s="51"/>
      <c r="E154" s="51"/>
      <c r="F154" s="51"/>
      <c r="G154" s="51"/>
      <c r="H154" s="51"/>
      <c r="I154" s="51"/>
      <c r="J154" s="51"/>
      <c r="K154" s="87">
        <f t="shared" si="62"/>
        <v>0</v>
      </c>
      <c r="L154" s="90">
        <v>30000</v>
      </c>
      <c r="M154" s="50"/>
      <c r="N154" s="50"/>
      <c r="O154" s="50"/>
      <c r="P154" s="50"/>
      <c r="Q154" s="50"/>
      <c r="R154" s="87">
        <f t="shared" si="63"/>
        <v>30000</v>
      </c>
      <c r="S154" s="90">
        <v>30000</v>
      </c>
      <c r="T154" s="50"/>
      <c r="U154" s="50"/>
      <c r="V154" s="50"/>
      <c r="W154" s="50"/>
      <c r="X154" s="50"/>
      <c r="Y154" s="87">
        <f t="shared" si="58"/>
        <v>30000</v>
      </c>
      <c r="Z154" s="108"/>
      <c r="AA154" s="108"/>
      <c r="AB154" s="108"/>
      <c r="AC154" s="108"/>
      <c r="AD154" s="108"/>
      <c r="AE154" s="108"/>
      <c r="AF154" s="87">
        <f t="shared" si="59"/>
        <v>0</v>
      </c>
      <c r="AG154" s="108"/>
      <c r="AH154" s="108"/>
      <c r="AI154" s="108"/>
      <c r="AJ154" s="108"/>
      <c r="AK154" s="108"/>
      <c r="AL154" s="108"/>
      <c r="AM154" s="87">
        <f t="shared" si="60"/>
        <v>0</v>
      </c>
      <c r="AN154" s="90"/>
      <c r="AO154" s="50"/>
      <c r="AP154" s="50"/>
      <c r="AQ154" s="50"/>
      <c r="AR154" s="50"/>
      <c r="AS154" s="50"/>
      <c r="AT154" s="87">
        <f t="shared" si="61"/>
        <v>0</v>
      </c>
      <c r="AU154" s="95">
        <f>AT154+AM154+AF154+Y154+R154</f>
        <v>60000</v>
      </c>
      <c r="AV154" s="89" t="s">
        <v>765</v>
      </c>
      <c r="AW154" s="50">
        <v>2023</v>
      </c>
      <c r="AX154" s="50">
        <v>2024</v>
      </c>
      <c r="AY154" s="48" t="s">
        <v>256</v>
      </c>
    </row>
    <row r="155" spans="1:149" s="20" customFormat="1" ht="27" customHeight="1" x14ac:dyDescent="0.25">
      <c r="A155" s="167" t="s">
        <v>941</v>
      </c>
      <c r="B155" s="286" t="s">
        <v>942</v>
      </c>
      <c r="C155" s="234" t="s">
        <v>97</v>
      </c>
      <c r="D155" s="235"/>
      <c r="E155" s="279"/>
      <c r="F155" s="280"/>
      <c r="G155" s="281"/>
      <c r="H155" s="281"/>
      <c r="I155" s="281"/>
      <c r="J155" s="281"/>
      <c r="K155" s="300">
        <f t="shared" si="62"/>
        <v>0</v>
      </c>
      <c r="L155" s="301"/>
      <c r="M155" s="301"/>
      <c r="N155" s="281"/>
      <c r="O155" s="281"/>
      <c r="P155" s="281"/>
      <c r="Q155" s="281"/>
      <c r="R155" s="300">
        <f t="shared" si="63"/>
        <v>0</v>
      </c>
      <c r="S155" s="301">
        <v>21176.470559999998</v>
      </c>
      <c r="T155" s="301"/>
      <c r="U155" s="281"/>
      <c r="V155" s="281"/>
      <c r="W155" s="281">
        <v>119999.99983999999</v>
      </c>
      <c r="X155" s="281"/>
      <c r="Y155" s="300">
        <f>S155+T155+U155+W155</f>
        <v>141176.47039999999</v>
      </c>
      <c r="Z155" s="302">
        <v>243529.41143999997</v>
      </c>
      <c r="AA155" s="302"/>
      <c r="AB155" s="281"/>
      <c r="AC155" s="281"/>
      <c r="AD155" s="281">
        <v>1379999.99816</v>
      </c>
      <c r="AE155" s="281"/>
      <c r="AF155" s="300">
        <f t="shared" si="59"/>
        <v>1623529.4095999999</v>
      </c>
      <c r="AG155" s="281"/>
      <c r="AH155" s="281"/>
      <c r="AI155" s="281"/>
      <c r="AJ155" s="281"/>
      <c r="AK155" s="281"/>
      <c r="AL155" s="281"/>
      <c r="AM155" s="303">
        <f t="shared" si="60"/>
        <v>0</v>
      </c>
      <c r="AN155" s="281"/>
      <c r="AO155" s="281"/>
      <c r="AP155" s="281"/>
      <c r="AQ155" s="281"/>
      <c r="AR155" s="281"/>
      <c r="AS155" s="281"/>
      <c r="AT155" s="283">
        <f t="shared" si="61"/>
        <v>0</v>
      </c>
      <c r="AU155" s="287">
        <f t="shared" ref="AU155" si="64">AT155+AM155+AF155+Y155+R155+K155</f>
        <v>1764705.88</v>
      </c>
      <c r="AV155" s="304" t="s">
        <v>943</v>
      </c>
      <c r="AW155" s="235">
        <v>2024</v>
      </c>
      <c r="AX155" s="235">
        <v>2025</v>
      </c>
      <c r="AY155" s="52" t="s">
        <v>68</v>
      </c>
    </row>
    <row r="156" spans="1:149" s="20" customFormat="1" ht="31.5" customHeight="1" x14ac:dyDescent="0.25">
      <c r="A156" s="320" t="s">
        <v>999</v>
      </c>
      <c r="B156" s="321"/>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c r="AQ156" s="321"/>
      <c r="AR156" s="321"/>
      <c r="AS156" s="321"/>
      <c r="AT156" s="321"/>
      <c r="AU156" s="321"/>
      <c r="AV156" s="321"/>
      <c r="AW156" s="321"/>
      <c r="AX156" s="321"/>
      <c r="AY156" s="322"/>
    </row>
    <row r="157" spans="1:149" s="20" customFormat="1" ht="45" hidden="1" customHeight="1" x14ac:dyDescent="0.25">
      <c r="A157" s="339" t="s">
        <v>413</v>
      </c>
      <c r="B157" s="326"/>
      <c r="C157" s="326"/>
      <c r="D157" s="326"/>
      <c r="E157" s="326"/>
      <c r="F157" s="326"/>
      <c r="G157" s="326"/>
      <c r="H157" s="326"/>
      <c r="I157" s="326"/>
      <c r="J157" s="326"/>
      <c r="K157" s="326"/>
      <c r="L157" s="326"/>
      <c r="M157" s="326"/>
      <c r="N157" s="326"/>
      <c r="O157" s="326"/>
      <c r="P157" s="326"/>
      <c r="Q157" s="326"/>
      <c r="R157" s="326"/>
      <c r="S157" s="326"/>
      <c r="T157" s="326"/>
      <c r="U157" s="326"/>
      <c r="V157" s="326"/>
      <c r="W157" s="326"/>
      <c r="X157" s="326"/>
      <c r="Y157" s="326"/>
      <c r="Z157" s="326"/>
      <c r="AA157" s="326"/>
      <c r="AB157" s="326"/>
      <c r="AC157" s="326"/>
      <c r="AD157" s="326"/>
      <c r="AE157" s="326"/>
      <c r="AF157" s="326"/>
      <c r="AG157" s="326"/>
      <c r="AH157" s="326"/>
      <c r="AI157" s="326"/>
      <c r="AJ157" s="326"/>
      <c r="AK157" s="326"/>
      <c r="AL157" s="326"/>
      <c r="AM157" s="326"/>
      <c r="AN157" s="326"/>
      <c r="AO157" s="326"/>
      <c r="AP157" s="326"/>
      <c r="AQ157" s="326"/>
      <c r="AR157" s="326"/>
      <c r="AS157" s="326"/>
      <c r="AT157" s="326"/>
      <c r="AU157" s="326"/>
      <c r="AV157" s="326"/>
      <c r="AW157" s="326"/>
      <c r="AX157" s="326"/>
      <c r="AY157" s="326"/>
    </row>
    <row r="158" spans="1:149" s="20" customFormat="1" ht="31.5" customHeight="1" x14ac:dyDescent="0.25">
      <c r="A158" s="92" t="s">
        <v>414</v>
      </c>
      <c r="B158" s="51"/>
      <c r="C158" s="51"/>
      <c r="D158" s="51"/>
      <c r="E158" s="51"/>
      <c r="F158" s="51"/>
      <c r="G158" s="51"/>
      <c r="H158" s="51"/>
      <c r="I158" s="51"/>
      <c r="J158" s="51"/>
      <c r="K158" s="87">
        <f>E158+F158+G158+I158</f>
        <v>0</v>
      </c>
      <c r="L158" s="94"/>
      <c r="M158" s="51"/>
      <c r="N158" s="51"/>
      <c r="O158" s="51"/>
      <c r="P158" s="51"/>
      <c r="Q158" s="51"/>
      <c r="R158" s="87">
        <f>L158+M158+N158+P158</f>
        <v>0</v>
      </c>
      <c r="S158" s="50"/>
      <c r="T158" s="50"/>
      <c r="U158" s="50"/>
      <c r="V158" s="50"/>
      <c r="W158" s="50"/>
      <c r="X158" s="50"/>
      <c r="Y158" s="87">
        <f>S158+T158+U158+W158</f>
        <v>0</v>
      </c>
      <c r="Z158" s="50"/>
      <c r="AA158" s="50"/>
      <c r="AB158" s="50"/>
      <c r="AC158" s="50"/>
      <c r="AD158" s="50"/>
      <c r="AE158" s="50"/>
      <c r="AF158" s="87">
        <f>Z158+AA158+AB158+AD158</f>
        <v>0</v>
      </c>
      <c r="AG158" s="50"/>
      <c r="AH158" s="50"/>
      <c r="AI158" s="50"/>
      <c r="AJ158" s="50"/>
      <c r="AK158" s="50"/>
      <c r="AL158" s="50"/>
      <c r="AM158" s="87">
        <f>AG158+AH158+AI158+AK158</f>
        <v>0</v>
      </c>
      <c r="AN158" s="50"/>
      <c r="AO158" s="50"/>
      <c r="AP158" s="50"/>
      <c r="AQ158" s="50"/>
      <c r="AR158" s="50"/>
      <c r="AS158" s="50"/>
      <c r="AT158" s="87">
        <f>AN158+AO158+AP158+AR158</f>
        <v>0</v>
      </c>
      <c r="AU158" s="95">
        <f>AT158+AM158+AF158+Y158+R158+K158</f>
        <v>0</v>
      </c>
      <c r="AV158" s="96"/>
      <c r="AW158" s="51"/>
      <c r="AX158" s="54"/>
      <c r="AY158" s="51"/>
    </row>
    <row r="159" spans="1:149" s="20" customFormat="1" ht="45" hidden="1" customHeight="1" x14ac:dyDescent="0.25">
      <c r="A159" s="339" t="s">
        <v>415</v>
      </c>
      <c r="B159" s="326"/>
      <c r="C159" s="326"/>
      <c r="D159" s="326"/>
      <c r="E159" s="326"/>
      <c r="F159" s="326"/>
      <c r="G159" s="326"/>
      <c r="H159" s="326"/>
      <c r="I159" s="326"/>
      <c r="J159" s="326"/>
      <c r="K159" s="326"/>
      <c r="L159" s="326"/>
      <c r="M159" s="326"/>
      <c r="N159" s="326"/>
      <c r="O159" s="326"/>
      <c r="P159" s="326"/>
      <c r="Q159" s="326"/>
      <c r="R159" s="326"/>
      <c r="S159" s="326"/>
      <c r="T159" s="326"/>
      <c r="U159" s="326"/>
      <c r="V159" s="326"/>
      <c r="W159" s="326"/>
      <c r="X159" s="326"/>
      <c r="Y159" s="326"/>
      <c r="Z159" s="326"/>
      <c r="AA159" s="326"/>
      <c r="AB159" s="326"/>
      <c r="AC159" s="326"/>
      <c r="AD159" s="326"/>
      <c r="AE159" s="326"/>
      <c r="AF159" s="326"/>
      <c r="AG159" s="326"/>
      <c r="AH159" s="326"/>
      <c r="AI159" s="326"/>
      <c r="AJ159" s="326"/>
      <c r="AK159" s="326"/>
      <c r="AL159" s="326"/>
      <c r="AM159" s="326"/>
      <c r="AN159" s="326"/>
      <c r="AO159" s="326"/>
      <c r="AP159" s="326"/>
      <c r="AQ159" s="326"/>
      <c r="AR159" s="326"/>
      <c r="AS159" s="326"/>
      <c r="AT159" s="326"/>
      <c r="AU159" s="326"/>
      <c r="AV159" s="326"/>
      <c r="AW159" s="326"/>
      <c r="AX159" s="326"/>
      <c r="AY159" s="326"/>
    </row>
    <row r="160" spans="1:149" s="61" customFormat="1" ht="33.6" customHeight="1" x14ac:dyDescent="0.25">
      <c r="A160" s="92" t="s">
        <v>416</v>
      </c>
      <c r="B160" s="51"/>
      <c r="C160" s="51"/>
      <c r="D160" s="51"/>
      <c r="E160" s="51"/>
      <c r="F160" s="51"/>
      <c r="G160" s="51"/>
      <c r="H160" s="51"/>
      <c r="I160" s="51"/>
      <c r="J160" s="51"/>
      <c r="K160" s="87">
        <f>E160+F160+G160+I160</f>
        <v>0</v>
      </c>
      <c r="L160" s="94"/>
      <c r="M160" s="51"/>
      <c r="N160" s="51"/>
      <c r="O160" s="51"/>
      <c r="P160" s="51"/>
      <c r="Q160" s="51"/>
      <c r="R160" s="87">
        <f>L160+M160+N160+P160</f>
        <v>0</v>
      </c>
      <c r="S160" s="50"/>
      <c r="T160" s="50"/>
      <c r="U160" s="50"/>
      <c r="V160" s="50"/>
      <c r="W160" s="50"/>
      <c r="X160" s="50"/>
      <c r="Y160" s="87">
        <f>S160+T160+U160+W160</f>
        <v>0</v>
      </c>
      <c r="Z160" s="50"/>
      <c r="AA160" s="50"/>
      <c r="AB160" s="50"/>
      <c r="AC160" s="50"/>
      <c r="AD160" s="50"/>
      <c r="AE160" s="50"/>
      <c r="AF160" s="87">
        <f>Z160+AA160+AB160+AD160</f>
        <v>0</v>
      </c>
      <c r="AG160" s="50"/>
      <c r="AH160" s="50"/>
      <c r="AI160" s="50"/>
      <c r="AJ160" s="50"/>
      <c r="AK160" s="50"/>
      <c r="AL160" s="50"/>
      <c r="AM160" s="87">
        <f>AG160+AH160+AI160+AK160</f>
        <v>0</v>
      </c>
      <c r="AN160" s="50"/>
      <c r="AO160" s="50"/>
      <c r="AP160" s="50"/>
      <c r="AQ160" s="50"/>
      <c r="AR160" s="50"/>
      <c r="AS160" s="50"/>
      <c r="AT160" s="87">
        <f>AN160+AO160+AP160+AR160</f>
        <v>0</v>
      </c>
      <c r="AU160" s="95">
        <f>AT160+AM160+AF160+Y160+R160+K160</f>
        <v>0</v>
      </c>
      <c r="AV160" s="96"/>
      <c r="AW160" s="51"/>
      <c r="AX160" s="54"/>
      <c r="AY160" s="51"/>
    </row>
    <row r="161" spans="1:149" s="20" customFormat="1" ht="31.5" customHeight="1" x14ac:dyDescent="0.25">
      <c r="A161" s="339" t="s">
        <v>417</v>
      </c>
      <c r="B161" s="326"/>
      <c r="C161" s="326"/>
      <c r="D161" s="326"/>
      <c r="E161" s="326"/>
      <c r="F161" s="326"/>
      <c r="G161" s="326"/>
      <c r="H161" s="326"/>
      <c r="I161" s="326"/>
      <c r="J161" s="326"/>
      <c r="K161" s="326"/>
      <c r="L161" s="326"/>
      <c r="M161" s="326"/>
      <c r="N161" s="326"/>
      <c r="O161" s="326"/>
      <c r="P161" s="326"/>
      <c r="Q161" s="326"/>
      <c r="R161" s="326"/>
      <c r="S161" s="326"/>
      <c r="T161" s="326"/>
      <c r="U161" s="326"/>
      <c r="V161" s="326"/>
      <c r="W161" s="326"/>
      <c r="X161" s="326"/>
      <c r="Y161" s="326"/>
      <c r="Z161" s="326"/>
      <c r="AA161" s="326"/>
      <c r="AB161" s="326"/>
      <c r="AC161" s="326"/>
      <c r="AD161" s="326"/>
      <c r="AE161" s="326"/>
      <c r="AF161" s="326"/>
      <c r="AG161" s="326"/>
      <c r="AH161" s="326"/>
      <c r="AI161" s="326"/>
      <c r="AJ161" s="326"/>
      <c r="AK161" s="326"/>
      <c r="AL161" s="326"/>
      <c r="AM161" s="326"/>
      <c r="AN161" s="326"/>
      <c r="AO161" s="326"/>
      <c r="AP161" s="326"/>
      <c r="AQ161" s="326"/>
      <c r="AR161" s="326"/>
      <c r="AS161" s="326"/>
      <c r="AT161" s="326"/>
      <c r="AU161" s="326"/>
      <c r="AV161" s="326"/>
      <c r="AW161" s="326"/>
      <c r="AX161" s="326"/>
      <c r="AY161" s="326"/>
    </row>
    <row r="162" spans="1:149" ht="35.1" customHeight="1" x14ac:dyDescent="0.25">
      <c r="A162" s="92" t="s">
        <v>418</v>
      </c>
      <c r="B162" s="51"/>
      <c r="C162" s="51"/>
      <c r="D162" s="51"/>
      <c r="E162" s="51"/>
      <c r="F162" s="51"/>
      <c r="G162" s="51"/>
      <c r="H162" s="51"/>
      <c r="I162" s="51"/>
      <c r="J162" s="51"/>
      <c r="K162" s="87">
        <f>E162+F162+G162+I162</f>
        <v>0</v>
      </c>
      <c r="L162" s="94"/>
      <c r="M162" s="51"/>
      <c r="N162" s="51"/>
      <c r="O162" s="51"/>
      <c r="P162" s="51"/>
      <c r="Q162" s="51"/>
      <c r="R162" s="87">
        <f>L162+M162+N162+P162</f>
        <v>0</v>
      </c>
      <c r="S162" s="50"/>
      <c r="T162" s="50"/>
      <c r="U162" s="50"/>
      <c r="V162" s="50"/>
      <c r="W162" s="50"/>
      <c r="X162" s="50"/>
      <c r="Y162" s="87">
        <f>S162+T162+U162+W162</f>
        <v>0</v>
      </c>
      <c r="Z162" s="50"/>
      <c r="AA162" s="50"/>
      <c r="AB162" s="50"/>
      <c r="AC162" s="50"/>
      <c r="AD162" s="50"/>
      <c r="AE162" s="50"/>
      <c r="AF162" s="87">
        <f>Z162+AA162+AB162+AD162</f>
        <v>0</v>
      </c>
      <c r="AG162" s="50"/>
      <c r="AH162" s="50"/>
      <c r="AI162" s="50"/>
      <c r="AJ162" s="50"/>
      <c r="AK162" s="50"/>
      <c r="AL162" s="50"/>
      <c r="AM162" s="87">
        <f>AG162+AH162+AI162+AK162</f>
        <v>0</v>
      </c>
      <c r="AN162" s="50"/>
      <c r="AO162" s="50"/>
      <c r="AP162" s="50"/>
      <c r="AQ162" s="50"/>
      <c r="AR162" s="50"/>
      <c r="AS162" s="50"/>
      <c r="AT162" s="87">
        <f>AN162+AO162+AP162+AR162</f>
        <v>0</v>
      </c>
      <c r="AU162" s="95">
        <f>AT162+AM162+AF162+Y162+R162+K162</f>
        <v>0</v>
      </c>
      <c r="AV162" s="96"/>
      <c r="AW162" s="51"/>
      <c r="AX162" s="54"/>
      <c r="AY162" s="51"/>
    </row>
    <row r="163" spans="1:149" ht="27.95" customHeight="1" x14ac:dyDescent="0.25">
      <c r="A163" s="339" t="s">
        <v>613</v>
      </c>
      <c r="B163" s="326"/>
      <c r="C163" s="326"/>
      <c r="D163" s="326"/>
      <c r="E163" s="326"/>
      <c r="F163" s="326"/>
      <c r="G163" s="326"/>
      <c r="H163" s="326"/>
      <c r="I163" s="326"/>
      <c r="J163" s="326"/>
      <c r="K163" s="326"/>
      <c r="L163" s="326"/>
      <c r="M163" s="326"/>
      <c r="N163" s="326"/>
      <c r="O163" s="326"/>
      <c r="P163" s="326"/>
      <c r="Q163" s="326"/>
      <c r="R163" s="326"/>
      <c r="S163" s="326"/>
      <c r="T163" s="326"/>
      <c r="U163" s="326"/>
      <c r="V163" s="326"/>
      <c r="W163" s="326"/>
      <c r="X163" s="326"/>
      <c r="Y163" s="326"/>
      <c r="Z163" s="326"/>
      <c r="AA163" s="326"/>
      <c r="AB163" s="326"/>
      <c r="AC163" s="326"/>
      <c r="AD163" s="326"/>
      <c r="AE163" s="326"/>
      <c r="AF163" s="326"/>
      <c r="AG163" s="326"/>
      <c r="AH163" s="326"/>
      <c r="AI163" s="326"/>
      <c r="AJ163" s="326"/>
      <c r="AK163" s="326"/>
      <c r="AL163" s="326"/>
      <c r="AM163" s="326"/>
      <c r="AN163" s="326"/>
      <c r="AO163" s="326"/>
      <c r="AP163" s="326"/>
      <c r="AQ163" s="326"/>
      <c r="AR163" s="326"/>
      <c r="AS163" s="326"/>
      <c r="AT163" s="326"/>
      <c r="AU163" s="326"/>
      <c r="AV163" s="326"/>
      <c r="AW163" s="326"/>
      <c r="AX163" s="326"/>
      <c r="AY163" s="326"/>
    </row>
    <row r="164" spans="1:149" ht="48" customHeight="1" x14ac:dyDescent="0.25">
      <c r="A164" s="92" t="s">
        <v>612</v>
      </c>
      <c r="B164" s="51"/>
      <c r="C164" s="51"/>
      <c r="D164" s="51"/>
      <c r="E164" s="51"/>
      <c r="F164" s="51"/>
      <c r="G164" s="51"/>
      <c r="H164" s="51"/>
      <c r="I164" s="51"/>
      <c r="J164" s="51"/>
      <c r="K164" s="87">
        <f>E164+F164+G164+I164</f>
        <v>0</v>
      </c>
      <c r="L164" s="94"/>
      <c r="M164" s="51"/>
      <c r="N164" s="51"/>
      <c r="O164" s="51"/>
      <c r="P164" s="51"/>
      <c r="Q164" s="51"/>
      <c r="R164" s="87">
        <f>L164+M164+N164+P164</f>
        <v>0</v>
      </c>
      <c r="S164" s="50"/>
      <c r="T164" s="50"/>
      <c r="U164" s="50"/>
      <c r="V164" s="50"/>
      <c r="W164" s="50"/>
      <c r="X164" s="50"/>
      <c r="Y164" s="87">
        <f>S164+T164+U164+W164</f>
        <v>0</v>
      </c>
      <c r="Z164" s="50"/>
      <c r="AA164" s="50"/>
      <c r="AB164" s="50"/>
      <c r="AC164" s="50"/>
      <c r="AD164" s="50"/>
      <c r="AE164" s="50"/>
      <c r="AF164" s="87">
        <f>Z164+AA164+AB164+AD164</f>
        <v>0</v>
      </c>
      <c r="AG164" s="50"/>
      <c r="AH164" s="50"/>
      <c r="AI164" s="50"/>
      <c r="AJ164" s="50"/>
      <c r="AK164" s="50"/>
      <c r="AL164" s="50"/>
      <c r="AM164" s="87">
        <f>AG164+AH164+AI164+AK164</f>
        <v>0</v>
      </c>
      <c r="AN164" s="50"/>
      <c r="AO164" s="50"/>
      <c r="AP164" s="50"/>
      <c r="AQ164" s="50"/>
      <c r="AR164" s="50"/>
      <c r="AS164" s="50"/>
      <c r="AT164" s="87">
        <f>AN164+AO164+AP164+AR164</f>
        <v>0</v>
      </c>
      <c r="AU164" s="95">
        <f>AT164+AM164+AF164+Y164+R164+K164</f>
        <v>0</v>
      </c>
      <c r="AV164" s="96"/>
      <c r="AW164" s="51"/>
      <c r="AX164" s="54"/>
      <c r="AY164" s="51"/>
    </row>
    <row r="165" spans="1:149" ht="47.1" customHeight="1" x14ac:dyDescent="0.25">
      <c r="A165" s="363" t="s">
        <v>419</v>
      </c>
      <c r="B165" s="365"/>
      <c r="C165" s="365"/>
      <c r="D165" s="365"/>
      <c r="E165" s="110">
        <f>SUM(E178,E180,E182,E184,E167:E177,E189:E193,E195:E199,E201:E201,E186,E170:E176)</f>
        <v>483081</v>
      </c>
      <c r="F165" s="110">
        <f>SUM(F178,F180,F182,F184,F167:F177,F189:F193,F195:F199,F201:F201,F186,F170:F176)</f>
        <v>0</v>
      </c>
      <c r="G165" s="110">
        <f>SUM(G178,G180,G182,G184,G167:G177,G189:G193,G195:G199,G201:G201,G186,G170:G176)</f>
        <v>0</v>
      </c>
      <c r="H165" s="110"/>
      <c r="I165" s="110">
        <f>SUM(I178,I180,I182,I184,I167:I177,I189:I193,I195:I199,I201:I201,I186,I170:I176)</f>
        <v>0</v>
      </c>
      <c r="J165" s="110"/>
      <c r="K165" s="110">
        <f>SUM(K178,K180,K182,K184,K167:K177,K189:K193,K195:K199,K201:K201,K186,K170:K176)</f>
        <v>483081</v>
      </c>
      <c r="L165" s="110">
        <f>SUM(L178,L180,L182,L184,L167:L177,L189:L193,L195:L199,L201:L201,L186,L170:L176)</f>
        <v>5348530</v>
      </c>
      <c r="M165" s="110">
        <f>SUM(M178,M180,M182,M184,M167:M177,M189:M193,M195:M199,M201:M201,M186,M170:M176)</f>
        <v>122774</v>
      </c>
      <c r="N165" s="110">
        <f>SUM(N178,N180,N182,N184,N167:N177,N189:N193,N195:N199,N201:N201,N186,N170:N176)</f>
        <v>160000</v>
      </c>
      <c r="O165" s="110"/>
      <c r="P165" s="110">
        <f>SUM(P178,P180,P182,P184,P167:P177,P189:P193,P195:P199,P201:P201,P186,P170:P176)</f>
        <v>0</v>
      </c>
      <c r="Q165" s="110"/>
      <c r="R165" s="110">
        <f>SUM(R178,R180,R182,R184,R167:R177,R189:R193,R195:R199,R201:R201,R186,R170:R176)</f>
        <v>5631304</v>
      </c>
      <c r="S165" s="110">
        <f>SUM(S178,S180,S182,S184,S167:S177,S189:S193,S195:S199,S201:S201,S186,S170:S176)</f>
        <v>4818108</v>
      </c>
      <c r="T165" s="110">
        <f>SUM(T178,T180,T182,T184,T167:T177,T189:T193,T195:T199,T201:T201,T186,T170:T176)</f>
        <v>1377226</v>
      </c>
      <c r="U165" s="110">
        <f>SUM(U178,U180,U182,U184,U167:U177,U189:U193,U195:U199,U201:U201,U186,U170:U176)</f>
        <v>0</v>
      </c>
      <c r="V165" s="110"/>
      <c r="W165" s="110">
        <f>SUM(W178,W180,W182,W184,W167:W177,W189:W193,W195:W199,W201:W201,W186,W170:W176)</f>
        <v>595000</v>
      </c>
      <c r="X165" s="110"/>
      <c r="Y165" s="110">
        <f>SUM(Y178,Y180,Y182,Y184,Y167:Y177,Y189:Y193,Y195:Y199,Y201:Y201,Y186,Y170:Y176)</f>
        <v>6790334</v>
      </c>
      <c r="Z165" s="110">
        <f>SUM(Z178,Z180,Z182,Z184,Z167:Z177,Z189:Z193,Z195:Z199,Z201:Z201,Z186,Z170:Z176)</f>
        <v>130000</v>
      </c>
      <c r="AA165" s="110">
        <f>SUM(AA178,AA180,AA182,AA184,AA167:AA177,AA189:AA193,AA195:AA199,AA201:AA201,AA186,AA170:AA176)</f>
        <v>0</v>
      </c>
      <c r="AB165" s="110">
        <f>SUM(AB178,AB180,AB182,AB184,AB167:AB177,AB189:AB193,AB195:AB199,AB201:AB201,AB186,AB170:AB176)</f>
        <v>0</v>
      </c>
      <c r="AC165" s="110"/>
      <c r="AD165" s="110">
        <f>SUM(AD178,AD180,AD182,AD184,AD167:AD177,AD189:AD193,AD195:AD199,AD201:AD201,AD186,AD170:AD176)</f>
        <v>0</v>
      </c>
      <c r="AE165" s="110"/>
      <c r="AF165" s="110">
        <f>SUM(AF178,AF180,AF182,AF184,AF167:AF177,AF189:AF193,AF195:AF199,AF201:AF201,AF186,AF170:AF176)</f>
        <v>130000</v>
      </c>
      <c r="AG165" s="110">
        <f>SUM(AG178,AG180,AG182,AG184,AG167:AG177,AG189:AG193,AG195:AG199,AG201:AG201,AG186,AG170:AG176)</f>
        <v>150000</v>
      </c>
      <c r="AH165" s="110">
        <f>SUM(AH178,AH180,AH182,AH184,AH167:AH177,AH189:AH193,AH195:AH199,AH201:AH201,AH186,AH170:AH176)</f>
        <v>0</v>
      </c>
      <c r="AI165" s="110">
        <f>SUM(AI178,AI180,AI182,AI184,AI167:AI177,AI189:AI193,AI195:AI199,AI201:AI201,AI186,AI170:AI176)</f>
        <v>0</v>
      </c>
      <c r="AJ165" s="110"/>
      <c r="AK165" s="110">
        <f>SUM(AK178,AK180,AK182,AK184,AK167:AK177,AK189:AK193,AK195:AK199,AK201:AK201,AK186,AK170:AK176)</f>
        <v>0</v>
      </c>
      <c r="AL165" s="110"/>
      <c r="AM165" s="110">
        <f>SUM(AM178,AM180,AM182,AM184,AM167:AM177,AM189:AM193,AM195:AM199,AM201:AM201,AM186,AM170:AM176)</f>
        <v>150000</v>
      </c>
      <c r="AN165" s="110">
        <f>SUM(AN178,AN180,AN182,AN184,AN167:AN177,AN189:AN193,AN195:AN199,AN201:AN201,AN186,AN170:AN176)</f>
        <v>530000</v>
      </c>
      <c r="AO165" s="110">
        <f>SUM(AO178,AO180,AO182,AO184,AO167:AO177,AO189:AO193,AO195:AO199,AO201:AO201,AO186,AO170:AO176)</f>
        <v>0</v>
      </c>
      <c r="AP165" s="110">
        <f>SUM(AP178,AP180,AP182,AP184,AP167:AP177,AP189:AP193,AP195:AP199,AP201:AP201,AP186,AP170:AP176)</f>
        <v>0</v>
      </c>
      <c r="AQ165" s="110"/>
      <c r="AR165" s="110">
        <f>SUM(AR178,AR180,AR182,AR184,AR167:AR177,AR189:AR193,AR195:AR199,AR201:AR201,AR186,AR170:AR176)</f>
        <v>0</v>
      </c>
      <c r="AS165" s="110"/>
      <c r="AT165" s="110">
        <f>SUM(AT178,AT180,AT182,AT184,AT167:AT177,AT189:AT193,AT195:AT199,AT201:AT201,AT186,AT170:AT176)</f>
        <v>530000</v>
      </c>
      <c r="AU165" s="110">
        <f>SUM(AU178,AU180,AU182,AU184,AU167:AU177,AU189:AU193,AU195:AU199,AU201:AU201,AU186,AU170:AU176)</f>
        <v>13714719</v>
      </c>
      <c r="AV165" s="111"/>
      <c r="AW165" s="111"/>
      <c r="AX165" s="111"/>
      <c r="AY165" s="111"/>
    </row>
    <row r="166" spans="1:149" s="4" customFormat="1" ht="51.95" customHeight="1" x14ac:dyDescent="0.25">
      <c r="A166" s="339" t="s">
        <v>420</v>
      </c>
      <c r="B166" s="326"/>
      <c r="C166" s="326"/>
      <c r="D166" s="326"/>
      <c r="E166" s="326"/>
      <c r="F166" s="326"/>
      <c r="G166" s="326"/>
      <c r="H166" s="326"/>
      <c r="I166" s="326"/>
      <c r="J166" s="326"/>
      <c r="K166" s="326"/>
      <c r="L166" s="326"/>
      <c r="M166" s="326"/>
      <c r="N166" s="326"/>
      <c r="O166" s="326"/>
      <c r="P166" s="326"/>
      <c r="Q166" s="326"/>
      <c r="R166" s="326"/>
      <c r="S166" s="326"/>
      <c r="T166" s="326"/>
      <c r="U166" s="326"/>
      <c r="V166" s="326"/>
      <c r="W166" s="326"/>
      <c r="X166" s="326"/>
      <c r="Y166" s="326"/>
      <c r="Z166" s="326"/>
      <c r="AA166" s="326"/>
      <c r="AB166" s="326"/>
      <c r="AC166" s="326"/>
      <c r="AD166" s="326"/>
      <c r="AE166" s="326"/>
      <c r="AF166" s="326"/>
      <c r="AG166" s="326"/>
      <c r="AH166" s="326"/>
      <c r="AI166" s="326"/>
      <c r="AJ166" s="326"/>
      <c r="AK166" s="326"/>
      <c r="AL166" s="326"/>
      <c r="AM166" s="326"/>
      <c r="AN166" s="326"/>
      <c r="AO166" s="326"/>
      <c r="AP166" s="326"/>
      <c r="AQ166" s="326"/>
      <c r="AR166" s="326"/>
      <c r="AS166" s="326"/>
      <c r="AT166" s="326"/>
      <c r="AU166" s="326"/>
      <c r="AV166" s="326"/>
      <c r="AW166" s="326"/>
      <c r="AX166" s="326"/>
      <c r="AY166" s="326"/>
    </row>
    <row r="167" spans="1:149" ht="23.1" customHeight="1" x14ac:dyDescent="0.25">
      <c r="A167" s="126" t="s">
        <v>421</v>
      </c>
      <c r="B167" s="48" t="s">
        <v>64</v>
      </c>
      <c r="C167" s="51" t="s">
        <v>97</v>
      </c>
      <c r="D167" s="50"/>
      <c r="E167" s="90"/>
      <c r="F167" s="50"/>
      <c r="G167" s="90"/>
      <c r="H167" s="50"/>
      <c r="I167" s="50"/>
      <c r="J167" s="50"/>
      <c r="K167" s="49">
        <f t="shared" ref="K167:K182" si="65">E167+F167+G167+I167</f>
        <v>0</v>
      </c>
      <c r="L167" s="50">
        <v>80000</v>
      </c>
      <c r="M167" s="50"/>
      <c r="N167" s="50"/>
      <c r="O167" s="50"/>
      <c r="P167" s="50"/>
      <c r="Q167" s="125"/>
      <c r="R167" s="49">
        <f t="shared" ref="R167:R201" si="66">L167+M167+N167+P167</f>
        <v>80000</v>
      </c>
      <c r="S167" s="108"/>
      <c r="T167" s="108"/>
      <c r="U167" s="108"/>
      <c r="V167" s="108"/>
      <c r="W167" s="108"/>
      <c r="X167" s="108"/>
      <c r="Y167" s="87">
        <f t="shared" ref="Y167:Y193" si="67">S167+T167+U167+W167</f>
        <v>0</v>
      </c>
      <c r="Z167" s="108">
        <v>80000</v>
      </c>
      <c r="AA167" s="108"/>
      <c r="AB167" s="108"/>
      <c r="AC167" s="108"/>
      <c r="AD167" s="108"/>
      <c r="AE167" s="108"/>
      <c r="AF167" s="87">
        <f t="shared" ref="AF167:AF193" si="68">Z167+AA167+AB167+AD167</f>
        <v>80000</v>
      </c>
      <c r="AG167" s="108">
        <v>80000</v>
      </c>
      <c r="AH167" s="108"/>
      <c r="AI167" s="108"/>
      <c r="AJ167" s="108"/>
      <c r="AK167" s="108"/>
      <c r="AL167" s="108"/>
      <c r="AM167" s="87">
        <f t="shared" ref="AM167:AM193" si="69">AG167+AH167+AI167+AK167</f>
        <v>80000</v>
      </c>
      <c r="AN167" s="50">
        <v>80000</v>
      </c>
      <c r="AO167" s="50"/>
      <c r="AP167" s="50"/>
      <c r="AQ167" s="50"/>
      <c r="AR167" s="50"/>
      <c r="AS167" s="125"/>
      <c r="AT167" s="87">
        <f t="shared" ref="AT167:AT193" si="70">AN167+AO167+AP167+AR167</f>
        <v>80000</v>
      </c>
      <c r="AU167" s="95">
        <f t="shared" ref="AU167:AU182" si="71">AT167+AM167+AF167+Y167+R167+K167</f>
        <v>320000</v>
      </c>
      <c r="AV167" s="89" t="s">
        <v>767</v>
      </c>
      <c r="AW167" s="50">
        <v>2022</v>
      </c>
      <c r="AX167" s="50">
        <v>2027</v>
      </c>
      <c r="AY167" s="48" t="s">
        <v>68</v>
      </c>
    </row>
    <row r="168" spans="1:149" s="4" customFormat="1" ht="29.25" customHeight="1" x14ac:dyDescent="0.25">
      <c r="A168" s="126" t="s">
        <v>422</v>
      </c>
      <c r="B168" s="366" t="s">
        <v>996</v>
      </c>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c r="AS168" s="323"/>
      <c r="AT168" s="323"/>
      <c r="AU168" s="323"/>
      <c r="AV168" s="323"/>
      <c r="AW168" s="323"/>
      <c r="AX168" s="323"/>
      <c r="AY168" s="324"/>
    </row>
    <row r="169" spans="1:149" ht="134.44999999999999" customHeight="1" x14ac:dyDescent="0.25">
      <c r="A169" s="320" t="s">
        <v>999</v>
      </c>
      <c r="B169" s="321"/>
      <c r="C169" s="321"/>
      <c r="D169" s="321"/>
      <c r="E169" s="321"/>
      <c r="F169" s="321"/>
      <c r="G169" s="321"/>
      <c r="H169" s="321"/>
      <c r="I169" s="321"/>
      <c r="J169" s="321"/>
      <c r="K169" s="321"/>
      <c r="L169" s="321"/>
      <c r="M169" s="321"/>
      <c r="N169" s="321"/>
      <c r="O169" s="321"/>
      <c r="P169" s="321"/>
      <c r="Q169" s="321"/>
      <c r="R169" s="321"/>
      <c r="S169" s="321"/>
      <c r="T169" s="321"/>
      <c r="U169" s="321"/>
      <c r="V169" s="321"/>
      <c r="W169" s="321"/>
      <c r="X169" s="321"/>
      <c r="Y169" s="321"/>
      <c r="Z169" s="321"/>
      <c r="AA169" s="321"/>
      <c r="AB169" s="321"/>
      <c r="AC169" s="321"/>
      <c r="AD169" s="321"/>
      <c r="AE169" s="321"/>
      <c r="AF169" s="321"/>
      <c r="AG169" s="321"/>
      <c r="AH169" s="321"/>
      <c r="AI169" s="321"/>
      <c r="AJ169" s="321"/>
      <c r="AK169" s="321"/>
      <c r="AL169" s="321"/>
      <c r="AM169" s="321"/>
      <c r="AN169" s="321"/>
      <c r="AO169" s="321"/>
      <c r="AP169" s="321"/>
      <c r="AQ169" s="321"/>
      <c r="AR169" s="321"/>
      <c r="AS169" s="321"/>
      <c r="AT169" s="321"/>
      <c r="AU169" s="321"/>
      <c r="AV169" s="321"/>
      <c r="AW169" s="321"/>
      <c r="AX169" s="321"/>
      <c r="AY169" s="322"/>
    </row>
    <row r="170" spans="1:149" ht="129.94999999999999" customHeight="1" x14ac:dyDescent="0.25">
      <c r="A170" s="126" t="s">
        <v>543</v>
      </c>
      <c r="B170" s="48" t="s">
        <v>62</v>
      </c>
      <c r="C170" s="51" t="s">
        <v>97</v>
      </c>
      <c r="D170" s="50"/>
      <c r="E170" s="50">
        <v>13000</v>
      </c>
      <c r="F170" s="50"/>
      <c r="G170" s="50"/>
      <c r="H170" s="50"/>
      <c r="I170" s="50"/>
      <c r="J170" s="50"/>
      <c r="K170" s="49">
        <f t="shared" si="65"/>
        <v>13000</v>
      </c>
      <c r="L170" s="90">
        <v>20000</v>
      </c>
      <c r="M170" s="50"/>
      <c r="N170" s="50"/>
      <c r="O170" s="50"/>
      <c r="P170" s="50"/>
      <c r="Q170" s="50"/>
      <c r="R170" s="49">
        <f t="shared" si="66"/>
        <v>20000</v>
      </c>
      <c r="S170" s="108"/>
      <c r="T170" s="108"/>
      <c r="U170" s="108"/>
      <c r="V170" s="108"/>
      <c r="W170" s="108"/>
      <c r="X170" s="108"/>
      <c r="Y170" s="87">
        <f t="shared" si="67"/>
        <v>0</v>
      </c>
      <c r="Z170" s="108"/>
      <c r="AA170" s="108"/>
      <c r="AB170" s="108"/>
      <c r="AC170" s="108"/>
      <c r="AD170" s="108"/>
      <c r="AE170" s="108"/>
      <c r="AF170" s="87">
        <f t="shared" si="68"/>
        <v>0</v>
      </c>
      <c r="AG170" s="108"/>
      <c r="AH170" s="108"/>
      <c r="AI170" s="108"/>
      <c r="AJ170" s="108"/>
      <c r="AK170" s="108"/>
      <c r="AL170" s="108"/>
      <c r="AM170" s="87">
        <f t="shared" si="69"/>
        <v>0</v>
      </c>
      <c r="AN170" s="90">
        <v>20000</v>
      </c>
      <c r="AO170" s="50"/>
      <c r="AP170" s="50"/>
      <c r="AQ170" s="50"/>
      <c r="AR170" s="50"/>
      <c r="AS170" s="50"/>
      <c r="AT170" s="87">
        <f t="shared" si="70"/>
        <v>20000</v>
      </c>
      <c r="AU170" s="95">
        <f t="shared" si="71"/>
        <v>53000</v>
      </c>
      <c r="AV170" s="89" t="s">
        <v>887</v>
      </c>
      <c r="AW170" s="50">
        <v>2022</v>
      </c>
      <c r="AX170" s="50">
        <v>2023</v>
      </c>
      <c r="AY170" s="135" t="s">
        <v>68</v>
      </c>
    </row>
    <row r="171" spans="1:149" ht="194.1" customHeight="1" x14ac:dyDescent="0.25">
      <c r="A171" s="126" t="s">
        <v>423</v>
      </c>
      <c r="B171" s="48" t="s">
        <v>63</v>
      </c>
      <c r="C171" s="51" t="s">
        <v>97</v>
      </c>
      <c r="D171" s="50"/>
      <c r="E171" s="90"/>
      <c r="F171" s="50"/>
      <c r="G171" s="153"/>
      <c r="H171" s="50"/>
      <c r="I171" s="50"/>
      <c r="J171" s="50"/>
      <c r="K171" s="49">
        <f t="shared" si="65"/>
        <v>0</v>
      </c>
      <c r="L171" s="50">
        <v>20000</v>
      </c>
      <c r="M171" s="50"/>
      <c r="N171" s="50"/>
      <c r="O171" s="50"/>
      <c r="P171" s="50"/>
      <c r="Q171" s="50"/>
      <c r="R171" s="49">
        <f t="shared" si="66"/>
        <v>20000</v>
      </c>
      <c r="S171" s="108"/>
      <c r="T171" s="108"/>
      <c r="U171" s="108"/>
      <c r="V171" s="108"/>
      <c r="W171" s="108"/>
      <c r="X171" s="108"/>
      <c r="Y171" s="87">
        <f t="shared" si="67"/>
        <v>0</v>
      </c>
      <c r="Z171" s="108"/>
      <c r="AA171" s="108"/>
      <c r="AB171" s="108"/>
      <c r="AC171" s="108"/>
      <c r="AD171" s="108"/>
      <c r="AE171" s="108"/>
      <c r="AF171" s="87">
        <f t="shared" si="68"/>
        <v>0</v>
      </c>
      <c r="AG171" s="108"/>
      <c r="AH171" s="108"/>
      <c r="AI171" s="108"/>
      <c r="AJ171" s="108"/>
      <c r="AK171" s="108"/>
      <c r="AL171" s="108"/>
      <c r="AM171" s="87">
        <f t="shared" si="69"/>
        <v>0</v>
      </c>
      <c r="AN171" s="50"/>
      <c r="AO171" s="50"/>
      <c r="AP171" s="50"/>
      <c r="AQ171" s="50"/>
      <c r="AR171" s="50"/>
      <c r="AS171" s="50"/>
      <c r="AT171" s="87">
        <f t="shared" si="70"/>
        <v>0</v>
      </c>
      <c r="AU171" s="95">
        <f t="shared" si="71"/>
        <v>20000</v>
      </c>
      <c r="AV171" s="89" t="s">
        <v>766</v>
      </c>
      <c r="AW171" s="50">
        <v>2022</v>
      </c>
      <c r="AX171" s="50">
        <v>2022</v>
      </c>
      <c r="AY171" s="135" t="s">
        <v>68</v>
      </c>
    </row>
    <row r="172" spans="1:149" ht="169.5" customHeight="1" x14ac:dyDescent="0.25">
      <c r="A172" s="126" t="s">
        <v>424</v>
      </c>
      <c r="B172" s="51" t="s">
        <v>515</v>
      </c>
      <c r="C172" s="51" t="s">
        <v>97</v>
      </c>
      <c r="D172" s="108"/>
      <c r="E172" s="138"/>
      <c r="F172" s="108"/>
      <c r="G172" s="138"/>
      <c r="H172" s="108"/>
      <c r="I172" s="108"/>
      <c r="J172" s="108"/>
      <c r="K172" s="49">
        <f t="shared" si="65"/>
        <v>0</v>
      </c>
      <c r="L172" s="108">
        <v>60000</v>
      </c>
      <c r="M172" s="108"/>
      <c r="N172" s="108">
        <v>40000</v>
      </c>
      <c r="O172" s="108" t="s">
        <v>43</v>
      </c>
      <c r="P172" s="108"/>
      <c r="Q172" s="108"/>
      <c r="R172" s="49">
        <f t="shared" si="66"/>
        <v>100000</v>
      </c>
      <c r="S172" s="108"/>
      <c r="T172" s="108"/>
      <c r="U172" s="108"/>
      <c r="V172" s="108"/>
      <c r="W172" s="108"/>
      <c r="X172" s="108"/>
      <c r="Y172" s="87">
        <f t="shared" si="67"/>
        <v>0</v>
      </c>
      <c r="Z172" s="108"/>
      <c r="AA172" s="108"/>
      <c r="AB172" s="108"/>
      <c r="AC172" s="108"/>
      <c r="AD172" s="108"/>
      <c r="AE172" s="108"/>
      <c r="AF172" s="87">
        <f t="shared" si="68"/>
        <v>0</v>
      </c>
      <c r="AG172" s="108"/>
      <c r="AH172" s="108"/>
      <c r="AI172" s="108"/>
      <c r="AJ172" s="108"/>
      <c r="AK172" s="108"/>
      <c r="AL172" s="108"/>
      <c r="AM172" s="87">
        <f t="shared" si="69"/>
        <v>0</v>
      </c>
      <c r="AN172" s="108"/>
      <c r="AO172" s="108"/>
      <c r="AP172" s="108"/>
      <c r="AQ172" s="108"/>
      <c r="AR172" s="108"/>
      <c r="AS172" s="108"/>
      <c r="AT172" s="87">
        <f t="shared" si="70"/>
        <v>0</v>
      </c>
      <c r="AU172" s="95">
        <f t="shared" si="71"/>
        <v>100000</v>
      </c>
      <c r="AV172" s="96" t="s">
        <v>768</v>
      </c>
      <c r="AW172" s="108">
        <v>2023</v>
      </c>
      <c r="AX172" s="108">
        <v>2023</v>
      </c>
      <c r="AY172" s="51" t="s">
        <v>158</v>
      </c>
    </row>
    <row r="173" spans="1:149" s="6" customFormat="1" ht="131.44999999999999" customHeight="1" x14ac:dyDescent="0.25">
      <c r="A173" s="127" t="s">
        <v>425</v>
      </c>
      <c r="B173" s="51" t="s">
        <v>516</v>
      </c>
      <c r="C173" s="51" t="s">
        <v>97</v>
      </c>
      <c r="D173" s="108"/>
      <c r="E173" s="138"/>
      <c r="F173" s="108"/>
      <c r="G173" s="138"/>
      <c r="H173" s="108"/>
      <c r="I173" s="108"/>
      <c r="J173" s="108"/>
      <c r="K173" s="49">
        <f t="shared" si="65"/>
        <v>0</v>
      </c>
      <c r="L173" s="108">
        <v>60000</v>
      </c>
      <c r="M173" s="108"/>
      <c r="N173" s="108">
        <v>40000</v>
      </c>
      <c r="O173" s="108" t="s">
        <v>43</v>
      </c>
      <c r="P173" s="108"/>
      <c r="Q173" s="108"/>
      <c r="R173" s="49">
        <f t="shared" si="66"/>
        <v>100000</v>
      </c>
      <c r="S173" s="108"/>
      <c r="T173" s="108"/>
      <c r="U173" s="108"/>
      <c r="V173" s="108"/>
      <c r="W173" s="108"/>
      <c r="X173" s="108"/>
      <c r="Y173" s="87">
        <f t="shared" si="67"/>
        <v>0</v>
      </c>
      <c r="Z173" s="108"/>
      <c r="AA173" s="108"/>
      <c r="AB173" s="108"/>
      <c r="AC173" s="108"/>
      <c r="AD173" s="108"/>
      <c r="AE173" s="108"/>
      <c r="AF173" s="87">
        <f t="shared" si="68"/>
        <v>0</v>
      </c>
      <c r="AG173" s="108"/>
      <c r="AH173" s="108"/>
      <c r="AI173" s="108"/>
      <c r="AJ173" s="108"/>
      <c r="AK173" s="108"/>
      <c r="AL173" s="108"/>
      <c r="AM173" s="87">
        <f t="shared" si="69"/>
        <v>0</v>
      </c>
      <c r="AN173" s="108"/>
      <c r="AO173" s="108"/>
      <c r="AP173" s="108"/>
      <c r="AQ173" s="108"/>
      <c r="AR173" s="108"/>
      <c r="AS173" s="108"/>
      <c r="AT173" s="87">
        <f t="shared" si="70"/>
        <v>0</v>
      </c>
      <c r="AU173" s="95">
        <f t="shared" si="71"/>
        <v>100000</v>
      </c>
      <c r="AV173" s="96" t="s">
        <v>769</v>
      </c>
      <c r="AW173" s="108">
        <v>2023</v>
      </c>
      <c r="AX173" s="108">
        <v>2023</v>
      </c>
      <c r="AY173" s="51" t="s">
        <v>158</v>
      </c>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row>
    <row r="174" spans="1:149" s="6" customFormat="1" ht="144.94999999999999" customHeight="1" x14ac:dyDescent="0.3">
      <c r="A174" s="127" t="s">
        <v>426</v>
      </c>
      <c r="B174" s="48" t="s">
        <v>65</v>
      </c>
      <c r="C174" s="51" t="s">
        <v>97</v>
      </c>
      <c r="D174" s="50"/>
      <c r="E174" s="154">
        <v>197917</v>
      </c>
      <c r="F174" s="50"/>
      <c r="G174" s="50"/>
      <c r="H174" s="50"/>
      <c r="I174" s="50"/>
      <c r="J174" s="50"/>
      <c r="K174" s="49">
        <f t="shared" si="65"/>
        <v>197917</v>
      </c>
      <c r="L174" s="50"/>
      <c r="M174" s="50"/>
      <c r="N174" s="50"/>
      <c r="O174" s="50"/>
      <c r="P174" s="50"/>
      <c r="Q174" s="50"/>
      <c r="R174" s="49">
        <f t="shared" si="66"/>
        <v>0</v>
      </c>
      <c r="S174" s="50"/>
      <c r="T174" s="50"/>
      <c r="U174" s="50"/>
      <c r="V174" s="50"/>
      <c r="W174" s="50"/>
      <c r="X174" s="50"/>
      <c r="Y174" s="87">
        <f t="shared" si="67"/>
        <v>0</v>
      </c>
      <c r="Z174" s="50"/>
      <c r="AA174" s="50"/>
      <c r="AB174" s="50"/>
      <c r="AC174" s="50"/>
      <c r="AD174" s="50"/>
      <c r="AE174" s="50"/>
      <c r="AF174" s="87">
        <f t="shared" si="68"/>
        <v>0</v>
      </c>
      <c r="AG174" s="50"/>
      <c r="AH174" s="50"/>
      <c r="AI174" s="50"/>
      <c r="AJ174" s="50"/>
      <c r="AK174" s="50"/>
      <c r="AL174" s="50"/>
      <c r="AM174" s="87">
        <f t="shared" si="69"/>
        <v>0</v>
      </c>
      <c r="AN174" s="50"/>
      <c r="AO174" s="50"/>
      <c r="AP174" s="50"/>
      <c r="AQ174" s="50"/>
      <c r="AR174" s="50"/>
      <c r="AS174" s="50"/>
      <c r="AT174" s="87">
        <f t="shared" si="70"/>
        <v>0</v>
      </c>
      <c r="AU174" s="95">
        <f t="shared" si="71"/>
        <v>197917</v>
      </c>
      <c r="AV174" s="89" t="s">
        <v>806</v>
      </c>
      <c r="AW174" s="50">
        <v>2022</v>
      </c>
      <c r="AX174" s="50">
        <v>2022</v>
      </c>
      <c r="AY174" s="48" t="s">
        <v>68</v>
      </c>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row>
    <row r="175" spans="1:149" s="6" customFormat="1" ht="135.6" customHeight="1" x14ac:dyDescent="0.25">
      <c r="A175" s="126" t="s">
        <v>427</v>
      </c>
      <c r="B175" s="48" t="s">
        <v>183</v>
      </c>
      <c r="C175" s="51" t="s">
        <v>97</v>
      </c>
      <c r="D175" s="50"/>
      <c r="E175" s="90"/>
      <c r="F175" s="50"/>
      <c r="G175" s="50"/>
      <c r="H175" s="50"/>
      <c r="I175" s="50"/>
      <c r="J175" s="50"/>
      <c r="K175" s="49">
        <f t="shared" si="65"/>
        <v>0</v>
      </c>
      <c r="L175" s="50">
        <v>10000</v>
      </c>
      <c r="M175" s="50"/>
      <c r="N175" s="50"/>
      <c r="O175" s="50"/>
      <c r="P175" s="50"/>
      <c r="Q175" s="50"/>
      <c r="R175" s="49">
        <f t="shared" si="66"/>
        <v>10000</v>
      </c>
      <c r="S175" s="108">
        <v>10000</v>
      </c>
      <c r="T175" s="108"/>
      <c r="U175" s="108"/>
      <c r="V175" s="108"/>
      <c r="W175" s="108"/>
      <c r="X175" s="108"/>
      <c r="Y175" s="87">
        <f t="shared" si="67"/>
        <v>10000</v>
      </c>
      <c r="Z175" s="108">
        <v>10000</v>
      </c>
      <c r="AA175" s="108"/>
      <c r="AB175" s="108"/>
      <c r="AC175" s="108"/>
      <c r="AD175" s="108"/>
      <c r="AE175" s="108"/>
      <c r="AF175" s="87">
        <f t="shared" si="68"/>
        <v>10000</v>
      </c>
      <c r="AG175" s="108"/>
      <c r="AH175" s="108"/>
      <c r="AI175" s="108"/>
      <c r="AJ175" s="108"/>
      <c r="AK175" s="108"/>
      <c r="AL175" s="108"/>
      <c r="AM175" s="87">
        <f t="shared" si="69"/>
        <v>0</v>
      </c>
      <c r="AN175" s="50"/>
      <c r="AO175" s="50"/>
      <c r="AP175" s="50"/>
      <c r="AQ175" s="50"/>
      <c r="AR175" s="50"/>
      <c r="AS175" s="50"/>
      <c r="AT175" s="87">
        <f t="shared" si="70"/>
        <v>0</v>
      </c>
      <c r="AU175" s="95">
        <f t="shared" si="71"/>
        <v>30000</v>
      </c>
      <c r="AV175" s="89" t="s">
        <v>770</v>
      </c>
      <c r="AW175" s="50">
        <v>2023</v>
      </c>
      <c r="AX175" s="50">
        <v>2024</v>
      </c>
      <c r="AY175" s="48" t="s">
        <v>68</v>
      </c>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row>
    <row r="176" spans="1:149" s="6" customFormat="1" ht="120.95" customHeight="1" x14ac:dyDescent="0.25">
      <c r="A176" s="126" t="s">
        <v>428</v>
      </c>
      <c r="B176" s="48" t="s">
        <v>160</v>
      </c>
      <c r="C176" s="51" t="s">
        <v>97</v>
      </c>
      <c r="D176" s="50"/>
      <c r="E176" s="90"/>
      <c r="F176" s="50"/>
      <c r="G176" s="90"/>
      <c r="H176" s="50"/>
      <c r="I176" s="50"/>
      <c r="J176" s="50"/>
      <c r="K176" s="49">
        <f t="shared" si="65"/>
        <v>0</v>
      </c>
      <c r="L176" s="50">
        <v>35000</v>
      </c>
      <c r="M176" s="50"/>
      <c r="N176" s="50"/>
      <c r="O176" s="50"/>
      <c r="P176" s="50"/>
      <c r="Q176" s="50"/>
      <c r="R176" s="49">
        <f t="shared" si="66"/>
        <v>35000</v>
      </c>
      <c r="S176" s="108"/>
      <c r="T176" s="108"/>
      <c r="U176" s="108"/>
      <c r="V176" s="108"/>
      <c r="W176" s="108"/>
      <c r="X176" s="108"/>
      <c r="Y176" s="87">
        <f t="shared" si="67"/>
        <v>0</v>
      </c>
      <c r="Z176" s="108"/>
      <c r="AA176" s="108"/>
      <c r="AB176" s="108"/>
      <c r="AC176" s="108"/>
      <c r="AD176" s="108"/>
      <c r="AE176" s="108"/>
      <c r="AF176" s="87">
        <f t="shared" si="68"/>
        <v>0</v>
      </c>
      <c r="AG176" s="108"/>
      <c r="AH176" s="108"/>
      <c r="AI176" s="108"/>
      <c r="AJ176" s="108"/>
      <c r="AK176" s="108"/>
      <c r="AL176" s="108"/>
      <c r="AM176" s="87">
        <f t="shared" si="69"/>
        <v>0</v>
      </c>
      <c r="AN176" s="50"/>
      <c r="AO176" s="50"/>
      <c r="AP176" s="50"/>
      <c r="AQ176" s="50"/>
      <c r="AR176" s="50"/>
      <c r="AS176" s="50"/>
      <c r="AT176" s="87">
        <f t="shared" si="70"/>
        <v>0</v>
      </c>
      <c r="AU176" s="95">
        <f t="shared" si="71"/>
        <v>35000</v>
      </c>
      <c r="AV176" s="89" t="s">
        <v>771</v>
      </c>
      <c r="AW176" s="50">
        <v>2022</v>
      </c>
      <c r="AX176" s="50">
        <v>2023</v>
      </c>
      <c r="AY176" s="48" t="s">
        <v>154</v>
      </c>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row>
    <row r="177" spans="1:51" ht="225.6" customHeight="1" x14ac:dyDescent="0.25">
      <c r="A177" s="126" t="s">
        <v>429</v>
      </c>
      <c r="B177" s="48" t="s">
        <v>87</v>
      </c>
      <c r="C177" s="51" t="s">
        <v>97</v>
      </c>
      <c r="D177" s="50"/>
      <c r="E177" s="90"/>
      <c r="F177" s="50"/>
      <c r="G177" s="90"/>
      <c r="H177" s="50"/>
      <c r="I177" s="50"/>
      <c r="J177" s="50"/>
      <c r="K177" s="49">
        <f t="shared" si="65"/>
        <v>0</v>
      </c>
      <c r="L177" s="50">
        <v>380000</v>
      </c>
      <c r="M177" s="50"/>
      <c r="N177" s="50"/>
      <c r="O177" s="50"/>
      <c r="P177" s="50"/>
      <c r="Q177" s="50"/>
      <c r="R177" s="49">
        <f t="shared" si="66"/>
        <v>380000</v>
      </c>
      <c r="S177" s="108"/>
      <c r="T177" s="108"/>
      <c r="U177" s="108"/>
      <c r="V177" s="108"/>
      <c r="W177" s="108"/>
      <c r="X177" s="108"/>
      <c r="Y177" s="87">
        <f t="shared" si="67"/>
        <v>0</v>
      </c>
      <c r="Z177" s="108"/>
      <c r="AA177" s="108"/>
      <c r="AB177" s="108"/>
      <c r="AC177" s="108"/>
      <c r="AD177" s="108"/>
      <c r="AE177" s="108"/>
      <c r="AF177" s="87">
        <f t="shared" si="68"/>
        <v>0</v>
      </c>
      <c r="AG177" s="108"/>
      <c r="AH177" s="108"/>
      <c r="AI177" s="108"/>
      <c r="AJ177" s="108"/>
      <c r="AK177" s="108"/>
      <c r="AL177" s="108"/>
      <c r="AM177" s="87">
        <f t="shared" si="69"/>
        <v>0</v>
      </c>
      <c r="AN177" s="50">
        <v>380000</v>
      </c>
      <c r="AO177" s="50"/>
      <c r="AP177" s="50"/>
      <c r="AQ177" s="50"/>
      <c r="AR177" s="50"/>
      <c r="AS177" s="50"/>
      <c r="AT177" s="87">
        <f t="shared" si="70"/>
        <v>380000</v>
      </c>
      <c r="AU177" s="95">
        <f t="shared" si="71"/>
        <v>760000</v>
      </c>
      <c r="AV177" s="89" t="s">
        <v>772</v>
      </c>
      <c r="AW177" s="50">
        <v>2023</v>
      </c>
      <c r="AX177" s="50">
        <v>2023</v>
      </c>
      <c r="AY177" s="48" t="s">
        <v>161</v>
      </c>
    </row>
    <row r="178" spans="1:51" ht="41.45" customHeight="1" x14ac:dyDescent="0.25">
      <c r="A178" s="232" t="s">
        <v>950</v>
      </c>
      <c r="B178" s="234" t="s">
        <v>951</v>
      </c>
      <c r="C178" s="233" t="s">
        <v>97</v>
      </c>
      <c r="D178" s="235"/>
      <c r="E178" s="236"/>
      <c r="F178" s="235"/>
      <c r="G178" s="236"/>
      <c r="H178" s="235"/>
      <c r="I178" s="235"/>
      <c r="J178" s="235"/>
      <c r="K178" s="288">
        <f t="shared" si="65"/>
        <v>0</v>
      </c>
      <c r="L178" s="235">
        <v>18530</v>
      </c>
      <c r="M178" s="275">
        <v>122774</v>
      </c>
      <c r="N178" s="275"/>
      <c r="O178" s="275"/>
      <c r="P178" s="275"/>
      <c r="Q178" s="275"/>
      <c r="R178" s="305">
        <f t="shared" si="66"/>
        <v>141304</v>
      </c>
      <c r="S178" s="306">
        <v>510108</v>
      </c>
      <c r="T178" s="306">
        <v>1377226</v>
      </c>
      <c r="U178" s="306"/>
      <c r="V178" s="306"/>
      <c r="W178" s="306"/>
      <c r="X178" s="306"/>
      <c r="Y178" s="277">
        <f t="shared" si="67"/>
        <v>1887334</v>
      </c>
      <c r="Z178" s="306"/>
      <c r="AA178" s="289"/>
      <c r="AB178" s="289"/>
      <c r="AC178" s="289"/>
      <c r="AD178" s="289"/>
      <c r="AE178" s="289"/>
      <c r="AF178" s="237">
        <f t="shared" si="68"/>
        <v>0</v>
      </c>
      <c r="AG178" s="289"/>
      <c r="AH178" s="289"/>
      <c r="AI178" s="289"/>
      <c r="AJ178" s="289"/>
      <c r="AK178" s="289"/>
      <c r="AL178" s="289"/>
      <c r="AM178" s="237">
        <f t="shared" si="69"/>
        <v>0</v>
      </c>
      <c r="AN178" s="235"/>
      <c r="AO178" s="235"/>
      <c r="AP178" s="235"/>
      <c r="AQ178" s="235"/>
      <c r="AR178" s="235"/>
      <c r="AS178" s="235"/>
      <c r="AT178" s="237">
        <f t="shared" si="70"/>
        <v>0</v>
      </c>
      <c r="AU178" s="287">
        <f t="shared" si="71"/>
        <v>2028638</v>
      </c>
      <c r="AV178" s="239" t="s">
        <v>952</v>
      </c>
      <c r="AW178" s="235">
        <v>2023</v>
      </c>
      <c r="AX178" s="235">
        <v>2024</v>
      </c>
      <c r="AY178" s="234" t="s">
        <v>68</v>
      </c>
    </row>
    <row r="179" spans="1:51" ht="108.6" customHeight="1" x14ac:dyDescent="0.25">
      <c r="A179" s="320" t="s">
        <v>999</v>
      </c>
      <c r="B179" s="321"/>
      <c r="C179" s="321"/>
      <c r="D179" s="321"/>
      <c r="E179" s="321"/>
      <c r="F179" s="321"/>
      <c r="G179" s="321"/>
      <c r="H179" s="321"/>
      <c r="I179" s="321"/>
      <c r="J179" s="321"/>
      <c r="K179" s="321"/>
      <c r="L179" s="321"/>
      <c r="M179" s="321"/>
      <c r="N179" s="321"/>
      <c r="O179" s="321"/>
      <c r="P179" s="321"/>
      <c r="Q179" s="321"/>
      <c r="R179" s="321"/>
      <c r="S179" s="321"/>
      <c r="T179" s="321"/>
      <c r="U179" s="321"/>
      <c r="V179" s="321"/>
      <c r="W179" s="321"/>
      <c r="X179" s="321"/>
      <c r="Y179" s="321"/>
      <c r="Z179" s="321"/>
      <c r="AA179" s="321"/>
      <c r="AB179" s="321"/>
      <c r="AC179" s="321"/>
      <c r="AD179" s="321"/>
      <c r="AE179" s="321"/>
      <c r="AF179" s="321"/>
      <c r="AG179" s="321"/>
      <c r="AH179" s="321"/>
      <c r="AI179" s="321"/>
      <c r="AJ179" s="321"/>
      <c r="AK179" s="321"/>
      <c r="AL179" s="321"/>
      <c r="AM179" s="321"/>
      <c r="AN179" s="321"/>
      <c r="AO179" s="321"/>
      <c r="AP179" s="321"/>
      <c r="AQ179" s="321"/>
      <c r="AR179" s="321"/>
      <c r="AS179" s="321"/>
      <c r="AT179" s="321"/>
      <c r="AU179" s="321"/>
      <c r="AV179" s="321"/>
      <c r="AW179" s="321"/>
      <c r="AX179" s="321"/>
      <c r="AY179" s="322"/>
    </row>
    <row r="180" spans="1:51" s="20" customFormat="1" ht="45" customHeight="1" x14ac:dyDescent="0.25">
      <c r="A180" s="232" t="s">
        <v>970</v>
      </c>
      <c r="B180" s="234" t="s">
        <v>944</v>
      </c>
      <c r="C180" s="233" t="s">
        <v>97</v>
      </c>
      <c r="D180" s="235"/>
      <c r="E180" s="236"/>
      <c r="F180" s="235"/>
      <c r="G180" s="236"/>
      <c r="H180" s="235"/>
      <c r="I180" s="235"/>
      <c r="J180" s="235"/>
      <c r="K180" s="288">
        <f t="shared" si="65"/>
        <v>0</v>
      </c>
      <c r="L180" s="235"/>
      <c r="M180" s="235"/>
      <c r="N180" s="235"/>
      <c r="O180" s="235"/>
      <c r="P180" s="235"/>
      <c r="Q180" s="235"/>
      <c r="R180" s="288">
        <f t="shared" si="66"/>
        <v>0</v>
      </c>
      <c r="S180" s="289">
        <v>52500</v>
      </c>
      <c r="T180" s="289"/>
      <c r="U180" s="289"/>
      <c r="V180" s="289"/>
      <c r="W180" s="235">
        <v>297500</v>
      </c>
      <c r="X180" s="289"/>
      <c r="Y180" s="288">
        <f t="shared" si="67"/>
        <v>350000</v>
      </c>
      <c r="Z180" s="289"/>
      <c r="AA180" s="289"/>
      <c r="AB180" s="289"/>
      <c r="AC180" s="289"/>
      <c r="AD180" s="289"/>
      <c r="AE180" s="289"/>
      <c r="AF180" s="237">
        <f t="shared" si="68"/>
        <v>0</v>
      </c>
      <c r="AG180" s="289"/>
      <c r="AH180" s="289"/>
      <c r="AI180" s="289"/>
      <c r="AJ180" s="289"/>
      <c r="AK180" s="289"/>
      <c r="AL180" s="289"/>
      <c r="AM180" s="237">
        <f t="shared" si="69"/>
        <v>0</v>
      </c>
      <c r="AN180" s="235"/>
      <c r="AO180" s="235"/>
      <c r="AP180" s="235"/>
      <c r="AQ180" s="235"/>
      <c r="AR180" s="235"/>
      <c r="AS180" s="235"/>
      <c r="AT180" s="237">
        <f t="shared" si="70"/>
        <v>0</v>
      </c>
      <c r="AU180" s="287">
        <f t="shared" si="71"/>
        <v>350000</v>
      </c>
      <c r="AV180" s="239" t="s">
        <v>954</v>
      </c>
      <c r="AW180" s="235">
        <v>2024</v>
      </c>
      <c r="AX180" s="235">
        <v>2024</v>
      </c>
      <c r="AY180" s="234" t="s">
        <v>68</v>
      </c>
    </row>
    <row r="181" spans="1:51" ht="90" customHeight="1" x14ac:dyDescent="0.25">
      <c r="A181" s="320" t="s">
        <v>999</v>
      </c>
      <c r="B181" s="321"/>
      <c r="C181" s="321"/>
      <c r="D181" s="321"/>
      <c r="E181" s="321"/>
      <c r="F181" s="321"/>
      <c r="G181" s="321"/>
      <c r="H181" s="321"/>
      <c r="I181" s="321"/>
      <c r="J181" s="321"/>
      <c r="K181" s="321"/>
      <c r="L181" s="321"/>
      <c r="M181" s="321"/>
      <c r="N181" s="321"/>
      <c r="O181" s="321"/>
      <c r="P181" s="321"/>
      <c r="Q181" s="321"/>
      <c r="R181" s="321"/>
      <c r="S181" s="321"/>
      <c r="T181" s="321"/>
      <c r="U181" s="321"/>
      <c r="V181" s="321"/>
      <c r="W181" s="321"/>
      <c r="X181" s="321"/>
      <c r="Y181" s="321"/>
      <c r="Z181" s="321"/>
      <c r="AA181" s="321"/>
      <c r="AB181" s="321"/>
      <c r="AC181" s="321"/>
      <c r="AD181" s="321"/>
      <c r="AE181" s="321"/>
      <c r="AF181" s="321"/>
      <c r="AG181" s="321"/>
      <c r="AH181" s="321"/>
      <c r="AI181" s="321"/>
      <c r="AJ181" s="321"/>
      <c r="AK181" s="321"/>
      <c r="AL181" s="321"/>
      <c r="AM181" s="321"/>
      <c r="AN181" s="321"/>
      <c r="AO181" s="321"/>
      <c r="AP181" s="321"/>
      <c r="AQ181" s="321"/>
      <c r="AR181" s="321"/>
      <c r="AS181" s="321"/>
      <c r="AT181" s="321"/>
      <c r="AU181" s="321"/>
      <c r="AV181" s="321"/>
      <c r="AW181" s="321"/>
      <c r="AX181" s="321"/>
      <c r="AY181" s="322"/>
    </row>
    <row r="182" spans="1:51" ht="33" customHeight="1" x14ac:dyDescent="0.25">
      <c r="A182" s="232" t="s">
        <v>945</v>
      </c>
      <c r="B182" s="234" t="s">
        <v>946</v>
      </c>
      <c r="C182" s="233" t="s">
        <v>97</v>
      </c>
      <c r="D182" s="235"/>
      <c r="E182" s="236"/>
      <c r="F182" s="235"/>
      <c r="G182" s="236"/>
      <c r="H182" s="235"/>
      <c r="I182" s="235"/>
      <c r="J182" s="235"/>
      <c r="K182" s="288">
        <f t="shared" si="65"/>
        <v>0</v>
      </c>
      <c r="L182" s="235"/>
      <c r="M182" s="235"/>
      <c r="N182" s="235"/>
      <c r="O182" s="235"/>
      <c r="P182" s="235"/>
      <c r="Q182" s="235"/>
      <c r="R182" s="288">
        <f t="shared" si="66"/>
        <v>0</v>
      </c>
      <c r="S182" s="289">
        <v>52500</v>
      </c>
      <c r="T182" s="289"/>
      <c r="U182" s="289"/>
      <c r="V182" s="289"/>
      <c r="W182" s="235">
        <v>297500</v>
      </c>
      <c r="X182" s="289"/>
      <c r="Y182" s="237">
        <f t="shared" si="67"/>
        <v>350000</v>
      </c>
      <c r="Z182" s="289"/>
      <c r="AA182" s="289"/>
      <c r="AB182" s="289"/>
      <c r="AC182" s="289"/>
      <c r="AD182" s="289"/>
      <c r="AE182" s="289"/>
      <c r="AF182" s="237">
        <f t="shared" si="68"/>
        <v>0</v>
      </c>
      <c r="AG182" s="289"/>
      <c r="AH182" s="289"/>
      <c r="AI182" s="289"/>
      <c r="AJ182" s="289"/>
      <c r="AK182" s="289"/>
      <c r="AL182" s="289"/>
      <c r="AM182" s="237">
        <f t="shared" si="69"/>
        <v>0</v>
      </c>
      <c r="AN182" s="235"/>
      <c r="AO182" s="235"/>
      <c r="AP182" s="235"/>
      <c r="AQ182" s="235"/>
      <c r="AR182" s="235"/>
      <c r="AS182" s="235"/>
      <c r="AT182" s="237">
        <f t="shared" si="70"/>
        <v>0</v>
      </c>
      <c r="AU182" s="287">
        <f t="shared" si="71"/>
        <v>350000</v>
      </c>
      <c r="AV182" s="239" t="s">
        <v>953</v>
      </c>
      <c r="AW182" s="235">
        <v>2024</v>
      </c>
      <c r="AX182" s="235">
        <v>2024</v>
      </c>
      <c r="AY182" s="234" t="s">
        <v>68</v>
      </c>
    </row>
    <row r="183" spans="1:51" ht="119.45" customHeight="1" x14ac:dyDescent="0.25">
      <c r="A183" s="320" t="s">
        <v>999</v>
      </c>
      <c r="B183" s="321"/>
      <c r="C183" s="321"/>
      <c r="D183" s="321"/>
      <c r="E183" s="321"/>
      <c r="F183" s="321"/>
      <c r="G183" s="321"/>
      <c r="H183" s="321"/>
      <c r="I183" s="321"/>
      <c r="J183" s="321"/>
      <c r="K183" s="321"/>
      <c r="L183" s="321"/>
      <c r="M183" s="321"/>
      <c r="N183" s="321"/>
      <c r="O183" s="321"/>
      <c r="P183" s="321"/>
      <c r="Q183" s="321"/>
      <c r="R183" s="321"/>
      <c r="S183" s="321"/>
      <c r="T183" s="321"/>
      <c r="U183" s="321"/>
      <c r="V183" s="321"/>
      <c r="W183" s="321"/>
      <c r="X183" s="321"/>
      <c r="Y183" s="321"/>
      <c r="Z183" s="321"/>
      <c r="AA183" s="321"/>
      <c r="AB183" s="321"/>
      <c r="AC183" s="321"/>
      <c r="AD183" s="321"/>
      <c r="AE183" s="321"/>
      <c r="AF183" s="321"/>
      <c r="AG183" s="321"/>
      <c r="AH183" s="321"/>
      <c r="AI183" s="321"/>
      <c r="AJ183" s="321"/>
      <c r="AK183" s="321"/>
      <c r="AL183" s="321"/>
      <c r="AM183" s="321"/>
      <c r="AN183" s="321"/>
      <c r="AO183" s="321"/>
      <c r="AP183" s="321"/>
      <c r="AQ183" s="321"/>
      <c r="AR183" s="321"/>
      <c r="AS183" s="321"/>
      <c r="AT183" s="321"/>
      <c r="AU183" s="321"/>
      <c r="AV183" s="321"/>
      <c r="AW183" s="321"/>
      <c r="AX183" s="321"/>
      <c r="AY183" s="322"/>
    </row>
    <row r="184" spans="1:51" s="20" customFormat="1" ht="31.5" customHeight="1" x14ac:dyDescent="0.25">
      <c r="A184" s="232" t="s">
        <v>1000</v>
      </c>
      <c r="B184" s="233" t="s">
        <v>1001</v>
      </c>
      <c r="C184" s="234" t="s">
        <v>97</v>
      </c>
      <c r="D184" s="235"/>
      <c r="E184" s="236"/>
      <c r="F184" s="236"/>
      <c r="G184" s="235"/>
      <c r="H184" s="235"/>
      <c r="I184" s="235"/>
      <c r="J184" s="235"/>
      <c r="K184" s="237">
        <f t="shared" ref="K184" si="72">E184+F184+G184+I184</f>
        <v>0</v>
      </c>
      <c r="L184" s="236"/>
      <c r="M184" s="236"/>
      <c r="N184" s="235"/>
      <c r="O184" s="235"/>
      <c r="P184" s="235"/>
      <c r="Q184" s="235"/>
      <c r="R184" s="237">
        <f>L184+M184+N184+P184</f>
        <v>0</v>
      </c>
      <c r="S184" s="235"/>
      <c r="T184" s="235"/>
      <c r="U184" s="235"/>
      <c r="V184" s="235"/>
      <c r="W184" s="235"/>
      <c r="X184" s="235"/>
      <c r="Y184" s="237">
        <f t="shared" ref="Y184" si="73">S184+T184+U184+W184</f>
        <v>0</v>
      </c>
      <c r="Z184" s="235"/>
      <c r="AA184" s="235"/>
      <c r="AB184" s="235"/>
      <c r="AC184" s="235"/>
      <c r="AD184" s="235"/>
      <c r="AE184" s="235"/>
      <c r="AF184" s="237">
        <f t="shared" ref="AF184" si="74">Z184+AA184+AB184+AD184</f>
        <v>0</v>
      </c>
      <c r="AG184" s="235">
        <v>20000</v>
      </c>
      <c r="AH184" s="235"/>
      <c r="AI184" s="235"/>
      <c r="AJ184" s="235"/>
      <c r="AK184" s="235"/>
      <c r="AL184" s="235"/>
      <c r="AM184" s="237">
        <f t="shared" ref="AM184" si="75">AG184+AH184+AI184+AK184</f>
        <v>20000</v>
      </c>
      <c r="AN184" s="235"/>
      <c r="AO184" s="235"/>
      <c r="AP184" s="235"/>
      <c r="AQ184" s="235"/>
      <c r="AR184" s="235"/>
      <c r="AS184" s="235"/>
      <c r="AT184" s="237">
        <f t="shared" ref="AT184" si="76">AN184+AO184+AP184+AR184</f>
        <v>0</v>
      </c>
      <c r="AU184" s="238">
        <f>AT184+AM184+AF184+Y184+R184+K184</f>
        <v>20000</v>
      </c>
      <c r="AV184" s="239" t="s">
        <v>1002</v>
      </c>
      <c r="AW184" s="235">
        <v>2026</v>
      </c>
      <c r="AX184" s="235">
        <v>2026</v>
      </c>
      <c r="AY184" s="240" t="s">
        <v>68</v>
      </c>
    </row>
    <row r="185" spans="1:51" ht="119.45" customHeight="1" x14ac:dyDescent="0.25">
      <c r="A185" s="332" t="s">
        <v>1006</v>
      </c>
      <c r="B185" s="333"/>
      <c r="C185" s="333"/>
      <c r="D185" s="333"/>
      <c r="E185" s="333"/>
      <c r="F185" s="333"/>
      <c r="G185" s="333"/>
      <c r="H185" s="333"/>
      <c r="I185" s="333"/>
      <c r="J185" s="333"/>
      <c r="K185" s="333"/>
      <c r="L185" s="333"/>
      <c r="M185" s="333"/>
      <c r="N185" s="333"/>
      <c r="O185" s="333"/>
      <c r="P185" s="333"/>
      <c r="Q185" s="333"/>
      <c r="R185" s="333"/>
      <c r="S185" s="333"/>
      <c r="T185" s="333"/>
      <c r="U185" s="333"/>
      <c r="V185" s="333"/>
      <c r="W185" s="333"/>
      <c r="X185" s="333"/>
      <c r="Y185" s="333"/>
      <c r="Z185" s="333"/>
      <c r="AA185" s="333"/>
      <c r="AB185" s="333"/>
      <c r="AC185" s="333"/>
      <c r="AD185" s="333"/>
      <c r="AE185" s="333"/>
      <c r="AF185" s="333"/>
      <c r="AG185" s="333"/>
      <c r="AH185" s="333"/>
      <c r="AI185" s="333"/>
      <c r="AJ185" s="333"/>
      <c r="AK185" s="333"/>
      <c r="AL185" s="333"/>
      <c r="AM185" s="333"/>
      <c r="AN185" s="333"/>
      <c r="AO185" s="333"/>
      <c r="AP185" s="333"/>
      <c r="AQ185" s="333"/>
      <c r="AR185" s="333"/>
      <c r="AS185" s="333"/>
      <c r="AT185" s="333"/>
      <c r="AU185" s="333"/>
      <c r="AV185" s="333"/>
      <c r="AW185" s="333"/>
      <c r="AX185" s="333"/>
      <c r="AY185" s="334"/>
    </row>
    <row r="186" spans="1:51" ht="38.450000000000003" customHeight="1" x14ac:dyDescent="0.25">
      <c r="A186" s="232" t="s">
        <v>1003</v>
      </c>
      <c r="B186" s="233" t="s">
        <v>1004</v>
      </c>
      <c r="C186" s="234" t="s">
        <v>97</v>
      </c>
      <c r="D186" s="235"/>
      <c r="E186" s="236"/>
      <c r="F186" s="236"/>
      <c r="G186" s="235"/>
      <c r="H186" s="235"/>
      <c r="I186" s="235"/>
      <c r="J186" s="235"/>
      <c r="K186" s="237">
        <f t="shared" ref="K186" si="77">E186+F186+G186+I186</f>
        <v>0</v>
      </c>
      <c r="L186" s="236"/>
      <c r="M186" s="236"/>
      <c r="N186" s="235"/>
      <c r="O186" s="235"/>
      <c r="P186" s="235"/>
      <c r="Q186" s="235"/>
      <c r="R186" s="237">
        <f>L186+M186+N186+P186</f>
        <v>0</v>
      </c>
      <c r="S186" s="235"/>
      <c r="T186" s="235"/>
      <c r="U186" s="235"/>
      <c r="V186" s="235"/>
      <c r="W186" s="235"/>
      <c r="X186" s="235"/>
      <c r="Y186" s="237">
        <f t="shared" ref="Y186" si="78">S186+T186+U186+W186</f>
        <v>0</v>
      </c>
      <c r="Z186" s="235"/>
      <c r="AA186" s="235"/>
      <c r="AB186" s="235"/>
      <c r="AC186" s="235"/>
      <c r="AD186" s="235"/>
      <c r="AE186" s="235"/>
      <c r="AF186" s="237">
        <f t="shared" ref="AF186" si="79">Z186+AA186+AB186+AD186</f>
        <v>0</v>
      </c>
      <c r="AG186" s="235">
        <v>20000</v>
      </c>
      <c r="AH186" s="235"/>
      <c r="AI186" s="235"/>
      <c r="AJ186" s="235"/>
      <c r="AK186" s="235"/>
      <c r="AL186" s="235"/>
      <c r="AM186" s="237">
        <f t="shared" ref="AM186" si="80">AG186+AH186+AI186+AK186</f>
        <v>20000</v>
      </c>
      <c r="AN186" s="235"/>
      <c r="AO186" s="235"/>
      <c r="AP186" s="235"/>
      <c r="AQ186" s="235"/>
      <c r="AR186" s="235"/>
      <c r="AS186" s="235"/>
      <c r="AT186" s="237">
        <f t="shared" ref="AT186" si="81">AN186+AO186+AP186+AR186</f>
        <v>0</v>
      </c>
      <c r="AU186" s="238">
        <f>AT186+AM186+AF186+Y186+R186+K186</f>
        <v>20000</v>
      </c>
      <c r="AV186" s="239" t="s">
        <v>1005</v>
      </c>
      <c r="AW186" s="235">
        <v>2026</v>
      </c>
      <c r="AX186" s="235">
        <v>2026</v>
      </c>
      <c r="AY186" s="240" t="s">
        <v>68</v>
      </c>
    </row>
    <row r="187" spans="1:51" ht="37.5" customHeight="1" x14ac:dyDescent="0.25">
      <c r="A187" s="332" t="s">
        <v>1006</v>
      </c>
      <c r="B187" s="333"/>
      <c r="C187" s="333"/>
      <c r="D187" s="333"/>
      <c r="E187" s="333"/>
      <c r="F187" s="333"/>
      <c r="G187" s="333"/>
      <c r="H187" s="333"/>
      <c r="I187" s="333"/>
      <c r="J187" s="333"/>
      <c r="K187" s="333"/>
      <c r="L187" s="333"/>
      <c r="M187" s="333"/>
      <c r="N187" s="333"/>
      <c r="O187" s="333"/>
      <c r="P187" s="333"/>
      <c r="Q187" s="333"/>
      <c r="R187" s="333"/>
      <c r="S187" s="333"/>
      <c r="T187" s="333"/>
      <c r="U187" s="333"/>
      <c r="V187" s="333"/>
      <c r="W187" s="333"/>
      <c r="X187" s="333"/>
      <c r="Y187" s="333"/>
      <c r="Z187" s="333"/>
      <c r="AA187" s="333"/>
      <c r="AB187" s="333"/>
      <c r="AC187" s="333"/>
      <c r="AD187" s="333"/>
      <c r="AE187" s="333"/>
      <c r="AF187" s="333"/>
      <c r="AG187" s="333"/>
      <c r="AH187" s="333"/>
      <c r="AI187" s="333"/>
      <c r="AJ187" s="333"/>
      <c r="AK187" s="333"/>
      <c r="AL187" s="333"/>
      <c r="AM187" s="333"/>
      <c r="AN187" s="333"/>
      <c r="AO187" s="333"/>
      <c r="AP187" s="333"/>
      <c r="AQ187" s="333"/>
      <c r="AR187" s="333"/>
      <c r="AS187" s="333"/>
      <c r="AT187" s="333"/>
      <c r="AU187" s="333"/>
      <c r="AV187" s="333"/>
      <c r="AW187" s="333"/>
      <c r="AX187" s="333"/>
      <c r="AY187" s="334"/>
    </row>
    <row r="188" spans="1:51" ht="152.44999999999999" customHeight="1" x14ac:dyDescent="0.25">
      <c r="A188" s="339" t="s">
        <v>430</v>
      </c>
      <c r="B188" s="326"/>
      <c r="C188" s="326"/>
      <c r="D188" s="326"/>
      <c r="E188" s="326"/>
      <c r="F188" s="326"/>
      <c r="G188" s="326"/>
      <c r="H188" s="326"/>
      <c r="I188" s="326"/>
      <c r="J188" s="326"/>
      <c r="K188" s="326"/>
      <c r="L188" s="326"/>
      <c r="M188" s="326"/>
      <c r="N188" s="326"/>
      <c r="O188" s="326"/>
      <c r="P188" s="326"/>
      <c r="Q188" s="326"/>
      <c r="R188" s="326"/>
      <c r="S188" s="326"/>
      <c r="T188" s="326"/>
      <c r="U188" s="326"/>
      <c r="V188" s="326"/>
      <c r="W188" s="326"/>
      <c r="X188" s="326"/>
      <c r="Y188" s="326"/>
      <c r="Z188" s="326"/>
      <c r="AA188" s="326"/>
      <c r="AB188" s="326"/>
      <c r="AC188" s="326"/>
      <c r="AD188" s="326"/>
      <c r="AE188" s="326"/>
      <c r="AF188" s="326"/>
      <c r="AG188" s="326"/>
      <c r="AH188" s="326"/>
      <c r="AI188" s="326"/>
      <c r="AJ188" s="326"/>
      <c r="AK188" s="326"/>
      <c r="AL188" s="326"/>
      <c r="AM188" s="326"/>
      <c r="AN188" s="326"/>
      <c r="AO188" s="326"/>
      <c r="AP188" s="326"/>
      <c r="AQ188" s="326"/>
      <c r="AR188" s="326"/>
      <c r="AS188" s="326"/>
      <c r="AT188" s="326"/>
      <c r="AU188" s="326"/>
      <c r="AV188" s="326"/>
      <c r="AW188" s="326"/>
      <c r="AX188" s="326"/>
      <c r="AY188" s="326"/>
    </row>
    <row r="189" spans="1:51" ht="124.5" customHeight="1" x14ac:dyDescent="0.25">
      <c r="A189" s="126" t="s">
        <v>544</v>
      </c>
      <c r="B189" s="48" t="s">
        <v>257</v>
      </c>
      <c r="C189" s="51" t="s">
        <v>97</v>
      </c>
      <c r="D189" s="50"/>
      <c r="E189" s="50">
        <v>31247</v>
      </c>
      <c r="F189" s="50"/>
      <c r="G189" s="50"/>
      <c r="H189" s="50"/>
      <c r="I189" s="50"/>
      <c r="J189" s="50"/>
      <c r="K189" s="49">
        <f>E189+F189+G189+I189</f>
        <v>31247</v>
      </c>
      <c r="L189" s="50"/>
      <c r="M189" s="50"/>
      <c r="N189" s="50"/>
      <c r="O189" s="50"/>
      <c r="P189" s="50"/>
      <c r="Q189" s="50"/>
      <c r="R189" s="49">
        <f t="shared" si="66"/>
        <v>0</v>
      </c>
      <c r="S189" s="108"/>
      <c r="T189" s="108"/>
      <c r="U189" s="108"/>
      <c r="V189" s="108"/>
      <c r="W189" s="108"/>
      <c r="X189" s="108"/>
      <c r="Y189" s="87">
        <f t="shared" si="67"/>
        <v>0</v>
      </c>
      <c r="Z189" s="108"/>
      <c r="AA189" s="108"/>
      <c r="AB189" s="108"/>
      <c r="AC189" s="108"/>
      <c r="AD189" s="108"/>
      <c r="AE189" s="108"/>
      <c r="AF189" s="87">
        <f t="shared" si="68"/>
        <v>0</v>
      </c>
      <c r="AG189" s="108"/>
      <c r="AH189" s="108"/>
      <c r="AI189" s="108"/>
      <c r="AJ189" s="108"/>
      <c r="AK189" s="108"/>
      <c r="AL189" s="108"/>
      <c r="AM189" s="87">
        <f t="shared" si="69"/>
        <v>0</v>
      </c>
      <c r="AN189" s="50"/>
      <c r="AO189" s="50"/>
      <c r="AP189" s="50"/>
      <c r="AQ189" s="50"/>
      <c r="AR189" s="50"/>
      <c r="AS189" s="50"/>
      <c r="AT189" s="87">
        <f t="shared" si="70"/>
        <v>0</v>
      </c>
      <c r="AU189" s="95">
        <f>AT189+AM189+AF189+Y189+R189+K189</f>
        <v>31247</v>
      </c>
      <c r="AV189" s="89" t="s">
        <v>773</v>
      </c>
      <c r="AW189" s="50">
        <v>2022</v>
      </c>
      <c r="AX189" s="50">
        <v>2022</v>
      </c>
      <c r="AY189" s="48" t="s">
        <v>157</v>
      </c>
    </row>
    <row r="190" spans="1:51" ht="111.75" customHeight="1" x14ac:dyDescent="0.25">
      <c r="A190" s="126" t="s">
        <v>431</v>
      </c>
      <c r="B190" s="48" t="s">
        <v>159</v>
      </c>
      <c r="C190" s="51" t="s">
        <v>97</v>
      </c>
      <c r="D190" s="50"/>
      <c r="E190" s="90"/>
      <c r="F190" s="50"/>
      <c r="G190" s="90"/>
      <c r="H190" s="50"/>
      <c r="I190" s="50"/>
      <c r="J190" s="50"/>
      <c r="K190" s="49">
        <f>E190+F190+G190+I190</f>
        <v>0</v>
      </c>
      <c r="L190" s="50">
        <v>10000</v>
      </c>
      <c r="M190" s="50"/>
      <c r="N190" s="50"/>
      <c r="O190" s="50"/>
      <c r="P190" s="50"/>
      <c r="Q190" s="50"/>
      <c r="R190" s="49">
        <f t="shared" si="66"/>
        <v>10000</v>
      </c>
      <c r="S190" s="108"/>
      <c r="T190" s="108"/>
      <c r="U190" s="108"/>
      <c r="V190" s="108"/>
      <c r="W190" s="108"/>
      <c r="X190" s="108"/>
      <c r="Y190" s="87">
        <f t="shared" si="67"/>
        <v>0</v>
      </c>
      <c r="Z190" s="108"/>
      <c r="AA190" s="108"/>
      <c r="AB190" s="108"/>
      <c r="AC190" s="108"/>
      <c r="AD190" s="108"/>
      <c r="AE190" s="108"/>
      <c r="AF190" s="87">
        <f t="shared" si="68"/>
        <v>0</v>
      </c>
      <c r="AG190" s="108"/>
      <c r="AH190" s="108"/>
      <c r="AI190" s="108"/>
      <c r="AJ190" s="108"/>
      <c r="AK190" s="108"/>
      <c r="AL190" s="108"/>
      <c r="AM190" s="87">
        <f t="shared" si="69"/>
        <v>0</v>
      </c>
      <c r="AN190" s="50"/>
      <c r="AO190" s="50"/>
      <c r="AP190" s="50"/>
      <c r="AQ190" s="50"/>
      <c r="AR190" s="50"/>
      <c r="AS190" s="50"/>
      <c r="AT190" s="87">
        <f t="shared" si="70"/>
        <v>0</v>
      </c>
      <c r="AU190" s="95">
        <f>AT190+AM190+AF190+Y190+R190+K190</f>
        <v>10000</v>
      </c>
      <c r="AV190" s="89" t="s">
        <v>774</v>
      </c>
      <c r="AW190" s="50">
        <v>2023</v>
      </c>
      <c r="AX190" s="50">
        <v>2023</v>
      </c>
      <c r="AY190" s="48" t="s">
        <v>68</v>
      </c>
    </row>
    <row r="191" spans="1:51" s="20" customFormat="1" ht="61.5" customHeight="1" x14ac:dyDescent="0.25">
      <c r="A191" s="92" t="s">
        <v>545</v>
      </c>
      <c r="B191" s="51" t="s">
        <v>90</v>
      </c>
      <c r="C191" s="51" t="s">
        <v>97</v>
      </c>
      <c r="D191" s="51"/>
      <c r="E191" s="51"/>
      <c r="F191" s="51"/>
      <c r="G191" s="51"/>
      <c r="H191" s="51"/>
      <c r="I191" s="51"/>
      <c r="J191" s="51"/>
      <c r="K191" s="93">
        <f>E191+F191+G191+I191</f>
        <v>0</v>
      </c>
      <c r="L191" s="51">
        <v>83000</v>
      </c>
      <c r="M191" s="51"/>
      <c r="N191" s="51"/>
      <c r="O191" s="51"/>
      <c r="P191" s="51"/>
      <c r="Q191" s="51"/>
      <c r="R191" s="49">
        <f t="shared" si="66"/>
        <v>83000</v>
      </c>
      <c r="S191" s="51"/>
      <c r="T191" s="51"/>
      <c r="U191" s="51"/>
      <c r="V191" s="51"/>
      <c r="W191" s="51"/>
      <c r="X191" s="51"/>
      <c r="Y191" s="87">
        <f t="shared" si="67"/>
        <v>0</v>
      </c>
      <c r="Z191" s="51"/>
      <c r="AA191" s="51"/>
      <c r="AB191" s="51"/>
      <c r="AC191" s="51"/>
      <c r="AD191" s="51"/>
      <c r="AE191" s="51"/>
      <c r="AF191" s="87">
        <f t="shared" si="68"/>
        <v>0</v>
      </c>
      <c r="AG191" s="51"/>
      <c r="AH191" s="51"/>
      <c r="AI191" s="51"/>
      <c r="AJ191" s="51"/>
      <c r="AK191" s="51"/>
      <c r="AL191" s="51"/>
      <c r="AM191" s="87">
        <f t="shared" si="69"/>
        <v>0</v>
      </c>
      <c r="AN191" s="51"/>
      <c r="AO191" s="51"/>
      <c r="AP191" s="51"/>
      <c r="AQ191" s="51"/>
      <c r="AR191" s="51"/>
      <c r="AS191" s="51"/>
      <c r="AT191" s="87">
        <f t="shared" si="70"/>
        <v>0</v>
      </c>
      <c r="AU191" s="95">
        <f>AT191+AM191+AF191+Y191+R191+K191</f>
        <v>83000</v>
      </c>
      <c r="AV191" s="96" t="s">
        <v>775</v>
      </c>
      <c r="AW191" s="51">
        <v>2023</v>
      </c>
      <c r="AX191" s="48">
        <v>2023</v>
      </c>
      <c r="AY191" s="51" t="s">
        <v>88</v>
      </c>
    </row>
    <row r="192" spans="1:51" ht="70.5" customHeight="1" x14ac:dyDescent="0.25">
      <c r="A192" s="126" t="s">
        <v>432</v>
      </c>
      <c r="B192" s="135" t="s">
        <v>885</v>
      </c>
      <c r="C192" s="48" t="s">
        <v>97</v>
      </c>
      <c r="D192" s="50"/>
      <c r="E192" s="51"/>
      <c r="F192" s="51"/>
      <c r="G192" s="51"/>
      <c r="H192" s="51"/>
      <c r="I192" s="51"/>
      <c r="J192" s="51"/>
      <c r="K192" s="93">
        <f>E192+F192+G192+I192</f>
        <v>0</v>
      </c>
      <c r="L192" s="50"/>
      <c r="M192" s="50"/>
      <c r="N192" s="50"/>
      <c r="O192" s="50"/>
      <c r="P192" s="50"/>
      <c r="Q192" s="50"/>
      <c r="R192" s="49">
        <f t="shared" si="66"/>
        <v>0</v>
      </c>
      <c r="S192" s="90">
        <v>143000</v>
      </c>
      <c r="T192" s="50"/>
      <c r="U192" s="50"/>
      <c r="V192" s="50"/>
      <c r="W192" s="50"/>
      <c r="X192" s="50"/>
      <c r="Y192" s="87">
        <f t="shared" si="67"/>
        <v>143000</v>
      </c>
      <c r="Z192" s="50"/>
      <c r="AA192" s="50"/>
      <c r="AB192" s="50"/>
      <c r="AC192" s="50"/>
      <c r="AD192" s="50"/>
      <c r="AE192" s="50"/>
      <c r="AF192" s="87">
        <f t="shared" si="68"/>
        <v>0</v>
      </c>
      <c r="AG192" s="50"/>
      <c r="AH192" s="50"/>
      <c r="AI192" s="50"/>
      <c r="AJ192" s="50"/>
      <c r="AK192" s="50"/>
      <c r="AL192" s="50"/>
      <c r="AM192" s="87">
        <f t="shared" si="69"/>
        <v>0</v>
      </c>
      <c r="AN192" s="50"/>
      <c r="AO192" s="50"/>
      <c r="AP192" s="50"/>
      <c r="AQ192" s="50"/>
      <c r="AR192" s="50"/>
      <c r="AS192" s="50"/>
      <c r="AT192" s="87">
        <f t="shared" si="70"/>
        <v>0</v>
      </c>
      <c r="AU192" s="95">
        <f>AT192+AM192+AF192+Y192+R192+K192</f>
        <v>143000</v>
      </c>
      <c r="AV192" s="98" t="s">
        <v>776</v>
      </c>
      <c r="AW192" s="50">
        <v>2024</v>
      </c>
      <c r="AX192" s="50">
        <v>2024</v>
      </c>
      <c r="AY192" s="48" t="s">
        <v>892</v>
      </c>
    </row>
    <row r="193" spans="1:51" ht="54" x14ac:dyDescent="0.25">
      <c r="A193" s="126" t="s">
        <v>433</v>
      </c>
      <c r="B193" s="51" t="s">
        <v>254</v>
      </c>
      <c r="C193" s="48" t="s">
        <v>97</v>
      </c>
      <c r="D193" s="50"/>
      <c r="F193" s="199"/>
      <c r="G193" s="50"/>
      <c r="H193" s="50"/>
      <c r="I193" s="50"/>
      <c r="J193" s="50"/>
      <c r="K193" s="93">
        <f>E193+F193+G193+I193</f>
        <v>0</v>
      </c>
      <c r="L193" s="199">
        <v>65000</v>
      </c>
      <c r="M193" s="50"/>
      <c r="N193" s="50"/>
      <c r="O193" s="50"/>
      <c r="P193" s="50"/>
      <c r="Q193" s="50"/>
      <c r="R193" s="49">
        <f t="shared" si="66"/>
        <v>65000</v>
      </c>
      <c r="S193" s="50"/>
      <c r="T193" s="50"/>
      <c r="U193" s="50"/>
      <c r="V193" s="50"/>
      <c r="W193" s="50"/>
      <c r="X193" s="50"/>
      <c r="Y193" s="87">
        <f t="shared" si="67"/>
        <v>0</v>
      </c>
      <c r="Z193" s="50"/>
      <c r="AA193" s="50"/>
      <c r="AB193" s="50"/>
      <c r="AC193" s="50"/>
      <c r="AD193" s="50"/>
      <c r="AE193" s="50"/>
      <c r="AF193" s="87">
        <f t="shared" si="68"/>
        <v>0</v>
      </c>
      <c r="AG193" s="50"/>
      <c r="AH193" s="50"/>
      <c r="AI193" s="50"/>
      <c r="AJ193" s="50"/>
      <c r="AK193" s="50"/>
      <c r="AL193" s="50"/>
      <c r="AM193" s="87">
        <f t="shared" si="69"/>
        <v>0</v>
      </c>
      <c r="AN193" s="50"/>
      <c r="AO193" s="50"/>
      <c r="AP193" s="50"/>
      <c r="AQ193" s="50"/>
      <c r="AR193" s="50"/>
      <c r="AS193" s="50"/>
      <c r="AT193" s="87">
        <f t="shared" si="70"/>
        <v>0</v>
      </c>
      <c r="AU193" s="95">
        <f>AT193+AM193+AF193+Y193+R193+K193</f>
        <v>65000</v>
      </c>
      <c r="AV193" s="200" t="s">
        <v>807</v>
      </c>
      <c r="AW193" s="50">
        <v>2022</v>
      </c>
      <c r="AX193" s="50">
        <v>2022</v>
      </c>
      <c r="AY193" s="48" t="s">
        <v>892</v>
      </c>
    </row>
    <row r="194" spans="1:51" x14ac:dyDescent="0.25">
      <c r="A194" s="339" t="s">
        <v>614</v>
      </c>
      <c r="B194" s="326"/>
      <c r="C194" s="326"/>
      <c r="D194" s="326"/>
      <c r="E194" s="326"/>
      <c r="F194" s="326"/>
      <c r="G194" s="326"/>
      <c r="H194" s="326"/>
      <c r="I194" s="326"/>
      <c r="J194" s="326"/>
      <c r="K194" s="326"/>
      <c r="L194" s="326"/>
      <c r="M194" s="326"/>
      <c r="N194" s="326"/>
      <c r="O194" s="326"/>
      <c r="P194" s="326"/>
      <c r="Q194" s="326"/>
      <c r="R194" s="326"/>
      <c r="S194" s="326"/>
      <c r="T194" s="326"/>
      <c r="U194" s="326"/>
      <c r="V194" s="326"/>
      <c r="W194" s="326"/>
      <c r="X194" s="326"/>
      <c r="Y194" s="326"/>
      <c r="Z194" s="326"/>
      <c r="AA194" s="326"/>
      <c r="AB194" s="326"/>
      <c r="AC194" s="326"/>
      <c r="AD194" s="326"/>
      <c r="AE194" s="326"/>
      <c r="AF194" s="326"/>
      <c r="AG194" s="326"/>
      <c r="AH194" s="326"/>
      <c r="AI194" s="326"/>
      <c r="AJ194" s="326"/>
      <c r="AK194" s="326"/>
      <c r="AL194" s="326"/>
      <c r="AM194" s="326"/>
      <c r="AN194" s="326"/>
      <c r="AO194" s="326"/>
      <c r="AP194" s="326"/>
      <c r="AQ194" s="326"/>
      <c r="AR194" s="326"/>
      <c r="AS194" s="326"/>
      <c r="AT194" s="326"/>
      <c r="AU194" s="326"/>
      <c r="AV194" s="326"/>
      <c r="AW194" s="326"/>
      <c r="AX194" s="326"/>
      <c r="AY194" s="326"/>
    </row>
    <row r="195" spans="1:51" ht="91.5" x14ac:dyDescent="0.25">
      <c r="A195" s="126" t="s">
        <v>434</v>
      </c>
      <c r="B195" s="48" t="s">
        <v>253</v>
      </c>
      <c r="C195" s="48" t="s">
        <v>97</v>
      </c>
      <c r="D195" s="50"/>
      <c r="E195" s="90"/>
      <c r="F195" s="50"/>
      <c r="G195" s="50"/>
      <c r="H195" s="50"/>
      <c r="I195" s="50"/>
      <c r="J195" s="50"/>
      <c r="K195" s="87">
        <f>E195+F195+G195+I195</f>
        <v>0</v>
      </c>
      <c r="L195" s="90">
        <v>52000</v>
      </c>
      <c r="M195" s="50"/>
      <c r="N195" s="50"/>
      <c r="O195" s="50"/>
      <c r="P195" s="50"/>
      <c r="Q195" s="50"/>
      <c r="R195" s="49">
        <f t="shared" si="66"/>
        <v>52000</v>
      </c>
      <c r="S195" s="90">
        <v>10000</v>
      </c>
      <c r="T195" s="50"/>
      <c r="U195" s="50"/>
      <c r="V195" s="50"/>
      <c r="W195" s="50"/>
      <c r="X195" s="50"/>
      <c r="Y195" s="87">
        <f>S195+T195+U195+W195</f>
        <v>10000</v>
      </c>
      <c r="Z195" s="50"/>
      <c r="AA195" s="50"/>
      <c r="AB195" s="50"/>
      <c r="AC195" s="50"/>
      <c r="AD195" s="50"/>
      <c r="AE195" s="50"/>
      <c r="AF195" s="87">
        <f>Z195+AA195+AB195+AD195</f>
        <v>0</v>
      </c>
      <c r="AG195" s="50"/>
      <c r="AH195" s="50"/>
      <c r="AI195" s="50"/>
      <c r="AJ195" s="50"/>
      <c r="AK195" s="50"/>
      <c r="AL195" s="50"/>
      <c r="AM195" s="87">
        <f>AG195+AH195+AI195+AK195</f>
        <v>0</v>
      </c>
      <c r="AN195" s="50"/>
      <c r="AO195" s="50"/>
      <c r="AP195" s="50"/>
      <c r="AQ195" s="50"/>
      <c r="AR195" s="50"/>
      <c r="AS195" s="50"/>
      <c r="AT195" s="87">
        <f>AN195+AO195+AP195+AR195</f>
        <v>0</v>
      </c>
      <c r="AU195" s="95">
        <f t="shared" ref="AU195:AU199" si="82">AT195+AM195+AF195+Y195+R195+K195</f>
        <v>62000</v>
      </c>
      <c r="AV195" s="89" t="s">
        <v>809</v>
      </c>
      <c r="AW195" s="50">
        <v>2022</v>
      </c>
      <c r="AX195" s="50">
        <v>2023</v>
      </c>
      <c r="AY195" s="48" t="s">
        <v>154</v>
      </c>
    </row>
    <row r="196" spans="1:51" ht="54" x14ac:dyDescent="0.25">
      <c r="A196" s="126" t="s">
        <v>615</v>
      </c>
      <c r="B196" s="48" t="s">
        <v>56</v>
      </c>
      <c r="C196" s="48" t="s">
        <v>97</v>
      </c>
      <c r="D196" s="50"/>
      <c r="F196" s="50"/>
      <c r="G196" s="50"/>
      <c r="H196" s="50"/>
      <c r="I196" s="50"/>
      <c r="J196" s="50"/>
      <c r="K196" s="87">
        <f t="shared" ref="K196:K199" si="83">E196+F196+G196+I196</f>
        <v>0</v>
      </c>
      <c r="L196" s="90">
        <v>20000</v>
      </c>
      <c r="M196" s="50"/>
      <c r="N196" s="50"/>
      <c r="O196" s="50"/>
      <c r="P196" s="50"/>
      <c r="Q196" s="50"/>
      <c r="R196" s="49">
        <f t="shared" si="66"/>
        <v>20000</v>
      </c>
      <c r="S196" s="50"/>
      <c r="T196" s="50"/>
      <c r="U196" s="50"/>
      <c r="V196" s="50"/>
      <c r="W196" s="50"/>
      <c r="X196" s="50"/>
      <c r="Y196" s="87">
        <f t="shared" ref="Y196:Y199" si="84">S196+T196+U196+W196</f>
        <v>0</v>
      </c>
      <c r="Z196" s="50"/>
      <c r="AA196" s="50"/>
      <c r="AB196" s="50"/>
      <c r="AC196" s="50"/>
      <c r="AD196" s="50"/>
      <c r="AE196" s="50"/>
      <c r="AF196" s="87">
        <f t="shared" ref="AF196:AF199" si="85">Z196+AA196+AB196+AD196</f>
        <v>0</v>
      </c>
      <c r="AG196" s="50"/>
      <c r="AH196" s="50"/>
      <c r="AI196" s="50"/>
      <c r="AJ196" s="50"/>
      <c r="AK196" s="50"/>
      <c r="AL196" s="50"/>
      <c r="AM196" s="87">
        <f t="shared" ref="AM196:AM199" si="86">AG196+AH196+AI196+AK196</f>
        <v>0</v>
      </c>
      <c r="AN196" s="50"/>
      <c r="AO196" s="50"/>
      <c r="AP196" s="50"/>
      <c r="AQ196" s="50"/>
      <c r="AR196" s="50"/>
      <c r="AS196" s="50"/>
      <c r="AT196" s="87">
        <f t="shared" ref="AT196:AT199" si="87">AN196+AO196+AP196+AR196</f>
        <v>0</v>
      </c>
      <c r="AU196" s="95">
        <f t="shared" si="82"/>
        <v>20000</v>
      </c>
      <c r="AV196" s="89" t="s">
        <v>808</v>
      </c>
      <c r="AW196" s="50">
        <v>2022</v>
      </c>
      <c r="AX196" s="50">
        <v>2022</v>
      </c>
      <c r="AY196" s="48" t="s">
        <v>155</v>
      </c>
    </row>
    <row r="197" spans="1:51" s="20" customFormat="1" ht="110.25" x14ac:dyDescent="0.25">
      <c r="A197" s="126" t="s">
        <v>616</v>
      </c>
      <c r="B197" s="48" t="s">
        <v>57</v>
      </c>
      <c r="C197" s="48" t="s">
        <v>97</v>
      </c>
      <c r="D197" s="50"/>
      <c r="E197" s="50"/>
      <c r="F197" s="50"/>
      <c r="G197" s="50"/>
      <c r="H197" s="50"/>
      <c r="I197" s="50"/>
      <c r="J197" s="50"/>
      <c r="K197" s="87">
        <f t="shared" si="83"/>
        <v>0</v>
      </c>
      <c r="L197" s="50">
        <v>4000000</v>
      </c>
      <c r="M197" s="50"/>
      <c r="N197" s="50"/>
      <c r="O197" s="50"/>
      <c r="P197" s="50"/>
      <c r="Q197" s="50"/>
      <c r="R197" s="49">
        <f t="shared" si="66"/>
        <v>4000000</v>
      </c>
      <c r="S197" s="50">
        <v>4000000</v>
      </c>
      <c r="T197" s="50"/>
      <c r="U197" s="50"/>
      <c r="V197" s="50"/>
      <c r="W197" s="50"/>
      <c r="X197" s="50"/>
      <c r="Y197" s="87">
        <f t="shared" si="84"/>
        <v>4000000</v>
      </c>
      <c r="Z197" s="50"/>
      <c r="AA197" s="50"/>
      <c r="AB197" s="50"/>
      <c r="AC197" s="50"/>
      <c r="AD197" s="50"/>
      <c r="AE197" s="50"/>
      <c r="AF197" s="87">
        <f t="shared" si="85"/>
        <v>0</v>
      </c>
      <c r="AG197" s="50"/>
      <c r="AH197" s="50"/>
      <c r="AI197" s="50"/>
      <c r="AJ197" s="50"/>
      <c r="AK197" s="50"/>
      <c r="AL197" s="50"/>
      <c r="AM197" s="87">
        <f t="shared" si="86"/>
        <v>0</v>
      </c>
      <c r="AN197" s="50"/>
      <c r="AO197" s="50"/>
      <c r="AP197" s="50"/>
      <c r="AQ197" s="50"/>
      <c r="AR197" s="50"/>
      <c r="AS197" s="50"/>
      <c r="AT197" s="87">
        <f t="shared" si="87"/>
        <v>0</v>
      </c>
      <c r="AU197" s="95">
        <f t="shared" si="82"/>
        <v>8000000</v>
      </c>
      <c r="AV197" s="89" t="s">
        <v>777</v>
      </c>
      <c r="AW197" s="50">
        <v>2023</v>
      </c>
      <c r="AX197" s="50">
        <v>2023</v>
      </c>
      <c r="AY197" s="48" t="s">
        <v>68</v>
      </c>
    </row>
    <row r="198" spans="1:51" ht="109.5" x14ac:dyDescent="0.25">
      <c r="A198" s="126" t="s">
        <v>617</v>
      </c>
      <c r="B198" s="48" t="s">
        <v>58</v>
      </c>
      <c r="C198" s="48" t="s">
        <v>97</v>
      </c>
      <c r="D198" s="50"/>
      <c r="E198" s="50"/>
      <c r="F198" s="50"/>
      <c r="G198" s="50"/>
      <c r="H198" s="50"/>
      <c r="I198" s="50"/>
      <c r="J198" s="50"/>
      <c r="K198" s="87">
        <f t="shared" si="83"/>
        <v>0</v>
      </c>
      <c r="L198" s="50">
        <v>70000</v>
      </c>
      <c r="M198" s="50"/>
      <c r="N198" s="50"/>
      <c r="O198" s="50"/>
      <c r="P198" s="50"/>
      <c r="Q198" s="50"/>
      <c r="R198" s="49">
        <f t="shared" si="66"/>
        <v>70000</v>
      </c>
      <c r="S198" s="50"/>
      <c r="T198" s="50"/>
      <c r="U198" s="50"/>
      <c r="V198" s="50"/>
      <c r="W198" s="50"/>
      <c r="X198" s="50"/>
      <c r="Y198" s="87">
        <f t="shared" si="84"/>
        <v>0</v>
      </c>
      <c r="Z198" s="50"/>
      <c r="AA198" s="50"/>
      <c r="AB198" s="50"/>
      <c r="AC198" s="50"/>
      <c r="AD198" s="50"/>
      <c r="AE198" s="50"/>
      <c r="AF198" s="87">
        <f t="shared" si="85"/>
        <v>0</v>
      </c>
      <c r="AG198" s="50"/>
      <c r="AH198" s="50"/>
      <c r="AI198" s="50"/>
      <c r="AJ198" s="50"/>
      <c r="AK198" s="50"/>
      <c r="AL198" s="50"/>
      <c r="AM198" s="87">
        <f t="shared" si="86"/>
        <v>0</v>
      </c>
      <c r="AN198" s="50"/>
      <c r="AO198" s="50"/>
      <c r="AP198" s="50"/>
      <c r="AQ198" s="50"/>
      <c r="AR198" s="50"/>
      <c r="AS198" s="50"/>
      <c r="AT198" s="87">
        <f t="shared" si="87"/>
        <v>0</v>
      </c>
      <c r="AU198" s="95">
        <f t="shared" si="82"/>
        <v>70000</v>
      </c>
      <c r="AV198" s="89" t="s">
        <v>888</v>
      </c>
      <c r="AW198" s="50">
        <v>2023</v>
      </c>
      <c r="AX198" s="50">
        <v>2023</v>
      </c>
      <c r="AY198" s="48" t="s">
        <v>68</v>
      </c>
    </row>
    <row r="199" spans="1:51" ht="91.5" x14ac:dyDescent="0.25">
      <c r="A199" s="126" t="s">
        <v>618</v>
      </c>
      <c r="B199" s="48" t="s">
        <v>59</v>
      </c>
      <c r="C199" s="48" t="s">
        <v>97</v>
      </c>
      <c r="D199" s="50"/>
      <c r="E199" s="50"/>
      <c r="F199" s="50"/>
      <c r="G199" s="50"/>
      <c r="H199" s="50"/>
      <c r="I199" s="50"/>
      <c r="J199" s="50"/>
      <c r="K199" s="87">
        <f t="shared" si="83"/>
        <v>0</v>
      </c>
      <c r="L199" s="50">
        <v>130000</v>
      </c>
      <c r="M199" s="50"/>
      <c r="N199" s="50"/>
      <c r="O199" s="50"/>
      <c r="P199" s="50"/>
      <c r="Q199" s="50"/>
      <c r="R199" s="49">
        <f t="shared" si="66"/>
        <v>130000</v>
      </c>
      <c r="S199" s="50"/>
      <c r="T199" s="50"/>
      <c r="U199" s="50"/>
      <c r="V199" s="50"/>
      <c r="W199" s="50"/>
      <c r="X199" s="50"/>
      <c r="Y199" s="87">
        <f t="shared" si="84"/>
        <v>0</v>
      </c>
      <c r="Z199" s="50"/>
      <c r="AA199" s="50"/>
      <c r="AB199" s="50"/>
      <c r="AC199" s="50"/>
      <c r="AD199" s="50"/>
      <c r="AE199" s="50"/>
      <c r="AF199" s="87">
        <f t="shared" si="85"/>
        <v>0</v>
      </c>
      <c r="AG199" s="50"/>
      <c r="AH199" s="50"/>
      <c r="AI199" s="50"/>
      <c r="AJ199" s="50"/>
      <c r="AK199" s="50"/>
      <c r="AL199" s="50"/>
      <c r="AM199" s="87">
        <f t="shared" si="86"/>
        <v>0</v>
      </c>
      <c r="AN199" s="50"/>
      <c r="AO199" s="50"/>
      <c r="AP199" s="50"/>
      <c r="AQ199" s="50"/>
      <c r="AR199" s="50"/>
      <c r="AS199" s="50"/>
      <c r="AT199" s="87">
        <f t="shared" si="87"/>
        <v>0</v>
      </c>
      <c r="AU199" s="95">
        <f t="shared" si="82"/>
        <v>130000</v>
      </c>
      <c r="AV199" s="89" t="s">
        <v>889</v>
      </c>
      <c r="AW199" s="50">
        <v>2023</v>
      </c>
      <c r="AX199" s="50">
        <v>2023</v>
      </c>
      <c r="AY199" s="48" t="s">
        <v>68</v>
      </c>
    </row>
    <row r="200" spans="1:51" x14ac:dyDescent="0.25">
      <c r="A200" s="339" t="s">
        <v>619</v>
      </c>
      <c r="B200" s="326"/>
      <c r="C200" s="326"/>
      <c r="D200" s="326"/>
      <c r="E200" s="326"/>
      <c r="F200" s="326"/>
      <c r="G200" s="326"/>
      <c r="H200" s="326"/>
      <c r="I200" s="326"/>
      <c r="J200" s="326"/>
      <c r="K200" s="326"/>
      <c r="L200" s="326"/>
      <c r="M200" s="326"/>
      <c r="N200" s="326"/>
      <c r="O200" s="326"/>
      <c r="P200" s="326"/>
      <c r="Q200" s="326"/>
      <c r="R200" s="326"/>
      <c r="S200" s="326"/>
      <c r="T200" s="326"/>
      <c r="U200" s="326"/>
      <c r="V200" s="326"/>
      <c r="W200" s="326"/>
      <c r="X200" s="326"/>
      <c r="Y200" s="326"/>
      <c r="Z200" s="326"/>
      <c r="AA200" s="326"/>
      <c r="AB200" s="326"/>
      <c r="AC200" s="326"/>
      <c r="AD200" s="326"/>
      <c r="AE200" s="326"/>
      <c r="AF200" s="326"/>
      <c r="AG200" s="326"/>
      <c r="AH200" s="326"/>
      <c r="AI200" s="326"/>
      <c r="AJ200" s="326"/>
      <c r="AK200" s="326"/>
      <c r="AL200" s="326"/>
      <c r="AM200" s="326"/>
      <c r="AN200" s="326"/>
      <c r="AO200" s="326"/>
      <c r="AP200" s="326"/>
      <c r="AQ200" s="326"/>
      <c r="AR200" s="326"/>
      <c r="AS200" s="326"/>
      <c r="AT200" s="326"/>
      <c r="AU200" s="326"/>
      <c r="AV200" s="326"/>
      <c r="AW200" s="326"/>
      <c r="AX200" s="326"/>
      <c r="AY200" s="326"/>
    </row>
    <row r="201" spans="1:51" ht="222" x14ac:dyDescent="0.25">
      <c r="A201" s="126" t="s">
        <v>435</v>
      </c>
      <c r="B201" s="51" t="s">
        <v>108</v>
      </c>
      <c r="C201" s="48" t="s">
        <v>97</v>
      </c>
      <c r="D201" s="103"/>
      <c r="E201" s="50">
        <v>30000</v>
      </c>
      <c r="F201" s="50"/>
      <c r="G201" s="50"/>
      <c r="H201" s="50"/>
      <c r="I201" s="50"/>
      <c r="J201" s="50"/>
      <c r="K201" s="87">
        <f>E201+F201+G201+I201</f>
        <v>30000</v>
      </c>
      <c r="L201" s="50">
        <v>30000</v>
      </c>
      <c r="M201" s="50"/>
      <c r="N201" s="50"/>
      <c r="O201" s="50"/>
      <c r="P201" s="50"/>
      <c r="Q201" s="50"/>
      <c r="R201" s="49">
        <f t="shared" si="66"/>
        <v>30000</v>
      </c>
      <c r="S201" s="50">
        <v>30000</v>
      </c>
      <c r="T201" s="50"/>
      <c r="U201" s="50"/>
      <c r="V201" s="50"/>
      <c r="W201" s="50"/>
      <c r="X201" s="50"/>
      <c r="Y201" s="87">
        <f>S201+T201+U201+W201</f>
        <v>30000</v>
      </c>
      <c r="Z201" s="50">
        <v>30000</v>
      </c>
      <c r="AA201" s="50"/>
      <c r="AB201" s="50"/>
      <c r="AC201" s="50"/>
      <c r="AD201" s="50"/>
      <c r="AE201" s="50"/>
      <c r="AF201" s="87">
        <f>Z201+AA201+AB201+AD201</f>
        <v>30000</v>
      </c>
      <c r="AG201" s="50">
        <v>30000</v>
      </c>
      <c r="AH201" s="50"/>
      <c r="AI201" s="50"/>
      <c r="AJ201" s="50"/>
      <c r="AK201" s="50"/>
      <c r="AL201" s="50"/>
      <c r="AM201" s="87">
        <f>AG201+AH201+AI201+AK201</f>
        <v>30000</v>
      </c>
      <c r="AN201" s="50">
        <v>30000</v>
      </c>
      <c r="AO201" s="50"/>
      <c r="AP201" s="50"/>
      <c r="AQ201" s="50"/>
      <c r="AR201" s="50"/>
      <c r="AS201" s="50"/>
      <c r="AT201" s="87">
        <f>AN201+AO201+AP201+AR201</f>
        <v>30000</v>
      </c>
      <c r="AU201" s="95">
        <f t="shared" ref="AU201" si="88">AT201+AM201+AF201+Y201+R201+K201</f>
        <v>180000</v>
      </c>
      <c r="AV201" s="89" t="s">
        <v>810</v>
      </c>
      <c r="AW201" s="50">
        <v>2022</v>
      </c>
      <c r="AX201" s="50">
        <v>2027</v>
      </c>
      <c r="AY201" s="48" t="s">
        <v>88</v>
      </c>
    </row>
    <row r="202" spans="1:51" x14ac:dyDescent="0.25">
      <c r="K202" s="3"/>
      <c r="R202" s="3"/>
    </row>
    <row r="203" spans="1:51" x14ac:dyDescent="0.25">
      <c r="K203" s="3"/>
      <c r="R203" s="3"/>
    </row>
    <row r="204" spans="1:51" x14ac:dyDescent="0.25">
      <c r="K204" s="3"/>
      <c r="R204" s="3"/>
    </row>
    <row r="205" spans="1:51" x14ac:dyDescent="0.25">
      <c r="K205" s="3"/>
      <c r="R205" s="3"/>
    </row>
    <row r="206" spans="1:51" ht="18.75" x14ac:dyDescent="0.25">
      <c r="A206" s="159" t="s">
        <v>656</v>
      </c>
      <c r="B206" s="160" t="s">
        <v>657</v>
      </c>
      <c r="C206" s="20"/>
      <c r="D206" s="20"/>
      <c r="E206" s="12"/>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3"/>
      <c r="AV206" s="45"/>
      <c r="AW206" s="20"/>
      <c r="AX206" s="12"/>
      <c r="AY206" s="20"/>
    </row>
    <row r="207" spans="1:51" x14ac:dyDescent="0.25">
      <c r="K207" s="3"/>
      <c r="R207" s="3"/>
    </row>
    <row r="208" spans="1:51"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2">
    <mergeCell ref="A17:AY17"/>
    <mergeCell ref="A89:AY89"/>
    <mergeCell ref="A140:AY140"/>
    <mergeCell ref="A149:AY149"/>
    <mergeCell ref="A146:AY146"/>
    <mergeCell ref="A148:D148"/>
    <mergeCell ref="A96:AY96"/>
    <mergeCell ref="A19:AY19"/>
    <mergeCell ref="A163:AY163"/>
    <mergeCell ref="A151:AY151"/>
    <mergeCell ref="A157:AY157"/>
    <mergeCell ref="A159:AY159"/>
    <mergeCell ref="A161:AY161"/>
    <mergeCell ref="A156:AY156"/>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22:AY122"/>
    <mergeCell ref="A124:AY124"/>
    <mergeCell ref="A127:AY127"/>
    <mergeCell ref="A129:AY129"/>
    <mergeCell ref="A8:AY8"/>
    <mergeCell ref="A54:AY54"/>
    <mergeCell ref="A20:AY20"/>
    <mergeCell ref="A56:AY56"/>
    <mergeCell ref="A58:AY58"/>
    <mergeCell ref="A62:D62"/>
    <mergeCell ref="A90:D90"/>
    <mergeCell ref="A126:D126"/>
    <mergeCell ref="A91:AY91"/>
    <mergeCell ref="A120:AY120"/>
    <mergeCell ref="A100:AY100"/>
    <mergeCell ref="A200:AY200"/>
    <mergeCell ref="A188:AY188"/>
    <mergeCell ref="A194:AY194"/>
    <mergeCell ref="A166:AY166"/>
    <mergeCell ref="A165:D165"/>
    <mergeCell ref="A183:AY183"/>
    <mergeCell ref="A181:AY181"/>
    <mergeCell ref="A179:AY179"/>
    <mergeCell ref="A169:AY169"/>
    <mergeCell ref="B168:AY168"/>
    <mergeCell ref="A187:AY187"/>
    <mergeCell ref="A185:AY185"/>
    <mergeCell ref="A11:AY11"/>
    <mergeCell ref="A15:AY15"/>
    <mergeCell ref="A133:AY133"/>
    <mergeCell ref="A136:AY136"/>
    <mergeCell ref="A138:AY138"/>
    <mergeCell ref="A135:D135"/>
    <mergeCell ref="A63:AY63"/>
    <mergeCell ref="A60:AY60"/>
    <mergeCell ref="A68:AY68"/>
    <mergeCell ref="A88:AY88"/>
    <mergeCell ref="A131:AY131"/>
    <mergeCell ref="A87:AY87"/>
    <mergeCell ref="A25:AY25"/>
    <mergeCell ref="A52:AY52"/>
    <mergeCell ref="A94:AY94"/>
    <mergeCell ref="A99:AY99"/>
  </mergeCells>
  <phoneticPr fontId="8" type="noConversion"/>
  <conditionalFormatting sqref="E126:AU126">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B58" sqref="B58"/>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59" t="s">
        <v>201</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383"/>
    </row>
    <row r="2" spans="1:51" s="12" customFormat="1" ht="56.25" customHeight="1" thickBot="1" x14ac:dyDescent="0.35">
      <c r="A2" s="342" t="s">
        <v>203</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row>
    <row r="3" spans="1:51" ht="18" customHeight="1" thickBot="1" x14ac:dyDescent="0.3">
      <c r="A3" s="386" t="s">
        <v>1</v>
      </c>
      <c r="B3" s="386" t="s">
        <v>0</v>
      </c>
      <c r="C3" s="386" t="s">
        <v>25</v>
      </c>
      <c r="D3" s="386" t="s">
        <v>24</v>
      </c>
      <c r="E3" s="389">
        <v>2022</v>
      </c>
      <c r="F3" s="390"/>
      <c r="G3" s="390"/>
      <c r="H3" s="390"/>
      <c r="I3" s="390"/>
      <c r="J3" s="390"/>
      <c r="K3" s="391"/>
      <c r="L3" s="389">
        <v>2023</v>
      </c>
      <c r="M3" s="390"/>
      <c r="N3" s="390"/>
      <c r="O3" s="390"/>
      <c r="P3" s="390"/>
      <c r="Q3" s="390"/>
      <c r="R3" s="391"/>
      <c r="S3" s="389">
        <v>2024</v>
      </c>
      <c r="T3" s="390"/>
      <c r="U3" s="390"/>
      <c r="V3" s="390"/>
      <c r="W3" s="390"/>
      <c r="X3" s="390"/>
      <c r="Y3" s="391"/>
      <c r="Z3" s="389">
        <v>2025</v>
      </c>
      <c r="AA3" s="390"/>
      <c r="AB3" s="390"/>
      <c r="AC3" s="390"/>
      <c r="AD3" s="390"/>
      <c r="AE3" s="390"/>
      <c r="AF3" s="391"/>
      <c r="AG3" s="389">
        <v>2026</v>
      </c>
      <c r="AH3" s="390"/>
      <c r="AI3" s="390"/>
      <c r="AJ3" s="390"/>
      <c r="AK3" s="390"/>
      <c r="AL3" s="390"/>
      <c r="AM3" s="391"/>
      <c r="AN3" s="389">
        <v>2027</v>
      </c>
      <c r="AO3" s="390"/>
      <c r="AP3" s="390"/>
      <c r="AQ3" s="390"/>
      <c r="AR3" s="390"/>
      <c r="AS3" s="390"/>
      <c r="AT3" s="391"/>
      <c r="AU3" s="386" t="s">
        <v>27</v>
      </c>
      <c r="AV3" s="392" t="s">
        <v>4</v>
      </c>
      <c r="AW3" s="395" t="s">
        <v>21</v>
      </c>
      <c r="AX3" s="395" t="s">
        <v>22</v>
      </c>
      <c r="AY3" s="392" t="s">
        <v>5</v>
      </c>
    </row>
    <row r="4" spans="1:51" ht="27" customHeight="1" thickBot="1" x14ac:dyDescent="0.3">
      <c r="A4" s="402"/>
      <c r="B4" s="387"/>
      <c r="C4" s="387"/>
      <c r="D4" s="387"/>
      <c r="E4" s="340" t="s">
        <v>655</v>
      </c>
      <c r="F4" s="340"/>
      <c r="G4" s="340"/>
      <c r="H4" s="340"/>
      <c r="I4" s="340"/>
      <c r="J4" s="340"/>
      <c r="K4" s="341"/>
      <c r="L4" s="340" t="s">
        <v>655</v>
      </c>
      <c r="M4" s="340"/>
      <c r="N4" s="340"/>
      <c r="O4" s="340"/>
      <c r="P4" s="340"/>
      <c r="Q4" s="340"/>
      <c r="R4" s="341"/>
      <c r="S4" s="340" t="s">
        <v>655</v>
      </c>
      <c r="T4" s="340"/>
      <c r="U4" s="340"/>
      <c r="V4" s="340"/>
      <c r="W4" s="340"/>
      <c r="X4" s="340"/>
      <c r="Y4" s="341"/>
      <c r="Z4" s="340" t="s">
        <v>655</v>
      </c>
      <c r="AA4" s="340"/>
      <c r="AB4" s="340"/>
      <c r="AC4" s="340"/>
      <c r="AD4" s="340"/>
      <c r="AE4" s="340"/>
      <c r="AF4" s="341"/>
      <c r="AG4" s="340" t="s">
        <v>655</v>
      </c>
      <c r="AH4" s="340"/>
      <c r="AI4" s="340"/>
      <c r="AJ4" s="340"/>
      <c r="AK4" s="340"/>
      <c r="AL4" s="340"/>
      <c r="AM4" s="341"/>
      <c r="AN4" s="340" t="s">
        <v>655</v>
      </c>
      <c r="AO4" s="340"/>
      <c r="AP4" s="340"/>
      <c r="AQ4" s="340"/>
      <c r="AR4" s="340"/>
      <c r="AS4" s="340"/>
      <c r="AT4" s="341"/>
      <c r="AU4" s="387"/>
      <c r="AV4" s="393"/>
      <c r="AW4" s="396"/>
      <c r="AX4" s="396"/>
      <c r="AY4" s="393"/>
    </row>
    <row r="5" spans="1:51" ht="102.75" customHeight="1" thickBot="1" x14ac:dyDescent="0.3">
      <c r="A5" s="403"/>
      <c r="B5" s="388"/>
      <c r="C5" s="388"/>
      <c r="D5" s="388"/>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388"/>
      <c r="AV5" s="394"/>
      <c r="AW5" s="397"/>
      <c r="AX5" s="397"/>
      <c r="AY5" s="394"/>
    </row>
    <row r="6" spans="1:51" s="4" customFormat="1" ht="36.75" customHeight="1" thickBot="1" x14ac:dyDescent="0.3">
      <c r="A6" s="384"/>
      <c r="B6" s="385"/>
      <c r="C6" s="385"/>
      <c r="D6" s="385"/>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400" t="s">
        <v>620</v>
      </c>
      <c r="B7" s="401"/>
      <c r="C7" s="401"/>
      <c r="D7" s="401"/>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398" t="s">
        <v>621</v>
      </c>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row>
    <row r="9" spans="1:51" ht="93" customHeight="1" x14ac:dyDescent="0.25">
      <c r="A9" s="156" t="s">
        <v>436</v>
      </c>
      <c r="B9" s="38" t="s">
        <v>60</v>
      </c>
      <c r="C9" s="32" t="s">
        <v>97</v>
      </c>
      <c r="D9" s="201"/>
      <c r="E9" s="202"/>
      <c r="F9" s="203"/>
      <c r="G9" s="204"/>
      <c r="H9" s="40"/>
      <c r="I9" s="205"/>
      <c r="J9" s="40"/>
      <c r="K9" s="47">
        <f>E9+F9+G9+I9</f>
        <v>0</v>
      </c>
      <c r="L9" s="162">
        <v>259550</v>
      </c>
      <c r="M9" s="40"/>
      <c r="N9" s="40">
        <v>49000</v>
      </c>
      <c r="O9" s="40"/>
      <c r="P9" s="206">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7" t="s">
        <v>811</v>
      </c>
      <c r="AW9" s="36">
        <v>2023</v>
      </c>
      <c r="AX9" s="36">
        <v>2023</v>
      </c>
      <c r="AY9" s="26" t="s">
        <v>68</v>
      </c>
    </row>
    <row r="10" spans="1:51" ht="149.25" customHeight="1" thickBot="1" x14ac:dyDescent="0.3">
      <c r="A10" s="128" t="s">
        <v>633</v>
      </c>
      <c r="B10" s="38" t="s">
        <v>123</v>
      </c>
      <c r="C10" s="32" t="s">
        <v>97</v>
      </c>
      <c r="D10" s="40"/>
      <c r="E10" s="208"/>
      <c r="F10" s="40"/>
      <c r="G10" s="209"/>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778</v>
      </c>
      <c r="AW10" s="36">
        <v>2023</v>
      </c>
      <c r="AX10" s="36">
        <v>2023</v>
      </c>
      <c r="AY10" s="26" t="s">
        <v>68</v>
      </c>
    </row>
    <row r="11" spans="1:51" s="20" customFormat="1" ht="45" hidden="1" customHeight="1" thickBot="1" x14ac:dyDescent="0.3">
      <c r="A11" s="24" t="s">
        <v>634</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398" t="s">
        <v>622</v>
      </c>
      <c r="B12" s="399"/>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c r="AK12" s="399"/>
      <c r="AL12" s="399"/>
      <c r="AM12" s="399"/>
      <c r="AN12" s="399"/>
      <c r="AO12" s="399"/>
      <c r="AP12" s="399"/>
      <c r="AQ12" s="399"/>
      <c r="AR12" s="399"/>
      <c r="AS12" s="399"/>
      <c r="AT12" s="399"/>
      <c r="AU12" s="399"/>
      <c r="AV12" s="399"/>
      <c r="AW12" s="399"/>
      <c r="AX12" s="399"/>
      <c r="AY12" s="399"/>
    </row>
    <row r="13" spans="1:51" s="20" customFormat="1" ht="45" hidden="1" customHeight="1" thickBot="1" x14ac:dyDescent="0.3">
      <c r="A13" s="24" t="s">
        <v>437</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398" t="s">
        <v>623</v>
      </c>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399"/>
      <c r="AR14" s="399"/>
      <c r="AS14" s="399"/>
      <c r="AT14" s="399"/>
      <c r="AU14" s="399"/>
      <c r="AV14" s="399"/>
      <c r="AW14" s="399"/>
      <c r="AX14" s="399"/>
      <c r="AY14" s="399"/>
    </row>
    <row r="15" spans="1:51" s="20" customFormat="1" ht="45" hidden="1" customHeight="1" thickBot="1" x14ac:dyDescent="0.3">
      <c r="A15" s="24" t="s">
        <v>438</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398" t="s">
        <v>624</v>
      </c>
      <c r="B16" s="399"/>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row>
    <row r="17" spans="1:51" s="20" customFormat="1" ht="45" hidden="1" customHeight="1" thickBot="1" x14ac:dyDescent="0.3">
      <c r="A17" s="24" t="s">
        <v>439</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398" t="s">
        <v>625</v>
      </c>
      <c r="B18" s="399"/>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row>
    <row r="19" spans="1:51" s="20" customFormat="1" ht="45" hidden="1" customHeight="1" thickBot="1" x14ac:dyDescent="0.3">
      <c r="A19" s="24" t="s">
        <v>440</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398" t="s">
        <v>626</v>
      </c>
      <c r="B20" s="399"/>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row>
    <row r="21" spans="1:51" s="20" customFormat="1" ht="45" hidden="1" customHeight="1" thickBot="1" x14ac:dyDescent="0.3">
      <c r="A21" s="24" t="s">
        <v>441</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2" t="s">
        <v>441</v>
      </c>
      <c r="B22" s="233" t="s">
        <v>927</v>
      </c>
      <c r="C22" s="234" t="s">
        <v>97</v>
      </c>
      <c r="D22" s="235"/>
      <c r="E22" s="236"/>
      <c r="F22" s="236"/>
      <c r="G22" s="235"/>
      <c r="H22" s="235"/>
      <c r="I22" s="235"/>
      <c r="J22" s="235"/>
      <c r="K22" s="237">
        <f t="shared" si="61"/>
        <v>0</v>
      </c>
      <c r="L22" s="236"/>
      <c r="M22" s="236"/>
      <c r="N22" s="236">
        <v>6000000</v>
      </c>
      <c r="O22" s="234" t="s">
        <v>931</v>
      </c>
      <c r="P22" s="236">
        <v>4000000</v>
      </c>
      <c r="Q22" s="234" t="s">
        <v>928</v>
      </c>
      <c r="R22" s="237">
        <f>L22+M22+N22+P22</f>
        <v>10000000</v>
      </c>
      <c r="S22" s="235"/>
      <c r="T22" s="235"/>
      <c r="U22" s="236">
        <v>6000000</v>
      </c>
      <c r="V22" s="234" t="s">
        <v>931</v>
      </c>
      <c r="W22" s="236">
        <v>4000000</v>
      </c>
      <c r="X22" s="234" t="s">
        <v>928</v>
      </c>
      <c r="Y22" s="237">
        <f t="shared" si="63"/>
        <v>10000000</v>
      </c>
      <c r="Z22" s="235"/>
      <c r="AA22" s="235"/>
      <c r="AB22" s="235"/>
      <c r="AC22" s="235"/>
      <c r="AD22" s="235"/>
      <c r="AE22" s="235"/>
      <c r="AF22" s="237">
        <f t="shared" si="64"/>
        <v>0</v>
      </c>
      <c r="AG22" s="235"/>
      <c r="AH22" s="235"/>
      <c r="AI22" s="235"/>
      <c r="AJ22" s="235"/>
      <c r="AK22" s="235"/>
      <c r="AL22" s="235"/>
      <c r="AM22" s="237">
        <f t="shared" si="65"/>
        <v>0</v>
      </c>
      <c r="AN22" s="235"/>
      <c r="AO22" s="235"/>
      <c r="AP22" s="235"/>
      <c r="AQ22" s="235"/>
      <c r="AR22" s="235"/>
      <c r="AS22" s="235"/>
      <c r="AT22" s="237">
        <f t="shared" si="66"/>
        <v>0</v>
      </c>
      <c r="AU22" s="238">
        <f>AT22+AM22+AF22+Y22+R22+K22</f>
        <v>20000000</v>
      </c>
      <c r="AV22" s="239" t="s">
        <v>932</v>
      </c>
      <c r="AW22" s="235">
        <v>2023</v>
      </c>
      <c r="AX22" s="235">
        <v>2024</v>
      </c>
      <c r="AY22" s="240" t="s">
        <v>929</v>
      </c>
    </row>
    <row r="23" spans="1:51" ht="41.25" customHeight="1" thickBot="1" x14ac:dyDescent="0.3">
      <c r="A23" s="332" t="s">
        <v>933</v>
      </c>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3"/>
      <c r="AP23" s="333"/>
      <c r="AQ23" s="333"/>
      <c r="AR23" s="333"/>
      <c r="AS23" s="333"/>
      <c r="AT23" s="333"/>
      <c r="AU23" s="333"/>
      <c r="AV23" s="333"/>
      <c r="AW23" s="333"/>
      <c r="AX23" s="333"/>
      <c r="AY23" s="334"/>
    </row>
    <row r="24" spans="1:51" s="20" customFormat="1" ht="31.5" customHeight="1" x14ac:dyDescent="0.25">
      <c r="A24" s="398" t="s">
        <v>627</v>
      </c>
      <c r="B24" s="399"/>
      <c r="C24" s="399"/>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399"/>
      <c r="AT24" s="399"/>
      <c r="AU24" s="399"/>
      <c r="AV24" s="399"/>
      <c r="AW24" s="399"/>
      <c r="AX24" s="399"/>
      <c r="AY24" s="399"/>
    </row>
    <row r="25" spans="1:51" ht="141" customHeight="1" thickBot="1" x14ac:dyDescent="0.3">
      <c r="A25" s="128" t="s">
        <v>628</v>
      </c>
      <c r="B25" s="32" t="s">
        <v>239</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779</v>
      </c>
      <c r="AW25" s="40">
        <v>2024</v>
      </c>
      <c r="AX25" s="40">
        <v>2024</v>
      </c>
      <c r="AY25" s="25" t="s">
        <v>235</v>
      </c>
    </row>
    <row r="26" spans="1:51" s="20" customFormat="1" ht="31.5" customHeight="1" x14ac:dyDescent="0.25">
      <c r="A26" s="398" t="s">
        <v>629</v>
      </c>
      <c r="B26" s="399"/>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399"/>
      <c r="AT26" s="399"/>
      <c r="AU26" s="399"/>
      <c r="AV26" s="399"/>
      <c r="AW26" s="399"/>
      <c r="AX26" s="399"/>
      <c r="AY26" s="399"/>
    </row>
    <row r="27" spans="1:51" s="20" customFormat="1" ht="45" hidden="1" customHeight="1" x14ac:dyDescent="0.25">
      <c r="A27" s="24" t="s">
        <v>630</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656</v>
      </c>
      <c r="B33" s="160" t="s">
        <v>657</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2:AY2"/>
    <mergeCell ref="AN4:AT4"/>
    <mergeCell ref="AN3:AT3"/>
    <mergeCell ref="AG3:AM3"/>
    <mergeCell ref="A3:A5"/>
    <mergeCell ref="AG4:AM4"/>
    <mergeCell ref="S4:Y4"/>
    <mergeCell ref="AY3:AY5"/>
    <mergeCell ref="A26:AY26"/>
    <mergeCell ref="A8:AY8"/>
    <mergeCell ref="A20:AY20"/>
    <mergeCell ref="A24:AY24"/>
    <mergeCell ref="A7:D7"/>
    <mergeCell ref="A18:AY18"/>
    <mergeCell ref="A12:AY12"/>
    <mergeCell ref="A14:AY14"/>
    <mergeCell ref="A16:AY16"/>
    <mergeCell ref="A23:AY2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A14" sqref="A14:XFD14"/>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59" t="s">
        <v>199</v>
      </c>
      <c r="B2" s="359"/>
      <c r="C2" s="359"/>
      <c r="D2" s="359"/>
      <c r="E2" s="359"/>
      <c r="F2" s="359"/>
      <c r="G2" s="359"/>
      <c r="H2" s="359"/>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row>
    <row r="3" spans="1:51" s="12" customFormat="1" ht="56.25" customHeight="1" thickBot="1" x14ac:dyDescent="0.35">
      <c r="A3" s="342" t="s">
        <v>204</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343"/>
      <c r="AO3" s="343"/>
      <c r="AP3" s="343"/>
      <c r="AQ3" s="343"/>
      <c r="AR3" s="343"/>
      <c r="AS3" s="343"/>
      <c r="AT3" s="343"/>
      <c r="AU3" s="343"/>
      <c r="AV3" s="343"/>
      <c r="AW3" s="343"/>
      <c r="AX3" s="343"/>
      <c r="AY3" s="343"/>
    </row>
    <row r="4" spans="1:51" ht="18" customHeight="1" thickBot="1" x14ac:dyDescent="0.3">
      <c r="A4" s="386" t="s">
        <v>1</v>
      </c>
      <c r="B4" s="386" t="s">
        <v>0</v>
      </c>
      <c r="C4" s="386" t="s">
        <v>25</v>
      </c>
      <c r="D4" s="386" t="s">
        <v>24</v>
      </c>
      <c r="E4" s="389">
        <v>2022</v>
      </c>
      <c r="F4" s="412"/>
      <c r="G4" s="412"/>
      <c r="H4" s="412"/>
      <c r="I4" s="412"/>
      <c r="J4" s="412"/>
      <c r="K4" s="413"/>
      <c r="L4" s="389">
        <v>2023</v>
      </c>
      <c r="M4" s="412"/>
      <c r="N4" s="412"/>
      <c r="O4" s="412"/>
      <c r="P4" s="412"/>
      <c r="Q4" s="412"/>
      <c r="R4" s="413"/>
      <c r="S4" s="389">
        <v>2024</v>
      </c>
      <c r="T4" s="412"/>
      <c r="U4" s="412"/>
      <c r="V4" s="412"/>
      <c r="W4" s="412"/>
      <c r="X4" s="412"/>
      <c r="Y4" s="413"/>
      <c r="Z4" s="389">
        <v>2025</v>
      </c>
      <c r="AA4" s="412"/>
      <c r="AB4" s="412"/>
      <c r="AC4" s="412"/>
      <c r="AD4" s="412"/>
      <c r="AE4" s="412"/>
      <c r="AF4" s="413"/>
      <c r="AG4" s="389">
        <v>2026</v>
      </c>
      <c r="AH4" s="412"/>
      <c r="AI4" s="412"/>
      <c r="AJ4" s="412"/>
      <c r="AK4" s="412"/>
      <c r="AL4" s="412"/>
      <c r="AM4" s="413"/>
      <c r="AN4" s="389">
        <v>2027</v>
      </c>
      <c r="AO4" s="412"/>
      <c r="AP4" s="412"/>
      <c r="AQ4" s="412"/>
      <c r="AR4" s="412"/>
      <c r="AS4" s="412"/>
      <c r="AT4" s="413"/>
      <c r="AU4" s="386" t="s">
        <v>27</v>
      </c>
      <c r="AV4" s="386" t="s">
        <v>4</v>
      </c>
      <c r="AW4" s="409" t="s">
        <v>21</v>
      </c>
      <c r="AX4" s="409" t="s">
        <v>22</v>
      </c>
      <c r="AY4" s="386" t="s">
        <v>5</v>
      </c>
    </row>
    <row r="5" spans="1:51" ht="27" customHeight="1" thickBot="1" x14ac:dyDescent="0.3">
      <c r="A5" s="405"/>
      <c r="B5" s="405"/>
      <c r="C5" s="405"/>
      <c r="D5" s="405"/>
      <c r="E5" s="340" t="s">
        <v>655</v>
      </c>
      <c r="F5" s="340"/>
      <c r="G5" s="340"/>
      <c r="H5" s="340"/>
      <c r="I5" s="340"/>
      <c r="J5" s="340"/>
      <c r="K5" s="341"/>
      <c r="L5" s="340" t="s">
        <v>655</v>
      </c>
      <c r="M5" s="340"/>
      <c r="N5" s="340"/>
      <c r="O5" s="340"/>
      <c r="P5" s="340"/>
      <c r="Q5" s="340"/>
      <c r="R5" s="341"/>
      <c r="S5" s="340" t="s">
        <v>655</v>
      </c>
      <c r="T5" s="340"/>
      <c r="U5" s="340"/>
      <c r="V5" s="340"/>
      <c r="W5" s="340"/>
      <c r="X5" s="340"/>
      <c r="Y5" s="341"/>
      <c r="Z5" s="340" t="s">
        <v>655</v>
      </c>
      <c r="AA5" s="340"/>
      <c r="AB5" s="340"/>
      <c r="AC5" s="340"/>
      <c r="AD5" s="340"/>
      <c r="AE5" s="340"/>
      <c r="AF5" s="341"/>
      <c r="AG5" s="340" t="s">
        <v>655</v>
      </c>
      <c r="AH5" s="340"/>
      <c r="AI5" s="340"/>
      <c r="AJ5" s="340"/>
      <c r="AK5" s="340"/>
      <c r="AL5" s="340"/>
      <c r="AM5" s="341"/>
      <c r="AN5" s="340" t="s">
        <v>655</v>
      </c>
      <c r="AO5" s="340"/>
      <c r="AP5" s="340"/>
      <c r="AQ5" s="340"/>
      <c r="AR5" s="340"/>
      <c r="AS5" s="340"/>
      <c r="AT5" s="341"/>
      <c r="AU5" s="405"/>
      <c r="AV5" s="405"/>
      <c r="AW5" s="410"/>
      <c r="AX5" s="410"/>
      <c r="AY5" s="405"/>
    </row>
    <row r="6" spans="1:51" ht="102.75" customHeight="1" thickBot="1" x14ac:dyDescent="0.3">
      <c r="A6" s="406"/>
      <c r="B6" s="406"/>
      <c r="C6" s="406"/>
      <c r="D6" s="406"/>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6"/>
      <c r="AV6" s="406"/>
      <c r="AW6" s="411"/>
      <c r="AX6" s="411"/>
      <c r="AY6" s="406"/>
    </row>
    <row r="7" spans="1:51" s="8" customFormat="1" ht="18.75" customHeight="1" thickBot="1" x14ac:dyDescent="0.3">
      <c r="A7" s="384"/>
      <c r="B7" s="407"/>
      <c r="C7" s="407"/>
      <c r="D7" s="408"/>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400" t="s">
        <v>442</v>
      </c>
      <c r="B8" s="401"/>
      <c r="C8" s="401"/>
      <c r="D8" s="401"/>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398" t="s">
        <v>631</v>
      </c>
      <c r="B9" s="399"/>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row>
    <row r="10" spans="1:51" s="20" customFormat="1" ht="408.75" customHeight="1" thickBot="1" x14ac:dyDescent="0.3">
      <c r="A10" s="24" t="s">
        <v>443</v>
      </c>
      <c r="B10" s="32" t="s">
        <v>517</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891</v>
      </c>
      <c r="AW10" s="36">
        <v>2022</v>
      </c>
      <c r="AX10" s="36">
        <v>2022</v>
      </c>
      <c r="AY10" s="26" t="s">
        <v>68</v>
      </c>
    </row>
    <row r="11" spans="1:51" s="20" customFormat="1" ht="31.5" customHeight="1" x14ac:dyDescent="0.25">
      <c r="A11" s="398" t="s">
        <v>632</v>
      </c>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row>
    <row r="12" spans="1:51" s="20" customFormat="1" ht="118.5" customHeight="1" x14ac:dyDescent="0.25">
      <c r="A12" s="24" t="s">
        <v>444</v>
      </c>
      <c r="B12" s="32" t="s">
        <v>643</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780</v>
      </c>
      <c r="AW12" s="32">
        <v>2025</v>
      </c>
      <c r="AX12" s="36">
        <v>2026</v>
      </c>
      <c r="AY12" s="26" t="s">
        <v>644</v>
      </c>
    </row>
    <row r="13" spans="1:51" s="1" customFormat="1" ht="183.75" customHeight="1" x14ac:dyDescent="0.25">
      <c r="A13" s="167" t="s">
        <v>957</v>
      </c>
      <c r="B13" s="234" t="s">
        <v>958</v>
      </c>
      <c r="C13" s="234" t="s">
        <v>97</v>
      </c>
      <c r="D13" s="235"/>
      <c r="E13" s="235"/>
      <c r="F13" s="235"/>
      <c r="G13" s="235"/>
      <c r="H13" s="235"/>
      <c r="I13" s="235"/>
      <c r="J13" s="235"/>
      <c r="K13" s="274">
        <f t="shared" si="8"/>
        <v>0</v>
      </c>
      <c r="L13" s="275"/>
      <c r="M13" s="275"/>
      <c r="N13" s="275"/>
      <c r="O13" s="275"/>
      <c r="P13" s="275"/>
      <c r="Q13" s="275"/>
      <c r="R13" s="276">
        <f>L13+M13+N13+P13</f>
        <v>0</v>
      </c>
      <c r="S13" s="275">
        <v>25000</v>
      </c>
      <c r="T13" s="275"/>
      <c r="U13" s="275"/>
      <c r="V13" s="275"/>
      <c r="W13" s="275"/>
      <c r="X13" s="275"/>
      <c r="Y13" s="276">
        <f>S13+T13+U13+W13</f>
        <v>25000</v>
      </c>
      <c r="Z13" s="275">
        <v>500000</v>
      </c>
      <c r="AA13" s="275"/>
      <c r="AB13" s="275"/>
      <c r="AC13" s="275"/>
      <c r="AD13" s="275"/>
      <c r="AE13" s="275"/>
      <c r="AF13" s="276">
        <f>Z13+AA13+AB13+AD13</f>
        <v>500000</v>
      </c>
      <c r="AG13" s="275">
        <v>500000</v>
      </c>
      <c r="AH13" s="275"/>
      <c r="AI13" s="275"/>
      <c r="AJ13" s="275"/>
      <c r="AK13" s="275"/>
      <c r="AL13" s="275"/>
      <c r="AM13" s="276">
        <f t="shared" si="12"/>
        <v>500000</v>
      </c>
      <c r="AN13" s="275"/>
      <c r="AO13" s="275"/>
      <c r="AP13" s="275"/>
      <c r="AQ13" s="275"/>
      <c r="AR13" s="275"/>
      <c r="AS13" s="275"/>
      <c r="AT13" s="277">
        <f t="shared" si="13"/>
        <v>0</v>
      </c>
      <c r="AU13" s="278">
        <f>AT13+AM13+AF13+Y13+R13+K13</f>
        <v>1025000</v>
      </c>
      <c r="AV13" s="239" t="s">
        <v>959</v>
      </c>
      <c r="AW13" s="235">
        <v>2024</v>
      </c>
      <c r="AX13" s="235">
        <v>2026</v>
      </c>
      <c r="AY13" s="52" t="s">
        <v>68</v>
      </c>
    </row>
    <row r="14" spans="1:51" ht="18.75" x14ac:dyDescent="0.25">
      <c r="A14" s="320" t="s">
        <v>999</v>
      </c>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2"/>
    </row>
    <row r="20" spans="1:50" s="20" customFormat="1" ht="18.75" x14ac:dyDescent="0.25">
      <c r="A20" s="159" t="s">
        <v>656</v>
      </c>
      <c r="B20" s="160" t="s">
        <v>657</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14:AY14"/>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C42" sqref="AC42"/>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48"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59" t="s">
        <v>199</v>
      </c>
      <c r="B2" s="359"/>
      <c r="C2" s="359"/>
      <c r="D2" s="359"/>
      <c r="E2" s="359"/>
      <c r="F2" s="359"/>
      <c r="G2" s="359"/>
      <c r="H2" s="359"/>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row>
    <row r="3" spans="1:51" s="12" customFormat="1" ht="56.25" customHeight="1" thickBot="1" x14ac:dyDescent="0.35">
      <c r="A3" s="342" t="s">
        <v>205</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343"/>
      <c r="AO3" s="343"/>
      <c r="AP3" s="343"/>
      <c r="AQ3" s="343"/>
      <c r="AR3" s="343"/>
      <c r="AS3" s="343"/>
      <c r="AT3" s="343"/>
      <c r="AU3" s="343"/>
      <c r="AV3" s="343"/>
      <c r="AW3" s="343"/>
      <c r="AX3" s="343"/>
      <c r="AY3" s="343"/>
    </row>
    <row r="4" spans="1:51" ht="18" customHeight="1" thickBot="1" x14ac:dyDescent="0.3">
      <c r="A4" s="386" t="s">
        <v>1</v>
      </c>
      <c r="B4" s="386" t="s">
        <v>0</v>
      </c>
      <c r="C4" s="386" t="s">
        <v>25</v>
      </c>
      <c r="D4" s="386" t="s">
        <v>24</v>
      </c>
      <c r="E4" s="389">
        <v>2022</v>
      </c>
      <c r="F4" s="412"/>
      <c r="G4" s="412"/>
      <c r="H4" s="412"/>
      <c r="I4" s="412"/>
      <c r="J4" s="412"/>
      <c r="K4" s="413"/>
      <c r="L4" s="389">
        <v>2023</v>
      </c>
      <c r="M4" s="412"/>
      <c r="N4" s="412"/>
      <c r="O4" s="412"/>
      <c r="P4" s="412"/>
      <c r="Q4" s="412"/>
      <c r="R4" s="413"/>
      <c r="S4" s="389">
        <v>2024</v>
      </c>
      <c r="T4" s="412"/>
      <c r="U4" s="412"/>
      <c r="V4" s="412"/>
      <c r="W4" s="412"/>
      <c r="X4" s="412"/>
      <c r="Y4" s="413"/>
      <c r="Z4" s="389">
        <v>2025</v>
      </c>
      <c r="AA4" s="412"/>
      <c r="AB4" s="412"/>
      <c r="AC4" s="412"/>
      <c r="AD4" s="412"/>
      <c r="AE4" s="412"/>
      <c r="AF4" s="413"/>
      <c r="AG4" s="389">
        <v>2026</v>
      </c>
      <c r="AH4" s="412"/>
      <c r="AI4" s="412"/>
      <c r="AJ4" s="412"/>
      <c r="AK4" s="412"/>
      <c r="AL4" s="412"/>
      <c r="AM4" s="413"/>
      <c r="AN4" s="389">
        <v>2027</v>
      </c>
      <c r="AO4" s="412"/>
      <c r="AP4" s="412"/>
      <c r="AQ4" s="412"/>
      <c r="AR4" s="412"/>
      <c r="AS4" s="412"/>
      <c r="AT4" s="413"/>
      <c r="AU4" s="386" t="s">
        <v>27</v>
      </c>
      <c r="AV4" s="386" t="s">
        <v>4</v>
      </c>
      <c r="AW4" s="409" t="s">
        <v>21</v>
      </c>
      <c r="AX4" s="409" t="s">
        <v>22</v>
      </c>
      <c r="AY4" s="386" t="s">
        <v>5</v>
      </c>
    </row>
    <row r="5" spans="1:51" ht="27" customHeight="1" thickBot="1" x14ac:dyDescent="0.3">
      <c r="A5" s="405"/>
      <c r="B5" s="405"/>
      <c r="C5" s="405"/>
      <c r="D5" s="405"/>
      <c r="E5" s="340" t="s">
        <v>655</v>
      </c>
      <c r="F5" s="340"/>
      <c r="G5" s="340"/>
      <c r="H5" s="340"/>
      <c r="I5" s="340"/>
      <c r="J5" s="340"/>
      <c r="K5" s="341"/>
      <c r="L5" s="340" t="s">
        <v>655</v>
      </c>
      <c r="M5" s="340"/>
      <c r="N5" s="340"/>
      <c r="O5" s="340"/>
      <c r="P5" s="340"/>
      <c r="Q5" s="340"/>
      <c r="R5" s="341"/>
      <c r="S5" s="340" t="s">
        <v>655</v>
      </c>
      <c r="T5" s="340"/>
      <c r="U5" s="340"/>
      <c r="V5" s="340"/>
      <c r="W5" s="340"/>
      <c r="X5" s="340"/>
      <c r="Y5" s="341"/>
      <c r="Z5" s="340" t="s">
        <v>655</v>
      </c>
      <c r="AA5" s="340"/>
      <c r="AB5" s="340"/>
      <c r="AC5" s="340"/>
      <c r="AD5" s="340"/>
      <c r="AE5" s="340"/>
      <c r="AF5" s="341"/>
      <c r="AG5" s="340" t="s">
        <v>655</v>
      </c>
      <c r="AH5" s="340"/>
      <c r="AI5" s="340"/>
      <c r="AJ5" s="340"/>
      <c r="AK5" s="340"/>
      <c r="AL5" s="340"/>
      <c r="AM5" s="341"/>
      <c r="AN5" s="340" t="s">
        <v>655</v>
      </c>
      <c r="AO5" s="340"/>
      <c r="AP5" s="340"/>
      <c r="AQ5" s="340"/>
      <c r="AR5" s="340"/>
      <c r="AS5" s="340"/>
      <c r="AT5" s="341"/>
      <c r="AU5" s="405"/>
      <c r="AV5" s="405"/>
      <c r="AW5" s="410"/>
      <c r="AX5" s="410"/>
      <c r="AY5" s="405"/>
    </row>
    <row r="6" spans="1:51" ht="102.75" customHeight="1" thickBot="1" x14ac:dyDescent="0.3">
      <c r="A6" s="406"/>
      <c r="B6" s="406"/>
      <c r="C6" s="406"/>
      <c r="D6" s="406"/>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6"/>
      <c r="AV6" s="406"/>
      <c r="AW6" s="411"/>
      <c r="AX6" s="411"/>
      <c r="AY6" s="406"/>
    </row>
    <row r="7" spans="1:51" s="8" customFormat="1" ht="18.75" customHeight="1" thickBot="1" x14ac:dyDescent="0.3">
      <c r="A7" s="384"/>
      <c r="B7" s="407"/>
      <c r="C7" s="407"/>
      <c r="D7" s="408"/>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805700</v>
      </c>
      <c r="AA7" s="13">
        <f>SUM(AA8,AA17,AA24,AA30,AA39)</f>
        <v>0</v>
      </c>
      <c r="AB7" s="13">
        <f>SUM(AB8,AB17,AB24,AB30,AB39)</f>
        <v>0</v>
      </c>
      <c r="AC7" s="13"/>
      <c r="AD7" s="13">
        <f>SUM(AD8,AD17,AD24,AD30,AD39)</f>
        <v>0</v>
      </c>
      <c r="AE7" s="13"/>
      <c r="AF7" s="13">
        <f>SUM(AF8,AF17,AF24,AF30,AF39)</f>
        <v>805700</v>
      </c>
      <c r="AG7" s="13">
        <f>SUM(AG8,AG17,AG24,AG30,AG39)</f>
        <v>0</v>
      </c>
      <c r="AH7" s="13">
        <f>SUM(AH8,AH17,AH24,AH30,AH39)</f>
        <v>0</v>
      </c>
      <c r="AI7" s="13">
        <f>SUM(AI8,AI17,AI24,AI30,AI39)</f>
        <v>0</v>
      </c>
      <c r="AJ7" s="13"/>
      <c r="AK7" s="13">
        <f>SUM(AK8,AK17,AK24,AK30,AK39)</f>
        <v>0</v>
      </c>
      <c r="AL7" s="13"/>
      <c r="AM7" s="13">
        <f>SUM(AM8,AM17,AM24,AM30,AM39)</f>
        <v>0</v>
      </c>
      <c r="AN7" s="13">
        <f>SUM(AN8,AN17,AN24,AN30,AN39)</f>
        <v>140000</v>
      </c>
      <c r="AO7" s="13">
        <f>SUM(AO8,AO17,AO24,AO30,AO39)</f>
        <v>0</v>
      </c>
      <c r="AP7" s="13">
        <f>SUM(AP8,AP17,AP24,AP30,AP39)</f>
        <v>0</v>
      </c>
      <c r="AQ7" s="13"/>
      <c r="AR7" s="13">
        <f>SUM(AR8,AR17,AR24,AR30,AR39)</f>
        <v>0</v>
      </c>
      <c r="AS7" s="13"/>
      <c r="AT7" s="13">
        <f>SUM(AT8,AT17,AT24,AT30,AT39)</f>
        <v>140000</v>
      </c>
      <c r="AU7" s="13">
        <f>SUM(AU8,AU17,AU24,AU30,AU39)</f>
        <v>3437225</v>
      </c>
      <c r="AV7" s="21"/>
      <c r="AW7" s="18"/>
      <c r="AX7" s="13"/>
      <c r="AY7" s="21"/>
    </row>
    <row r="8" spans="1:51" s="23" customFormat="1" ht="27.75" customHeight="1" thickBot="1" x14ac:dyDescent="0.3">
      <c r="A8" s="400" t="s">
        <v>445</v>
      </c>
      <c r="B8" s="401"/>
      <c r="C8" s="401"/>
      <c r="D8" s="401"/>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398" t="s">
        <v>446</v>
      </c>
      <c r="B9" s="399"/>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row>
    <row r="10" spans="1:51" s="20" customFormat="1" ht="45" hidden="1" customHeight="1" thickBot="1" x14ac:dyDescent="0.3">
      <c r="A10" s="24" t="s">
        <v>447</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398" t="s">
        <v>635</v>
      </c>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row>
    <row r="12" spans="1:51" s="20" customFormat="1" ht="45" hidden="1" customHeight="1" thickBot="1" x14ac:dyDescent="0.3">
      <c r="A12" s="24" t="s">
        <v>448</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14" t="s">
        <v>449</v>
      </c>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6"/>
    </row>
    <row r="14" spans="1:51" ht="247.5" customHeight="1" thickBot="1" x14ac:dyDescent="0.3">
      <c r="A14" s="126" t="s">
        <v>450</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781</v>
      </c>
      <c r="AW14" s="50">
        <v>2022</v>
      </c>
      <c r="AX14" s="50">
        <v>2022</v>
      </c>
      <c r="AY14" s="48" t="s">
        <v>837</v>
      </c>
    </row>
    <row r="15" spans="1:51" s="20" customFormat="1" ht="31.5" customHeight="1" thickBot="1" x14ac:dyDescent="0.3">
      <c r="A15" s="398" t="s">
        <v>451</v>
      </c>
      <c r="B15" s="399"/>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c r="AW15" s="399"/>
      <c r="AX15" s="399"/>
      <c r="AY15" s="399"/>
    </row>
    <row r="16" spans="1:51" s="20" customFormat="1" ht="45" hidden="1" customHeight="1" thickBot="1" x14ac:dyDescent="0.3">
      <c r="A16" s="24" t="s">
        <v>452</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400" t="s">
        <v>453</v>
      </c>
      <c r="B17" s="401"/>
      <c r="C17" s="401"/>
      <c r="D17" s="401"/>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398" t="s">
        <v>454</v>
      </c>
      <c r="B18" s="399"/>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row>
    <row r="19" spans="1:51" s="20" customFormat="1" ht="45" hidden="1" customHeight="1" thickBot="1" x14ac:dyDescent="0.3">
      <c r="A19" s="24" t="s">
        <v>455</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398" t="s">
        <v>456</v>
      </c>
      <c r="B20" s="399"/>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row>
    <row r="21" spans="1:51" s="20" customFormat="1" ht="45" hidden="1" customHeight="1" thickBot="1" x14ac:dyDescent="0.3">
      <c r="A21" s="24" t="s">
        <v>457</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398" t="s">
        <v>458</v>
      </c>
      <c r="B22" s="399"/>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399"/>
      <c r="AO22" s="399"/>
      <c r="AP22" s="399"/>
      <c r="AQ22" s="399"/>
      <c r="AR22" s="399"/>
      <c r="AS22" s="399"/>
      <c r="AT22" s="399"/>
      <c r="AU22" s="399"/>
      <c r="AV22" s="399"/>
      <c r="AW22" s="399"/>
      <c r="AX22" s="399"/>
      <c r="AY22" s="399"/>
    </row>
    <row r="23" spans="1:51" s="20" customFormat="1" ht="45" hidden="1" customHeight="1" thickBot="1" x14ac:dyDescent="0.3">
      <c r="A23" s="24" t="s">
        <v>459</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400" t="s">
        <v>460</v>
      </c>
      <c r="B24" s="401"/>
      <c r="C24" s="401"/>
      <c r="D24" s="401"/>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398" t="s">
        <v>636</v>
      </c>
      <c r="B25" s="399"/>
      <c r="C25" s="399"/>
      <c r="D25" s="399"/>
      <c r="E25" s="399"/>
      <c r="F25" s="399"/>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399"/>
      <c r="AP25" s="399"/>
      <c r="AQ25" s="399"/>
      <c r="AR25" s="399"/>
      <c r="AS25" s="399"/>
      <c r="AT25" s="399"/>
      <c r="AU25" s="399"/>
      <c r="AV25" s="399"/>
      <c r="AW25" s="399"/>
      <c r="AX25" s="399"/>
      <c r="AY25" s="399"/>
    </row>
    <row r="26" spans="1:51" s="1" customFormat="1" ht="194.25" customHeight="1" x14ac:dyDescent="0.25">
      <c r="A26" s="156" t="s">
        <v>461</v>
      </c>
      <c r="B26" s="51" t="s">
        <v>492</v>
      </c>
      <c r="C26" s="51" t="s">
        <v>97</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893</v>
      </c>
      <c r="AW26" s="106" t="s">
        <v>29</v>
      </c>
      <c r="AX26" s="106" t="s">
        <v>122</v>
      </c>
      <c r="AY26" s="157" t="s">
        <v>68</v>
      </c>
    </row>
    <row r="27" spans="1:51" s="1" customFormat="1" ht="193.5" customHeight="1" thickBot="1" x14ac:dyDescent="0.3">
      <c r="A27" s="156" t="s">
        <v>493</v>
      </c>
      <c r="B27" s="51" t="s">
        <v>491</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893</v>
      </c>
      <c r="AW27" s="106" t="s">
        <v>29</v>
      </c>
      <c r="AX27" s="106" t="s">
        <v>122</v>
      </c>
      <c r="AY27" s="157" t="s">
        <v>68</v>
      </c>
    </row>
    <row r="28" spans="1:51" s="20" customFormat="1" ht="31.5" customHeight="1" thickBot="1" x14ac:dyDescent="0.3">
      <c r="A28" s="398" t="s">
        <v>637</v>
      </c>
      <c r="B28" s="399"/>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399"/>
      <c r="AN28" s="399"/>
      <c r="AO28" s="399"/>
      <c r="AP28" s="399"/>
      <c r="AQ28" s="399"/>
      <c r="AR28" s="399"/>
      <c r="AS28" s="399"/>
      <c r="AT28" s="399"/>
      <c r="AU28" s="399"/>
      <c r="AV28" s="399"/>
      <c r="AW28" s="399"/>
      <c r="AX28" s="399"/>
      <c r="AY28" s="399"/>
    </row>
    <row r="29" spans="1:51" s="20" customFormat="1" ht="45" hidden="1" customHeight="1" thickBot="1" x14ac:dyDescent="0.3">
      <c r="A29" s="24" t="s">
        <v>462</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400" t="s">
        <v>463</v>
      </c>
      <c r="B30" s="401"/>
      <c r="C30" s="401"/>
      <c r="D30" s="401"/>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398" t="s">
        <v>464</v>
      </c>
      <c r="B31" s="399"/>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399"/>
      <c r="AT31" s="399"/>
      <c r="AU31" s="399"/>
      <c r="AV31" s="399"/>
      <c r="AW31" s="399"/>
      <c r="AX31" s="399"/>
      <c r="AY31" s="399"/>
    </row>
    <row r="32" spans="1:51" s="20" customFormat="1" ht="45" hidden="1" customHeight="1" thickBot="1" x14ac:dyDescent="0.3">
      <c r="A32" s="24" t="s">
        <v>465</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398" t="s">
        <v>466</v>
      </c>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c r="AT33" s="399"/>
      <c r="AU33" s="399"/>
      <c r="AV33" s="399"/>
      <c r="AW33" s="399"/>
      <c r="AX33" s="399"/>
      <c r="AY33" s="399"/>
    </row>
    <row r="34" spans="1:51" s="20" customFormat="1" ht="45" hidden="1" customHeight="1" thickBot="1" x14ac:dyDescent="0.3">
      <c r="A34" s="24" t="s">
        <v>467</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398" t="s">
        <v>468</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row>
    <row r="36" spans="1:51" s="20" customFormat="1" ht="45" hidden="1" customHeight="1" thickBot="1" x14ac:dyDescent="0.3">
      <c r="A36" s="24" t="s">
        <v>469</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398" t="s">
        <v>638</v>
      </c>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row>
    <row r="38" spans="1:51" s="20" customFormat="1" ht="45" hidden="1" customHeight="1" thickBot="1" x14ac:dyDescent="0.3">
      <c r="A38" s="24" t="s">
        <v>639</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400" t="s">
        <v>470</v>
      </c>
      <c r="B39" s="401"/>
      <c r="C39" s="401"/>
      <c r="D39" s="401"/>
      <c r="E39" s="64">
        <f>SUM(E42:E43)</f>
        <v>0</v>
      </c>
      <c r="F39" s="64">
        <f t="shared" ref="F39:AU39" si="92">SUM(F42:F43)</f>
        <v>0</v>
      </c>
      <c r="G39" s="64">
        <f t="shared" si="92"/>
        <v>0</v>
      </c>
      <c r="H39" s="64"/>
      <c r="I39" s="64">
        <f t="shared" si="92"/>
        <v>0</v>
      </c>
      <c r="J39" s="64"/>
      <c r="K39" s="64">
        <f t="shared" si="92"/>
        <v>0</v>
      </c>
      <c r="L39" s="64">
        <f>SUM(L42:L43)</f>
        <v>665700</v>
      </c>
      <c r="M39" s="64">
        <f t="shared" si="92"/>
        <v>0</v>
      </c>
      <c r="N39" s="64">
        <f t="shared" si="92"/>
        <v>0</v>
      </c>
      <c r="O39" s="64"/>
      <c r="P39" s="64">
        <f t="shared" si="92"/>
        <v>0</v>
      </c>
      <c r="Q39" s="64"/>
      <c r="R39" s="64">
        <f t="shared" ref="R39" si="93">SUM(R42:R43)</f>
        <v>665700</v>
      </c>
      <c r="S39" s="64">
        <f>SUM(S42:S43)</f>
        <v>665700</v>
      </c>
      <c r="T39" s="64">
        <f t="shared" si="92"/>
        <v>0</v>
      </c>
      <c r="U39" s="64">
        <f t="shared" si="92"/>
        <v>0</v>
      </c>
      <c r="V39" s="64"/>
      <c r="W39" s="64">
        <f t="shared" si="92"/>
        <v>0</v>
      </c>
      <c r="X39" s="64"/>
      <c r="Y39" s="64">
        <f t="shared" ref="Y39" si="94">SUM(Y42:Y43)</f>
        <v>665700</v>
      </c>
      <c r="Z39" s="64">
        <f>SUM(Z42:Z43)</f>
        <v>665700</v>
      </c>
      <c r="AA39" s="64">
        <f t="shared" si="92"/>
        <v>0</v>
      </c>
      <c r="AB39" s="64">
        <f t="shared" si="92"/>
        <v>0</v>
      </c>
      <c r="AC39" s="64"/>
      <c r="AD39" s="64">
        <f t="shared" si="92"/>
        <v>0</v>
      </c>
      <c r="AE39" s="64"/>
      <c r="AF39" s="64">
        <f t="shared" ref="AF39" si="95">SUM(AF42:AF43)</f>
        <v>665700</v>
      </c>
      <c r="AG39" s="64">
        <f>SUM(AG42:AG43)</f>
        <v>0</v>
      </c>
      <c r="AH39" s="64">
        <f t="shared" si="92"/>
        <v>0</v>
      </c>
      <c r="AI39" s="64">
        <f t="shared" si="92"/>
        <v>0</v>
      </c>
      <c r="AJ39" s="64"/>
      <c r="AK39" s="64">
        <f t="shared" si="92"/>
        <v>0</v>
      </c>
      <c r="AL39" s="64"/>
      <c r="AM39" s="64">
        <f t="shared" ref="AM39" si="96">SUM(AM42:AM43)</f>
        <v>0</v>
      </c>
      <c r="AN39" s="64">
        <f>SUM(AN42:AN43)</f>
        <v>0</v>
      </c>
      <c r="AO39" s="64">
        <f t="shared" si="92"/>
        <v>0</v>
      </c>
      <c r="AP39" s="64">
        <f t="shared" si="92"/>
        <v>0</v>
      </c>
      <c r="AQ39" s="64"/>
      <c r="AR39" s="64">
        <f t="shared" si="92"/>
        <v>0</v>
      </c>
      <c r="AS39" s="64"/>
      <c r="AT39" s="64">
        <f t="shared" ref="AT39" si="97">SUM(AT42:AT43)</f>
        <v>0</v>
      </c>
      <c r="AU39" s="64">
        <f t="shared" si="92"/>
        <v>1997100</v>
      </c>
      <c r="AV39" s="64"/>
      <c r="AW39" s="64"/>
      <c r="AX39" s="64"/>
      <c r="AY39" s="64"/>
    </row>
    <row r="40" spans="1:51" s="20" customFormat="1" ht="31.5" customHeight="1" x14ac:dyDescent="0.25">
      <c r="A40" s="398" t="s">
        <v>471</v>
      </c>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c r="AW40" s="399"/>
      <c r="AX40" s="399"/>
      <c r="AY40" s="399"/>
    </row>
    <row r="41" spans="1:51" s="20" customFormat="1" ht="238.5" customHeight="1" x14ac:dyDescent="0.25">
      <c r="A41" s="24" t="s">
        <v>472</v>
      </c>
      <c r="B41" s="32" t="s">
        <v>645</v>
      </c>
      <c r="C41" s="51" t="s">
        <v>97</v>
      </c>
      <c r="D41" s="32"/>
      <c r="E41" s="40"/>
      <c r="F41" s="40"/>
      <c r="G41" s="40"/>
      <c r="H41" s="40"/>
      <c r="I41" s="40"/>
      <c r="J41" s="40"/>
      <c r="K41" s="39">
        <f t="shared" ref="K41" si="98">E41+F41+G41+I41</f>
        <v>0</v>
      </c>
      <c r="L41" s="40"/>
      <c r="M41" s="40"/>
      <c r="N41" s="40"/>
      <c r="O41" s="40"/>
      <c r="P41" s="40"/>
      <c r="Q41" s="40"/>
      <c r="R41" s="39">
        <f t="shared" ref="R41:R42" si="99">L41+M41+N41+P41</f>
        <v>0</v>
      </c>
      <c r="S41" s="40"/>
      <c r="T41" s="40"/>
      <c r="U41" s="40"/>
      <c r="V41" s="40"/>
      <c r="W41" s="40"/>
      <c r="X41" s="40"/>
      <c r="Y41" s="39">
        <f t="shared" ref="Y41:Y42"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812</v>
      </c>
      <c r="AW41" s="32">
        <v>2023</v>
      </c>
      <c r="AX41" s="36">
        <v>2024</v>
      </c>
      <c r="AY41" s="27" t="s">
        <v>642</v>
      </c>
    </row>
    <row r="42" spans="1:51" s="20" customFormat="1" ht="124.5" customHeight="1" thickBot="1" x14ac:dyDescent="0.3">
      <c r="A42" s="24" t="s">
        <v>653</v>
      </c>
      <c r="B42" s="32" t="s">
        <v>654</v>
      </c>
      <c r="C42" s="51" t="s">
        <v>97</v>
      </c>
      <c r="D42" s="32"/>
      <c r="E42" s="40"/>
      <c r="F42" s="40"/>
      <c r="G42" s="40"/>
      <c r="H42" s="40"/>
      <c r="I42" s="40"/>
      <c r="J42" s="40"/>
      <c r="K42" s="39">
        <f t="shared" ref="K42"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782</v>
      </c>
      <c r="AW42" s="32">
        <v>2023</v>
      </c>
      <c r="AX42" s="36">
        <v>2024</v>
      </c>
      <c r="AY42" s="27" t="s">
        <v>642</v>
      </c>
    </row>
    <row r="43" spans="1:51" s="20" customFormat="1" ht="31.5" customHeight="1" x14ac:dyDescent="0.25">
      <c r="A43" s="398" t="s">
        <v>641</v>
      </c>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row>
    <row r="44" spans="1:51" s="20" customFormat="1" ht="45" hidden="1" customHeight="1" x14ac:dyDescent="0.25">
      <c r="A44" s="24" t="s">
        <v>640</v>
      </c>
      <c r="B44" s="32"/>
      <c r="C44" s="32"/>
      <c r="D44" s="32"/>
      <c r="E44" s="40"/>
      <c r="F44" s="40"/>
      <c r="G44" s="40"/>
      <c r="H44" s="40"/>
      <c r="I44" s="40"/>
      <c r="J44" s="40"/>
      <c r="K44" s="39">
        <f t="shared" ref="K44" si="107">E44+F44+G44+I44</f>
        <v>0</v>
      </c>
      <c r="L44" s="40"/>
      <c r="M44" s="40"/>
      <c r="N44" s="40"/>
      <c r="O44" s="40"/>
      <c r="P44" s="40"/>
      <c r="Q44" s="40"/>
      <c r="R44" s="39">
        <f t="shared" ref="R44" si="108">L44+M44+N44+P44</f>
        <v>0</v>
      </c>
      <c r="S44" s="40"/>
      <c r="T44" s="40"/>
      <c r="U44" s="40"/>
      <c r="V44" s="40"/>
      <c r="W44" s="40"/>
      <c r="X44" s="40"/>
      <c r="Y44" s="39">
        <f t="shared" ref="Y44" si="109">S44+T44+U44+W44</f>
        <v>0</v>
      </c>
      <c r="Z44" s="40"/>
      <c r="AA44" s="40"/>
      <c r="AB44" s="40"/>
      <c r="AC44" s="40"/>
      <c r="AD44" s="40"/>
      <c r="AE44" s="40"/>
      <c r="AF44" s="39">
        <f t="shared" ref="AF44" si="110">Z44+AA44+AB44+AD44</f>
        <v>0</v>
      </c>
      <c r="AG44" s="40"/>
      <c r="AH44" s="40"/>
      <c r="AI44" s="40"/>
      <c r="AJ44" s="40"/>
      <c r="AK44" s="40"/>
      <c r="AL44" s="40"/>
      <c r="AM44" s="39">
        <f t="shared" ref="AM44" si="111">AG44+AH44+AI44+AK44</f>
        <v>0</v>
      </c>
      <c r="AN44" s="40"/>
      <c r="AO44" s="40"/>
      <c r="AP44" s="40"/>
      <c r="AQ44" s="40"/>
      <c r="AR44" s="40"/>
      <c r="AS44" s="40"/>
      <c r="AT44" s="39">
        <f t="shared" ref="AT44" si="112">AN44+AO44+AP44+AR44</f>
        <v>0</v>
      </c>
      <c r="AU44" s="41">
        <f t="shared" ref="AU44" si="113">AT44+AM44+AF44+Y44+R44+K44+D44</f>
        <v>0</v>
      </c>
      <c r="AV44" s="32"/>
      <c r="AW44" s="32"/>
      <c r="AX44" s="36"/>
      <c r="AY44" s="27"/>
    </row>
    <row r="45" spans="1:51" x14ac:dyDescent="0.25">
      <c r="K45" s="9"/>
      <c r="R45" s="9"/>
      <c r="S45" s="8"/>
      <c r="T45" s="8"/>
      <c r="U45" s="8"/>
      <c r="V45" s="8"/>
      <c r="W45" s="8"/>
      <c r="X45" s="8"/>
      <c r="Y45" s="9"/>
      <c r="Z45" s="8"/>
      <c r="AA45" s="8"/>
      <c r="AB45" s="8"/>
      <c r="AC45" s="8"/>
      <c r="AD45" s="8"/>
      <c r="AE45" s="8"/>
      <c r="AF45" s="9"/>
      <c r="AG45" s="8"/>
      <c r="AH45" s="8"/>
      <c r="AI45" s="8"/>
      <c r="AJ45" s="8"/>
      <c r="AK45" s="8"/>
      <c r="AL45" s="8"/>
      <c r="AM45" s="9"/>
      <c r="AN45" s="10"/>
      <c r="AQ45" s="30"/>
      <c r="AR45" s="30"/>
      <c r="AS45" s="31"/>
      <c r="AT45" s="9"/>
      <c r="AU45" s="10"/>
    </row>
    <row r="46" spans="1:51" x14ac:dyDescent="0.25">
      <c r="K46" s="9"/>
      <c r="R46" s="9"/>
      <c r="S46" s="8"/>
      <c r="T46" s="8"/>
      <c r="U46" s="8"/>
      <c r="V46" s="8"/>
      <c r="W46" s="8"/>
      <c r="X46" s="8"/>
      <c r="Y46" s="9"/>
      <c r="Z46" s="8"/>
      <c r="AA46" s="8"/>
      <c r="AB46" s="8"/>
      <c r="AC46" s="8"/>
      <c r="AD46" s="8"/>
      <c r="AE46" s="8"/>
      <c r="AF46" s="9"/>
      <c r="AG46" s="8"/>
      <c r="AH46" s="8"/>
      <c r="AI46" s="8"/>
      <c r="AJ46" s="8"/>
      <c r="AK46" s="8"/>
      <c r="AL46" s="8"/>
      <c r="AM46" s="9"/>
      <c r="AN46" s="10"/>
      <c r="AS46" s="31"/>
      <c r="AT46" s="9"/>
      <c r="AU46" s="10"/>
    </row>
    <row r="47" spans="1:51" x14ac:dyDescent="0.25">
      <c r="K47" s="9"/>
      <c r="R47" s="9"/>
      <c r="S47" s="8"/>
      <c r="T47" s="8"/>
      <c r="U47" s="8"/>
      <c r="V47" s="8"/>
      <c r="W47" s="8"/>
      <c r="X47" s="8"/>
      <c r="Y47" s="9"/>
      <c r="Z47" s="8"/>
      <c r="AA47" s="8"/>
      <c r="AB47" s="8"/>
      <c r="AC47" s="8"/>
      <c r="AD47" s="8"/>
      <c r="AE47" s="8"/>
      <c r="AF47" s="9"/>
      <c r="AG47" s="8"/>
      <c r="AH47" s="8"/>
      <c r="AI47" s="8"/>
      <c r="AJ47" s="8"/>
      <c r="AK47" s="8"/>
      <c r="AL47" s="8"/>
      <c r="AM47" s="9"/>
      <c r="AN47" s="10"/>
      <c r="AQ47" s="28"/>
      <c r="AR47" s="28"/>
      <c r="AS47" s="29"/>
      <c r="AT47" s="9"/>
      <c r="AU47" s="10"/>
    </row>
    <row r="48" spans="1:51" x14ac:dyDescent="0.25">
      <c r="K48" s="9"/>
      <c r="R48" s="9"/>
      <c r="S48" s="8"/>
      <c r="T48" s="8"/>
      <c r="U48" s="8"/>
      <c r="V48" s="8"/>
      <c r="W48" s="8"/>
      <c r="X48" s="8"/>
      <c r="Y48" s="9"/>
      <c r="Z48" s="8"/>
      <c r="AA48" s="8"/>
      <c r="AB48" s="8"/>
      <c r="AC48" s="8"/>
      <c r="AD48" s="8"/>
      <c r="AE48" s="8"/>
      <c r="AF48" s="9"/>
      <c r="AG48" s="8"/>
      <c r="AH48" s="8"/>
      <c r="AI48" s="8"/>
      <c r="AJ48" s="8"/>
      <c r="AK48" s="8"/>
      <c r="AL48" s="8"/>
      <c r="AM48" s="9"/>
      <c r="AN48" s="10"/>
      <c r="AQ48" s="30"/>
      <c r="AR48" s="30"/>
      <c r="AS48" s="31"/>
      <c r="AT48" s="9"/>
      <c r="AU48" s="10"/>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S49" s="31"/>
      <c r="AT49" s="9"/>
      <c r="AU49" s="10"/>
    </row>
    <row r="50" spans="1:50" s="20" customFormat="1" ht="18.75" x14ac:dyDescent="0.25">
      <c r="A50" s="159" t="s">
        <v>656</v>
      </c>
      <c r="B50" s="160" t="s">
        <v>657</v>
      </c>
      <c r="E50" s="12"/>
      <c r="AU50" s="23"/>
      <c r="AV50" s="45"/>
      <c r="AX50" s="12"/>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30"/>
      <c r="AR51" s="30"/>
      <c r="AS51" s="31"/>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0" x14ac:dyDescent="0.25">
      <c r="K54" s="9"/>
      <c r="R54" s="9"/>
      <c r="S54" s="8"/>
      <c r="T54" s="8"/>
      <c r="U54" s="8"/>
      <c r="V54" s="8"/>
      <c r="W54" s="8"/>
      <c r="X54" s="8"/>
      <c r="Y54" s="9"/>
      <c r="Z54" s="8"/>
      <c r="AA54" s="8"/>
      <c r="AB54" s="8"/>
      <c r="AC54" s="8"/>
      <c r="AD54" s="8"/>
      <c r="AE54" s="8"/>
      <c r="AF54" s="9"/>
      <c r="AG54" s="8"/>
      <c r="AH54" s="8"/>
      <c r="AI54" s="8"/>
      <c r="AJ54" s="8"/>
      <c r="AK54" s="8"/>
      <c r="AL54" s="8"/>
      <c r="AM54" s="9"/>
      <c r="AN54" s="10"/>
      <c r="AT54" s="9"/>
      <c r="AU54" s="10"/>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S72" s="8"/>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Y240" s="9"/>
      <c r="AF240" s="9"/>
      <c r="AM240" s="9"/>
      <c r="AN240" s="10"/>
      <c r="AT240" s="9"/>
      <c r="AU240" s="10"/>
    </row>
    <row r="241" spans="11:47" x14ac:dyDescent="0.25">
      <c r="K241" s="9"/>
      <c r="R241" s="9"/>
      <c r="Y241" s="9"/>
      <c r="AF241" s="9"/>
      <c r="AM241" s="9"/>
      <c r="AN241" s="10"/>
      <c r="AT241" s="9"/>
      <c r="AU241" s="10"/>
    </row>
    <row r="242" spans="11:47" x14ac:dyDescent="0.25">
      <c r="K242" s="9"/>
      <c r="R242" s="9"/>
      <c r="Y242" s="9"/>
      <c r="AF242" s="9"/>
      <c r="AM242" s="9"/>
      <c r="AN242" s="10"/>
      <c r="AT242" s="9"/>
      <c r="AU242" s="10"/>
    </row>
    <row r="243" spans="11:47" x14ac:dyDescent="0.25">
      <c r="K243" s="9"/>
      <c r="R243" s="9"/>
      <c r="Y243" s="9"/>
      <c r="AF243" s="9"/>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S297" s="8"/>
      <c r="T297" s="8"/>
      <c r="U297" s="8"/>
      <c r="V297" s="8"/>
      <c r="W297" s="8"/>
      <c r="X297" s="8"/>
      <c r="Z297" s="8"/>
      <c r="AA297" s="8"/>
      <c r="AB297" s="8"/>
      <c r="AC297" s="8"/>
      <c r="AD297" s="8"/>
      <c r="AE297" s="8"/>
      <c r="AG297" s="8"/>
      <c r="AH297" s="8"/>
      <c r="AI297" s="8"/>
      <c r="AJ297" s="8"/>
      <c r="AK297" s="8"/>
      <c r="AL297" s="8"/>
      <c r="AN297" s="10"/>
      <c r="AU297" s="10"/>
    </row>
    <row r="298" spans="11:47" x14ac:dyDescent="0.25">
      <c r="S298" s="8"/>
      <c r="T298" s="8"/>
      <c r="U298" s="8"/>
      <c r="V298" s="8"/>
      <c r="W298" s="8"/>
      <c r="X298" s="8"/>
      <c r="Z298" s="8"/>
      <c r="AA298" s="8"/>
      <c r="AB298" s="8"/>
      <c r="AC298" s="8"/>
      <c r="AD298" s="8"/>
      <c r="AE298" s="8"/>
      <c r="AG298" s="8"/>
      <c r="AH298" s="8"/>
      <c r="AI298" s="8"/>
      <c r="AJ298" s="8"/>
      <c r="AK298" s="8"/>
      <c r="AL298" s="8"/>
      <c r="AN298" s="10"/>
      <c r="AU298" s="10"/>
    </row>
    <row r="299" spans="11:47" x14ac:dyDescent="0.25">
      <c r="S299" s="8"/>
      <c r="T299" s="8"/>
      <c r="U299" s="8"/>
      <c r="V299" s="8"/>
      <c r="W299" s="8"/>
      <c r="X299" s="8"/>
      <c r="Z299" s="8"/>
      <c r="AA299" s="8"/>
      <c r="AB299" s="8"/>
      <c r="AC299" s="8"/>
      <c r="AD299" s="8"/>
      <c r="AE299" s="8"/>
      <c r="AG299" s="8"/>
      <c r="AH299" s="8"/>
      <c r="AI299" s="8"/>
      <c r="AJ299" s="8"/>
      <c r="AK299" s="8"/>
      <c r="AL299" s="8"/>
      <c r="AN299" s="10"/>
      <c r="AU299" s="10"/>
    </row>
    <row r="300" spans="11:47" x14ac:dyDescent="0.25">
      <c r="S300" s="8"/>
      <c r="T300" s="8"/>
      <c r="U300" s="8"/>
      <c r="V300" s="8"/>
      <c r="W300" s="8"/>
      <c r="X300" s="8"/>
      <c r="Z300" s="8"/>
      <c r="AA300" s="8"/>
      <c r="AB300" s="8"/>
      <c r="AC300" s="8"/>
      <c r="AD300" s="8"/>
      <c r="AE300" s="8"/>
      <c r="AG300" s="8"/>
      <c r="AH300" s="8"/>
      <c r="AI300" s="8"/>
      <c r="AJ300" s="8"/>
      <c r="AK300" s="8"/>
      <c r="AL300" s="8"/>
      <c r="AN300" s="10"/>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AU306" s="10"/>
    </row>
    <row r="307" spans="19:47" x14ac:dyDescent="0.25">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S311" s="8"/>
      <c r="T311" s="8"/>
      <c r="U311" s="8"/>
      <c r="V311" s="8"/>
      <c r="W311" s="8"/>
      <c r="X311" s="8"/>
      <c r="Z311" s="8"/>
      <c r="AA311" s="8"/>
      <c r="AB311" s="8"/>
      <c r="AC311" s="8"/>
      <c r="AD311" s="8"/>
      <c r="AE311" s="8"/>
      <c r="AG311" s="8"/>
      <c r="AH311" s="8"/>
      <c r="AI311" s="8"/>
      <c r="AJ311" s="8"/>
      <c r="AK311" s="8"/>
      <c r="AL311" s="8"/>
      <c r="AN311" s="10"/>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AU316" s="10"/>
    </row>
    <row r="317" spans="19:47" x14ac:dyDescent="0.25">
      <c r="AU317" s="10"/>
    </row>
    <row r="318" spans="19:47" x14ac:dyDescent="0.25">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sheetData>
  <mergeCells count="44">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G31" sqref="G31:H31"/>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59"/>
      <c r="B2" s="359"/>
      <c r="C2" s="359"/>
      <c r="D2" s="359"/>
      <c r="P2" s="3"/>
      <c r="U2" s="3"/>
      <c r="Z2" s="3"/>
      <c r="AF2" s="3"/>
    </row>
    <row r="3" spans="1:34" x14ac:dyDescent="0.25">
      <c r="A3" s="359"/>
      <c r="B3" s="359"/>
      <c r="C3" s="359"/>
      <c r="D3" s="359"/>
    </row>
    <row r="4" spans="1:34" ht="18.75" thickBot="1" x14ac:dyDescent="0.3">
      <c r="A4" s="16"/>
      <c r="B4" s="16"/>
      <c r="C4" s="16"/>
      <c r="D4" s="16"/>
    </row>
    <row r="5" spans="1:34" x14ac:dyDescent="0.25">
      <c r="A5" s="344" t="s">
        <v>125</v>
      </c>
      <c r="B5" s="344">
        <v>2022</v>
      </c>
      <c r="C5" s="344"/>
      <c r="D5" s="344"/>
      <c r="E5" s="344"/>
      <c r="F5" s="344"/>
      <c r="G5" s="344">
        <v>2023</v>
      </c>
      <c r="H5" s="344"/>
      <c r="I5" s="344"/>
      <c r="J5" s="344"/>
      <c r="K5" s="344"/>
      <c r="L5" s="344">
        <v>2024</v>
      </c>
      <c r="M5" s="344"/>
      <c r="N5" s="344"/>
      <c r="O5" s="344"/>
      <c r="P5" s="344"/>
      <c r="Q5" s="344">
        <v>2025</v>
      </c>
      <c r="R5" s="344"/>
      <c r="S5" s="344"/>
      <c r="T5" s="344"/>
      <c r="U5" s="344"/>
      <c r="V5" s="344">
        <v>2026</v>
      </c>
      <c r="W5" s="344"/>
      <c r="X5" s="344"/>
      <c r="Y5" s="344"/>
      <c r="Z5" s="344"/>
      <c r="AA5" s="344">
        <v>2027</v>
      </c>
      <c r="AB5" s="344"/>
      <c r="AC5" s="344"/>
      <c r="AD5" s="344"/>
      <c r="AE5" s="344"/>
      <c r="AF5" s="348" t="s">
        <v>546</v>
      </c>
    </row>
    <row r="6" spans="1:34" x14ac:dyDescent="0.25">
      <c r="A6" s="345"/>
      <c r="B6" s="345" t="s">
        <v>15</v>
      </c>
      <c r="C6" s="345"/>
      <c r="D6" s="345"/>
      <c r="E6" s="345"/>
      <c r="F6" s="345"/>
      <c r="G6" s="345" t="s">
        <v>15</v>
      </c>
      <c r="H6" s="345"/>
      <c r="I6" s="345"/>
      <c r="J6" s="345"/>
      <c r="K6" s="345"/>
      <c r="L6" s="345" t="s">
        <v>15</v>
      </c>
      <c r="M6" s="345"/>
      <c r="N6" s="345"/>
      <c r="O6" s="345"/>
      <c r="P6" s="345"/>
      <c r="Q6" s="345" t="s">
        <v>15</v>
      </c>
      <c r="R6" s="345"/>
      <c r="S6" s="345"/>
      <c r="T6" s="345"/>
      <c r="U6" s="345"/>
      <c r="V6" s="345" t="s">
        <v>15</v>
      </c>
      <c r="W6" s="345"/>
      <c r="X6" s="345"/>
      <c r="Y6" s="345"/>
      <c r="Z6" s="345"/>
      <c r="AA6" s="345" t="s">
        <v>15</v>
      </c>
      <c r="AB6" s="345"/>
      <c r="AC6" s="345"/>
      <c r="AD6" s="345"/>
      <c r="AE6" s="345"/>
      <c r="AF6" s="349"/>
    </row>
    <row r="7" spans="1:34" ht="108" x14ac:dyDescent="0.25">
      <c r="A7" s="345"/>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49"/>
    </row>
    <row r="8" spans="1:34" x14ac:dyDescent="0.25">
      <c r="A8" s="158"/>
      <c r="B8" s="65">
        <f t="shared" ref="B8:AE8" si="0">SUM(B9:B177)</f>
        <v>12407479.154999999</v>
      </c>
      <c r="C8" s="65">
        <f t="shared" si="0"/>
        <v>32834443.035000004</v>
      </c>
      <c r="D8" s="65">
        <f t="shared" si="0"/>
        <v>7234580.79</v>
      </c>
      <c r="E8" s="65">
        <f t="shared" si="0"/>
        <v>2596324.81</v>
      </c>
      <c r="F8" s="65">
        <f t="shared" si="0"/>
        <v>55072827.790000007</v>
      </c>
      <c r="G8" s="65">
        <f t="shared" si="0"/>
        <v>32736333.436999999</v>
      </c>
      <c r="H8" s="65">
        <f t="shared" si="0"/>
        <v>5976942.8039999995</v>
      </c>
      <c r="I8" s="65">
        <f t="shared" si="0"/>
        <v>12159535.969999999</v>
      </c>
      <c r="J8" s="65">
        <f t="shared" si="0"/>
        <v>7422548.0700000003</v>
      </c>
      <c r="K8" s="65">
        <f t="shared" si="0"/>
        <v>58185360.280999996</v>
      </c>
      <c r="L8" s="65">
        <f t="shared" si="0"/>
        <v>51528657.279705003</v>
      </c>
      <c r="M8" s="65">
        <f t="shared" si="0"/>
        <v>4785871.2623455022</v>
      </c>
      <c r="N8" s="65">
        <f t="shared" si="0"/>
        <v>18766202.254279513</v>
      </c>
      <c r="O8" s="65">
        <f t="shared" si="0"/>
        <v>9780229.40484</v>
      </c>
      <c r="P8" s="65">
        <f t="shared" si="0"/>
        <v>84860960.201170012</v>
      </c>
      <c r="Q8" s="65">
        <f t="shared" si="0"/>
        <v>16499433.580795001</v>
      </c>
      <c r="R8" s="65">
        <f t="shared" si="0"/>
        <v>3068534.3815793954</v>
      </c>
      <c r="S8" s="65">
        <f t="shared" si="0"/>
        <v>5914728.5701282397</v>
      </c>
      <c r="T8" s="65">
        <f t="shared" si="0"/>
        <v>4179999.99816</v>
      </c>
      <c r="U8" s="65">
        <f t="shared" si="0"/>
        <v>10893965.1138</v>
      </c>
      <c r="V8" s="65">
        <f t="shared" si="0"/>
        <v>11033052.890000001</v>
      </c>
      <c r="W8" s="65">
        <f t="shared" si="0"/>
        <v>14003</v>
      </c>
      <c r="X8" s="65">
        <f t="shared" si="0"/>
        <v>4583082.8</v>
      </c>
      <c r="Y8" s="65">
        <f t="shared" si="0"/>
        <v>250000</v>
      </c>
      <c r="Z8" s="65">
        <f t="shared" si="0"/>
        <v>15880138.689999999</v>
      </c>
      <c r="AA8" s="65">
        <f t="shared" si="0"/>
        <v>5284902</v>
      </c>
      <c r="AB8" s="65">
        <f t="shared" si="0"/>
        <v>0</v>
      </c>
      <c r="AC8" s="65">
        <f t="shared" si="0"/>
        <v>243000</v>
      </c>
      <c r="AD8" s="65">
        <f t="shared" si="0"/>
        <v>0</v>
      </c>
      <c r="AE8" s="65">
        <f t="shared" si="0"/>
        <v>7667228</v>
      </c>
      <c r="AF8" s="67">
        <f>SUM(AE8,Z8,U8,P8,K8,F8)</f>
        <v>232560480.07596999</v>
      </c>
      <c r="AH8" s="74"/>
    </row>
    <row r="9" spans="1:34" s="3" customFormat="1" x14ac:dyDescent="0.25">
      <c r="A9" s="68" t="s">
        <v>262</v>
      </c>
      <c r="B9" s="69">
        <f>'1.VTP'!E9</f>
        <v>4649758.9050000003</v>
      </c>
      <c r="C9" s="69">
        <f>'1.VTP'!F9</f>
        <v>6890656.5449999999</v>
      </c>
      <c r="D9" s="69">
        <f>'1.VTP'!G9</f>
        <v>4570239.01</v>
      </c>
      <c r="E9" s="69">
        <f>'1.VTP'!I9</f>
        <v>824536.78</v>
      </c>
      <c r="F9" s="69">
        <f>'1.VTP'!K9</f>
        <v>16935191.239999998</v>
      </c>
      <c r="G9" s="69">
        <f>'1.VTP'!L9</f>
        <v>14881424.307000002</v>
      </c>
      <c r="H9" s="69">
        <f>'1.VTP'!M9</f>
        <v>1952568.804</v>
      </c>
      <c r="I9" s="69">
        <f>'1.VTP'!N9</f>
        <v>3787481.9699999997</v>
      </c>
      <c r="J9" s="69">
        <f>'1.VTP'!P9</f>
        <v>1891927.2999999998</v>
      </c>
      <c r="K9" s="69">
        <f>'1.VTP'!R9</f>
        <v>22513402.380999997</v>
      </c>
      <c r="L9" s="69">
        <f>'1.VTP'!S9</f>
        <v>10216461.042275</v>
      </c>
      <c r="M9" s="69">
        <f>'1.VTP'!T9</f>
        <v>804045.26234550215</v>
      </c>
      <c r="N9" s="69">
        <f>'1.VTP'!U9</f>
        <v>12487471.575349513</v>
      </c>
      <c r="O9" s="69">
        <f>'1.VTP'!W9</f>
        <v>1254509.405</v>
      </c>
      <c r="P9" s="69">
        <f>'1.VTP'!Y9</f>
        <v>24762487.284970012</v>
      </c>
      <c r="Q9" s="69">
        <f>'1.VTP'!Z9</f>
        <v>11987034.286225</v>
      </c>
      <c r="R9" s="69">
        <f>'1.VTP'!AA9</f>
        <v>2261861.3815793954</v>
      </c>
      <c r="S9" s="69">
        <f>'1.VTP'!AB9</f>
        <v>4519835.7490582392</v>
      </c>
      <c r="T9" s="69">
        <f>'1.VTP'!AD9</f>
        <v>0</v>
      </c>
      <c r="U9" s="69"/>
      <c r="V9" s="69">
        <f>'1.VTP'!AG9</f>
        <v>7993586</v>
      </c>
      <c r="W9" s="69">
        <f>'1.VTP'!AH9</f>
        <v>0</v>
      </c>
      <c r="X9" s="69">
        <f>'1.VTP'!AI9</f>
        <v>2163701</v>
      </c>
      <c r="Y9" s="69">
        <f>'1.VTP'!AK9</f>
        <v>0</v>
      </c>
      <c r="Z9" s="69">
        <f>'1.VTP'!AM9</f>
        <v>10157287</v>
      </c>
      <c r="AA9" s="69">
        <f>'1.VTP'!AN9</f>
        <v>4297642</v>
      </c>
      <c r="AB9" s="69">
        <f>'1.VTP'!AO9</f>
        <v>0</v>
      </c>
      <c r="AC9" s="69">
        <f>'1.VTP'!AP9</f>
        <v>243000</v>
      </c>
      <c r="AD9" s="69">
        <f>'1.VTP'!AR9</f>
        <v>0</v>
      </c>
      <c r="AE9" s="69">
        <f>'1.VTP'!AT9</f>
        <v>4620642</v>
      </c>
      <c r="AF9" s="70">
        <f>'1.VTP'!AU9</f>
        <v>97757741.322832644</v>
      </c>
    </row>
    <row r="10" spans="1:34" ht="36" x14ac:dyDescent="0.25">
      <c r="A10" s="68" t="s">
        <v>263</v>
      </c>
      <c r="B10" s="69">
        <f>'2.VTP'!E6</f>
        <v>7236201.2499999991</v>
      </c>
      <c r="C10" s="69">
        <f>'2.VTP'!F6</f>
        <v>25943786.490000002</v>
      </c>
      <c r="D10" s="69">
        <f>'2.VTP'!G6</f>
        <v>2645015.7800000003</v>
      </c>
      <c r="E10" s="69">
        <f>'2.VTP'!I6</f>
        <v>1771788.03</v>
      </c>
      <c r="F10" s="69">
        <f>'2.VTP'!K6</f>
        <v>37596791.550000004</v>
      </c>
      <c r="G10" s="69">
        <f>'2.VTP'!L6</f>
        <v>16675603.129999999</v>
      </c>
      <c r="H10" s="69">
        <f>'2.VTP'!M6</f>
        <v>4024374</v>
      </c>
      <c r="I10" s="69">
        <f>'2.VTP'!N6</f>
        <v>2372054</v>
      </c>
      <c r="J10" s="69">
        <f>'2.VTP'!P6</f>
        <v>1530620.77</v>
      </c>
      <c r="K10" s="69">
        <f>'2.VTP'!R6</f>
        <v>24492651.899999999</v>
      </c>
      <c r="L10" s="69">
        <f>'2.VTP'!S6</f>
        <v>40431496.237429999</v>
      </c>
      <c r="M10" s="69">
        <f>'2.VTP'!T6</f>
        <v>3981826</v>
      </c>
      <c r="N10" s="69">
        <f>'2.VTP'!U6</f>
        <v>278730.67892999999</v>
      </c>
      <c r="O10" s="69">
        <f>'2.VTP'!W6</f>
        <v>4525719.9998400006</v>
      </c>
      <c r="P10" s="69">
        <f>'2.VTP'!Y6</f>
        <v>49217772.916199997</v>
      </c>
      <c r="Q10" s="69">
        <f>'2.VTP'!Z6</f>
        <v>2956699.2945699999</v>
      </c>
      <c r="R10" s="69">
        <f>'2.VTP'!AA6</f>
        <v>806673</v>
      </c>
      <c r="S10" s="69">
        <f>'2.VTP'!AB6</f>
        <v>1394892.8210700001</v>
      </c>
      <c r="T10" s="69">
        <f>'2.VTP'!AD6</f>
        <v>3929999.99816</v>
      </c>
      <c r="U10" s="69">
        <f>'2.VTP'!AF6</f>
        <v>9088265.1138000004</v>
      </c>
      <c r="V10" s="69">
        <f>'2.VTP'!AG6</f>
        <v>2289466.89</v>
      </c>
      <c r="W10" s="69">
        <f>'2.VTP'!AH6</f>
        <v>14003</v>
      </c>
      <c r="X10" s="69">
        <f>'2.VTP'!AI6</f>
        <v>2419381.7999999998</v>
      </c>
      <c r="Y10" s="69">
        <f>'2.VTP'!AL6</f>
        <v>0</v>
      </c>
      <c r="Z10" s="69">
        <f>'2.VTP'!AM6</f>
        <v>4722851.6899999995</v>
      </c>
      <c r="AA10" s="69">
        <f>'2.VTP'!AN6</f>
        <v>847260</v>
      </c>
      <c r="AB10" s="69">
        <f>'2.VTP'!AO6</f>
        <v>0</v>
      </c>
      <c r="AC10" s="69">
        <f>'2.VTP'!AP6</f>
        <v>0</v>
      </c>
      <c r="AD10" s="69">
        <f>'2.VTP'!AR6</f>
        <v>0</v>
      </c>
      <c r="AE10" s="69">
        <f>'2.VTP'!AT6</f>
        <v>847260</v>
      </c>
      <c r="AF10" s="70">
        <f>'2.VTP'!AU6</f>
        <v>125905593.16999999</v>
      </c>
    </row>
    <row r="11" spans="1:34" ht="31.5" customHeight="1" x14ac:dyDescent="0.25">
      <c r="A11" s="68" t="s">
        <v>264</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265</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266</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805700</v>
      </c>
      <c r="R13" s="72">
        <f>'5.VTP'!AA7</f>
        <v>0</v>
      </c>
      <c r="S13" s="72">
        <f>'5.VTP'!AB7</f>
        <v>0</v>
      </c>
      <c r="T13" s="72">
        <f>'5.VTP'!AD7</f>
        <v>0</v>
      </c>
      <c r="U13" s="72">
        <f>'5.VTP'!AF7</f>
        <v>805700</v>
      </c>
      <c r="V13" s="72">
        <f>'5.VTP'!AG7</f>
        <v>0</v>
      </c>
      <c r="W13" s="72">
        <f>'5.VTP'!AH7</f>
        <v>0</v>
      </c>
      <c r="X13" s="72">
        <f>'5.VTP'!AI7</f>
        <v>0</v>
      </c>
      <c r="Y13" s="72">
        <f>'5.VTP'!AK7</f>
        <v>0</v>
      </c>
      <c r="Z13" s="72">
        <f>'5.VTP'!AM7</f>
        <v>0</v>
      </c>
      <c r="AA13" s="72">
        <f>'5.VTP'!AN7</f>
        <v>140000</v>
      </c>
      <c r="AB13" s="72">
        <f>'5.VTP'!AO7</f>
        <v>0</v>
      </c>
      <c r="AC13" s="72">
        <f>'5.VTP'!AP7</f>
        <v>0</v>
      </c>
      <c r="AD13" s="72">
        <f>'5.VTP'!AR7</f>
        <v>0</v>
      </c>
      <c r="AE13" s="72">
        <f>'5.VTP'!AT7</f>
        <v>140000</v>
      </c>
      <c r="AF13" s="143">
        <f>'5.VTP'!AU7</f>
        <v>3437225</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19" t="s">
        <v>200</v>
      </c>
      <c r="B1" s="420"/>
      <c r="C1" s="420"/>
      <c r="D1" s="420"/>
      <c r="E1" s="420"/>
      <c r="F1" s="420"/>
      <c r="G1" s="420"/>
      <c r="H1" s="420"/>
      <c r="I1" s="267"/>
      <c r="J1" s="267"/>
      <c r="K1" s="267"/>
      <c r="L1" s="267"/>
      <c r="M1" s="267"/>
      <c r="N1" s="267"/>
      <c r="O1" s="267"/>
    </row>
    <row r="2" spans="1:15" x14ac:dyDescent="0.25">
      <c r="A2" s="421" t="s">
        <v>79</v>
      </c>
      <c r="B2" s="422"/>
      <c r="C2" s="422"/>
      <c r="D2" s="422"/>
      <c r="E2" s="422"/>
      <c r="F2" s="422"/>
      <c r="G2" s="422"/>
      <c r="H2" s="422"/>
      <c r="I2" s="22"/>
      <c r="J2" s="22"/>
      <c r="K2" s="22"/>
      <c r="L2" s="22"/>
      <c r="M2" s="22"/>
      <c r="N2" s="22"/>
      <c r="O2" s="22"/>
    </row>
    <row r="4" spans="1:15" ht="71.45" customHeight="1" x14ac:dyDescent="0.25">
      <c r="A4" s="266" t="s">
        <v>23</v>
      </c>
      <c r="B4" s="266" t="s">
        <v>80</v>
      </c>
      <c r="C4" s="266" t="s">
        <v>81</v>
      </c>
      <c r="D4" s="266" t="s">
        <v>82</v>
      </c>
      <c r="E4" s="266" t="s">
        <v>83</v>
      </c>
      <c r="F4" s="266" t="s">
        <v>84</v>
      </c>
      <c r="G4" s="266" t="s">
        <v>85</v>
      </c>
      <c r="H4" s="266" t="s">
        <v>86</v>
      </c>
    </row>
    <row r="5" spans="1:15" ht="90" x14ac:dyDescent="0.25">
      <c r="A5" s="307">
        <v>1</v>
      </c>
      <c r="B5" s="308" t="s">
        <v>971</v>
      </c>
      <c r="C5" s="239" t="s">
        <v>972</v>
      </c>
      <c r="D5" s="234" t="s">
        <v>973</v>
      </c>
      <c r="E5" s="234" t="s">
        <v>97</v>
      </c>
      <c r="F5" s="309" t="s">
        <v>974</v>
      </c>
      <c r="G5" s="310" t="s">
        <v>975</v>
      </c>
      <c r="H5" s="235" t="s">
        <v>976</v>
      </c>
    </row>
    <row r="6" spans="1:15" x14ac:dyDescent="0.25">
      <c r="A6" s="366" t="s">
        <v>999</v>
      </c>
      <c r="B6" s="417"/>
      <c r="C6" s="417"/>
      <c r="D6" s="417"/>
      <c r="E6" s="417"/>
      <c r="F6" s="417"/>
      <c r="G6" s="417"/>
      <c r="H6" s="418"/>
    </row>
    <row r="7" spans="1:15" s="268" customFormat="1" ht="93.75" customHeight="1" x14ac:dyDescent="0.25">
      <c r="A7" s="307">
        <v>2</v>
      </c>
      <c r="B7" s="311" t="s">
        <v>977</v>
      </c>
      <c r="C7" s="239" t="s">
        <v>972</v>
      </c>
      <c r="D7" s="311" t="s">
        <v>973</v>
      </c>
      <c r="E7" s="234" t="s">
        <v>97</v>
      </c>
      <c r="F7" s="312" t="s">
        <v>978</v>
      </c>
      <c r="G7" s="310" t="s">
        <v>979</v>
      </c>
      <c r="H7" s="235" t="s">
        <v>976</v>
      </c>
    </row>
    <row r="8" spans="1:15" x14ac:dyDescent="0.25">
      <c r="A8" s="366" t="s">
        <v>999</v>
      </c>
      <c r="B8" s="417"/>
      <c r="C8" s="417"/>
      <c r="D8" s="417"/>
      <c r="E8" s="417"/>
      <c r="F8" s="417"/>
      <c r="G8" s="417"/>
      <c r="H8" s="418"/>
    </row>
    <row r="9" spans="1:15" s="44" customFormat="1" ht="90" x14ac:dyDescent="0.25">
      <c r="A9" s="307">
        <v>3</v>
      </c>
      <c r="B9" s="239" t="s">
        <v>980</v>
      </c>
      <c r="C9" s="239" t="s">
        <v>972</v>
      </c>
      <c r="D9" s="239" t="s">
        <v>973</v>
      </c>
      <c r="E9" s="234" t="s">
        <v>97</v>
      </c>
      <c r="F9" s="313" t="s">
        <v>981</v>
      </c>
      <c r="G9" s="310" t="s">
        <v>975</v>
      </c>
      <c r="H9" s="235" t="s">
        <v>976</v>
      </c>
    </row>
    <row r="10" spans="1:15" x14ac:dyDescent="0.25">
      <c r="A10" s="366" t="s">
        <v>999</v>
      </c>
      <c r="B10" s="417"/>
      <c r="C10" s="417"/>
      <c r="D10" s="417"/>
      <c r="E10" s="417"/>
      <c r="F10" s="417"/>
      <c r="G10" s="417"/>
      <c r="H10" s="418"/>
    </row>
    <row r="11" spans="1:15" s="44" customFormat="1" ht="69.95" customHeight="1" x14ac:dyDescent="0.25">
      <c r="A11" s="307">
        <v>4</v>
      </c>
      <c r="B11" s="239" t="s">
        <v>982</v>
      </c>
      <c r="C11" s="239" t="s">
        <v>983</v>
      </c>
      <c r="D11" s="239" t="s">
        <v>262</v>
      </c>
      <c r="E11" s="234" t="s">
        <v>97</v>
      </c>
      <c r="F11" s="313" t="s">
        <v>984</v>
      </c>
      <c r="G11" s="310" t="s">
        <v>975</v>
      </c>
      <c r="H11" s="235" t="s">
        <v>985</v>
      </c>
    </row>
    <row r="12" spans="1:15" x14ac:dyDescent="0.25">
      <c r="A12" s="366" t="s">
        <v>999</v>
      </c>
      <c r="B12" s="417"/>
      <c r="C12" s="417"/>
      <c r="D12" s="417"/>
      <c r="E12" s="417"/>
      <c r="F12" s="417"/>
      <c r="G12" s="417"/>
      <c r="H12" s="418"/>
    </row>
    <row r="13" spans="1:15" s="44" customFormat="1" ht="90" x14ac:dyDescent="0.25">
      <c r="A13" s="307">
        <v>5</v>
      </c>
      <c r="B13" s="239" t="s">
        <v>986</v>
      </c>
      <c r="C13" s="239" t="s">
        <v>972</v>
      </c>
      <c r="D13" s="239" t="s">
        <v>973</v>
      </c>
      <c r="E13" s="234" t="s">
        <v>97</v>
      </c>
      <c r="F13" s="313" t="s">
        <v>987</v>
      </c>
      <c r="G13" s="310" t="s">
        <v>975</v>
      </c>
      <c r="H13" s="235" t="s">
        <v>976</v>
      </c>
    </row>
    <row r="14" spans="1:15" x14ac:dyDescent="0.25">
      <c r="A14" s="366" t="s">
        <v>999</v>
      </c>
      <c r="B14" s="417"/>
      <c r="C14" s="417"/>
      <c r="D14" s="417"/>
      <c r="E14" s="417"/>
      <c r="F14" s="417"/>
      <c r="G14" s="417"/>
      <c r="H14" s="418"/>
    </row>
    <row r="15" spans="1:15" s="44" customFormat="1" ht="72" x14ac:dyDescent="0.25">
      <c r="A15" s="307">
        <v>6</v>
      </c>
      <c r="B15" s="239" t="s">
        <v>988</v>
      </c>
      <c r="C15" s="239" t="s">
        <v>989</v>
      </c>
      <c r="D15" s="239" t="s">
        <v>973</v>
      </c>
      <c r="E15" s="234" t="s">
        <v>97</v>
      </c>
      <c r="F15" s="313" t="s">
        <v>990</v>
      </c>
      <c r="G15" s="310" t="s">
        <v>975</v>
      </c>
      <c r="H15" s="235" t="s">
        <v>976</v>
      </c>
    </row>
    <row r="16" spans="1:15" x14ac:dyDescent="0.25">
      <c r="A16" s="366" t="s">
        <v>999</v>
      </c>
      <c r="B16" s="417"/>
      <c r="C16" s="417"/>
      <c r="D16" s="417"/>
      <c r="E16" s="417"/>
      <c r="F16" s="417"/>
      <c r="G16" s="417"/>
      <c r="H16" s="418"/>
    </row>
    <row r="17" spans="1:8" s="44" customFormat="1" ht="90" x14ac:dyDescent="0.25">
      <c r="A17" s="307">
        <v>7</v>
      </c>
      <c r="B17" s="239" t="s">
        <v>991</v>
      </c>
      <c r="C17" s="239" t="s">
        <v>972</v>
      </c>
      <c r="D17" s="239" t="s">
        <v>973</v>
      </c>
      <c r="E17" s="234" t="s">
        <v>97</v>
      </c>
      <c r="F17" s="313" t="s">
        <v>992</v>
      </c>
      <c r="G17" s="310" t="s">
        <v>975</v>
      </c>
      <c r="H17" s="235" t="s">
        <v>976</v>
      </c>
    </row>
    <row r="18" spans="1:8" x14ac:dyDescent="0.25">
      <c r="A18" s="366" t="s">
        <v>999</v>
      </c>
      <c r="B18" s="417"/>
      <c r="C18" s="417"/>
      <c r="D18" s="417"/>
      <c r="E18" s="417"/>
      <c r="F18" s="417"/>
      <c r="G18" s="417"/>
      <c r="H18" s="418"/>
    </row>
    <row r="19" spans="1:8" s="44" customFormat="1" ht="72" x14ac:dyDescent="0.25">
      <c r="A19" s="307">
        <v>8</v>
      </c>
      <c r="B19" s="239" t="s">
        <v>993</v>
      </c>
      <c r="C19" s="239" t="s">
        <v>989</v>
      </c>
      <c r="D19" s="239" t="s">
        <v>973</v>
      </c>
      <c r="E19" s="234" t="s">
        <v>97</v>
      </c>
      <c r="F19" s="313" t="s">
        <v>994</v>
      </c>
      <c r="G19" s="310" t="s">
        <v>975</v>
      </c>
      <c r="H19" s="235" t="s">
        <v>976</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W34" sqref="W34"/>
    </sheetView>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Arita Bauska</cp:lastModifiedBy>
  <cp:lastPrinted>2024-10-17T06:38:42Z</cp:lastPrinted>
  <dcterms:created xsi:type="dcterms:W3CDTF">2018-05-28T06:38:28Z</dcterms:created>
  <dcterms:modified xsi:type="dcterms:W3CDTF">2024-10-31T09:12:01Z</dcterms:modified>
</cp:coreProperties>
</file>