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980" windowHeight="8640" activeTab="0"/>
  </bookViews>
  <sheets>
    <sheet name="Pamatbudžets   " sheetId="1" r:id="rId1"/>
    <sheet name="Specbudžets" sheetId="2" r:id="rId2"/>
    <sheet name="Specb pa veidiem" sheetId="3" r:id="rId3"/>
    <sheet name="Ziedojumi un dāvinājumi" sheetId="4" r:id="rId4"/>
  </sheets>
  <externalReferences>
    <externalReference r:id="rId7"/>
  </externalReference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<sst xmlns="http://schemas.openxmlformats.org/spreadsheetml/2006/main" count="752" uniqueCount="482">
  <si>
    <t>Ogres novada domes</t>
  </si>
  <si>
    <t>Kods</t>
  </si>
  <si>
    <t>4.1.1.0.</t>
  </si>
  <si>
    <t>4.1.2.0.</t>
  </si>
  <si>
    <t>5.4.1.0.</t>
  </si>
  <si>
    <t>Pašvaldību nodevas</t>
  </si>
  <si>
    <t>9.5.0.0.</t>
  </si>
  <si>
    <t>07.000</t>
  </si>
  <si>
    <t>10.000</t>
  </si>
  <si>
    <t>Izglītība</t>
  </si>
  <si>
    <t>04.000</t>
  </si>
  <si>
    <t>Kultūra</t>
  </si>
  <si>
    <t>08.000</t>
  </si>
  <si>
    <t>05.000</t>
  </si>
  <si>
    <t>06.000</t>
  </si>
  <si>
    <t>Pašvaldības policija</t>
  </si>
  <si>
    <t>Kopā izdevumi:</t>
  </si>
  <si>
    <t>Kredīta atmaksa</t>
  </si>
  <si>
    <t>Finanšu - ekonomikas nodaļas vadītāja</t>
  </si>
  <si>
    <t>S.Velberga</t>
  </si>
  <si>
    <t>21.3.0.0.</t>
  </si>
  <si>
    <t>Valsts kases kredīts</t>
  </si>
  <si>
    <t>_______.2007.g.lēmumam Nr.</t>
  </si>
  <si>
    <t>Ogres novada 2007.g. budžets (bez aģentūrām)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</si>
  <si>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</si>
  <si>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</si>
  <si>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</si>
  <si>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</si>
  <si>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</si>
  <si>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</si>
  <si>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</si>
  <si>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</si>
  <si>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8.6.2.0.</t>
  </si>
  <si>
    <t>9.4.0.0.</t>
  </si>
  <si>
    <t>Valsts nodevas, kuras ieskaita pašvaldību budžetā</t>
  </si>
  <si>
    <t>Pārējie nenodokļu ieņēmumi</t>
  </si>
  <si>
    <t>13.0.0.0.</t>
  </si>
  <si>
    <t>18.0.0.0.</t>
  </si>
  <si>
    <t>19.0.0.0.</t>
  </si>
  <si>
    <t>Pašvaldību budžetu transferti</t>
  </si>
  <si>
    <t>19.2.0.0.</t>
  </si>
  <si>
    <t>21.0.0.0.</t>
  </si>
  <si>
    <t>Budžeta iestāžu ieņēmumi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</si>
  <si>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</si>
  <si>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</si>
  <si>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</si>
  <si>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</si>
  <si>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</si>
  <si>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</si>
  <si>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</si>
  <si>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</si>
  <si>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</si>
  <si>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</si>
  <si>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</si>
  <si>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</si>
  <si>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</si>
  <si>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</si>
  <si>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</si>
  <si>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</si>
  <si>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</si>
  <si>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</si>
  <si>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</si>
  <si>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</si>
  <si>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04.210</t>
  </si>
  <si>
    <t>04.510</t>
  </si>
  <si>
    <t>Autotransports</t>
  </si>
  <si>
    <t>04.600</t>
  </si>
  <si>
    <t>Sakari</t>
  </si>
  <si>
    <t>04.730</t>
  </si>
  <si>
    <t>Tūrisms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</si>
  <si>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</si>
  <si>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</si>
  <si>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</si>
  <si>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</si>
  <si>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</si>
  <si>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</si>
  <si>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06.200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</si>
  <si>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</si>
  <si>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</si>
  <si>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</si>
  <si>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</si>
  <si>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</si>
  <si>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</si>
  <si>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</si>
  <si>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</si>
  <si>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</si>
  <si>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 xml:space="preserve">       PA "Dziednīca"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</si>
  <si>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</si>
  <si>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</si>
  <si>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</si>
  <si>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</si>
  <si>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</si>
  <si>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</si>
  <si>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08.210</t>
  </si>
  <si>
    <t>08.220</t>
  </si>
  <si>
    <t>08.290</t>
  </si>
  <si>
    <t>Televīzija</t>
  </si>
  <si>
    <t>09.000</t>
  </si>
  <si>
    <t>09.100</t>
  </si>
  <si>
    <t>PII  "Sprīdītis"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</si>
  <si>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</si>
  <si>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</si>
  <si>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</si>
  <si>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</si>
  <si>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</si>
  <si>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</si>
  <si>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</si>
  <si>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Ogres ģimnāzija</t>
  </si>
  <si>
    <t>Jaunogres vidusskola</t>
  </si>
  <si>
    <t>Ogresgala pamatskola</t>
  </si>
  <si>
    <t>09.510</t>
  </si>
  <si>
    <t>Interešu un profesionālās ievirzes izglītība</t>
  </si>
  <si>
    <t>Sporta centrs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</si>
  <si>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</si>
  <si>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</si>
  <si>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</si>
  <si>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</si>
  <si>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</si>
  <si>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</si>
  <si>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</si>
  <si>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</si>
  <si>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</si>
  <si>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</si>
  <si>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Invalīdu biedrības Ogres nodaļa</t>
  </si>
  <si>
    <t>Neredzīgo biedrības Ogres nodaļa</t>
  </si>
  <si>
    <t>08.330</t>
  </si>
  <si>
    <t>Izdevniecība ( Novada informatīvie izdevumi )</t>
  </si>
  <si>
    <t>04.220</t>
  </si>
  <si>
    <t>Mežsaimniecība un medniecība</t>
  </si>
  <si>
    <t>04.111</t>
  </si>
  <si>
    <t>Vispārējas ekonomiskas darbības vadība</t>
  </si>
  <si>
    <t xml:space="preserve">       Ceļu būvniecībai un remontiem</t>
  </si>
  <si>
    <t xml:space="preserve">       Pašvaldību budžetu valsts iekšējā parāda darījumi</t>
  </si>
  <si>
    <t xml:space="preserve">       Notekūdeņu (savākšana un attīrīšana)</t>
  </si>
  <si>
    <t xml:space="preserve">       Finansējums PA "Dziednīca"</t>
  </si>
  <si>
    <t>Pabalsts maznodrošinātām ģimenēm</t>
  </si>
  <si>
    <t>Politiski represēto klubam</t>
  </si>
  <si>
    <t>Valsts budžeta transferti</t>
  </si>
  <si>
    <t xml:space="preserve">    Muzeji un izstādes</t>
  </si>
  <si>
    <t xml:space="preserve">    Finansējums PA "Ogres kultūras centrs"</t>
  </si>
  <si>
    <t xml:space="preserve">    Kultūras pasākumi</t>
  </si>
  <si>
    <t xml:space="preserve">    Pilsētas dekorēšana svētkiem</t>
  </si>
  <si>
    <t xml:space="preserve">    Pensionēto izglītības darbinieku pasāk.</t>
  </si>
  <si>
    <t xml:space="preserve">          Gaidu un skautu muzejs</t>
  </si>
  <si>
    <t xml:space="preserve">      Nevalstisko org.projektu atbalstam</t>
  </si>
  <si>
    <t xml:space="preserve">         Projekts "Comenius " - Ģimnāzija</t>
  </si>
  <si>
    <t>Ieņēmumi no pašvaldības īpašuma iznomāšanas, pārdošanas un nodokļu pamatp.kapitaliz.</t>
  </si>
  <si>
    <t>Pielikums Nr.2</t>
  </si>
  <si>
    <t>Pielikums Nr.1</t>
  </si>
  <si>
    <t xml:space="preserve">       Lietus ūdens kanalizācija </t>
  </si>
  <si>
    <t>PII " Strautiņš"</t>
  </si>
  <si>
    <t>Basketbola skola</t>
  </si>
  <si>
    <t xml:space="preserve">      Pārējie izdevumi</t>
  </si>
  <si>
    <t>Darba samaksa</t>
  </si>
  <si>
    <t>Darba devēja valsts sociālās apdrošināšanas obligātās iemaksas, sociālā rakstura pabalsti un kompensācija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</si>
  <si>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</si>
  <si>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</si>
  <si>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</si>
  <si>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</si>
  <si>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</si>
  <si>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</si>
  <si>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</si>
  <si>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</si>
  <si>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</si>
  <si>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</si>
  <si>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 xml:space="preserve"> IZDEVUMI KOPĀ</t>
  </si>
  <si>
    <t>10.3.0.0.</t>
  </si>
  <si>
    <t>Soda sankcijas par vispārējiem nodokļu maksāšanas pārkāpumiem</t>
  </si>
  <si>
    <t>Naudas sodi</t>
  </si>
  <si>
    <t xml:space="preserve">Pozīcijas nosaukums             </t>
  </si>
  <si>
    <t>Ieņēmumi no iedzīvotāju ienākuma nodokļa</t>
  </si>
  <si>
    <t>4.0.0.0.</t>
  </si>
  <si>
    <t>Īpašuma nodokļi</t>
  </si>
  <si>
    <t>Procentu ieņēmumi par kontu atlikumiem</t>
  </si>
  <si>
    <t>12.3.0.0.</t>
  </si>
  <si>
    <t>21.3.4.0.</t>
  </si>
  <si>
    <t>Procentu ieņēmumi par maksas pakalpojumu un citu pašu ieņēmumu ieguldījumiem depozītā vai kontu atlikumiem</t>
  </si>
  <si>
    <t>21.3.6.0.</t>
  </si>
  <si>
    <t>Ieņēmumi no lauksaimnieciskās darbības</t>
  </si>
  <si>
    <t>21.3.7.0.</t>
  </si>
  <si>
    <t>Ieņēmumi par  dokumentu izsniegšanu un kancelejas pakalpojumiem</t>
  </si>
  <si>
    <t>F40 32 00 10</t>
  </si>
  <si>
    <t>04.430</t>
  </si>
  <si>
    <t>Būvvalde</t>
  </si>
  <si>
    <t>04.900</t>
  </si>
  <si>
    <t xml:space="preserve">      Īpašumu uzmērīšanai un reģistrēšanai Zemesgrāmatā</t>
  </si>
  <si>
    <t>PII "Taurenītis"</t>
  </si>
  <si>
    <t xml:space="preserve">Ķeipenes pamatskola </t>
  </si>
  <si>
    <t>Madlienas vidusskola</t>
  </si>
  <si>
    <t>09.219</t>
  </si>
  <si>
    <t>Taurupes vidusskola</t>
  </si>
  <si>
    <t>Suntažu vidusskola</t>
  </si>
  <si>
    <t>Lauberes pamatskola</t>
  </si>
  <si>
    <t>Suntažu sanatorijas internātpamatskola</t>
  </si>
  <si>
    <t>Madlienas mūzikas un mākslas skola</t>
  </si>
  <si>
    <t>09.600</t>
  </si>
  <si>
    <t>Izglītības papildu pakalpojumi</t>
  </si>
  <si>
    <t xml:space="preserve">         Projekts "Izglītības iestāžu informatizācija" </t>
  </si>
  <si>
    <t>10.500</t>
  </si>
  <si>
    <t>Atbalsts bezdarba gadījumā</t>
  </si>
  <si>
    <t xml:space="preserve">Sabiedriskās organizācijas </t>
  </si>
  <si>
    <t>Bērnu nams "Laubere"</t>
  </si>
  <si>
    <t>Pansionāts "Madliena"</t>
  </si>
  <si>
    <t>Latvijas nacionālo karavīru biedrība</t>
  </si>
  <si>
    <t>F40 32 00 20</t>
  </si>
  <si>
    <t>Izdevumi periodikas iegādei</t>
  </si>
  <si>
    <t>Sociālie pabalsti natūrā</t>
  </si>
  <si>
    <t>Pielikums Nr.3</t>
  </si>
  <si>
    <t>Ogres novada pašvaldības</t>
  </si>
  <si>
    <t xml:space="preserve">   Ieņēmuma pozīcijas nosaukums             </t>
  </si>
  <si>
    <t>5.5.3.0.</t>
  </si>
  <si>
    <t>Dabas resursu nodoklis</t>
  </si>
  <si>
    <t>F20010000</t>
  </si>
  <si>
    <t>F40 02 00 20</t>
  </si>
  <si>
    <t>Atlikums gada beigās</t>
  </si>
  <si>
    <t>Ogres novada</t>
  </si>
  <si>
    <t>kopsavilkums</t>
  </si>
  <si>
    <t>Budžeta nosaukumi</t>
  </si>
  <si>
    <t>Autoceļu (ielu) fonds</t>
  </si>
  <si>
    <t>Pārējie ieņēmumi</t>
  </si>
  <si>
    <t>Kopā           (Ls)</t>
  </si>
  <si>
    <t>tai sk. Atalgojums (1100)</t>
  </si>
  <si>
    <t>Soc.nod.(1200)</t>
  </si>
  <si>
    <t>Finanšu – ekonomikas nodaļas vadītāja</t>
  </si>
  <si>
    <t>S. Velberga</t>
  </si>
  <si>
    <t>Ogres novada Suntažu pagasta pārvaldes</t>
  </si>
  <si>
    <t>Kopā Ls</t>
  </si>
  <si>
    <t>Ogres novada Madlienas pagasta pārvaldes</t>
  </si>
  <si>
    <t>Ogres novada Meņģeles pagasta pārvaldes</t>
  </si>
  <si>
    <t>Ogres novada Ķeipenes pagasta pārvaldes</t>
  </si>
  <si>
    <t>F40 02 00 20 Kredīta atmaksa</t>
  </si>
  <si>
    <t>Ogres novada Taurupes pagasta pārvaldes</t>
  </si>
  <si>
    <t>Ogres novada Mazozolu pagasta pārvaldes</t>
  </si>
  <si>
    <t>Ogres novada Lauberes pagasta pārvaldes</t>
  </si>
  <si>
    <t>Ogres novada Krapes pagasta pārvaldes</t>
  </si>
  <si>
    <t>21.3.5.0.</t>
  </si>
  <si>
    <t>Maksa par izglītības pakalpojumiem</t>
  </si>
  <si>
    <t>1.1.1.1.</t>
  </si>
  <si>
    <t>Saņemts no VK sadales konta  iepriekšējā gada nesadalītais iedzīvotāju ienākuma nodokļa atlikums</t>
  </si>
  <si>
    <t>1.1.1.2.</t>
  </si>
  <si>
    <t>Saņemts no VK sadales konta  pārskata gadā ieskaitītais iedzīvotāju ienākuma nodoklis</t>
  </si>
  <si>
    <t>8.6.0.0.</t>
  </si>
  <si>
    <t>Procentu ieņēmumi par depozītiem, kontu atlikumiem un vērtpapīriem</t>
  </si>
  <si>
    <t>10.1.0.0.</t>
  </si>
  <si>
    <t>19.3.0.0.</t>
  </si>
  <si>
    <t>21.1.0.0.</t>
  </si>
  <si>
    <t xml:space="preserve">Budžeta iestādes ieņēmumi no ārvalstu finanšu palīdzības </t>
  </si>
  <si>
    <t>Attīstības programmas izstrādei</t>
  </si>
  <si>
    <t>Ielu tīrīšanai, atkritumu savākšanai,teritoriju labiekārtošanai</t>
  </si>
  <si>
    <t>Mājokļu attīstība pašvaldībā</t>
  </si>
  <si>
    <t>Energoefekt. paaugstin. pašvald. ēkās Dziedn., Bask-sk.,J v-sk.,Brīvības33</t>
  </si>
  <si>
    <t>Energoauditu atzinumi</t>
  </si>
  <si>
    <t xml:space="preserve">       Ģimenes ārstu prakse </t>
  </si>
  <si>
    <t xml:space="preserve">    Bibliotēkas </t>
  </si>
  <si>
    <t>PII "Riekstiņš"</t>
  </si>
  <si>
    <t>09.520</t>
  </si>
  <si>
    <t>Pedagogu profesionālās meistarības pilnveidošana</t>
  </si>
  <si>
    <t>ESF proj. Pedagogu konkurētspējas veicināšanai</t>
  </si>
  <si>
    <t>09.810</t>
  </si>
  <si>
    <t>Projekts Skolēnu autobusi (Šveice)</t>
  </si>
  <si>
    <t>Projekts Skolēnu autobusi (Soc.droš.tīkls)</t>
  </si>
  <si>
    <t>10.400</t>
  </si>
  <si>
    <t>Atbalsts ģimenēm ar bērniem (Bāriņtiesas)</t>
  </si>
  <si>
    <t>Zaudējumi no valūtas kursa svārstībām</t>
  </si>
  <si>
    <t>Proj. "Speciālistu piesaiste"</t>
  </si>
  <si>
    <t>Projekts "Comenius Regio projekts"</t>
  </si>
  <si>
    <t>Ogres novada pašvaldības 2012.gada budžeta ieņēmumi.</t>
  </si>
  <si>
    <t>Ogres novada 2011.g. izpilde</t>
  </si>
  <si>
    <t>Pašvald. aģentūras "Mālkalne" 2012.g. budžets</t>
  </si>
  <si>
    <t>Pašvald. aģentūras "Kultūras centrs" 2012.g. budžets</t>
  </si>
  <si>
    <t>Pašvald. aģentūras "Dziednīca" 2012.g. budžets</t>
  </si>
  <si>
    <t>Suntažu pagasta pārvaldes 2012.g. budžets</t>
  </si>
  <si>
    <t>Lauberes pagasta pārvaldes 2012.g. budžets</t>
  </si>
  <si>
    <t>Ķeipenes pagasta pārvaldes 2012.g. budžets</t>
  </si>
  <si>
    <t>Madlienas pagasta pārvaldes 2012.g. budžets</t>
  </si>
  <si>
    <t>Krapes pagasta pārvaldes 2012.g. budžets</t>
  </si>
  <si>
    <t>Mazozolu pagasta pārvaldes 2012.g. budžets</t>
  </si>
  <si>
    <t>Meņģeles pagasta pārvaldes 2012.g. budžets</t>
  </si>
  <si>
    <t>Taurupes pagasta pārvaldes 2012.g. budžets</t>
  </si>
  <si>
    <t>Ogres novada pašvaldības 2012.g. budžets</t>
  </si>
  <si>
    <t>Ogres novada pašvaldības 2012. gada budžeta  izdevumi atbilstoši ekonomiskajām kategorijām.</t>
  </si>
  <si>
    <t>Ogres novada pašvaldības 2012. gada budžeta  izdevumi atbilstoši funkcionālajām kategorijām.</t>
  </si>
  <si>
    <t>18.6.0.0.</t>
  </si>
  <si>
    <t>PA "Ogres un Ikšķiles tūrisma attīst.aģent." 2012.g. budžets</t>
  </si>
  <si>
    <t xml:space="preserve">Ogres un Ogresgala 2012.g. budžets </t>
  </si>
  <si>
    <t>Ogres novada pašvaldības 2012.gada speciālā budžeta ieņēmumi.</t>
  </si>
  <si>
    <t>Budžeta  atl.uz  01. 01. 2012.g.</t>
  </si>
  <si>
    <t>Ogres novada pašvaldības 2012. gada speciālā budžeta  izdevumi atbilstoši funkcionālajām kategorijām.</t>
  </si>
  <si>
    <t>Līdzekļu atlikums uz gada beigām (Kases apgrozāmie līdzekļi )</t>
  </si>
  <si>
    <t xml:space="preserve">2012.gada speciālo budžetu </t>
  </si>
  <si>
    <t>2012.gada ieņēmumi</t>
  </si>
  <si>
    <t>Atlikums uz 01.01.2012.</t>
  </si>
  <si>
    <t>Pavisam ieņēmumi 2012.g.</t>
  </si>
  <si>
    <t>Izdevumi 2012.g.</t>
  </si>
  <si>
    <t>Atlikums uz 01.01.2013.g.</t>
  </si>
  <si>
    <t>2012.gada speciālo budžetu kopsavilkums</t>
  </si>
  <si>
    <t>Pašvaldību saņemtie transferti no valsts budžeta</t>
  </si>
  <si>
    <t>Pašvaldību saņemtie transferti no citām pašvaldībām</t>
  </si>
  <si>
    <t>Pašvaldības iestāžu saņemtie transferti no augstākstāvošās iestādes</t>
  </si>
  <si>
    <t>Ieņēmumi no budžeta iestāžu sniegtajiem maksas pakalpojumiem un citi pašu ieņēmumi</t>
  </si>
  <si>
    <t>Atalgojums</t>
  </si>
  <si>
    <t>Mācību, darba un dienesta komandējumi, dienesta, darba braucieni</t>
  </si>
  <si>
    <t>Darba devēja valsts sociālās apdrošināšanas obligātās iemaksas, sociālā rakstura pabalsti un kompensācijas</t>
  </si>
  <si>
    <t>Subsīdijas un dotācijas komersantiem, biedrībām un nodibinājumiem</t>
  </si>
  <si>
    <t>Pašvaldību  uzturēšanas izdevumu transferti padotības iestādēm</t>
  </si>
  <si>
    <t>Pašvaldību uzturēšanas izdevumu transferti</t>
  </si>
  <si>
    <t>03.110</t>
  </si>
  <si>
    <t xml:space="preserve">Izpildvaras un likumdošanas varas  institūcijas </t>
  </si>
  <si>
    <t>01.820</t>
  </si>
  <si>
    <t>Vispārēja rakstura transferti no pašvaldību budžeta valsts budžetam</t>
  </si>
  <si>
    <t>01.8302</t>
  </si>
  <si>
    <t xml:space="preserve">Izdevumi neparedzētiem gadījumiem </t>
  </si>
  <si>
    <t>Pārējie sabiedriskās kārtības un drošības pakalpojumi (Video novērošanai Ogrē)</t>
  </si>
  <si>
    <t>04.11101</t>
  </si>
  <si>
    <t>Uzņēmējdarbības  attīstības veicināšanai</t>
  </si>
  <si>
    <t>04.11103</t>
  </si>
  <si>
    <t>04.11102</t>
  </si>
  <si>
    <t>04.11104</t>
  </si>
  <si>
    <t>04.11105</t>
  </si>
  <si>
    <t>Novadu kapacitāte</t>
  </si>
  <si>
    <t xml:space="preserve">Lauksaimniecība </t>
  </si>
  <si>
    <t>04.51001</t>
  </si>
  <si>
    <t>04.11106</t>
  </si>
  <si>
    <t>04.51002</t>
  </si>
  <si>
    <t>04.51003</t>
  </si>
  <si>
    <t>04.51004</t>
  </si>
  <si>
    <t>04.51005</t>
  </si>
  <si>
    <t>Projekts Tīnūžu-Brīvības ielas rekonstrukcija</t>
  </si>
  <si>
    <t>Projekts Atbalsts novadu attīstībai ERAF (Brīvības ielas rekonstrukcija)</t>
  </si>
  <si>
    <t>04.6001</t>
  </si>
  <si>
    <t xml:space="preserve">      PA "Ogres un Ikšķiles tūrisma attīstības aģentūra" </t>
  </si>
  <si>
    <t>04.7301</t>
  </si>
  <si>
    <t>05.1001</t>
  </si>
  <si>
    <t>05.1002</t>
  </si>
  <si>
    <t>Proj. Sadzīves atkritumu izgāztuves ''Ķilupe'' rekultivācija</t>
  </si>
  <si>
    <t>05.1003</t>
  </si>
  <si>
    <t>05.1004</t>
  </si>
  <si>
    <t>Proj. RECO Baltic tech 21</t>
  </si>
  <si>
    <t>05.2001</t>
  </si>
  <si>
    <t>05.2002</t>
  </si>
  <si>
    <t>05.400</t>
  </si>
  <si>
    <t>Bioloģiskās daudzveidības un ainavas aizsardzība</t>
  </si>
  <si>
    <t>06.1001</t>
  </si>
  <si>
    <t>05.300</t>
  </si>
  <si>
    <t>Vides piesārņojuma novēršana un samazināšana</t>
  </si>
  <si>
    <t>06.60001</t>
  </si>
  <si>
    <t>06.60002</t>
  </si>
  <si>
    <t>06.60003</t>
  </si>
  <si>
    <t>06.60004</t>
  </si>
  <si>
    <t>06.60005</t>
  </si>
  <si>
    <t>06.60006</t>
  </si>
  <si>
    <t>06.60007</t>
  </si>
  <si>
    <t>06.60008</t>
  </si>
  <si>
    <t>06.60009</t>
  </si>
  <si>
    <t>06.60010</t>
  </si>
  <si>
    <t>07.2101</t>
  </si>
  <si>
    <t>07.2102</t>
  </si>
  <si>
    <t>05.30001</t>
  </si>
  <si>
    <t>05.30002</t>
  </si>
  <si>
    <t>08.1001</t>
  </si>
  <si>
    <t>08.1002</t>
  </si>
  <si>
    <t>08.2201</t>
  </si>
  <si>
    <t>08.2202</t>
  </si>
  <si>
    <t xml:space="preserve">    Kultūras centri, nami</t>
  </si>
  <si>
    <t>Pārējā citur neklasificētā kultūra</t>
  </si>
  <si>
    <t>08.29001</t>
  </si>
  <si>
    <t>08.29002</t>
  </si>
  <si>
    <t>08.29003</t>
  </si>
  <si>
    <t>08.29006</t>
  </si>
  <si>
    <t>08.310</t>
  </si>
  <si>
    <t>09.10001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</si>
  <si>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</si>
  <si>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</si>
  <si>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</si>
  <si>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</si>
  <si>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</si>
  <si>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</si>
  <si>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</si>
  <si>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</si>
  <si>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</si>
  <si>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</si>
  <si>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</si>
  <si>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</si>
  <si>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</si>
  <si>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09.21903</t>
  </si>
  <si>
    <t>09.21904</t>
  </si>
  <si>
    <t>09.21905</t>
  </si>
  <si>
    <t>09.21906</t>
  </si>
  <si>
    <t>09.21907</t>
  </si>
  <si>
    <t>09.21908</t>
  </si>
  <si>
    <t>09.21909</t>
  </si>
  <si>
    <t>09.21910</t>
  </si>
  <si>
    <t>09.5101</t>
  </si>
  <si>
    <t>09.5102</t>
  </si>
  <si>
    <t>09.5103</t>
  </si>
  <si>
    <t>09.5104</t>
  </si>
  <si>
    <t>09.5105</t>
  </si>
  <si>
    <t>09.5106</t>
  </si>
  <si>
    <t>09.5201</t>
  </si>
  <si>
    <t>Pārējā citur neklasificētā izglītība (izglītības projektu realizācija)</t>
  </si>
  <si>
    <t>09.82001</t>
  </si>
  <si>
    <t>09.82002</t>
  </si>
  <si>
    <t>09.82003</t>
  </si>
  <si>
    <t>09.82007</t>
  </si>
  <si>
    <t>09.82008</t>
  </si>
  <si>
    <t>10.70001</t>
  </si>
  <si>
    <t>10.70002</t>
  </si>
  <si>
    <t>10.70003</t>
  </si>
  <si>
    <t>10.70004</t>
  </si>
  <si>
    <t>10.70005</t>
  </si>
  <si>
    <t>10.70006</t>
  </si>
  <si>
    <t>10.70007</t>
  </si>
  <si>
    <t>10.70008</t>
  </si>
  <si>
    <t>10.70009</t>
  </si>
  <si>
    <t>10.70010</t>
  </si>
  <si>
    <t>10.70011</t>
  </si>
  <si>
    <t>08.230</t>
  </si>
  <si>
    <t>Pārējā izglītības vadība (Izglītības un sporta pārvalde)</t>
  </si>
  <si>
    <t>01.830    7230</t>
  </si>
  <si>
    <t xml:space="preserve">Pārējā ekonomiskā darbība </t>
  </si>
  <si>
    <t>Teritoriju attīstība ( projektēšanai )</t>
  </si>
  <si>
    <t xml:space="preserve">Pirmsskolas izglītība </t>
  </si>
  <si>
    <t>Pārējie maksājumi iedzīvotājiem natūrā un kompensācijas</t>
  </si>
  <si>
    <t>Pārējais autotransports</t>
  </si>
  <si>
    <t xml:space="preserve">      Saimniecības nodaļa</t>
  </si>
  <si>
    <t>01.100</t>
  </si>
  <si>
    <t>4.1.3.0.</t>
  </si>
  <si>
    <t>Nekustamā īpašuma nodoklis par mājokļiem</t>
  </si>
  <si>
    <t>Projekts  Brīvdabas pulcēšanās vietas izveide Līčupē</t>
  </si>
  <si>
    <t>Ūdenssaimniecības attīstības projekti pagastos</t>
  </si>
  <si>
    <t>08.29007</t>
  </si>
  <si>
    <t xml:space="preserve">          " Vēstures un mākslas muzejs" </t>
  </si>
  <si>
    <t>Pensionāru biedrību darbības atbalstam</t>
  </si>
  <si>
    <t>06.3001</t>
  </si>
  <si>
    <t>Valsts budž.un pašv.budž.transferti un mērķdot.kapitālajiem izd.</t>
  </si>
  <si>
    <t>21.4.0.0.</t>
  </si>
  <si>
    <t>Pārējie 21.3.0.0. nekvalif.maksas pakalpoj.</t>
  </si>
  <si>
    <t>Young Active Creative</t>
  </si>
  <si>
    <t xml:space="preserve">      Proj. Ogres  apgaismojuma infrastruktūra</t>
  </si>
  <si>
    <t xml:space="preserve">      Projekts "KNHM"</t>
  </si>
  <si>
    <t xml:space="preserve">      Projekts "Veidojam vidi ap mums (Ogrē, Ogresgalā, Krapē, Mazozolos, Taurupē)"</t>
  </si>
  <si>
    <t xml:space="preserve">      kapu saimniecība</t>
  </si>
  <si>
    <t xml:space="preserve">      siltumapgāde</t>
  </si>
  <si>
    <t xml:space="preserve">      mājokļu apsaimniekošana</t>
  </si>
  <si>
    <t>04.11107</t>
  </si>
  <si>
    <t>Starptautiskā Kapacitāte</t>
  </si>
  <si>
    <t>Projektu pieteikumu un Ogres novada Startēģijas izstrāde</t>
  </si>
  <si>
    <t>04.11108</t>
  </si>
  <si>
    <t>Pilsētu mēru pakts CONURBANT</t>
  </si>
  <si>
    <t>LAD Ogres novada Madlienas atklātā peldbaseina atjaunoš. un peldvietas labiek.</t>
  </si>
  <si>
    <t>LAD Ogres novada Krapes pag.esošā tilta pār Lobes upi vienkārš.rekonstr.</t>
  </si>
  <si>
    <t>LAD Tautas tērpu iegāde Ogres novada Ķeipenes tautas nama deju kol.</t>
  </si>
  <si>
    <t>Pakalpojumi, kurus budžeta iestādes apmaksā noteikto funkciju ietvaros, kas nav iestādes administratīvie izdevumi</t>
  </si>
  <si>
    <t>Finansējums bērniem, kuri apmeklē privātās pirmsskolas izglītūibas iestādes</t>
  </si>
  <si>
    <t>10.70012</t>
  </si>
  <si>
    <t>Ogres novada Sarkanais Krusts</t>
  </si>
  <si>
    <t>Pielikums Nr.4</t>
  </si>
  <si>
    <t>23.0.0.0.</t>
  </si>
  <si>
    <t>Saņemtie ziedojumi un dāvinājumi</t>
  </si>
  <si>
    <t>KODS</t>
  </si>
  <si>
    <t>IZDEVUMI</t>
  </si>
  <si>
    <t>Pensijas un sociālie pabalsti naudā</t>
  </si>
  <si>
    <t xml:space="preserve">Ogres un Ogregala 2012.g. budžets </t>
  </si>
  <si>
    <t>Pašvald. aģentūras "Ogres novada kultūras centrs" 2012.g. budžets</t>
  </si>
  <si>
    <t>Aile kontrolei</t>
  </si>
  <si>
    <t>Projekts E-pakalpojumi</t>
  </si>
  <si>
    <t xml:space="preserve">18.6.2.0. </t>
  </si>
  <si>
    <t>Pašvaldību saņemtie valsts budžeta transferti noteiktam mērķim</t>
  </si>
  <si>
    <t>Soc. telpu uzturēšanai</t>
  </si>
  <si>
    <t>16.02.2012. saistošajiem noteikumiem Nr.7/2012</t>
  </si>
  <si>
    <t xml:space="preserve">   Izdevuma pozīcijas nosaukums             </t>
  </si>
  <si>
    <t>Suntažu pagasta pārvaldes vadītājs                                      A.Ronis</t>
  </si>
  <si>
    <t>Meņģeles pagasta pārvaldes vadītāja                                   I.Jermacāne</t>
  </si>
  <si>
    <t>Ķeipenes pagasta pārvaldes vadītājs                                             V.Sirsonis</t>
  </si>
  <si>
    <t>Taurupes pagasta pārvaldes vadītājs                                          J.Stafeckis</t>
  </si>
  <si>
    <t>Mazozolu pagasta pārvaldes vadītāja p.i.                                      A.Ločmele</t>
  </si>
  <si>
    <t>Krapes pagasta pārvaldes vadītāja                                        I.Sandore</t>
  </si>
  <si>
    <t>Lauberes pagasta pārvaldes vadītājs                                           Ā.Plūģis</t>
  </si>
  <si>
    <t>Madlienas pagasta pārvaldes vadītājs                                               O.Atslēdziņš</t>
  </si>
  <si>
    <t>Ogres novada pašvaldības 2012.gada ziedojumu un dāvinājumu ieņēmumi</t>
  </si>
  <si>
    <t>Ogres novada pašvaldības 2012. gada ziedojumu un dāvinājumu izdevumi atbilstoši funkcionālajām kategorijām</t>
  </si>
  <si>
    <t>Ogres novada pašvaldības 2012. gada ziedojumu un dāvinājumu izdevumi atbilstoši ekonomiskajām kategorijām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</si>
</sst>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"/>
    <numFmt numFmtId="182" formatCode="0.000"/>
    <numFmt numFmtId="183" formatCode="0.0%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#,##0.0"/>
    <numFmt numFmtId="191" formatCode="_-* #,##0.0_-;\-* #,##0.0_-;_-* &quot;-&quot;??_-;_-@_-"/>
    <numFmt numFmtId="192" formatCode="_-* #,##0_-;\-* #,##0_-;_-* &quot;-&quot;??_-;_-@_-"/>
    <numFmt numFmtId="193" formatCode="_-&quot;Ls&quot;\ * #,##0.0_-;\-&quot;Ls&quot;\ * #,##0.0_-;_-&quot;Ls&quot;\ * &quot;-&quot;??_-;_-@_-"/>
    <numFmt numFmtId="194" formatCode="_-&quot;Ls&quot;\ * #,##0_-;\-&quot;Ls&quot;\ * #,##0_-;_-&quot;Ls&quot;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"/>
    <numFmt numFmtId="199" formatCode="000000"/>
    <numFmt numFmtId="200" formatCode="dd/mm/yy"/>
    <numFmt numFmtId="201" formatCode="[$€-2]\ #,##0.00_);[Red]\([$€-2]\ #,##0.00\)"/>
    <numFmt numFmtId="202" formatCode="#,##0.000"/>
  </numFmts>
  <fonts count="3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/>
    </xf>
    <xf numFmtId="0" fontId="2" fillId="0" borderId="0" xfId="63" applyFont="1" applyFill="1" applyAlignment="1">
      <alignment horizontal="left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59" applyFont="1" applyBorder="1" applyAlignment="1">
      <alignment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1" fillId="0" borderId="14" xfId="57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80" fontId="2" fillId="0" borderId="22" xfId="0" applyNumberFormat="1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80" fontId="2" fillId="0" borderId="24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left" indent="1"/>
    </xf>
    <xf numFmtId="3" fontId="1" fillId="0" borderId="12" xfId="0" applyNumberFormat="1" applyFont="1" applyFill="1" applyBorder="1" applyAlignment="1">
      <alignment horizontal="right"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3" fontId="2" fillId="0" borderId="15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9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left" wrapText="1"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9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0" xfId="63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wrapText="1"/>
    </xf>
    <xf numFmtId="3" fontId="1" fillId="0" borderId="25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 wrapText="1"/>
    </xf>
    <xf numFmtId="180" fontId="2" fillId="0" borderId="26" xfId="0" applyNumberFormat="1" applyFont="1" applyFill="1" applyBorder="1" applyAlignment="1">
      <alignment/>
    </xf>
    <xf numFmtId="180" fontId="2" fillId="0" borderId="29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3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3" fontId="1" fillId="0" borderId="24" xfId="0" applyNumberFormat="1" applyFont="1" applyFill="1" applyBorder="1" applyAlignment="1">
      <alignment/>
    </xf>
    <xf numFmtId="49" fontId="1" fillId="0" borderId="33" xfId="0" applyNumberFormat="1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wrapText="1"/>
    </xf>
    <xf numFmtId="180" fontId="2" fillId="0" borderId="23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wrapText="1"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38" xfId="0" applyFont="1" applyFill="1" applyBorder="1" applyAlignment="1">
      <alignment wrapText="1"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80" fontId="1" fillId="0" borderId="24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0" borderId="0" xfId="57" applyFont="1" applyFill="1">
      <alignment/>
      <protection/>
    </xf>
    <xf numFmtId="3" fontId="2" fillId="0" borderId="0" xfId="57" applyNumberFormat="1" applyFont="1" applyFill="1" applyAlignment="1">
      <alignment wrapText="1"/>
      <protection/>
    </xf>
    <xf numFmtId="0" fontId="2" fillId="0" borderId="0" xfId="57" applyFont="1" applyFill="1">
      <alignment/>
      <protection/>
    </xf>
    <xf numFmtId="0" fontId="1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" fillId="0" borderId="0" xfId="57" applyFont="1" applyFill="1" applyAlignment="1">
      <alignment horizontal="left" wrapText="1"/>
      <protection/>
    </xf>
    <xf numFmtId="0" fontId="25" fillId="0" borderId="10" xfId="57" applyFont="1" applyFill="1" applyBorder="1" applyAlignment="1">
      <alignment horizontal="center" vertical="center"/>
      <protection/>
    </xf>
    <xf numFmtId="0" fontId="25" fillId="0" borderId="11" xfId="57" applyFont="1" applyFill="1" applyBorder="1" applyAlignment="1" applyProtection="1">
      <alignment horizontal="center" vertical="center" wrapText="1"/>
      <protection/>
    </xf>
    <xf numFmtId="0" fontId="25" fillId="0" borderId="11" xfId="57" applyFont="1" applyFill="1" applyBorder="1" applyAlignment="1" applyProtection="1">
      <alignment horizontal="center" vertical="top" wrapText="1"/>
      <protection/>
    </xf>
    <xf numFmtId="0" fontId="1" fillId="0" borderId="27" xfId="57" applyFont="1" applyFill="1" applyBorder="1" applyAlignment="1">
      <alignment horizontal="right"/>
      <protection/>
    </xf>
    <xf numFmtId="0" fontId="1" fillId="0" borderId="15" xfId="57" applyFont="1" applyFill="1" applyBorder="1" applyAlignment="1">
      <alignment wrapText="1"/>
      <protection/>
    </xf>
    <xf numFmtId="3" fontId="1" fillId="0" borderId="15" xfId="57" applyNumberFormat="1" applyFont="1" applyFill="1" applyBorder="1">
      <alignment/>
      <protection/>
    </xf>
    <xf numFmtId="3" fontId="1" fillId="0" borderId="17" xfId="57" applyNumberFormat="1" applyFont="1" applyFill="1" applyBorder="1">
      <alignment/>
      <protection/>
    </xf>
    <xf numFmtId="180" fontId="2" fillId="0" borderId="0" xfId="57" applyNumberFormat="1" applyFont="1" applyFill="1">
      <alignment/>
      <protection/>
    </xf>
    <xf numFmtId="0" fontId="2" fillId="0" borderId="18" xfId="57" applyFont="1" applyFill="1" applyBorder="1" applyAlignment="1">
      <alignment horizontal="left"/>
      <protection/>
    </xf>
    <xf numFmtId="0" fontId="2" fillId="0" borderId="19" xfId="57" applyFont="1" applyFill="1" applyBorder="1" applyAlignment="1">
      <alignment wrapText="1"/>
      <protection/>
    </xf>
    <xf numFmtId="3" fontId="2" fillId="0" borderId="19" xfId="57" applyNumberFormat="1" applyFont="1" applyFill="1" applyBorder="1">
      <alignment/>
      <protection/>
    </xf>
    <xf numFmtId="3" fontId="2" fillId="0" borderId="17" xfId="57" applyNumberFormat="1" applyFont="1" applyFill="1" applyBorder="1">
      <alignment/>
      <protection/>
    </xf>
    <xf numFmtId="0" fontId="1" fillId="0" borderId="18" xfId="57" applyFont="1" applyFill="1" applyBorder="1" applyAlignment="1">
      <alignment horizontal="right"/>
      <protection/>
    </xf>
    <xf numFmtId="0" fontId="1" fillId="0" borderId="19" xfId="57" applyFont="1" applyFill="1" applyBorder="1" applyAlignment="1">
      <alignment wrapText="1"/>
      <protection/>
    </xf>
    <xf numFmtId="3" fontId="1" fillId="0" borderId="19" xfId="57" applyNumberFormat="1" applyFont="1" applyFill="1" applyBorder="1">
      <alignment/>
      <protection/>
    </xf>
    <xf numFmtId="3" fontId="1" fillId="0" borderId="20" xfId="57" applyNumberFormat="1" applyFont="1" applyFill="1" applyBorder="1">
      <alignment/>
      <protection/>
    </xf>
    <xf numFmtId="1" fontId="2" fillId="0" borderId="22" xfId="57" applyNumberFormat="1" applyFont="1" applyFill="1" applyBorder="1">
      <alignment/>
      <protection/>
    </xf>
    <xf numFmtId="180" fontId="2" fillId="0" borderId="19" xfId="57" applyNumberFormat="1" applyFont="1" applyFill="1" applyBorder="1">
      <alignment/>
      <protection/>
    </xf>
    <xf numFmtId="0" fontId="2" fillId="0" borderId="19" xfId="57" applyFont="1" applyFill="1" applyBorder="1">
      <alignment/>
      <protection/>
    </xf>
    <xf numFmtId="0" fontId="2" fillId="0" borderId="20" xfId="57" applyFont="1" applyFill="1" applyBorder="1">
      <alignment/>
      <protection/>
    </xf>
    <xf numFmtId="0" fontId="1" fillId="0" borderId="18" xfId="57" applyFont="1" applyFill="1" applyBorder="1" applyAlignment="1">
      <alignment horizontal="left"/>
      <protection/>
    </xf>
    <xf numFmtId="0" fontId="1" fillId="0" borderId="19" xfId="57" applyFont="1" applyFill="1" applyBorder="1" applyAlignment="1">
      <alignment wrapText="1"/>
      <protection/>
    </xf>
    <xf numFmtId="3" fontId="1" fillId="0" borderId="19" xfId="57" applyNumberFormat="1" applyFont="1" applyFill="1" applyBorder="1">
      <alignment/>
      <protection/>
    </xf>
    <xf numFmtId="1" fontId="1" fillId="0" borderId="23" xfId="57" applyNumberFormat="1" applyFont="1" applyFill="1" applyBorder="1">
      <alignment/>
      <protection/>
    </xf>
    <xf numFmtId="0" fontId="1" fillId="0" borderId="20" xfId="57" applyFont="1" applyFill="1" applyBorder="1">
      <alignment/>
      <protection/>
    </xf>
    <xf numFmtId="0" fontId="1" fillId="0" borderId="19" xfId="57" applyFont="1" applyFill="1" applyBorder="1">
      <alignment/>
      <protection/>
    </xf>
    <xf numFmtId="0" fontId="2" fillId="0" borderId="10" xfId="57" applyFont="1" applyFill="1" applyBorder="1" applyAlignment="1">
      <alignment horizontal="right"/>
      <protection/>
    </xf>
    <xf numFmtId="0" fontId="1" fillId="0" borderId="11" xfId="57" applyFont="1" applyFill="1" applyBorder="1" applyAlignment="1">
      <alignment horizontal="right" wrapText="1"/>
      <protection/>
    </xf>
    <xf numFmtId="3" fontId="1" fillId="0" borderId="11" xfId="57" applyNumberFormat="1" applyFont="1" applyFill="1" applyBorder="1" applyAlignment="1">
      <alignment horizontal="right" indent="1"/>
      <protection/>
    </xf>
    <xf numFmtId="3" fontId="1" fillId="0" borderId="11" xfId="57" applyNumberFormat="1" applyFont="1" applyFill="1" applyBorder="1" applyAlignment="1">
      <alignment horizontal="center"/>
      <protection/>
    </xf>
    <xf numFmtId="3" fontId="1" fillId="0" borderId="14" xfId="57" applyNumberFormat="1" applyFont="1" applyFill="1" applyBorder="1">
      <alignment/>
      <protection/>
    </xf>
    <xf numFmtId="0" fontId="2" fillId="0" borderId="15" xfId="57" applyFont="1" applyFill="1" applyBorder="1" applyProtection="1">
      <alignment/>
      <protection/>
    </xf>
    <xf numFmtId="0" fontId="2" fillId="0" borderId="15" xfId="57" applyFont="1" applyFill="1" applyBorder="1" applyAlignment="1" applyProtection="1">
      <alignment horizontal="left" wrapText="1"/>
      <protection/>
    </xf>
    <xf numFmtId="3" fontId="2" fillId="0" borderId="15" xfId="57" applyNumberFormat="1" applyFont="1" applyFill="1" applyBorder="1" applyProtection="1">
      <alignment/>
      <protection/>
    </xf>
    <xf numFmtId="3" fontId="2" fillId="0" borderId="15" xfId="57" applyNumberFormat="1" applyFont="1" applyFill="1" applyBorder="1" applyAlignment="1" applyProtection="1">
      <alignment horizontal="center"/>
      <protection/>
    </xf>
    <xf numFmtId="0" fontId="1" fillId="0" borderId="19" xfId="57" applyFont="1" applyFill="1" applyBorder="1" applyProtection="1">
      <alignment/>
      <protection/>
    </xf>
    <xf numFmtId="0" fontId="2" fillId="0" borderId="19" xfId="57" applyFont="1" applyFill="1" applyBorder="1" applyAlignment="1" applyProtection="1">
      <alignment horizontal="left" wrapText="1"/>
      <protection/>
    </xf>
    <xf numFmtId="3" fontId="1" fillId="0" borderId="19" xfId="57" applyNumberFormat="1" applyFont="1" applyFill="1" applyBorder="1" applyProtection="1">
      <alignment/>
      <protection/>
    </xf>
    <xf numFmtId="3" fontId="1" fillId="0" borderId="19" xfId="57" applyNumberFormat="1" applyFont="1" applyFill="1" applyBorder="1" applyAlignment="1" applyProtection="1">
      <alignment horizontal="center"/>
      <protection/>
    </xf>
    <xf numFmtId="0" fontId="2" fillId="0" borderId="0" xfId="57" applyFont="1" applyFill="1" applyAlignment="1">
      <alignment wrapText="1"/>
      <protection/>
    </xf>
    <xf numFmtId="3" fontId="2" fillId="0" borderId="0" xfId="57" applyNumberFormat="1" applyFont="1" applyFill="1">
      <alignment/>
      <protection/>
    </xf>
    <xf numFmtId="0" fontId="0" fillId="0" borderId="0" xfId="61" applyFont="1">
      <alignment/>
      <protection/>
    </xf>
    <xf numFmtId="0" fontId="1" fillId="0" borderId="11" xfId="57" applyFont="1" applyFill="1" applyBorder="1" applyAlignment="1">
      <alignment wrapText="1"/>
      <protection/>
    </xf>
    <xf numFmtId="3" fontId="1" fillId="0" borderId="11" xfId="57" applyNumberFormat="1" applyFont="1" applyFill="1" applyBorder="1">
      <alignment/>
      <protection/>
    </xf>
    <xf numFmtId="3" fontId="1" fillId="0" borderId="12" xfId="57" applyNumberFormat="1" applyFont="1" applyFill="1" applyBorder="1">
      <alignment/>
      <protection/>
    </xf>
    <xf numFmtId="49" fontId="1" fillId="0" borderId="10" xfId="57" applyNumberFormat="1" applyFont="1" applyFill="1" applyBorder="1" applyAlignment="1">
      <alignment horizontal="left"/>
      <protection/>
    </xf>
    <xf numFmtId="0" fontId="1" fillId="0" borderId="11" xfId="57" applyFont="1" applyFill="1" applyBorder="1" applyAlignment="1">
      <alignment horizontal="left" wrapText="1"/>
      <protection/>
    </xf>
    <xf numFmtId="0" fontId="2" fillId="0" borderId="10" xfId="57" applyFont="1" applyFill="1" applyBorder="1">
      <alignment/>
      <protection/>
    </xf>
    <xf numFmtId="3" fontId="1" fillId="0" borderId="11" xfId="57" applyNumberFormat="1" applyFont="1" applyFill="1" applyBorder="1" applyAlignment="1">
      <alignment wrapText="1"/>
      <protection/>
    </xf>
    <xf numFmtId="0" fontId="1" fillId="0" borderId="0" xfId="61" applyFont="1" applyBorder="1" applyProtection="1">
      <alignment/>
      <protection/>
    </xf>
    <xf numFmtId="0" fontId="1" fillId="0" borderId="0" xfId="61" applyFont="1" applyBorder="1" applyAlignment="1">
      <alignment wrapText="1"/>
      <protection/>
    </xf>
    <xf numFmtId="3" fontId="2" fillId="0" borderId="0" xfId="57" applyNumberFormat="1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>
      <alignment/>
      <protection/>
    </xf>
    <xf numFmtId="3" fontId="1" fillId="0" borderId="0" xfId="57" applyNumberFormat="1" applyFont="1" applyFill="1">
      <alignment/>
      <protection/>
    </xf>
    <xf numFmtId="0" fontId="2" fillId="0" borderId="0" xfId="57" applyFont="1" applyFill="1" applyBorder="1" applyAlignment="1">
      <alignment wrapText="1"/>
      <protection/>
    </xf>
    <xf numFmtId="3" fontId="2" fillId="0" borderId="0" xfId="57" applyNumberFormat="1" applyFont="1" applyFill="1" applyBorder="1">
      <alignment/>
      <protection/>
    </xf>
    <xf numFmtId="3" fontId="1" fillId="0" borderId="0" xfId="57" applyNumberFormat="1" applyFont="1" applyBorder="1">
      <alignment/>
      <protection/>
    </xf>
    <xf numFmtId="0" fontId="1" fillId="0" borderId="41" xfId="57" applyFont="1" applyBorder="1" applyAlignment="1">
      <alignment horizontal="left"/>
      <protection/>
    </xf>
    <xf numFmtId="0" fontId="1" fillId="0" borderId="38" xfId="57" applyFont="1" applyBorder="1" applyAlignment="1">
      <alignment wrapText="1"/>
      <protection/>
    </xf>
    <xf numFmtId="0" fontId="1" fillId="0" borderId="38" xfId="57" applyFont="1" applyBorder="1">
      <alignment/>
      <protection/>
    </xf>
    <xf numFmtId="0" fontId="1" fillId="0" borderId="38" xfId="57" applyFont="1" applyFill="1" applyBorder="1">
      <alignment/>
      <protection/>
    </xf>
    <xf numFmtId="0" fontId="1" fillId="0" borderId="39" xfId="57" applyFont="1" applyFill="1" applyBorder="1">
      <alignment/>
      <protection/>
    </xf>
    <xf numFmtId="0" fontId="1" fillId="0" borderId="42" xfId="57" applyFont="1" applyFill="1" applyBorder="1">
      <alignment/>
      <protection/>
    </xf>
    <xf numFmtId="0" fontId="1" fillId="0" borderId="28" xfId="57" applyFont="1" applyBorder="1" applyAlignment="1">
      <alignment horizontal="left"/>
      <protection/>
    </xf>
    <xf numFmtId="0" fontId="1" fillId="0" borderId="24" xfId="57" applyFont="1" applyBorder="1" applyAlignment="1">
      <alignment wrapText="1"/>
      <protection/>
    </xf>
    <xf numFmtId="0" fontId="1" fillId="0" borderId="24" xfId="57" applyFont="1" applyBorder="1">
      <alignment/>
      <protection/>
    </xf>
    <xf numFmtId="0" fontId="1" fillId="0" borderId="24" xfId="57" applyFont="1" applyFill="1" applyBorder="1">
      <alignment/>
      <protection/>
    </xf>
    <xf numFmtId="0" fontId="1" fillId="0" borderId="25" xfId="57" applyFont="1" applyFill="1" applyBorder="1">
      <alignment/>
      <protection/>
    </xf>
    <xf numFmtId="0" fontId="1" fillId="0" borderId="43" xfId="57" applyFont="1" applyFill="1" applyBorder="1">
      <alignment/>
      <protection/>
    </xf>
    <xf numFmtId="0" fontId="1" fillId="0" borderId="10" xfId="57" applyFont="1" applyBorder="1" applyAlignment="1">
      <alignment horizontal="left"/>
      <protection/>
    </xf>
    <xf numFmtId="0" fontId="1" fillId="0" borderId="11" xfId="57" applyFont="1" applyBorder="1" applyAlignment="1">
      <alignment wrapText="1"/>
      <protection/>
    </xf>
    <xf numFmtId="0" fontId="1" fillId="0" borderId="11" xfId="57" applyFont="1" applyBorder="1">
      <alignment/>
      <protection/>
    </xf>
    <xf numFmtId="0" fontId="1" fillId="0" borderId="11" xfId="57" applyFont="1" applyFill="1" applyBorder="1">
      <alignment/>
      <protection/>
    </xf>
    <xf numFmtId="0" fontId="1" fillId="0" borderId="12" xfId="57" applyFont="1" applyFill="1" applyBorder="1">
      <alignment/>
      <protection/>
    </xf>
    <xf numFmtId="0" fontId="1" fillId="0" borderId="14" xfId="57" applyFont="1" applyFill="1" applyBorder="1">
      <alignment/>
      <protection/>
    </xf>
    <xf numFmtId="0" fontId="1" fillId="0" borderId="27" xfId="57" applyFont="1" applyBorder="1" applyAlignment="1">
      <alignment horizontal="left"/>
      <protection/>
    </xf>
    <xf numFmtId="0" fontId="1" fillId="0" borderId="15" xfId="57" applyFont="1" applyBorder="1" applyAlignment="1">
      <alignment wrapText="1"/>
      <protection/>
    </xf>
    <xf numFmtId="0" fontId="1" fillId="0" borderId="15" xfId="57" applyFont="1" applyBorder="1">
      <alignment/>
      <protection/>
    </xf>
    <xf numFmtId="0" fontId="1" fillId="0" borderId="16" xfId="57" applyFont="1" applyBorder="1">
      <alignment/>
      <protection/>
    </xf>
    <xf numFmtId="0" fontId="1" fillId="0" borderId="17" xfId="57" applyFont="1" applyFill="1" applyBorder="1">
      <alignment/>
      <protection/>
    </xf>
    <xf numFmtId="0" fontId="1" fillId="0" borderId="18" xfId="57" applyFont="1" applyBorder="1" applyAlignment="1">
      <alignment horizontal="left"/>
      <protection/>
    </xf>
    <xf numFmtId="0" fontId="1" fillId="0" borderId="19" xfId="57" applyFont="1" applyBorder="1" applyAlignment="1">
      <alignment wrapText="1"/>
      <protection/>
    </xf>
    <xf numFmtId="0" fontId="1" fillId="0" borderId="19" xfId="57" applyFont="1" applyBorder="1">
      <alignment/>
      <protection/>
    </xf>
    <xf numFmtId="0" fontId="1" fillId="0" borderId="19" xfId="57" applyFont="1" applyFill="1" applyBorder="1">
      <alignment/>
      <protection/>
    </xf>
    <xf numFmtId="0" fontId="1" fillId="0" borderId="20" xfId="57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1" fillId="0" borderId="21" xfId="57" applyFont="1" applyBorder="1">
      <alignment/>
      <protection/>
    </xf>
    <xf numFmtId="0" fontId="2" fillId="0" borderId="10" xfId="57" applyFont="1" applyBorder="1">
      <alignment/>
      <protection/>
    </xf>
    <xf numFmtId="0" fontId="1" fillId="0" borderId="11" xfId="57" applyFont="1" applyBorder="1" applyAlignment="1">
      <alignment horizontal="right"/>
      <protection/>
    </xf>
    <xf numFmtId="3" fontId="2" fillId="0" borderId="0" xfId="57" applyNumberFormat="1" applyFont="1" applyBorder="1" applyAlignment="1">
      <alignment horizontal="right" wrapText="1"/>
      <protection/>
    </xf>
    <xf numFmtId="0" fontId="2" fillId="0" borderId="0" xfId="57" applyFont="1" applyAlignment="1">
      <alignment wrapText="1"/>
      <protection/>
    </xf>
    <xf numFmtId="0" fontId="2" fillId="0" borderId="0" xfId="57" applyFont="1" applyFill="1" applyBorder="1">
      <alignment/>
      <protection/>
    </xf>
    <xf numFmtId="0" fontId="1" fillId="0" borderId="0" xfId="57" applyFont="1" applyFill="1" applyBorder="1" applyProtection="1">
      <alignment/>
      <protection/>
    </xf>
    <xf numFmtId="0" fontId="2" fillId="0" borderId="0" xfId="57" applyFont="1" applyFill="1" applyBorder="1" applyAlignment="1" applyProtection="1">
      <alignment horizontal="left" wrapText="1"/>
      <protection/>
    </xf>
    <xf numFmtId="3" fontId="1" fillId="0" borderId="0" xfId="57" applyNumberFormat="1" applyFont="1" applyFill="1" applyBorder="1" applyProtection="1">
      <alignment/>
      <protection/>
    </xf>
    <xf numFmtId="3" fontId="1" fillId="0" borderId="0" xfId="57" applyNumberFormat="1" applyFont="1" applyFill="1" applyBorder="1" applyAlignment="1" applyProtection="1">
      <alignment horizontal="center"/>
      <protection/>
    </xf>
    <xf numFmtId="1" fontId="1" fillId="0" borderId="0" xfId="57" applyNumberFormat="1" applyFont="1" applyFill="1" applyBorder="1" applyProtection="1">
      <alignment/>
      <protection/>
    </xf>
    <xf numFmtId="0" fontId="1" fillId="0" borderId="0" xfId="57" applyFont="1" applyFill="1" applyBorder="1" applyAlignment="1">
      <alignment horizontal="right"/>
      <protection/>
    </xf>
    <xf numFmtId="3" fontId="1" fillId="0" borderId="0" xfId="57" applyNumberFormat="1" applyFont="1" applyFill="1" applyBorder="1" applyAlignment="1">
      <alignment wrapText="1"/>
      <protection/>
    </xf>
    <xf numFmtId="0" fontId="28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30" fillId="0" borderId="19" xfId="63" applyFont="1" applyBorder="1" applyAlignment="1">
      <alignment horizontal="justify" vertical="top" wrapText="1"/>
      <protection/>
    </xf>
    <xf numFmtId="0" fontId="30" fillId="0" borderId="19" xfId="63" applyFont="1" applyBorder="1" applyAlignment="1">
      <alignment horizontal="center" vertical="top" wrapText="1"/>
      <protection/>
    </xf>
    <xf numFmtId="0" fontId="29" fillId="0" borderId="19" xfId="63" applyFont="1" applyBorder="1" applyAlignment="1">
      <alignment vertical="top" wrapText="1"/>
      <protection/>
    </xf>
    <xf numFmtId="0" fontId="29" fillId="0" borderId="19" xfId="61" applyFont="1" applyBorder="1" applyAlignment="1">
      <alignment horizontal="center" vertical="center"/>
      <protection/>
    </xf>
    <xf numFmtId="0" fontId="29" fillId="0" borderId="19" xfId="66" applyNumberFormat="1" applyFont="1" applyBorder="1" applyAlignment="1">
      <alignment horizontal="center" vertical="center"/>
    </xf>
    <xf numFmtId="0" fontId="29" fillId="0" borderId="19" xfId="63" applyFont="1" applyBorder="1" applyAlignment="1">
      <alignment horizontal="center" vertical="center" wrapText="1"/>
      <protection/>
    </xf>
    <xf numFmtId="0" fontId="3" fillId="0" borderId="0" xfId="63" applyFont="1">
      <alignment/>
      <protection/>
    </xf>
    <xf numFmtId="0" fontId="30" fillId="0" borderId="15" xfId="63" applyFont="1" applyBorder="1" applyAlignment="1">
      <alignment horizontal="justify" vertical="top" wrapText="1"/>
      <protection/>
    </xf>
    <xf numFmtId="1" fontId="30" fillId="0" borderId="29" xfId="63" applyNumberFormat="1" applyFont="1" applyBorder="1" applyAlignment="1">
      <alignment horizontal="center" vertical="top" wrapText="1"/>
      <protection/>
    </xf>
    <xf numFmtId="0" fontId="29" fillId="0" borderId="15" xfId="63" applyFont="1" applyBorder="1" applyAlignment="1">
      <alignment horizontal="justify" vertical="top" wrapText="1"/>
      <protection/>
    </xf>
    <xf numFmtId="0" fontId="29" fillId="0" borderId="29" xfId="63" applyFont="1" applyBorder="1" applyAlignment="1">
      <alignment horizontal="center" vertical="top" wrapText="1"/>
      <protection/>
    </xf>
    <xf numFmtId="0" fontId="29" fillId="0" borderId="29" xfId="63" applyFont="1" applyFill="1" applyBorder="1" applyAlignment="1">
      <alignment horizontal="center" vertical="top" wrapText="1"/>
      <protection/>
    </xf>
    <xf numFmtId="0" fontId="29" fillId="0" borderId="22" xfId="63" applyFont="1" applyBorder="1" applyAlignment="1">
      <alignment horizontal="center" vertical="top" wrapText="1"/>
      <protection/>
    </xf>
    <xf numFmtId="0" fontId="31" fillId="0" borderId="29" xfId="63" applyFont="1" applyBorder="1" applyAlignment="1">
      <alignment horizontal="center" vertical="top" wrapText="1"/>
      <protection/>
    </xf>
    <xf numFmtId="0" fontId="31" fillId="0" borderId="29" xfId="63" applyFont="1" applyFill="1" applyBorder="1" applyAlignment="1">
      <alignment horizontal="center" vertical="top" wrapText="1"/>
      <protection/>
    </xf>
    <xf numFmtId="0" fontId="30" fillId="0" borderId="15" xfId="63" applyFont="1" applyBorder="1" applyAlignment="1">
      <alignment vertical="top" wrapText="1"/>
      <protection/>
    </xf>
    <xf numFmtId="0" fontId="30" fillId="0" borderId="29" xfId="63" applyFont="1" applyBorder="1" applyAlignment="1">
      <alignment horizontal="center" vertical="top" wrapText="1"/>
      <protection/>
    </xf>
    <xf numFmtId="0" fontId="29" fillId="0" borderId="0" xfId="63" applyFont="1">
      <alignment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9" xfId="66" applyNumberFormat="1" applyFont="1" applyFill="1" applyBorder="1" applyAlignment="1">
      <alignment horizontal="center" vertical="center"/>
    </xf>
    <xf numFmtId="0" fontId="32" fillId="0" borderId="15" xfId="63" applyFont="1" applyBorder="1" applyAlignment="1">
      <alignment horizontal="justify" vertical="top" wrapText="1"/>
      <protection/>
    </xf>
    <xf numFmtId="0" fontId="32" fillId="0" borderId="29" xfId="63" applyFont="1" applyBorder="1" applyAlignment="1">
      <alignment horizontal="center" vertical="top" wrapText="1"/>
      <protection/>
    </xf>
    <xf numFmtId="0" fontId="32" fillId="0" borderId="29" xfId="63" applyFont="1" applyFill="1" applyBorder="1" applyAlignment="1">
      <alignment horizontal="center" vertical="top" wrapText="1"/>
      <protection/>
    </xf>
    <xf numFmtId="0" fontId="32" fillId="0" borderId="22" xfId="63" applyFont="1" applyBorder="1" applyAlignment="1">
      <alignment horizontal="center" vertical="top" wrapText="1"/>
      <protection/>
    </xf>
    <xf numFmtId="0" fontId="33" fillId="0" borderId="29" xfId="63" applyFont="1" applyBorder="1" applyAlignment="1">
      <alignment horizontal="center" vertical="top" wrapText="1"/>
      <protection/>
    </xf>
    <xf numFmtId="0" fontId="29" fillId="0" borderId="0" xfId="63" applyFont="1" applyBorder="1" applyAlignment="1">
      <alignment horizontal="left"/>
      <protection/>
    </xf>
    <xf numFmtId="0" fontId="0" fillId="0" borderId="0" xfId="63" applyBorder="1">
      <alignment/>
      <protection/>
    </xf>
    <xf numFmtId="0" fontId="30" fillId="0" borderId="0" xfId="61" applyFont="1" applyBorder="1" applyProtection="1">
      <alignment/>
      <protection/>
    </xf>
    <xf numFmtId="0" fontId="30" fillId="0" borderId="0" xfId="61" applyFont="1" applyBorder="1" applyAlignment="1">
      <alignment wrapText="1"/>
      <protection/>
    </xf>
    <xf numFmtId="0" fontId="29" fillId="0" borderId="0" xfId="63" applyFont="1">
      <alignment/>
      <protection/>
    </xf>
    <xf numFmtId="0" fontId="29" fillId="0" borderId="0" xfId="61" applyFont="1" applyBorder="1" applyAlignment="1">
      <alignment horizontal="center"/>
      <protection/>
    </xf>
    <xf numFmtId="0" fontId="28" fillId="0" borderId="0" xfId="63" applyFont="1" applyAlignment="1">
      <alignment horizontal="center"/>
      <protection/>
    </xf>
    <xf numFmtId="0" fontId="0" fillId="0" borderId="31" xfId="63" applyBorder="1">
      <alignment/>
      <protection/>
    </xf>
    <xf numFmtId="1" fontId="30" fillId="0" borderId="0" xfId="63" applyNumberFormat="1" applyFont="1" applyBorder="1" applyAlignment="1">
      <alignment horizontal="center" vertical="top" wrapText="1"/>
      <protection/>
    </xf>
    <xf numFmtId="0" fontId="2" fillId="0" borderId="13" xfId="60" applyFont="1" applyFill="1" applyBorder="1" applyAlignment="1">
      <alignment vertical="center" wrapText="1"/>
      <protection/>
    </xf>
    <xf numFmtId="0" fontId="2" fillId="0" borderId="11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/>
    </xf>
    <xf numFmtId="190" fontId="2" fillId="0" borderId="19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3" fontId="1" fillId="0" borderId="44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1" fontId="2" fillId="0" borderId="2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2" fillId="24" borderId="24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34" fillId="0" borderId="0" xfId="0" applyFont="1" applyAlignment="1">
      <alignment wrapText="1"/>
    </xf>
    <xf numFmtId="3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3" fontId="1" fillId="0" borderId="45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1" fillId="0" borderId="4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2" fillId="24" borderId="19" xfId="0" applyFont="1" applyFill="1" applyBorder="1" applyAlignment="1">
      <alignment/>
    </xf>
    <xf numFmtId="180" fontId="1" fillId="0" borderId="23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" fontId="1" fillId="0" borderId="49" xfId="0" applyNumberFormat="1" applyFont="1" applyFill="1" applyBorder="1" applyAlignment="1">
      <alignment/>
    </xf>
    <xf numFmtId="180" fontId="1" fillId="0" borderId="38" xfId="0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6" fillId="0" borderId="0" xfId="57" applyFont="1" applyFill="1" applyBorder="1" applyAlignment="1">
      <alignment horizontal="right" wrapText="1"/>
      <protection/>
    </xf>
    <xf numFmtId="3" fontId="35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left"/>
    </xf>
    <xf numFmtId="0" fontId="2" fillId="0" borderId="38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2" fillId="0" borderId="5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2" fillId="24" borderId="52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3" fontId="2" fillId="0" borderId="29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left" wrapText="1"/>
    </xf>
    <xf numFmtId="3" fontId="1" fillId="0" borderId="21" xfId="0" applyNumberFormat="1" applyFont="1" applyFill="1" applyBorder="1" applyAlignment="1">
      <alignment/>
    </xf>
    <xf numFmtId="180" fontId="2" fillId="0" borderId="45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1" fontId="1" fillId="0" borderId="19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80" fontId="2" fillId="0" borderId="20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 wrapText="1"/>
    </xf>
    <xf numFmtId="0" fontId="2" fillId="0" borderId="0" xfId="57" applyFont="1" applyFill="1" applyBorder="1" applyAlignment="1">
      <alignment horizontal="left" wrapText="1"/>
      <protection/>
    </xf>
    <xf numFmtId="49" fontId="2" fillId="0" borderId="0" xfId="0" applyNumberFormat="1" applyFont="1" applyFill="1" applyAlignment="1">
      <alignment horizontal="center" wrapText="1"/>
    </xf>
    <xf numFmtId="3" fontId="2" fillId="0" borderId="32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0" fontId="26" fillId="0" borderId="15" xfId="0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0" fontId="1" fillId="0" borderId="53" xfId="0" applyFont="1" applyFill="1" applyBorder="1" applyAlignment="1">
      <alignment horizontal="left"/>
    </xf>
    <xf numFmtId="0" fontId="2" fillId="0" borderId="31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right" wrapText="1"/>
    </xf>
    <xf numFmtId="0" fontId="1" fillId="0" borderId="2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24" borderId="24" xfId="0" applyFont="1" applyFill="1" applyBorder="1" applyAlignment="1">
      <alignment/>
    </xf>
    <xf numFmtId="0" fontId="2" fillId="0" borderId="11" xfId="58" applyFont="1" applyFill="1" applyBorder="1" applyAlignment="1" applyProtection="1">
      <alignment horizontal="center" vertical="center" wrapText="1"/>
      <protection/>
    </xf>
    <xf numFmtId="0" fontId="2" fillId="0" borderId="11" xfId="57" applyFont="1" applyFill="1" applyBorder="1" applyAlignment="1" applyProtection="1">
      <alignment horizontal="center" vertical="center" wrapText="1"/>
      <protection/>
    </xf>
    <xf numFmtId="1" fontId="2" fillId="0" borderId="11" xfId="62" applyNumberFormat="1" applyFont="1" applyFill="1" applyBorder="1" applyAlignment="1" applyProtection="1">
      <alignment horizontal="center" vertical="center" wrapText="1"/>
      <protection/>
    </xf>
    <xf numFmtId="0" fontId="2" fillId="0" borderId="11" xfId="62" applyFont="1" applyFill="1" applyBorder="1" applyAlignment="1" applyProtection="1">
      <alignment horizontal="center" vertical="center" wrapText="1"/>
      <protection/>
    </xf>
    <xf numFmtId="0" fontId="2" fillId="0" borderId="13" xfId="59" applyFont="1" applyFill="1" applyBorder="1" applyAlignment="1">
      <alignment vertical="center" wrapText="1"/>
      <protection/>
    </xf>
    <xf numFmtId="0" fontId="2" fillId="0" borderId="11" xfId="59" applyFont="1" applyFill="1" applyBorder="1" applyAlignment="1">
      <alignment vertical="center" wrapText="1"/>
      <protection/>
    </xf>
    <xf numFmtId="0" fontId="2" fillId="0" borderId="12" xfId="59" applyFont="1" applyFill="1" applyBorder="1" applyAlignment="1">
      <alignment vertical="center" wrapText="1"/>
      <protection/>
    </xf>
    <xf numFmtId="49" fontId="1" fillId="0" borderId="10" xfId="57" applyNumberFormat="1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49" fontId="1" fillId="0" borderId="10" xfId="62" applyNumberFormat="1" applyFont="1" applyFill="1" applyBorder="1" applyAlignment="1">
      <alignment horizontal="left"/>
      <protection/>
    </xf>
    <xf numFmtId="0" fontId="1" fillId="0" borderId="11" xfId="62" applyFont="1" applyFill="1" applyBorder="1" applyAlignment="1">
      <alignment wrapText="1"/>
      <protection/>
    </xf>
    <xf numFmtId="49" fontId="1" fillId="0" borderId="10" xfId="57" applyNumberFormat="1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5" xfId="57" applyFont="1" applyFill="1" applyBorder="1">
      <alignment/>
      <protection/>
    </xf>
    <xf numFmtId="180" fontId="1" fillId="0" borderId="22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1" fontId="1" fillId="0" borderId="20" xfId="57" applyNumberFormat="1" applyFont="1" applyFill="1" applyBorder="1">
      <alignment/>
      <protection/>
    </xf>
    <xf numFmtId="0" fontId="2" fillId="0" borderId="51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>
      <alignment/>
      <protection/>
    </xf>
    <xf numFmtId="0" fontId="1" fillId="0" borderId="0" xfId="57" applyFont="1" applyFill="1" applyBorder="1">
      <alignment/>
      <protection/>
    </xf>
    <xf numFmtId="0" fontId="30" fillId="0" borderId="0" xfId="63" applyFont="1" applyBorder="1" applyAlignment="1">
      <alignment vertical="top" wrapText="1"/>
      <protection/>
    </xf>
    <xf numFmtId="0" fontId="30" fillId="0" borderId="0" xfId="63" applyFont="1" applyBorder="1" applyAlignment="1">
      <alignment horizontal="center" vertical="top" wrapText="1"/>
      <protection/>
    </xf>
    <xf numFmtId="0" fontId="30" fillId="0" borderId="55" xfId="63" applyFont="1" applyBorder="1" applyAlignment="1">
      <alignment horizontal="center" vertical="top" wrapText="1"/>
      <protection/>
    </xf>
    <xf numFmtId="0" fontId="2" fillId="0" borderId="0" xfId="57" applyFont="1" applyAlignment="1">
      <alignment/>
      <protection/>
    </xf>
    <xf numFmtId="0" fontId="2" fillId="0" borderId="0" xfId="57" applyFont="1" applyFill="1" applyAlignment="1">
      <alignment/>
      <protection/>
    </xf>
    <xf numFmtId="0" fontId="4" fillId="0" borderId="0" xfId="0" applyFont="1" applyFill="1" applyAlignment="1">
      <alignment horizontal="center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57" applyFont="1" applyFill="1" applyBorder="1" applyAlignment="1">
      <alignment horizontal="center" wrapText="1"/>
      <protection/>
    </xf>
    <xf numFmtId="0" fontId="4" fillId="0" borderId="48" xfId="57" applyFont="1" applyBorder="1" applyAlignment="1">
      <alignment horizontal="center" wrapText="1"/>
      <protection/>
    </xf>
    <xf numFmtId="0" fontId="29" fillId="0" borderId="24" xfId="63" applyFont="1" applyBorder="1" applyAlignment="1">
      <alignment horizontal="center" vertical="top" wrapText="1"/>
      <protection/>
    </xf>
    <xf numFmtId="0" fontId="29" fillId="0" borderId="15" xfId="63" applyFont="1" applyBorder="1" applyAlignment="1">
      <alignment horizontal="center" vertical="top" wrapText="1"/>
      <protection/>
    </xf>
    <xf numFmtId="0" fontId="28" fillId="0" borderId="0" xfId="63" applyFont="1" applyAlignment="1">
      <alignment horizontal="center"/>
      <protection/>
    </xf>
    <xf numFmtId="0" fontId="28" fillId="0" borderId="45" xfId="63" applyFont="1" applyBorder="1" applyAlignment="1">
      <alignment horizontal="center"/>
      <protection/>
    </xf>
    <xf numFmtId="0" fontId="28" fillId="0" borderId="0" xfId="63" applyFont="1" applyBorder="1" applyAlignment="1">
      <alignment horizontal="center"/>
      <protection/>
    </xf>
    <xf numFmtId="0" fontId="28" fillId="0" borderId="0" xfId="63" applyFont="1" applyAlignment="1">
      <alignment horizontal="center"/>
      <protection/>
    </xf>
    <xf numFmtId="0" fontId="29" fillId="0" borderId="0" xfId="63" applyFont="1" applyBorder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.g plāns apst" xfId="57"/>
    <cellStyle name="Normal_2011.g ieņēmumu un izdevumu plāns" xfId="58"/>
    <cellStyle name="Normal_Sheet1" xfId="59"/>
    <cellStyle name="Normal_Sheet1_Pielikumi oktobra korekcijam" xfId="60"/>
    <cellStyle name="Normal_Specb.2009.g. decembra korekcijas saīsin." xfId="61"/>
    <cellStyle name="Normal_Specb.ziedoj.un davin. 2011.g. decembra korekcijas" xfId="62"/>
    <cellStyle name="Normal_Specbudz.kopsavilkums 2006.g un korekc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Silvija\2006.g.bud&#382;ets\Materi&#257;li%20domes%20s&#275;dei\Budzeta%20proj%20200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s"/>
      <sheetName val="Tautsaimn."/>
      <sheetName val="X-copy"/>
      <sheetName val="Projekt.darbi"/>
      <sheetName val="TS atšifr."/>
      <sheetName val="Sheet12"/>
      <sheetName val="Sheet13"/>
      <sheetName val="Sheet14"/>
      <sheetName val="Sheet15"/>
      <sheetName val="Sheet16"/>
    </sheetNames>
    <sheetDataSet>
      <sheetData sheetId="0">
        <row r="436">
          <cell r="H436" t="str">
            <v>S.Velberga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45"/>
  <sheetViews>
    <sheetView tabSelected="1" zoomScalePageLayoutView="0" workbookViewId="0" topLeftCell="A1">
      <selection activeCell="L1" sqref="L1:L3"/>
    </sheetView>
  </sheetViews>
  <sheetFormatPr defaultColWidth="9.140625" defaultRowHeight="12.75"/>
  <cols>
    <col min="1" max="1" width="11.28125" style="1" customWidth="1"/>
    <col min="2" max="2" width="41.00390625" style="2" customWidth="1"/>
    <col min="3" max="3" width="13.28125" style="1" customWidth="1"/>
    <col min="4" max="4" width="11.00390625" style="3" customWidth="1"/>
    <col min="5" max="5" width="11.28125" style="1" customWidth="1"/>
    <col min="6" max="6" width="11.00390625" style="1" customWidth="1"/>
    <col min="7" max="7" width="11.7109375" style="1" customWidth="1"/>
    <col min="8" max="8" width="10.57421875" style="1" bestFit="1" customWidth="1"/>
    <col min="9" max="9" width="9.57421875" style="1" customWidth="1"/>
    <col min="10" max="10" width="9.7109375" style="1" customWidth="1"/>
    <col min="11" max="11" width="10.00390625" style="1" customWidth="1"/>
    <col min="12" max="13" width="9.57421875" style="1" customWidth="1"/>
    <col min="14" max="14" width="10.8515625" style="1" customWidth="1"/>
    <col min="15" max="15" width="10.28125" style="1" customWidth="1"/>
    <col min="16" max="16" width="13.00390625" style="5" customWidth="1"/>
    <col min="17" max="17" width="9.8515625" style="1" customWidth="1"/>
    <col min="18" max="16384" width="9.140625" style="1" customWidth="1"/>
  </cols>
  <sheetData>
    <row r="1" spans="6:12" ht="15">
      <c r="F1" s="4"/>
      <c r="G1" s="4"/>
      <c r="L1" s="4" t="s">
        <v>148</v>
      </c>
    </row>
    <row r="2" spans="1:12" ht="15">
      <c r="A2" s="6"/>
      <c r="F2" s="6"/>
      <c r="G2" s="6"/>
      <c r="L2" s="6" t="s">
        <v>208</v>
      </c>
    </row>
    <row r="3" spans="1:12" ht="15">
      <c r="A3" s="6"/>
      <c r="F3" s="6"/>
      <c r="G3" s="6"/>
      <c r="L3" s="6" t="s">
        <v>469</v>
      </c>
    </row>
    <row r="5" spans="1:4" ht="20.25">
      <c r="A5" s="429" t="s">
        <v>266</v>
      </c>
      <c r="B5" s="429"/>
      <c r="C5" s="429"/>
      <c r="D5" s="429"/>
    </row>
    <row r="6" spans="1:14" ht="15.75" thickBot="1">
      <c r="A6" s="6"/>
      <c r="B6" s="7"/>
      <c r="C6" s="6"/>
      <c r="N6" s="147"/>
    </row>
    <row r="7" spans="1:16" ht="97.5" customHeight="1" thickBot="1">
      <c r="A7" s="8" t="s">
        <v>1</v>
      </c>
      <c r="B7" s="9" t="s">
        <v>169</v>
      </c>
      <c r="C7" s="10" t="s">
        <v>284</v>
      </c>
      <c r="D7" s="11" t="s">
        <v>268</v>
      </c>
      <c r="E7" s="10" t="s">
        <v>269</v>
      </c>
      <c r="F7" s="12" t="s">
        <v>270</v>
      </c>
      <c r="G7" s="10" t="s">
        <v>283</v>
      </c>
      <c r="H7" s="302" t="s">
        <v>271</v>
      </c>
      <c r="I7" s="303" t="s">
        <v>272</v>
      </c>
      <c r="J7" s="303" t="s">
        <v>273</v>
      </c>
      <c r="K7" s="303" t="s">
        <v>274</v>
      </c>
      <c r="L7" s="303" t="s">
        <v>275</v>
      </c>
      <c r="M7" s="303" t="s">
        <v>276</v>
      </c>
      <c r="N7" s="303" t="s">
        <v>277</v>
      </c>
      <c r="O7" s="304" t="s">
        <v>278</v>
      </c>
      <c r="P7" s="15" t="s">
        <v>279</v>
      </c>
    </row>
    <row r="8" spans="1:16" ht="15.75" thickBot="1">
      <c r="A8" s="305"/>
      <c r="B8" s="86" t="s">
        <v>24</v>
      </c>
      <c r="C8" s="87">
        <f aca="true" t="shared" si="0" ref="C8:O8">C9+C12+C17</f>
        <v>12729260</v>
      </c>
      <c r="D8" s="87">
        <f t="shared" si="0"/>
        <v>0</v>
      </c>
      <c r="E8" s="87">
        <f t="shared" si="0"/>
        <v>0</v>
      </c>
      <c r="F8" s="87">
        <f t="shared" si="0"/>
        <v>0</v>
      </c>
      <c r="G8" s="87">
        <f t="shared" si="0"/>
        <v>0</v>
      </c>
      <c r="H8" s="317">
        <f t="shared" si="0"/>
        <v>61500</v>
      </c>
      <c r="I8" s="87">
        <f t="shared" si="0"/>
        <v>24585</v>
      </c>
      <c r="J8" s="87">
        <f t="shared" si="0"/>
        <v>28615</v>
      </c>
      <c r="K8" s="87">
        <f t="shared" si="0"/>
        <v>48878</v>
      </c>
      <c r="L8" s="87">
        <f t="shared" si="0"/>
        <v>21000</v>
      </c>
      <c r="M8" s="87">
        <f t="shared" si="0"/>
        <v>20940</v>
      </c>
      <c r="N8" s="87">
        <f t="shared" si="0"/>
        <v>19231</v>
      </c>
      <c r="O8" s="87">
        <f t="shared" si="0"/>
        <v>29000</v>
      </c>
      <c r="P8" s="89">
        <f>SUM(C8:O8)</f>
        <v>12983009</v>
      </c>
    </row>
    <row r="9" spans="1:16" ht="29.25">
      <c r="A9" s="306" t="s">
        <v>25</v>
      </c>
      <c r="B9" s="120" t="s">
        <v>170</v>
      </c>
      <c r="C9" s="61">
        <f aca="true" t="shared" si="1" ref="C9:O9">SUM(C10:C11)</f>
        <v>11709936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368">
        <f t="shared" si="1"/>
        <v>0</v>
      </c>
      <c r="I9" s="61">
        <f t="shared" si="1"/>
        <v>0</v>
      </c>
      <c r="J9" s="61">
        <f t="shared" si="1"/>
        <v>0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1">
        <f t="shared" si="1"/>
        <v>0</v>
      </c>
      <c r="O9" s="61">
        <f t="shared" si="1"/>
        <v>0</v>
      </c>
      <c r="P9" s="19">
        <f aca="true" t="shared" si="2" ref="P9:P28">SUM(C9:O9)</f>
        <v>11709936</v>
      </c>
    </row>
    <row r="10" spans="1:16" ht="43.5">
      <c r="A10" s="26" t="s">
        <v>237</v>
      </c>
      <c r="B10" s="22" t="s">
        <v>238</v>
      </c>
      <c r="C10" s="23">
        <v>145434</v>
      </c>
      <c r="D10" s="23"/>
      <c r="E10" s="23"/>
      <c r="F10" s="24"/>
      <c r="G10" s="23"/>
      <c r="H10" s="307"/>
      <c r="I10" s="23"/>
      <c r="J10" s="23"/>
      <c r="K10" s="23"/>
      <c r="L10" s="23"/>
      <c r="M10" s="23"/>
      <c r="N10" s="23"/>
      <c r="O10" s="23"/>
      <c r="P10" s="19">
        <f t="shared" si="2"/>
        <v>145434</v>
      </c>
    </row>
    <row r="11" spans="1:16" ht="43.5">
      <c r="A11" s="26" t="s">
        <v>239</v>
      </c>
      <c r="B11" s="22" t="s">
        <v>240</v>
      </c>
      <c r="C11" s="23">
        <v>11564502</v>
      </c>
      <c r="D11" s="23"/>
      <c r="E11" s="308"/>
      <c r="F11" s="24"/>
      <c r="G11" s="23"/>
      <c r="H11" s="307"/>
      <c r="I11" s="23"/>
      <c r="J11" s="23"/>
      <c r="K11" s="23"/>
      <c r="L11" s="23"/>
      <c r="M11" s="23"/>
      <c r="N11" s="23"/>
      <c r="O11" s="23"/>
      <c r="P11" s="19">
        <f t="shared" si="2"/>
        <v>11564502</v>
      </c>
    </row>
    <row r="12" spans="1:16" ht="15">
      <c r="A12" s="21" t="s">
        <v>171</v>
      </c>
      <c r="B12" s="22" t="s">
        <v>172</v>
      </c>
      <c r="C12" s="23">
        <f>C13</f>
        <v>984324</v>
      </c>
      <c r="D12" s="23"/>
      <c r="E12" s="23"/>
      <c r="F12" s="24"/>
      <c r="G12" s="23"/>
      <c r="H12" s="307">
        <f>H13</f>
        <v>61500</v>
      </c>
      <c r="I12" s="307">
        <f aca="true" t="shared" si="3" ref="I12:O12">I13</f>
        <v>24585</v>
      </c>
      <c r="J12" s="307">
        <f t="shared" si="3"/>
        <v>28615</v>
      </c>
      <c r="K12" s="307">
        <f t="shared" si="3"/>
        <v>48878</v>
      </c>
      <c r="L12" s="307">
        <f t="shared" si="3"/>
        <v>21000</v>
      </c>
      <c r="M12" s="307">
        <f t="shared" si="3"/>
        <v>20940</v>
      </c>
      <c r="N12" s="307">
        <f t="shared" si="3"/>
        <v>19231</v>
      </c>
      <c r="O12" s="307">
        <f t="shared" si="3"/>
        <v>29000</v>
      </c>
      <c r="P12" s="19">
        <f t="shared" si="2"/>
        <v>1238073</v>
      </c>
    </row>
    <row r="13" spans="1:16" ht="15">
      <c r="A13" s="21" t="s">
        <v>26</v>
      </c>
      <c r="B13" s="22" t="s">
        <v>27</v>
      </c>
      <c r="C13" s="23">
        <f>SUM(C14:C16)</f>
        <v>984324</v>
      </c>
      <c r="D13" s="23"/>
      <c r="E13" s="23"/>
      <c r="F13" s="24"/>
      <c r="G13" s="23"/>
      <c r="H13" s="307">
        <f aca="true" t="shared" si="4" ref="H13:O13">SUM(H14:H16)</f>
        <v>61500</v>
      </c>
      <c r="I13" s="23">
        <f t="shared" si="4"/>
        <v>24585</v>
      </c>
      <c r="J13" s="23">
        <f t="shared" si="4"/>
        <v>28615</v>
      </c>
      <c r="K13" s="23">
        <f t="shared" si="4"/>
        <v>48878</v>
      </c>
      <c r="L13" s="23">
        <f t="shared" si="4"/>
        <v>21000</v>
      </c>
      <c r="M13" s="23">
        <f t="shared" si="4"/>
        <v>20940</v>
      </c>
      <c r="N13" s="23">
        <f t="shared" si="4"/>
        <v>19231</v>
      </c>
      <c r="O13" s="23">
        <f t="shared" si="4"/>
        <v>29000</v>
      </c>
      <c r="P13" s="19">
        <f t="shared" si="2"/>
        <v>1238073</v>
      </c>
    </row>
    <row r="14" spans="1:16" ht="15">
      <c r="A14" s="26" t="s">
        <v>2</v>
      </c>
      <c r="B14" s="22" t="s">
        <v>28</v>
      </c>
      <c r="C14" s="27">
        <v>459910</v>
      </c>
      <c r="D14" s="27"/>
      <c r="E14" s="27"/>
      <c r="F14" s="27"/>
      <c r="G14" s="28"/>
      <c r="H14" s="309">
        <v>52000</v>
      </c>
      <c r="I14" s="27">
        <v>22009</v>
      </c>
      <c r="J14" s="27">
        <v>26922</v>
      </c>
      <c r="K14" s="27">
        <v>43247</v>
      </c>
      <c r="L14" s="27">
        <v>21000</v>
      </c>
      <c r="M14" s="27">
        <v>20500</v>
      </c>
      <c r="N14" s="310">
        <v>18213</v>
      </c>
      <c r="O14" s="27">
        <v>27600</v>
      </c>
      <c r="P14" s="19">
        <f t="shared" si="2"/>
        <v>691401</v>
      </c>
    </row>
    <row r="15" spans="1:16" ht="15">
      <c r="A15" s="26" t="s">
        <v>3</v>
      </c>
      <c r="B15" s="22" t="s">
        <v>29</v>
      </c>
      <c r="C15" s="27">
        <v>318365</v>
      </c>
      <c r="D15" s="27"/>
      <c r="E15" s="27"/>
      <c r="F15" s="27"/>
      <c r="G15" s="28"/>
      <c r="H15" s="309">
        <v>6200</v>
      </c>
      <c r="I15" s="27">
        <v>1160</v>
      </c>
      <c r="J15" s="27">
        <v>1693</v>
      </c>
      <c r="K15" s="27">
        <v>2420</v>
      </c>
      <c r="L15" s="27"/>
      <c r="M15" s="27"/>
      <c r="N15" s="31">
        <v>296</v>
      </c>
      <c r="O15" s="27">
        <v>546</v>
      </c>
      <c r="P15" s="19">
        <f t="shared" si="2"/>
        <v>330680</v>
      </c>
    </row>
    <row r="16" spans="1:16" ht="29.25">
      <c r="A16" s="26" t="s">
        <v>426</v>
      </c>
      <c r="B16" s="22" t="s">
        <v>427</v>
      </c>
      <c r="C16" s="27">
        <v>206049</v>
      </c>
      <c r="D16" s="27"/>
      <c r="E16" s="27"/>
      <c r="F16" s="27"/>
      <c r="G16" s="28"/>
      <c r="H16" s="309">
        <v>3300</v>
      </c>
      <c r="I16" s="27">
        <v>1416</v>
      </c>
      <c r="J16" s="27"/>
      <c r="K16" s="27">
        <v>3211</v>
      </c>
      <c r="L16" s="27"/>
      <c r="M16" s="50">
        <v>440</v>
      </c>
      <c r="N16" s="27">
        <v>722</v>
      </c>
      <c r="O16" s="27">
        <v>854</v>
      </c>
      <c r="P16" s="19">
        <f t="shared" si="2"/>
        <v>215992</v>
      </c>
    </row>
    <row r="17" spans="1:16" ht="15.75" thickBot="1">
      <c r="A17" s="311" t="s">
        <v>4</v>
      </c>
      <c r="B17" s="45" t="s">
        <v>30</v>
      </c>
      <c r="C17" s="46">
        <v>35000</v>
      </c>
      <c r="D17" s="46"/>
      <c r="E17" s="46"/>
      <c r="F17" s="47"/>
      <c r="G17" s="46"/>
      <c r="H17" s="110"/>
      <c r="I17" s="52"/>
      <c r="J17" s="52"/>
      <c r="K17" s="50"/>
      <c r="L17" s="50"/>
      <c r="M17" s="50"/>
      <c r="N17" s="50"/>
      <c r="O17" s="51"/>
      <c r="P17" s="118">
        <f t="shared" si="2"/>
        <v>35000</v>
      </c>
    </row>
    <row r="18" spans="1:16" ht="15.75" thickBot="1">
      <c r="A18" s="305"/>
      <c r="B18" s="86" t="s">
        <v>31</v>
      </c>
      <c r="C18" s="87">
        <f aca="true" t="shared" si="5" ref="C18:O18">SUM(C19:C25)</f>
        <v>63187</v>
      </c>
      <c r="D18" s="87">
        <f t="shared" si="5"/>
        <v>2000</v>
      </c>
      <c r="E18" s="87">
        <f t="shared" si="5"/>
        <v>0</v>
      </c>
      <c r="F18" s="87">
        <f t="shared" si="5"/>
        <v>0</v>
      </c>
      <c r="G18" s="87">
        <f t="shared" si="5"/>
        <v>0</v>
      </c>
      <c r="H18" s="312">
        <f t="shared" si="5"/>
        <v>1200</v>
      </c>
      <c r="I18" s="88">
        <f t="shared" si="5"/>
        <v>400</v>
      </c>
      <c r="J18" s="88">
        <f t="shared" si="5"/>
        <v>5319</v>
      </c>
      <c r="K18" s="88">
        <f t="shared" si="5"/>
        <v>17070</v>
      </c>
      <c r="L18" s="88">
        <f t="shared" si="5"/>
        <v>1030</v>
      </c>
      <c r="M18" s="88">
        <f t="shared" si="5"/>
        <v>960</v>
      </c>
      <c r="N18" s="88">
        <f t="shared" si="5"/>
        <v>2000</v>
      </c>
      <c r="O18" s="88">
        <f t="shared" si="5"/>
        <v>255</v>
      </c>
      <c r="P18" s="89">
        <f t="shared" si="2"/>
        <v>93421</v>
      </c>
    </row>
    <row r="19" spans="1:16" ht="29.25">
      <c r="A19" s="313" t="s">
        <v>241</v>
      </c>
      <c r="B19" s="314" t="s">
        <v>242</v>
      </c>
      <c r="C19" s="61">
        <v>1300</v>
      </c>
      <c r="D19" s="61">
        <v>2000</v>
      </c>
      <c r="E19" s="61"/>
      <c r="F19" s="91"/>
      <c r="G19" s="17"/>
      <c r="H19" s="315">
        <v>390</v>
      </c>
      <c r="I19" s="62"/>
      <c r="J19" s="64">
        <v>100</v>
      </c>
      <c r="K19" s="64">
        <v>650</v>
      </c>
      <c r="L19" s="64"/>
      <c r="M19" s="64">
        <v>40</v>
      </c>
      <c r="N19" s="64"/>
      <c r="O19" s="65">
        <v>50</v>
      </c>
      <c r="P19" s="19">
        <f t="shared" si="2"/>
        <v>4530</v>
      </c>
    </row>
    <row r="20" spans="1:16" ht="29.25">
      <c r="A20" s="21" t="s">
        <v>33</v>
      </c>
      <c r="B20" s="22" t="s">
        <v>34</v>
      </c>
      <c r="C20" s="23">
        <v>2000</v>
      </c>
      <c r="D20" s="23"/>
      <c r="E20" s="23"/>
      <c r="F20" s="24"/>
      <c r="G20" s="23"/>
      <c r="H20" s="32"/>
      <c r="I20" s="33"/>
      <c r="J20" s="29">
        <v>200</v>
      </c>
      <c r="K20" s="29">
        <v>700</v>
      </c>
      <c r="L20" s="29"/>
      <c r="M20" s="29">
        <v>20</v>
      </c>
      <c r="N20" s="29">
        <v>200</v>
      </c>
      <c r="O20" s="30">
        <v>100</v>
      </c>
      <c r="P20" s="19">
        <f t="shared" si="2"/>
        <v>3220</v>
      </c>
    </row>
    <row r="21" spans="1:16" ht="15">
      <c r="A21" s="21" t="s">
        <v>6</v>
      </c>
      <c r="B21" s="22" t="s">
        <v>5</v>
      </c>
      <c r="C21" s="23">
        <v>7000</v>
      </c>
      <c r="D21" s="23"/>
      <c r="E21" s="23"/>
      <c r="F21" s="24"/>
      <c r="G21" s="23"/>
      <c r="H21" s="27">
        <v>810</v>
      </c>
      <c r="I21" s="33"/>
      <c r="J21" s="29">
        <v>50</v>
      </c>
      <c r="K21" s="29">
        <v>2820</v>
      </c>
      <c r="L21" s="29">
        <v>150</v>
      </c>
      <c r="M21" s="29">
        <v>400</v>
      </c>
      <c r="N21" s="29"/>
      <c r="O21" s="30">
        <v>5</v>
      </c>
      <c r="P21" s="19">
        <f t="shared" si="2"/>
        <v>11235</v>
      </c>
    </row>
    <row r="22" spans="1:16" ht="15">
      <c r="A22" s="21" t="s">
        <v>243</v>
      </c>
      <c r="B22" s="22" t="s">
        <v>168</v>
      </c>
      <c r="C22" s="23">
        <v>15000</v>
      </c>
      <c r="D22" s="23"/>
      <c r="E22" s="23"/>
      <c r="F22" s="24"/>
      <c r="G22" s="23"/>
      <c r="H22" s="27"/>
      <c r="I22" s="28">
        <v>400</v>
      </c>
      <c r="J22" s="29"/>
      <c r="K22" s="29">
        <v>300</v>
      </c>
      <c r="L22" s="29">
        <v>200</v>
      </c>
      <c r="M22" s="29"/>
      <c r="N22" s="29"/>
      <c r="O22" s="30"/>
      <c r="P22" s="19">
        <f t="shared" si="2"/>
        <v>15900</v>
      </c>
    </row>
    <row r="23" spans="1:16" ht="29.25">
      <c r="A23" s="21" t="s">
        <v>166</v>
      </c>
      <c r="B23" s="22" t="s">
        <v>167</v>
      </c>
      <c r="C23" s="38">
        <v>25000</v>
      </c>
      <c r="D23" s="23"/>
      <c r="E23" s="23"/>
      <c r="F23" s="24"/>
      <c r="G23" s="23"/>
      <c r="H23" s="32"/>
      <c r="I23" s="33"/>
      <c r="J23" s="29">
        <v>200</v>
      </c>
      <c r="K23" s="29">
        <v>600</v>
      </c>
      <c r="L23" s="29"/>
      <c r="M23" s="29">
        <v>500</v>
      </c>
      <c r="N23" s="29">
        <v>400</v>
      </c>
      <c r="O23" s="30">
        <v>100</v>
      </c>
      <c r="P23" s="19">
        <f t="shared" si="2"/>
        <v>26800</v>
      </c>
    </row>
    <row r="24" spans="1:16" ht="15">
      <c r="A24" s="21" t="s">
        <v>174</v>
      </c>
      <c r="B24" s="22" t="s">
        <v>35</v>
      </c>
      <c r="C24" s="23">
        <v>12887</v>
      </c>
      <c r="D24" s="23"/>
      <c r="E24" s="23"/>
      <c r="F24" s="24"/>
      <c r="G24" s="23"/>
      <c r="H24" s="27"/>
      <c r="I24" s="33"/>
      <c r="J24" s="29">
        <v>4769</v>
      </c>
      <c r="K24" s="29"/>
      <c r="L24" s="29">
        <v>680</v>
      </c>
      <c r="M24" s="29"/>
      <c r="N24" s="29">
        <v>1400</v>
      </c>
      <c r="O24" s="30"/>
      <c r="P24" s="19">
        <f t="shared" si="2"/>
        <v>19736</v>
      </c>
    </row>
    <row r="25" spans="1:16" ht="44.25" thickBot="1">
      <c r="A25" s="21" t="s">
        <v>36</v>
      </c>
      <c r="B25" s="22" t="s">
        <v>146</v>
      </c>
      <c r="C25" s="23"/>
      <c r="D25" s="23"/>
      <c r="E25" s="23"/>
      <c r="F25" s="24"/>
      <c r="G25" s="23"/>
      <c r="H25" s="42"/>
      <c r="I25" s="24"/>
      <c r="J25" s="24"/>
      <c r="K25" s="50">
        <v>12000</v>
      </c>
      <c r="L25" s="24"/>
      <c r="M25" s="29"/>
      <c r="N25" s="24"/>
      <c r="O25" s="24"/>
      <c r="P25" s="19">
        <f t="shared" si="2"/>
        <v>12000</v>
      </c>
    </row>
    <row r="26" spans="1:16" ht="15.75" thickBot="1">
      <c r="A26" s="316" t="s">
        <v>37</v>
      </c>
      <c r="B26" s="86" t="s">
        <v>137</v>
      </c>
      <c r="C26" s="87">
        <f aca="true" t="shared" si="6" ref="C26:O26">SUM(C27:C27)</f>
        <v>2985613</v>
      </c>
      <c r="D26" s="87">
        <f>SUM(D27:D27)</f>
        <v>1428951</v>
      </c>
      <c r="E26" s="87">
        <f>SUM(E27:E27)</f>
        <v>0</v>
      </c>
      <c r="F26" s="87">
        <f t="shared" si="6"/>
        <v>49829</v>
      </c>
      <c r="G26" s="87">
        <f t="shared" si="6"/>
        <v>0</v>
      </c>
      <c r="H26" s="317">
        <f t="shared" si="6"/>
        <v>0</v>
      </c>
      <c r="I26" s="87">
        <f t="shared" si="6"/>
        <v>0</v>
      </c>
      <c r="J26" s="87">
        <f t="shared" si="6"/>
        <v>43222</v>
      </c>
      <c r="K26" s="87">
        <f t="shared" si="6"/>
        <v>30719</v>
      </c>
      <c r="L26" s="87">
        <f t="shared" si="6"/>
        <v>0</v>
      </c>
      <c r="M26" s="87">
        <f t="shared" si="6"/>
        <v>3528</v>
      </c>
      <c r="N26" s="87">
        <f t="shared" si="6"/>
        <v>109540</v>
      </c>
      <c r="O26" s="87">
        <f t="shared" si="6"/>
        <v>0</v>
      </c>
      <c r="P26" s="89">
        <f t="shared" si="2"/>
        <v>4651402</v>
      </c>
    </row>
    <row r="27" spans="1:16" ht="30" thickBot="1">
      <c r="A27" s="367" t="s">
        <v>282</v>
      </c>
      <c r="B27" s="355" t="s">
        <v>296</v>
      </c>
      <c r="C27" s="61">
        <v>2985613</v>
      </c>
      <c r="D27" s="61">
        <v>1428951</v>
      </c>
      <c r="E27" s="61"/>
      <c r="F27" s="61">
        <v>49829</v>
      </c>
      <c r="G27" s="61"/>
      <c r="H27" s="318"/>
      <c r="I27" s="91"/>
      <c r="J27" s="91">
        <v>43222</v>
      </c>
      <c r="K27" s="91">
        <v>30719</v>
      </c>
      <c r="L27" s="91"/>
      <c r="M27" s="91">
        <v>3528</v>
      </c>
      <c r="N27" s="91">
        <v>109540</v>
      </c>
      <c r="O27" s="91"/>
      <c r="P27" s="19">
        <f t="shared" si="2"/>
        <v>4651402</v>
      </c>
    </row>
    <row r="28" spans="1:16" ht="15.75" thickBot="1">
      <c r="A28" s="316" t="s">
        <v>38</v>
      </c>
      <c r="B28" s="86" t="s">
        <v>39</v>
      </c>
      <c r="C28" s="88">
        <f aca="true" t="shared" si="7" ref="C28:O28">SUM(C29:C30)</f>
        <v>277000</v>
      </c>
      <c r="D28" s="88">
        <f t="shared" si="7"/>
        <v>0</v>
      </c>
      <c r="E28" s="88">
        <f t="shared" si="7"/>
        <v>0</v>
      </c>
      <c r="F28" s="88">
        <f t="shared" si="7"/>
        <v>0</v>
      </c>
      <c r="G28" s="87">
        <f t="shared" si="7"/>
        <v>98642</v>
      </c>
      <c r="H28" s="317">
        <f t="shared" si="7"/>
        <v>0</v>
      </c>
      <c r="I28" s="87">
        <f t="shared" si="7"/>
        <v>18000</v>
      </c>
      <c r="J28" s="87">
        <f t="shared" si="7"/>
        <v>0</v>
      </c>
      <c r="K28" s="87">
        <f t="shared" si="7"/>
        <v>0</v>
      </c>
      <c r="L28" s="87">
        <f t="shared" si="7"/>
        <v>0</v>
      </c>
      <c r="M28" s="87">
        <f t="shared" si="7"/>
        <v>0</v>
      </c>
      <c r="N28" s="87">
        <f t="shared" si="7"/>
        <v>0</v>
      </c>
      <c r="O28" s="87">
        <f t="shared" si="7"/>
        <v>0</v>
      </c>
      <c r="P28" s="89">
        <f t="shared" si="2"/>
        <v>393642</v>
      </c>
    </row>
    <row r="29" spans="1:16" ht="29.25">
      <c r="A29" s="37" t="s">
        <v>40</v>
      </c>
      <c r="B29" s="22" t="s">
        <v>297</v>
      </c>
      <c r="C29" s="24">
        <v>277000</v>
      </c>
      <c r="D29" s="24"/>
      <c r="E29" s="24"/>
      <c r="F29" s="24"/>
      <c r="G29" s="23">
        <v>98642</v>
      </c>
      <c r="H29" s="319"/>
      <c r="I29" s="40">
        <v>18000</v>
      </c>
      <c r="J29" s="40"/>
      <c r="K29" s="40"/>
      <c r="L29" s="40"/>
      <c r="M29" s="38"/>
      <c r="N29" s="40"/>
      <c r="O29" s="40"/>
      <c r="P29" s="19">
        <f aca="true" t="shared" si="8" ref="P29:P44">SUM(C29:O29)</f>
        <v>393642</v>
      </c>
    </row>
    <row r="30" spans="1:16" ht="30" thickBot="1">
      <c r="A30" s="311" t="s">
        <v>244</v>
      </c>
      <c r="B30" s="22" t="s">
        <v>298</v>
      </c>
      <c r="C30" s="46"/>
      <c r="D30" s="46"/>
      <c r="E30" s="46"/>
      <c r="F30" s="46"/>
      <c r="G30" s="46"/>
      <c r="H30" s="320"/>
      <c r="I30" s="46"/>
      <c r="J30" s="321"/>
      <c r="K30" s="46"/>
      <c r="L30" s="47"/>
      <c r="M30" s="363"/>
      <c r="N30" s="364"/>
      <c r="O30" s="362"/>
      <c r="P30" s="118">
        <f t="shared" si="8"/>
        <v>0</v>
      </c>
    </row>
    <row r="31" spans="1:16" ht="15.75" thickBot="1">
      <c r="A31" s="316" t="s">
        <v>41</v>
      </c>
      <c r="B31" s="86" t="s">
        <v>42</v>
      </c>
      <c r="C31" s="88">
        <f>SUM(C32,C33,C40)</f>
        <v>257042</v>
      </c>
      <c r="D31" s="88">
        <f>SUM(D32,D33,D40)</f>
        <v>7622648</v>
      </c>
      <c r="E31" s="88">
        <f>SUM(E32,E33,E40)</f>
        <v>78455</v>
      </c>
      <c r="F31" s="88">
        <f aca="true" t="shared" si="9" ref="F31:O31">SUM(F32,F33,F40)</f>
        <v>137271</v>
      </c>
      <c r="G31" s="88">
        <f t="shared" si="9"/>
        <v>0</v>
      </c>
      <c r="H31" s="88">
        <f t="shared" si="9"/>
        <v>183424</v>
      </c>
      <c r="I31" s="88">
        <f t="shared" si="9"/>
        <v>122545</v>
      </c>
      <c r="J31" s="88">
        <f t="shared" si="9"/>
        <v>100200</v>
      </c>
      <c r="K31" s="88">
        <f t="shared" si="9"/>
        <v>509795</v>
      </c>
      <c r="L31" s="88">
        <f t="shared" si="9"/>
        <v>0</v>
      </c>
      <c r="M31" s="88">
        <f t="shared" si="9"/>
        <v>20500</v>
      </c>
      <c r="N31" s="88">
        <f t="shared" si="9"/>
        <v>4600</v>
      </c>
      <c r="O31" s="88">
        <f t="shared" si="9"/>
        <v>22000</v>
      </c>
      <c r="P31" s="89">
        <f>SUM(C31:O31)</f>
        <v>9058480</v>
      </c>
    </row>
    <row r="32" spans="1:16" ht="31.5">
      <c r="A32" s="322" t="s">
        <v>245</v>
      </c>
      <c r="B32" s="323" t="s">
        <v>246</v>
      </c>
      <c r="C32" s="66">
        <v>22191</v>
      </c>
      <c r="D32" s="61"/>
      <c r="E32" s="91"/>
      <c r="F32" s="61"/>
      <c r="G32" s="61"/>
      <c r="H32" s="111"/>
      <c r="I32" s="63"/>
      <c r="J32" s="64"/>
      <c r="K32" s="64"/>
      <c r="L32" s="64"/>
      <c r="M32" s="386"/>
      <c r="N32" s="64"/>
      <c r="O32" s="65"/>
      <c r="P32" s="19">
        <f t="shared" si="8"/>
        <v>22191</v>
      </c>
    </row>
    <row r="33" spans="1:16" ht="45">
      <c r="A33" s="39" t="s">
        <v>20</v>
      </c>
      <c r="B33" s="34" t="s">
        <v>299</v>
      </c>
      <c r="C33" s="35">
        <f>SUM(C34:C39)</f>
        <v>234851</v>
      </c>
      <c r="D33" s="35">
        <f aca="true" t="shared" si="10" ref="D33:O33">SUM(D34:D39)</f>
        <v>7622648</v>
      </c>
      <c r="E33" s="43">
        <f t="shared" si="10"/>
        <v>77555</v>
      </c>
      <c r="F33" s="35">
        <f t="shared" si="10"/>
        <v>137271</v>
      </c>
      <c r="G33" s="35">
        <f t="shared" si="10"/>
        <v>0</v>
      </c>
      <c r="H33" s="44">
        <f t="shared" si="10"/>
        <v>183424</v>
      </c>
      <c r="I33" s="43">
        <f t="shared" si="10"/>
        <v>122545</v>
      </c>
      <c r="J33" s="35">
        <f t="shared" si="10"/>
        <v>100200</v>
      </c>
      <c r="K33" s="43">
        <f t="shared" si="10"/>
        <v>509795</v>
      </c>
      <c r="L33" s="35">
        <f>SUM(L34:L39)</f>
        <v>0</v>
      </c>
      <c r="M33" s="43">
        <f t="shared" si="10"/>
        <v>20500</v>
      </c>
      <c r="N33" s="35">
        <f t="shared" si="10"/>
        <v>4600</v>
      </c>
      <c r="O33" s="44">
        <f t="shared" si="10"/>
        <v>22000</v>
      </c>
      <c r="P33" s="19">
        <f>SUM(C33:O33)</f>
        <v>9035389</v>
      </c>
    </row>
    <row r="34" spans="1:16" ht="57.75">
      <c r="A34" s="26" t="s">
        <v>175</v>
      </c>
      <c r="B34" s="22" t="s">
        <v>176</v>
      </c>
      <c r="C34" s="44"/>
      <c r="D34" s="44"/>
      <c r="E34" s="43"/>
      <c r="F34" s="23">
        <v>100</v>
      </c>
      <c r="G34" s="35"/>
      <c r="H34" s="44"/>
      <c r="I34" s="35"/>
      <c r="J34" s="35"/>
      <c r="K34" s="23"/>
      <c r="L34" s="35"/>
      <c r="M34" s="35"/>
      <c r="N34" s="35"/>
      <c r="O34" s="36"/>
      <c r="P34" s="19">
        <f t="shared" si="8"/>
        <v>100</v>
      </c>
    </row>
    <row r="35" spans="1:16" ht="15">
      <c r="A35" s="26" t="s">
        <v>235</v>
      </c>
      <c r="B35" s="22" t="s">
        <v>236</v>
      </c>
      <c r="C35" s="307">
        <v>104156</v>
      </c>
      <c r="D35" s="307"/>
      <c r="E35" s="42"/>
      <c r="F35" s="23"/>
      <c r="G35" s="23"/>
      <c r="H35" s="44"/>
      <c r="I35" s="35"/>
      <c r="J35" s="38">
        <v>11000</v>
      </c>
      <c r="K35" s="23">
        <v>62789</v>
      </c>
      <c r="L35" s="35"/>
      <c r="M35" s="35"/>
      <c r="N35" s="35"/>
      <c r="O35" s="36"/>
      <c r="P35" s="19">
        <f t="shared" si="8"/>
        <v>177945</v>
      </c>
    </row>
    <row r="36" spans="1:16" ht="15">
      <c r="A36" s="26" t="s">
        <v>177</v>
      </c>
      <c r="B36" s="22" t="s">
        <v>178</v>
      </c>
      <c r="C36" s="23"/>
      <c r="D36" s="23"/>
      <c r="E36" s="23"/>
      <c r="F36" s="24"/>
      <c r="G36" s="23"/>
      <c r="H36" s="32"/>
      <c r="I36" s="33"/>
      <c r="J36" s="29"/>
      <c r="K36" s="29"/>
      <c r="L36" s="29"/>
      <c r="M36" s="29"/>
      <c r="N36" s="29"/>
      <c r="O36" s="30"/>
      <c r="P36" s="19">
        <f t="shared" si="8"/>
        <v>0</v>
      </c>
    </row>
    <row r="37" spans="1:16" ht="29.25">
      <c r="A37" s="26" t="s">
        <v>179</v>
      </c>
      <c r="B37" s="22" t="s">
        <v>180</v>
      </c>
      <c r="C37" s="23"/>
      <c r="D37" s="23"/>
      <c r="E37" s="23"/>
      <c r="F37" s="24"/>
      <c r="G37" s="23"/>
      <c r="H37" s="32"/>
      <c r="I37" s="28"/>
      <c r="J37" s="29"/>
      <c r="K37" s="29">
        <v>60</v>
      </c>
      <c r="L37" s="29"/>
      <c r="M37" s="29"/>
      <c r="N37" s="29"/>
      <c r="O37" s="30"/>
      <c r="P37" s="19">
        <f t="shared" si="8"/>
        <v>60</v>
      </c>
    </row>
    <row r="38" spans="1:16" ht="15">
      <c r="A38" s="26" t="s">
        <v>43</v>
      </c>
      <c r="B38" s="22" t="s">
        <v>44</v>
      </c>
      <c r="C38" s="23">
        <v>115597</v>
      </c>
      <c r="D38" s="23">
        <v>36439</v>
      </c>
      <c r="E38" s="23">
        <v>37800</v>
      </c>
      <c r="F38" s="24">
        <v>23500</v>
      </c>
      <c r="G38" s="23"/>
      <c r="H38" s="27">
        <v>3900</v>
      </c>
      <c r="I38" s="28">
        <v>2500</v>
      </c>
      <c r="J38" s="29">
        <v>100</v>
      </c>
      <c r="K38" s="29">
        <v>12602</v>
      </c>
      <c r="L38" s="29"/>
      <c r="M38" s="29">
        <v>2000</v>
      </c>
      <c r="N38" s="29">
        <v>600</v>
      </c>
      <c r="O38" s="30">
        <v>1500</v>
      </c>
      <c r="P38" s="19">
        <f t="shared" si="8"/>
        <v>236538</v>
      </c>
    </row>
    <row r="39" spans="1:16" ht="29.25">
      <c r="A39" s="26" t="s">
        <v>45</v>
      </c>
      <c r="B39" s="22" t="s">
        <v>46</v>
      </c>
      <c r="C39" s="23">
        <v>15098</v>
      </c>
      <c r="D39" s="23">
        <v>7586209</v>
      </c>
      <c r="E39" s="23">
        <v>39755</v>
      </c>
      <c r="F39" s="24">
        <v>113671</v>
      </c>
      <c r="G39" s="23"/>
      <c r="H39" s="309">
        <v>179524</v>
      </c>
      <c r="I39" s="28">
        <v>120045</v>
      </c>
      <c r="J39" s="27">
        <v>89100</v>
      </c>
      <c r="K39" s="27">
        <v>434344</v>
      </c>
      <c r="L39" s="27"/>
      <c r="M39" s="27">
        <v>18500</v>
      </c>
      <c r="N39" s="27">
        <v>4000</v>
      </c>
      <c r="O39" s="27">
        <v>20500</v>
      </c>
      <c r="P39" s="19">
        <f>SUM(C39:O39)</f>
        <v>8620746</v>
      </c>
    </row>
    <row r="40" spans="1:16" ht="30" thickBot="1">
      <c r="A40" s="396" t="s">
        <v>435</v>
      </c>
      <c r="B40" s="45" t="s">
        <v>436</v>
      </c>
      <c r="C40" s="46"/>
      <c r="D40" s="46"/>
      <c r="E40" s="46">
        <v>900</v>
      </c>
      <c r="F40" s="46"/>
      <c r="G40" s="46"/>
      <c r="H40" s="394"/>
      <c r="I40" s="49"/>
      <c r="J40" s="49"/>
      <c r="K40" s="49"/>
      <c r="L40" s="49"/>
      <c r="M40" s="49"/>
      <c r="N40" s="49"/>
      <c r="O40" s="390"/>
      <c r="P40" s="118">
        <f>SUM(C40:O40)</f>
        <v>900</v>
      </c>
    </row>
    <row r="41" spans="1:16" ht="15.75" thickBot="1">
      <c r="A41" s="53"/>
      <c r="B41" s="54" t="s">
        <v>47</v>
      </c>
      <c r="C41" s="324">
        <f aca="true" t="shared" si="11" ref="C41:O41">SUM(C8+C18+C26+C28+C31)</f>
        <v>16312102</v>
      </c>
      <c r="D41" s="55">
        <f t="shared" si="11"/>
        <v>9053599</v>
      </c>
      <c r="E41" s="325">
        <f t="shared" si="11"/>
        <v>78455</v>
      </c>
      <c r="F41" s="326">
        <f t="shared" si="11"/>
        <v>187100</v>
      </c>
      <c r="G41" s="55">
        <f t="shared" si="11"/>
        <v>98642</v>
      </c>
      <c r="H41" s="327">
        <f t="shared" si="11"/>
        <v>246124</v>
      </c>
      <c r="I41" s="57">
        <f t="shared" si="11"/>
        <v>165530</v>
      </c>
      <c r="J41" s="57">
        <f t="shared" si="11"/>
        <v>177356</v>
      </c>
      <c r="K41" s="57">
        <f t="shared" si="11"/>
        <v>606462</v>
      </c>
      <c r="L41" s="57">
        <f t="shared" si="11"/>
        <v>22030</v>
      </c>
      <c r="M41" s="57">
        <f t="shared" si="11"/>
        <v>45928</v>
      </c>
      <c r="N41" s="56">
        <f t="shared" si="11"/>
        <v>135371</v>
      </c>
      <c r="O41" s="56">
        <f t="shared" si="11"/>
        <v>51255</v>
      </c>
      <c r="P41" s="89">
        <f t="shared" si="8"/>
        <v>27179954</v>
      </c>
    </row>
    <row r="42" spans="1:16" ht="15">
      <c r="A42" s="58" t="s">
        <v>181</v>
      </c>
      <c r="B42" s="59" t="s">
        <v>21</v>
      </c>
      <c r="C42" s="60">
        <v>6043432</v>
      </c>
      <c r="D42" s="61"/>
      <c r="E42" s="61"/>
      <c r="F42" s="61"/>
      <c r="G42" s="61"/>
      <c r="H42" s="315">
        <v>258784</v>
      </c>
      <c r="I42" s="62">
        <v>118011</v>
      </c>
      <c r="J42" s="64"/>
      <c r="K42" s="64">
        <v>284040</v>
      </c>
      <c r="L42" s="64"/>
      <c r="M42" s="64"/>
      <c r="N42" s="65"/>
      <c r="O42" s="64">
        <v>271814</v>
      </c>
      <c r="P42" s="19">
        <f t="shared" si="8"/>
        <v>6976081</v>
      </c>
    </row>
    <row r="43" spans="1:16" ht="15">
      <c r="A43" s="67"/>
      <c r="B43" s="68" t="s">
        <v>48</v>
      </c>
      <c r="C43" s="70">
        <f aca="true" t="shared" si="12" ref="C43:O43">SUM(C41:C42)</f>
        <v>22355534</v>
      </c>
      <c r="D43" s="69">
        <f t="shared" si="12"/>
        <v>9053599</v>
      </c>
      <c r="E43" s="69">
        <f t="shared" si="12"/>
        <v>78455</v>
      </c>
      <c r="F43" s="69">
        <f t="shared" si="12"/>
        <v>187100</v>
      </c>
      <c r="G43" s="69">
        <f t="shared" si="12"/>
        <v>98642</v>
      </c>
      <c r="H43" s="328">
        <f t="shared" si="12"/>
        <v>504908</v>
      </c>
      <c r="I43" s="69">
        <f t="shared" si="12"/>
        <v>283541</v>
      </c>
      <c r="J43" s="69">
        <f t="shared" si="12"/>
        <v>177356</v>
      </c>
      <c r="K43" s="69">
        <f t="shared" si="12"/>
        <v>890502</v>
      </c>
      <c r="L43" s="69">
        <f t="shared" si="12"/>
        <v>22030</v>
      </c>
      <c r="M43" s="69">
        <f t="shared" si="12"/>
        <v>45928</v>
      </c>
      <c r="N43" s="71">
        <f t="shared" si="12"/>
        <v>135371</v>
      </c>
      <c r="O43" s="69">
        <f t="shared" si="12"/>
        <v>323069</v>
      </c>
      <c r="P43" s="19">
        <f t="shared" si="8"/>
        <v>34156035</v>
      </c>
    </row>
    <row r="44" spans="1:16" ht="15">
      <c r="A44" s="67"/>
      <c r="B44" s="72" t="s">
        <v>286</v>
      </c>
      <c r="C44" s="73">
        <v>4055856</v>
      </c>
      <c r="D44" s="23">
        <v>821739</v>
      </c>
      <c r="E44" s="23">
        <v>22957</v>
      </c>
      <c r="F44" s="23">
        <v>58535</v>
      </c>
      <c r="G44" s="23">
        <v>35512</v>
      </c>
      <c r="H44" s="27">
        <v>243868</v>
      </c>
      <c r="I44" s="28">
        <v>77612</v>
      </c>
      <c r="J44" s="29">
        <v>31476</v>
      </c>
      <c r="K44" s="29">
        <v>364067</v>
      </c>
      <c r="L44" s="29">
        <v>29450</v>
      </c>
      <c r="M44" s="29">
        <v>6959</v>
      </c>
      <c r="N44" s="30">
        <v>121634</v>
      </c>
      <c r="O44" s="29">
        <v>144925</v>
      </c>
      <c r="P44" s="19">
        <f t="shared" si="8"/>
        <v>6014590</v>
      </c>
    </row>
    <row r="45" spans="1:16" ht="15">
      <c r="A45" s="67"/>
      <c r="B45" s="72" t="s">
        <v>49</v>
      </c>
      <c r="C45" s="70">
        <f aca="true" t="shared" si="13" ref="C45:O45">SUM(C43:C44)</f>
        <v>26411390</v>
      </c>
      <c r="D45" s="69">
        <f t="shared" si="13"/>
        <v>9875338</v>
      </c>
      <c r="E45" s="69">
        <f t="shared" si="13"/>
        <v>101412</v>
      </c>
      <c r="F45" s="69">
        <f t="shared" si="13"/>
        <v>245635</v>
      </c>
      <c r="G45" s="69">
        <f t="shared" si="13"/>
        <v>134154</v>
      </c>
      <c r="H45" s="328">
        <f t="shared" si="13"/>
        <v>748776</v>
      </c>
      <c r="I45" s="69">
        <f t="shared" si="13"/>
        <v>361153</v>
      </c>
      <c r="J45" s="69">
        <f t="shared" si="13"/>
        <v>208832</v>
      </c>
      <c r="K45" s="69">
        <f t="shared" si="13"/>
        <v>1254569</v>
      </c>
      <c r="L45" s="69">
        <f t="shared" si="13"/>
        <v>51480</v>
      </c>
      <c r="M45" s="69">
        <f t="shared" si="13"/>
        <v>52887</v>
      </c>
      <c r="N45" s="69">
        <f t="shared" si="13"/>
        <v>257005</v>
      </c>
      <c r="O45" s="69">
        <f t="shared" si="13"/>
        <v>467994</v>
      </c>
      <c r="P45" s="19">
        <f>SUM(C45:O45)</f>
        <v>40170625</v>
      </c>
    </row>
    <row r="46" spans="1:16" ht="15">
      <c r="A46" s="74"/>
      <c r="B46" s="75"/>
      <c r="C46" s="77"/>
      <c r="D46" s="76"/>
      <c r="E46" s="76"/>
      <c r="F46" s="76"/>
      <c r="G46" s="76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15">
      <c r="A47" s="74"/>
      <c r="B47" s="75"/>
      <c r="C47" s="329"/>
      <c r="D47" s="76"/>
      <c r="E47" s="76"/>
      <c r="F47" s="76"/>
      <c r="G47" s="76"/>
      <c r="H47" s="78"/>
      <c r="I47" s="78"/>
      <c r="J47" s="78"/>
      <c r="K47" s="78"/>
      <c r="L47" s="78"/>
      <c r="M47" s="78"/>
      <c r="N47" s="78"/>
      <c r="O47" s="78"/>
      <c r="P47" s="78"/>
    </row>
    <row r="48" spans="2:7" ht="15">
      <c r="B48" s="79" t="s">
        <v>18</v>
      </c>
      <c r="G48" s="3" t="s">
        <v>19</v>
      </c>
    </row>
    <row r="49" ht="15">
      <c r="B49" s="79"/>
    </row>
    <row r="50" ht="15">
      <c r="B50" s="79"/>
    </row>
    <row r="51" spans="1:16" ht="15">
      <c r="A51" s="74"/>
      <c r="B51" s="75"/>
      <c r="D51" s="81"/>
      <c r="F51" s="4"/>
      <c r="G51" s="4"/>
      <c r="L51" s="4" t="s">
        <v>147</v>
      </c>
      <c r="P51" s="82"/>
    </row>
    <row r="52" spans="1:12" ht="15">
      <c r="A52" s="74"/>
      <c r="B52" s="75"/>
      <c r="F52" s="6"/>
      <c r="G52" s="6"/>
      <c r="L52" s="6" t="s">
        <v>208</v>
      </c>
    </row>
    <row r="53" spans="1:12" ht="15">
      <c r="A53" s="83"/>
      <c r="B53" s="84"/>
      <c r="F53" s="6"/>
      <c r="G53" s="6"/>
      <c r="L53" s="6" t="s">
        <v>469</v>
      </c>
    </row>
    <row r="54" spans="1:7" ht="15">
      <c r="A54" s="83"/>
      <c r="B54" s="84"/>
      <c r="E54" s="6"/>
      <c r="F54" s="6"/>
      <c r="G54" s="6"/>
    </row>
    <row r="55" spans="1:4" ht="39.75" customHeight="1" thickBot="1">
      <c r="A55" s="431" t="s">
        <v>281</v>
      </c>
      <c r="B55" s="431"/>
      <c r="C55" s="431"/>
      <c r="D55" s="431"/>
    </row>
    <row r="56" spans="1:16" ht="86.25" thickBot="1">
      <c r="A56" s="8" t="s">
        <v>1</v>
      </c>
      <c r="B56" s="9" t="s">
        <v>169</v>
      </c>
      <c r="C56" s="10" t="s">
        <v>284</v>
      </c>
      <c r="D56" s="11" t="s">
        <v>268</v>
      </c>
      <c r="E56" s="10" t="s">
        <v>269</v>
      </c>
      <c r="F56" s="12" t="s">
        <v>270</v>
      </c>
      <c r="G56" s="10" t="s">
        <v>283</v>
      </c>
      <c r="H56" s="302" t="s">
        <v>271</v>
      </c>
      <c r="I56" s="303" t="s">
        <v>272</v>
      </c>
      <c r="J56" s="303" t="s">
        <v>273</v>
      </c>
      <c r="K56" s="303" t="s">
        <v>274</v>
      </c>
      <c r="L56" s="303" t="s">
        <v>275</v>
      </c>
      <c r="M56" s="303" t="s">
        <v>276</v>
      </c>
      <c r="N56" s="303" t="s">
        <v>277</v>
      </c>
      <c r="O56" s="304" t="s">
        <v>278</v>
      </c>
      <c r="P56" s="15" t="s">
        <v>279</v>
      </c>
    </row>
    <row r="57" spans="1:16" ht="15.75" thickBot="1">
      <c r="A57" s="85" t="s">
        <v>50</v>
      </c>
      <c r="B57" s="86" t="s">
        <v>51</v>
      </c>
      <c r="C57" s="88">
        <f aca="true" t="shared" si="14" ref="C57:O57">C58+C59+C61+C62+C64</f>
        <v>2731903</v>
      </c>
      <c r="D57" s="88">
        <f t="shared" si="14"/>
        <v>0</v>
      </c>
      <c r="E57" s="88">
        <f t="shared" si="14"/>
        <v>0</v>
      </c>
      <c r="F57" s="88">
        <f t="shared" si="14"/>
        <v>0</v>
      </c>
      <c r="G57" s="88">
        <f t="shared" si="14"/>
        <v>0</v>
      </c>
      <c r="H57" s="88">
        <f t="shared" si="14"/>
        <v>82705</v>
      </c>
      <c r="I57" s="88">
        <f t="shared" si="14"/>
        <v>63583</v>
      </c>
      <c r="J57" s="88">
        <f t="shared" si="14"/>
        <v>53280</v>
      </c>
      <c r="K57" s="88">
        <f t="shared" si="14"/>
        <v>111174</v>
      </c>
      <c r="L57" s="88">
        <f t="shared" si="14"/>
        <v>65752</v>
      </c>
      <c r="M57" s="88">
        <f t="shared" si="14"/>
        <v>37751</v>
      </c>
      <c r="N57" s="87">
        <f t="shared" si="14"/>
        <v>42412</v>
      </c>
      <c r="O57" s="88">
        <f t="shared" si="14"/>
        <v>63767</v>
      </c>
      <c r="P57" s="89">
        <f>SUM(C57:O57)</f>
        <v>3252327</v>
      </c>
    </row>
    <row r="58" spans="1:16" ht="30">
      <c r="A58" s="90" t="s">
        <v>425</v>
      </c>
      <c r="B58" s="16" t="s">
        <v>307</v>
      </c>
      <c r="C58" s="18">
        <v>1442360</v>
      </c>
      <c r="D58" s="61"/>
      <c r="E58" s="61"/>
      <c r="F58" s="91"/>
      <c r="G58" s="61"/>
      <c r="H58" s="330">
        <v>82705</v>
      </c>
      <c r="I58" s="17">
        <v>63583</v>
      </c>
      <c r="J58" s="17">
        <v>51880</v>
      </c>
      <c r="K58" s="17">
        <v>95607</v>
      </c>
      <c r="L58" s="17">
        <v>65752</v>
      </c>
      <c r="M58" s="17">
        <v>34691</v>
      </c>
      <c r="N58" s="17">
        <v>42412</v>
      </c>
      <c r="O58" s="330">
        <v>56249</v>
      </c>
      <c r="P58" s="331">
        <f>SUM(C58:O58)</f>
        <v>1935239</v>
      </c>
    </row>
    <row r="59" spans="1:17" ht="15">
      <c r="A59" s="93" t="s">
        <v>52</v>
      </c>
      <c r="B59" s="34" t="s">
        <v>53</v>
      </c>
      <c r="C59" s="36">
        <f>SUM(C60:C60)</f>
        <v>476528</v>
      </c>
      <c r="D59" s="36">
        <f>SUM(D60:D60)</f>
        <v>0</v>
      </c>
      <c r="E59" s="35"/>
      <c r="F59" s="36"/>
      <c r="G59" s="35"/>
      <c r="H59" s="43">
        <f aca="true" t="shared" si="15" ref="H59:O59">SUM(H60:H60)</f>
        <v>0</v>
      </c>
      <c r="I59" s="35">
        <f t="shared" si="15"/>
        <v>0</v>
      </c>
      <c r="J59" s="35">
        <f t="shared" si="15"/>
        <v>0</v>
      </c>
      <c r="K59" s="36">
        <f t="shared" si="15"/>
        <v>13967</v>
      </c>
      <c r="L59" s="36">
        <f t="shared" si="15"/>
        <v>0</v>
      </c>
      <c r="M59" s="36">
        <f t="shared" si="15"/>
        <v>3060</v>
      </c>
      <c r="N59" s="36">
        <f t="shared" si="15"/>
        <v>0</v>
      </c>
      <c r="O59" s="36">
        <f t="shared" si="15"/>
        <v>7518</v>
      </c>
      <c r="P59" s="25">
        <f aca="true" t="shared" si="16" ref="P59:P86">SUM(C59:O59)</f>
        <v>501073</v>
      </c>
      <c r="Q59" s="20"/>
    </row>
    <row r="60" spans="1:17" ht="29.25">
      <c r="A60" s="92" t="s">
        <v>54</v>
      </c>
      <c r="B60" s="22" t="s">
        <v>132</v>
      </c>
      <c r="C60" s="24">
        <v>476528</v>
      </c>
      <c r="D60" s="23"/>
      <c r="E60" s="23"/>
      <c r="F60" s="24"/>
      <c r="G60" s="23"/>
      <c r="H60" s="41"/>
      <c r="I60" s="33"/>
      <c r="J60" s="33"/>
      <c r="K60" s="29">
        <v>13967</v>
      </c>
      <c r="L60" s="29"/>
      <c r="M60" s="29">
        <v>3060</v>
      </c>
      <c r="N60" s="29"/>
      <c r="O60" s="30">
        <v>7518</v>
      </c>
      <c r="P60" s="25">
        <f>SUM(C60:O60)</f>
        <v>501073</v>
      </c>
      <c r="Q60" s="20"/>
    </row>
    <row r="61" spans="1:17" ht="30">
      <c r="A61" s="93" t="s">
        <v>308</v>
      </c>
      <c r="B61" s="94" t="s">
        <v>309</v>
      </c>
      <c r="C61" s="24">
        <v>1015</v>
      </c>
      <c r="D61" s="24"/>
      <c r="E61" s="23"/>
      <c r="F61" s="24"/>
      <c r="G61" s="23"/>
      <c r="H61" s="335"/>
      <c r="I61" s="33"/>
      <c r="J61" s="33"/>
      <c r="K61" s="30"/>
      <c r="L61" s="30"/>
      <c r="M61" s="30"/>
      <c r="N61" s="30"/>
      <c r="O61" s="30"/>
      <c r="P61" s="25">
        <f>SUM(C61:O61)</f>
        <v>1015</v>
      </c>
      <c r="Q61" s="20"/>
    </row>
    <row r="62" spans="1:17" ht="45">
      <c r="A62" s="93" t="s">
        <v>55</v>
      </c>
      <c r="B62" s="94" t="s">
        <v>56</v>
      </c>
      <c r="C62" s="36">
        <f>SUM(C63:C63)</f>
        <v>277000</v>
      </c>
      <c r="D62" s="36">
        <f>SUM(D63:D63)</f>
        <v>0</v>
      </c>
      <c r="E62" s="35"/>
      <c r="F62" s="36"/>
      <c r="G62" s="35"/>
      <c r="H62" s="43">
        <f aca="true" t="shared" si="17" ref="H62:O62">SUM(H63:H63)</f>
        <v>0</v>
      </c>
      <c r="I62" s="35">
        <f t="shared" si="17"/>
        <v>0</v>
      </c>
      <c r="J62" s="35">
        <f t="shared" si="17"/>
        <v>0</v>
      </c>
      <c r="K62" s="36">
        <f t="shared" si="17"/>
        <v>0</v>
      </c>
      <c r="L62" s="36">
        <f t="shared" si="17"/>
        <v>0</v>
      </c>
      <c r="M62" s="36">
        <f t="shared" si="17"/>
        <v>0</v>
      </c>
      <c r="N62" s="36">
        <f t="shared" si="17"/>
        <v>0</v>
      </c>
      <c r="O62" s="36">
        <f t="shared" si="17"/>
        <v>0</v>
      </c>
      <c r="P62" s="25">
        <f t="shared" si="16"/>
        <v>277000</v>
      </c>
      <c r="Q62" s="20"/>
    </row>
    <row r="63" spans="1:17" ht="29.25">
      <c r="A63" s="397" t="s">
        <v>310</v>
      </c>
      <c r="B63" s="22" t="s">
        <v>57</v>
      </c>
      <c r="C63" s="24">
        <v>277000</v>
      </c>
      <c r="D63" s="23"/>
      <c r="E63" s="23"/>
      <c r="F63" s="24"/>
      <c r="G63" s="23"/>
      <c r="H63" s="27"/>
      <c r="I63" s="28"/>
      <c r="J63" s="28"/>
      <c r="K63" s="29"/>
      <c r="L63" s="29"/>
      <c r="M63" s="29"/>
      <c r="N63" s="29"/>
      <c r="O63" s="30"/>
      <c r="P63" s="25">
        <f t="shared" si="16"/>
        <v>277000</v>
      </c>
      <c r="Q63" s="20"/>
    </row>
    <row r="64" spans="1:17" s="82" customFormat="1" ht="15.75" thickBot="1">
      <c r="A64" s="95" t="s">
        <v>58</v>
      </c>
      <c r="B64" s="96" t="s">
        <v>311</v>
      </c>
      <c r="C64" s="97">
        <v>535000</v>
      </c>
      <c r="D64" s="122"/>
      <c r="E64" s="122"/>
      <c r="F64" s="97"/>
      <c r="G64" s="122"/>
      <c r="H64" s="334"/>
      <c r="I64" s="152"/>
      <c r="J64" s="153">
        <v>1400</v>
      </c>
      <c r="K64" s="105">
        <v>1600</v>
      </c>
      <c r="L64" s="105"/>
      <c r="M64" s="105"/>
      <c r="N64" s="105"/>
      <c r="O64" s="154"/>
      <c r="P64" s="131">
        <f t="shared" si="16"/>
        <v>538000</v>
      </c>
      <c r="Q64" s="20"/>
    </row>
    <row r="65" spans="1:17" ht="15.75" thickBot="1">
      <c r="A65" s="98" t="s">
        <v>59</v>
      </c>
      <c r="B65" s="86" t="s">
        <v>60</v>
      </c>
      <c r="C65" s="88">
        <f>SUM(C66:C67)</f>
        <v>371476</v>
      </c>
      <c r="D65" s="88">
        <f>SUM(D66:D67)</f>
        <v>0</v>
      </c>
      <c r="E65" s="88">
        <f>SUM(E66:E67)</f>
        <v>0</v>
      </c>
      <c r="F65" s="88">
        <f>SUM(F66:F67)</f>
        <v>0</v>
      </c>
      <c r="G65" s="87"/>
      <c r="H65" s="317">
        <f aca="true" t="shared" si="18" ref="H65:O65">SUM(H66:H67)</f>
        <v>3445</v>
      </c>
      <c r="I65" s="87">
        <f t="shared" si="18"/>
        <v>0</v>
      </c>
      <c r="J65" s="87">
        <f t="shared" si="18"/>
        <v>0</v>
      </c>
      <c r="K65" s="88">
        <f t="shared" si="18"/>
        <v>2928</v>
      </c>
      <c r="L65" s="88">
        <f t="shared" si="18"/>
        <v>0</v>
      </c>
      <c r="M65" s="88">
        <f t="shared" si="18"/>
        <v>0</v>
      </c>
      <c r="N65" s="88">
        <f t="shared" si="18"/>
        <v>0</v>
      </c>
      <c r="O65" s="88">
        <f t="shared" si="18"/>
        <v>5926</v>
      </c>
      <c r="P65" s="89">
        <f t="shared" si="16"/>
        <v>383775</v>
      </c>
      <c r="Q65" s="20"/>
    </row>
    <row r="66" spans="1:17" ht="15">
      <c r="A66" s="90" t="s">
        <v>306</v>
      </c>
      <c r="B66" s="16" t="s">
        <v>15</v>
      </c>
      <c r="C66" s="99">
        <v>370476</v>
      </c>
      <c r="D66" s="61"/>
      <c r="E66" s="61"/>
      <c r="F66" s="91"/>
      <c r="G66" s="61"/>
      <c r="H66" s="315"/>
      <c r="I66" s="63"/>
      <c r="J66" s="63"/>
      <c r="K66" s="64"/>
      <c r="L66" s="64"/>
      <c r="M66" s="64"/>
      <c r="N66" s="64"/>
      <c r="O66" s="65"/>
      <c r="P66" s="136">
        <f t="shared" si="16"/>
        <v>370476</v>
      </c>
      <c r="Q66" s="20"/>
    </row>
    <row r="67" spans="1:17" s="82" customFormat="1" ht="48" customHeight="1" thickBot="1">
      <c r="A67" s="101" t="s">
        <v>61</v>
      </c>
      <c r="B67" s="96" t="s">
        <v>312</v>
      </c>
      <c r="C67" s="122">
        <v>1000</v>
      </c>
      <c r="D67" s="122"/>
      <c r="E67" s="122"/>
      <c r="F67" s="122"/>
      <c r="G67" s="122"/>
      <c r="H67" s="387">
        <v>3445</v>
      </c>
      <c r="I67" s="152"/>
      <c r="J67" s="152"/>
      <c r="K67" s="105">
        <v>2928</v>
      </c>
      <c r="L67" s="105"/>
      <c r="M67" s="105"/>
      <c r="N67" s="105"/>
      <c r="O67" s="154">
        <v>5926</v>
      </c>
      <c r="P67" s="369">
        <f t="shared" si="16"/>
        <v>13299</v>
      </c>
      <c r="Q67" s="370"/>
    </row>
    <row r="68" spans="1:17" ht="15.75" thickBot="1">
      <c r="A68" s="98" t="s">
        <v>10</v>
      </c>
      <c r="B68" s="86" t="s">
        <v>62</v>
      </c>
      <c r="C68" s="88">
        <f aca="true" t="shared" si="19" ref="C68:O68">SUM(C69,C78:C81,C87,C89,C91)</f>
        <v>4215576</v>
      </c>
      <c r="D68" s="88">
        <f t="shared" si="19"/>
        <v>145344</v>
      </c>
      <c r="E68" s="88">
        <f t="shared" si="19"/>
        <v>0</v>
      </c>
      <c r="F68" s="88">
        <f t="shared" si="19"/>
        <v>0</v>
      </c>
      <c r="G68" s="88">
        <f t="shared" si="19"/>
        <v>200000</v>
      </c>
      <c r="H68" s="88">
        <f t="shared" si="19"/>
        <v>37385</v>
      </c>
      <c r="I68" s="88">
        <f t="shared" si="19"/>
        <v>15787</v>
      </c>
      <c r="J68" s="88">
        <f t="shared" si="19"/>
        <v>20591</v>
      </c>
      <c r="K68" s="88">
        <f t="shared" si="19"/>
        <v>52390</v>
      </c>
      <c r="L68" s="88">
        <f t="shared" si="19"/>
        <v>3416</v>
      </c>
      <c r="M68" s="88">
        <f t="shared" si="19"/>
        <v>10242</v>
      </c>
      <c r="N68" s="88">
        <f t="shared" si="19"/>
        <v>1830</v>
      </c>
      <c r="O68" s="88">
        <f t="shared" si="19"/>
        <v>0</v>
      </c>
      <c r="P68" s="89">
        <f>SUM(C68:O68)</f>
        <v>4702561</v>
      </c>
      <c r="Q68" s="20"/>
    </row>
    <row r="69" spans="1:17" ht="15">
      <c r="A69" s="90" t="s">
        <v>129</v>
      </c>
      <c r="B69" s="102" t="s">
        <v>130</v>
      </c>
      <c r="C69" s="18">
        <f>SUM(C70:C77)</f>
        <v>100432</v>
      </c>
      <c r="D69" s="18">
        <f aca="true" t="shared" si="20" ref="D69:O69">SUM(D70:D77)</f>
        <v>0</v>
      </c>
      <c r="E69" s="18">
        <f t="shared" si="20"/>
        <v>0</v>
      </c>
      <c r="F69" s="18">
        <f t="shared" si="20"/>
        <v>0</v>
      </c>
      <c r="G69" s="18">
        <f t="shared" si="20"/>
        <v>0</v>
      </c>
      <c r="H69" s="18">
        <f t="shared" si="20"/>
        <v>0</v>
      </c>
      <c r="I69" s="18">
        <f t="shared" si="20"/>
        <v>0</v>
      </c>
      <c r="J69" s="18">
        <f t="shared" si="20"/>
        <v>0</v>
      </c>
      <c r="K69" s="18">
        <f t="shared" si="20"/>
        <v>0</v>
      </c>
      <c r="L69" s="18">
        <f t="shared" si="20"/>
        <v>0</v>
      </c>
      <c r="M69" s="18">
        <f t="shared" si="20"/>
        <v>0</v>
      </c>
      <c r="N69" s="18">
        <f t="shared" si="20"/>
        <v>0</v>
      </c>
      <c r="O69" s="18">
        <f t="shared" si="20"/>
        <v>0</v>
      </c>
      <c r="P69" s="136">
        <f>SUM(C69:O69)</f>
        <v>100432</v>
      </c>
      <c r="Q69" s="20"/>
    </row>
    <row r="70" spans="1:17" ht="14.25">
      <c r="A70" s="119" t="s">
        <v>313</v>
      </c>
      <c r="B70" s="64" t="s">
        <v>314</v>
      </c>
      <c r="C70" s="91">
        <v>13050</v>
      </c>
      <c r="D70" s="61"/>
      <c r="E70" s="61"/>
      <c r="F70" s="91"/>
      <c r="G70" s="61"/>
      <c r="H70" s="111"/>
      <c r="I70" s="63"/>
      <c r="J70" s="62"/>
      <c r="K70" s="64"/>
      <c r="L70" s="64"/>
      <c r="M70" s="64"/>
      <c r="N70" s="64"/>
      <c r="O70" s="65"/>
      <c r="P70" s="383">
        <f>SUM(C70:O70)</f>
        <v>13050</v>
      </c>
      <c r="Q70" s="20"/>
    </row>
    <row r="71" spans="1:17" ht="14.25">
      <c r="A71" s="119" t="s">
        <v>316</v>
      </c>
      <c r="B71" s="112" t="s">
        <v>264</v>
      </c>
      <c r="C71" s="91">
        <v>11542</v>
      </c>
      <c r="D71" s="61"/>
      <c r="E71" s="61"/>
      <c r="F71" s="91"/>
      <c r="G71" s="61"/>
      <c r="H71" s="111"/>
      <c r="I71" s="63"/>
      <c r="J71" s="63"/>
      <c r="K71" s="64"/>
      <c r="L71" s="64"/>
      <c r="M71" s="64"/>
      <c r="N71" s="64"/>
      <c r="O71" s="65"/>
      <c r="P71" s="384">
        <f>SUM(C71:O71)</f>
        <v>11542</v>
      </c>
      <c r="Q71" s="20"/>
    </row>
    <row r="72" spans="1:17" ht="14.25">
      <c r="A72" s="119" t="s">
        <v>315</v>
      </c>
      <c r="B72" s="112" t="s">
        <v>247</v>
      </c>
      <c r="C72" s="91">
        <v>5730</v>
      </c>
      <c r="D72" s="61"/>
      <c r="E72" s="61"/>
      <c r="F72" s="91"/>
      <c r="G72" s="61"/>
      <c r="H72" s="111"/>
      <c r="I72" s="63"/>
      <c r="J72" s="63"/>
      <c r="K72" s="64"/>
      <c r="L72" s="64"/>
      <c r="M72" s="64"/>
      <c r="N72" s="64"/>
      <c r="O72" s="65"/>
      <c r="P72" s="384">
        <f t="shared" si="16"/>
        <v>5730</v>
      </c>
      <c r="Q72" s="20"/>
    </row>
    <row r="73" spans="1:17" ht="14.25">
      <c r="A73" s="119" t="s">
        <v>317</v>
      </c>
      <c r="B73" s="112" t="s">
        <v>437</v>
      </c>
      <c r="C73" s="91">
        <v>22800</v>
      </c>
      <c r="D73" s="61"/>
      <c r="E73" s="61"/>
      <c r="F73" s="91"/>
      <c r="G73" s="61"/>
      <c r="H73" s="111"/>
      <c r="I73" s="63"/>
      <c r="J73" s="63"/>
      <c r="K73" s="64"/>
      <c r="L73" s="64"/>
      <c r="M73" s="64"/>
      <c r="N73" s="64"/>
      <c r="O73" s="65"/>
      <c r="P73" s="384">
        <f>SUM(C73:O73)</f>
        <v>22800</v>
      </c>
      <c r="Q73" s="20"/>
    </row>
    <row r="74" spans="1:17" ht="14.25">
      <c r="A74" s="119" t="s">
        <v>318</v>
      </c>
      <c r="B74" s="112" t="s">
        <v>319</v>
      </c>
      <c r="C74" s="91">
        <v>17195</v>
      </c>
      <c r="D74" s="61"/>
      <c r="E74" s="61"/>
      <c r="F74" s="91"/>
      <c r="G74" s="61"/>
      <c r="H74" s="111"/>
      <c r="I74" s="63"/>
      <c r="J74" s="63"/>
      <c r="K74" s="64"/>
      <c r="L74" s="64"/>
      <c r="M74" s="64"/>
      <c r="N74" s="64"/>
      <c r="O74" s="65"/>
      <c r="P74" s="384">
        <f>SUM(C74:O74)</f>
        <v>17195</v>
      </c>
      <c r="Q74" s="20"/>
    </row>
    <row r="75" spans="1:17" ht="28.5">
      <c r="A75" s="119" t="s">
        <v>322</v>
      </c>
      <c r="B75" s="103" t="s">
        <v>446</v>
      </c>
      <c r="C75" s="24">
        <v>11000</v>
      </c>
      <c r="D75" s="23"/>
      <c r="E75" s="23"/>
      <c r="F75" s="24"/>
      <c r="G75" s="23"/>
      <c r="H75" s="41"/>
      <c r="I75" s="33"/>
      <c r="J75" s="33"/>
      <c r="K75" s="29"/>
      <c r="L75" s="29"/>
      <c r="M75" s="29"/>
      <c r="N75" s="29"/>
      <c r="O75" s="30"/>
      <c r="P75" s="384">
        <f>SUM(C75:O75)</f>
        <v>11000</v>
      </c>
      <c r="Q75" s="20"/>
    </row>
    <row r="76" spans="1:17" ht="14.25">
      <c r="A76" s="119" t="s">
        <v>444</v>
      </c>
      <c r="B76" s="103" t="s">
        <v>445</v>
      </c>
      <c r="C76" s="24">
        <v>18159</v>
      </c>
      <c r="D76" s="23"/>
      <c r="E76" s="23"/>
      <c r="F76" s="24"/>
      <c r="G76" s="23"/>
      <c r="H76" s="41"/>
      <c r="I76" s="33"/>
      <c r="J76" s="33"/>
      <c r="K76" s="29"/>
      <c r="L76" s="29"/>
      <c r="M76" s="29"/>
      <c r="N76" s="29"/>
      <c r="O76" s="30"/>
      <c r="P76" s="384">
        <f>SUM(C76:O76)</f>
        <v>18159</v>
      </c>
      <c r="Q76" s="20"/>
    </row>
    <row r="77" spans="1:143" ht="14.25">
      <c r="A77" s="119" t="s">
        <v>447</v>
      </c>
      <c r="B77" s="103" t="s">
        <v>448</v>
      </c>
      <c r="C77" s="24">
        <v>956</v>
      </c>
      <c r="D77" s="23"/>
      <c r="E77" s="23"/>
      <c r="F77" s="24"/>
      <c r="G77" s="23"/>
      <c r="H77" s="41"/>
      <c r="I77" s="33"/>
      <c r="J77" s="33"/>
      <c r="K77" s="29"/>
      <c r="L77" s="29"/>
      <c r="M77" s="29"/>
      <c r="N77" s="29"/>
      <c r="O77" s="30"/>
      <c r="P77" s="384">
        <f>SUM(C77:O77)</f>
        <v>956</v>
      </c>
      <c r="Q77" s="116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/>
      <c r="EK77" s="147"/>
      <c r="EL77" s="147"/>
      <c r="EM77" s="147"/>
    </row>
    <row r="78" spans="1:17" ht="15">
      <c r="A78" s="93" t="s">
        <v>63</v>
      </c>
      <c r="B78" s="34" t="s">
        <v>320</v>
      </c>
      <c r="C78" s="36"/>
      <c r="D78" s="35"/>
      <c r="E78" s="35"/>
      <c r="F78" s="36"/>
      <c r="G78" s="35"/>
      <c r="H78" s="32"/>
      <c r="I78" s="33"/>
      <c r="J78" s="33"/>
      <c r="K78" s="29">
        <v>440</v>
      </c>
      <c r="L78" s="29"/>
      <c r="M78" s="29">
        <v>3676</v>
      </c>
      <c r="N78" s="29">
        <v>1830</v>
      </c>
      <c r="O78" s="30"/>
      <c r="P78" s="25">
        <f t="shared" si="16"/>
        <v>5946</v>
      </c>
      <c r="Q78" s="20"/>
    </row>
    <row r="79" spans="1:17" ht="15">
      <c r="A79" s="90" t="s">
        <v>127</v>
      </c>
      <c r="B79" s="16" t="s">
        <v>128</v>
      </c>
      <c r="C79" s="18"/>
      <c r="D79" s="23"/>
      <c r="E79" s="23"/>
      <c r="F79" s="24"/>
      <c r="G79" s="23"/>
      <c r="H79" s="32"/>
      <c r="I79" s="33"/>
      <c r="J79" s="33"/>
      <c r="K79" s="29">
        <v>3324</v>
      </c>
      <c r="L79" s="29"/>
      <c r="M79" s="29"/>
      <c r="N79" s="29"/>
      <c r="O79" s="30"/>
      <c r="P79" s="25">
        <f t="shared" si="16"/>
        <v>3324</v>
      </c>
      <c r="Q79" s="20"/>
    </row>
    <row r="80" spans="1:17" ht="15">
      <c r="A80" s="90" t="s">
        <v>182</v>
      </c>
      <c r="B80" s="16" t="s">
        <v>183</v>
      </c>
      <c r="C80" s="18">
        <v>166526</v>
      </c>
      <c r="D80" s="24"/>
      <c r="E80" s="23"/>
      <c r="F80" s="24"/>
      <c r="G80" s="23"/>
      <c r="H80" s="32"/>
      <c r="I80" s="33"/>
      <c r="J80" s="33"/>
      <c r="K80" s="29">
        <v>26282</v>
      </c>
      <c r="L80" s="30"/>
      <c r="M80" s="30"/>
      <c r="N80" s="30"/>
      <c r="O80" s="30"/>
      <c r="P80" s="25">
        <f t="shared" si="16"/>
        <v>192808</v>
      </c>
      <c r="Q80" s="20"/>
    </row>
    <row r="81" spans="1:17" ht="15">
      <c r="A81" s="93" t="s">
        <v>64</v>
      </c>
      <c r="B81" s="34" t="s">
        <v>65</v>
      </c>
      <c r="C81" s="36">
        <f>SUM(C82:C86)</f>
        <v>3948618</v>
      </c>
      <c r="D81" s="36">
        <f>SUM(D82:D86)</f>
        <v>145344</v>
      </c>
      <c r="E81" s="36">
        <f>SUM(E82:E86)</f>
        <v>0</v>
      </c>
      <c r="F81" s="36">
        <f aca="true" t="shared" si="21" ref="F81:O81">SUM(F82:F86)</f>
        <v>0</v>
      </c>
      <c r="G81" s="35">
        <f t="shared" si="21"/>
        <v>0</v>
      </c>
      <c r="H81" s="43">
        <f t="shared" si="21"/>
        <v>37385</v>
      </c>
      <c r="I81" s="36">
        <f t="shared" si="21"/>
        <v>15787</v>
      </c>
      <c r="J81" s="36">
        <f t="shared" si="21"/>
        <v>20591</v>
      </c>
      <c r="K81" s="36">
        <f t="shared" si="21"/>
        <v>22344</v>
      </c>
      <c r="L81" s="36">
        <f t="shared" si="21"/>
        <v>3416</v>
      </c>
      <c r="M81" s="36">
        <f t="shared" si="21"/>
        <v>6566</v>
      </c>
      <c r="N81" s="36">
        <f t="shared" si="21"/>
        <v>0</v>
      </c>
      <c r="O81" s="36">
        <f t="shared" si="21"/>
        <v>0</v>
      </c>
      <c r="P81" s="25">
        <f t="shared" si="16"/>
        <v>4200051</v>
      </c>
      <c r="Q81" s="20"/>
    </row>
    <row r="82" spans="1:17" ht="15">
      <c r="A82" s="92" t="s">
        <v>321</v>
      </c>
      <c r="B82" s="22" t="s">
        <v>131</v>
      </c>
      <c r="C82" s="24">
        <v>496019</v>
      </c>
      <c r="D82" s="23"/>
      <c r="E82" s="23"/>
      <c r="F82" s="24"/>
      <c r="G82" s="23"/>
      <c r="H82" s="27"/>
      <c r="I82" s="33"/>
      <c r="J82" s="28">
        <v>14121</v>
      </c>
      <c r="K82" s="29">
        <v>22344</v>
      </c>
      <c r="L82" s="29"/>
      <c r="M82" s="29"/>
      <c r="N82" s="29"/>
      <c r="O82" s="30"/>
      <c r="P82" s="25">
        <f t="shared" si="16"/>
        <v>532484</v>
      </c>
      <c r="Q82" s="20"/>
    </row>
    <row r="83" spans="1:17" ht="29.25">
      <c r="A83" s="92" t="s">
        <v>323</v>
      </c>
      <c r="B83" s="103" t="s">
        <v>327</v>
      </c>
      <c r="C83" s="24">
        <v>1516877</v>
      </c>
      <c r="D83" s="23"/>
      <c r="E83" s="23"/>
      <c r="F83" s="24"/>
      <c r="G83" s="23"/>
      <c r="H83" s="32"/>
      <c r="I83" s="33"/>
      <c r="J83" s="28"/>
      <c r="K83" s="29"/>
      <c r="L83" s="29"/>
      <c r="M83" s="29"/>
      <c r="N83" s="29"/>
      <c r="O83" s="30"/>
      <c r="P83" s="25">
        <f t="shared" si="16"/>
        <v>1516877</v>
      </c>
      <c r="Q83" s="20"/>
    </row>
    <row r="84" spans="1:17" ht="29.25">
      <c r="A84" s="92" t="s">
        <v>324</v>
      </c>
      <c r="B84" s="103" t="s">
        <v>328</v>
      </c>
      <c r="C84" s="24">
        <v>1904856</v>
      </c>
      <c r="D84" s="23"/>
      <c r="E84" s="23"/>
      <c r="F84" s="24"/>
      <c r="G84" s="23"/>
      <c r="H84" s="32"/>
      <c r="I84" s="33"/>
      <c r="J84" s="33"/>
      <c r="K84" s="29"/>
      <c r="L84" s="29"/>
      <c r="M84" s="29"/>
      <c r="N84" s="29"/>
      <c r="O84" s="30"/>
      <c r="P84" s="25">
        <f t="shared" si="16"/>
        <v>1904856</v>
      </c>
      <c r="Q84" s="20"/>
    </row>
    <row r="85" spans="1:17" ht="15">
      <c r="A85" s="92" t="s">
        <v>325</v>
      </c>
      <c r="B85" s="103" t="s">
        <v>423</v>
      </c>
      <c r="C85" s="24"/>
      <c r="D85" s="23">
        <v>145344</v>
      </c>
      <c r="E85" s="23"/>
      <c r="F85" s="24"/>
      <c r="G85" s="23"/>
      <c r="H85" s="335">
        <v>37385</v>
      </c>
      <c r="I85" s="28">
        <v>15787</v>
      </c>
      <c r="J85" s="28">
        <v>6470</v>
      </c>
      <c r="K85" s="30"/>
      <c r="L85" s="30"/>
      <c r="M85" s="30">
        <v>6566</v>
      </c>
      <c r="N85" s="30"/>
      <c r="O85" s="30"/>
      <c r="P85" s="25">
        <f t="shared" si="16"/>
        <v>211552</v>
      </c>
      <c r="Q85" s="20"/>
    </row>
    <row r="86" spans="1:17" ht="29.25" customHeight="1">
      <c r="A86" s="92" t="s">
        <v>326</v>
      </c>
      <c r="B86" s="103" t="s">
        <v>450</v>
      </c>
      <c r="C86" s="24">
        <v>30866</v>
      </c>
      <c r="D86" s="23"/>
      <c r="E86" s="23"/>
      <c r="F86" s="24"/>
      <c r="G86" s="23"/>
      <c r="H86" s="335"/>
      <c r="I86" s="33"/>
      <c r="J86" s="33"/>
      <c r="K86" s="30"/>
      <c r="L86" s="30">
        <v>3416</v>
      </c>
      <c r="M86" s="30"/>
      <c r="N86" s="30"/>
      <c r="O86" s="30"/>
      <c r="P86" s="25">
        <f t="shared" si="16"/>
        <v>34282</v>
      </c>
      <c r="Q86" s="20"/>
    </row>
    <row r="87" spans="1:17" ht="15">
      <c r="A87" s="93" t="s">
        <v>66</v>
      </c>
      <c r="B87" s="94" t="s">
        <v>67</v>
      </c>
      <c r="C87" s="36">
        <f>SUM(C88:C88)</f>
        <v>0</v>
      </c>
      <c r="D87" s="23"/>
      <c r="E87" s="23"/>
      <c r="F87" s="24"/>
      <c r="G87" s="23"/>
      <c r="H87" s="43">
        <f aca="true" t="shared" si="22" ref="H87:O87">SUM(H88:H88)</f>
        <v>0</v>
      </c>
      <c r="I87" s="35">
        <f t="shared" si="22"/>
        <v>0</v>
      </c>
      <c r="J87" s="35">
        <f t="shared" si="22"/>
        <v>0</v>
      </c>
      <c r="K87" s="36">
        <f t="shared" si="22"/>
        <v>0</v>
      </c>
      <c r="L87" s="36">
        <f t="shared" si="22"/>
        <v>0</v>
      </c>
      <c r="M87" s="36">
        <f t="shared" si="22"/>
        <v>0</v>
      </c>
      <c r="N87" s="36">
        <f t="shared" si="22"/>
        <v>0</v>
      </c>
      <c r="O87" s="36">
        <f t="shared" si="22"/>
        <v>0</v>
      </c>
      <c r="P87" s="25">
        <f aca="true" t="shared" si="23" ref="P87:P117">SUM(C87:O87)</f>
        <v>0</v>
      </c>
      <c r="Q87" s="20"/>
    </row>
    <row r="88" spans="1:17" ht="15">
      <c r="A88" s="92" t="s">
        <v>329</v>
      </c>
      <c r="B88" s="22" t="s">
        <v>465</v>
      </c>
      <c r="C88" s="24"/>
      <c r="D88" s="23"/>
      <c r="E88" s="23"/>
      <c r="F88" s="24"/>
      <c r="G88" s="23"/>
      <c r="H88" s="41"/>
      <c r="I88" s="33"/>
      <c r="J88" s="33"/>
      <c r="K88" s="29"/>
      <c r="L88" s="29"/>
      <c r="M88" s="29"/>
      <c r="N88" s="29"/>
      <c r="O88" s="30"/>
      <c r="P88" s="25">
        <f t="shared" si="23"/>
        <v>0</v>
      </c>
      <c r="Q88" s="20"/>
    </row>
    <row r="89" spans="1:17" ht="15">
      <c r="A89" s="93" t="s">
        <v>68</v>
      </c>
      <c r="B89" s="94" t="s">
        <v>69</v>
      </c>
      <c r="C89" s="36">
        <f aca="true" t="shared" si="24" ref="C89:O89">SUM(C90:C90)</f>
        <v>0</v>
      </c>
      <c r="D89" s="36">
        <f t="shared" si="24"/>
        <v>0</v>
      </c>
      <c r="E89" s="36">
        <f t="shared" si="24"/>
        <v>0</v>
      </c>
      <c r="F89" s="36">
        <f t="shared" si="24"/>
        <v>0</v>
      </c>
      <c r="G89" s="35">
        <f t="shared" si="24"/>
        <v>200000</v>
      </c>
      <c r="H89" s="43">
        <f t="shared" si="24"/>
        <v>0</v>
      </c>
      <c r="I89" s="36">
        <f t="shared" si="24"/>
        <v>0</v>
      </c>
      <c r="J89" s="36">
        <f t="shared" si="24"/>
        <v>0</v>
      </c>
      <c r="K89" s="36">
        <f t="shared" si="24"/>
        <v>0</v>
      </c>
      <c r="L89" s="36">
        <f t="shared" si="24"/>
        <v>0</v>
      </c>
      <c r="M89" s="36">
        <f t="shared" si="24"/>
        <v>0</v>
      </c>
      <c r="N89" s="36">
        <f t="shared" si="24"/>
        <v>0</v>
      </c>
      <c r="O89" s="36">
        <f t="shared" si="24"/>
        <v>0</v>
      </c>
      <c r="P89" s="25">
        <f t="shared" si="23"/>
        <v>200000</v>
      </c>
      <c r="Q89" s="20"/>
    </row>
    <row r="90" spans="1:17" ht="28.5">
      <c r="A90" s="92" t="s">
        <v>331</v>
      </c>
      <c r="B90" s="371" t="s">
        <v>330</v>
      </c>
      <c r="C90" s="24"/>
      <c r="D90" s="23"/>
      <c r="E90" s="23"/>
      <c r="F90" s="24"/>
      <c r="G90" s="23">
        <v>200000</v>
      </c>
      <c r="H90" s="42"/>
      <c r="I90" s="23"/>
      <c r="J90" s="23"/>
      <c r="K90" s="24"/>
      <c r="L90" s="24"/>
      <c r="M90" s="24"/>
      <c r="N90" s="24"/>
      <c r="O90" s="24"/>
      <c r="P90" s="25">
        <f t="shared" si="23"/>
        <v>200000</v>
      </c>
      <c r="Q90" s="20"/>
    </row>
    <row r="91" spans="1:17" ht="15.75" thickBot="1">
      <c r="A91" s="95" t="s">
        <v>184</v>
      </c>
      <c r="B91" s="398" t="s">
        <v>419</v>
      </c>
      <c r="C91" s="47"/>
      <c r="D91" s="46"/>
      <c r="E91" s="46"/>
      <c r="F91" s="47"/>
      <c r="G91" s="46"/>
      <c r="H91" s="104"/>
      <c r="I91" s="49"/>
      <c r="J91" s="52"/>
      <c r="K91" s="50"/>
      <c r="L91" s="50"/>
      <c r="M91" s="105"/>
      <c r="N91" s="50"/>
      <c r="O91" s="51"/>
      <c r="P91" s="373">
        <f t="shared" si="23"/>
        <v>0</v>
      </c>
      <c r="Q91" s="20"/>
    </row>
    <row r="92" spans="1:17" ht="15.75" thickBot="1">
      <c r="A92" s="98" t="s">
        <v>13</v>
      </c>
      <c r="B92" s="106" t="s">
        <v>70</v>
      </c>
      <c r="C92" s="88">
        <f aca="true" t="shared" si="25" ref="C92:O92">C93+C98+C101+C104</f>
        <v>3893348</v>
      </c>
      <c r="D92" s="88">
        <f t="shared" si="25"/>
        <v>1037419</v>
      </c>
      <c r="E92" s="88">
        <f t="shared" si="25"/>
        <v>0</v>
      </c>
      <c r="F92" s="88">
        <f t="shared" si="25"/>
        <v>0</v>
      </c>
      <c r="G92" s="88">
        <f t="shared" si="25"/>
        <v>0</v>
      </c>
      <c r="H92" s="88">
        <f t="shared" si="25"/>
        <v>86864</v>
      </c>
      <c r="I92" s="88">
        <f t="shared" si="25"/>
        <v>0</v>
      </c>
      <c r="J92" s="88">
        <f t="shared" si="25"/>
        <v>6331</v>
      </c>
      <c r="K92" s="88">
        <f t="shared" si="25"/>
        <v>31837</v>
      </c>
      <c r="L92" s="88">
        <f t="shared" si="25"/>
        <v>0</v>
      </c>
      <c r="M92" s="88">
        <f t="shared" si="25"/>
        <v>20759</v>
      </c>
      <c r="N92" s="88">
        <f t="shared" si="25"/>
        <v>0</v>
      </c>
      <c r="O92" s="88">
        <f t="shared" si="25"/>
        <v>0</v>
      </c>
      <c r="P92" s="89">
        <f t="shared" si="23"/>
        <v>5076558</v>
      </c>
      <c r="Q92" s="20"/>
    </row>
    <row r="93" spans="1:17" ht="15">
      <c r="A93" s="90" t="s">
        <v>71</v>
      </c>
      <c r="B93" s="107" t="s">
        <v>72</v>
      </c>
      <c r="C93" s="18">
        <f>SUM(C94:C97)</f>
        <v>1989442</v>
      </c>
      <c r="D93" s="18">
        <f>SUM(D94:D97)</f>
        <v>222552</v>
      </c>
      <c r="E93" s="17"/>
      <c r="F93" s="18"/>
      <c r="G93" s="17"/>
      <c r="H93" s="330">
        <f aca="true" t="shared" si="26" ref="H93:O93">SUM(H94:H97)</f>
        <v>9994</v>
      </c>
      <c r="I93" s="330">
        <f t="shared" si="26"/>
        <v>0</v>
      </c>
      <c r="J93" s="330">
        <f t="shared" si="26"/>
        <v>6331</v>
      </c>
      <c r="K93" s="330">
        <f t="shared" si="26"/>
        <v>16783</v>
      </c>
      <c r="L93" s="330">
        <f t="shared" si="26"/>
        <v>0</v>
      </c>
      <c r="M93" s="330">
        <f t="shared" si="26"/>
        <v>2509</v>
      </c>
      <c r="N93" s="330">
        <f t="shared" si="26"/>
        <v>0</v>
      </c>
      <c r="O93" s="330">
        <f t="shared" si="26"/>
        <v>0</v>
      </c>
      <c r="P93" s="331">
        <f t="shared" si="23"/>
        <v>2247611</v>
      </c>
      <c r="Q93" s="20"/>
    </row>
    <row r="94" spans="1:17" ht="29.25">
      <c r="A94" s="92" t="s">
        <v>332</v>
      </c>
      <c r="B94" s="22" t="s">
        <v>248</v>
      </c>
      <c r="C94" s="24">
        <v>141369</v>
      </c>
      <c r="D94" s="23">
        <v>222552</v>
      </c>
      <c r="E94" s="23"/>
      <c r="F94" s="24"/>
      <c r="G94" s="23"/>
      <c r="H94" s="27">
        <v>9994</v>
      </c>
      <c r="I94" s="33"/>
      <c r="J94" s="28">
        <v>6331</v>
      </c>
      <c r="K94" s="29">
        <v>16783</v>
      </c>
      <c r="L94" s="29"/>
      <c r="M94" s="29">
        <v>2509</v>
      </c>
      <c r="N94" s="29"/>
      <c r="O94" s="30"/>
      <c r="P94" s="25">
        <f>SUM(C94:O94)</f>
        <v>399538</v>
      </c>
      <c r="Q94" s="20"/>
    </row>
    <row r="95" spans="1:17" ht="29.25">
      <c r="A95" s="92" t="s">
        <v>333</v>
      </c>
      <c r="B95" s="372" t="s">
        <v>334</v>
      </c>
      <c r="C95" s="24">
        <v>1812801</v>
      </c>
      <c r="D95" s="24"/>
      <c r="E95" s="24"/>
      <c r="F95" s="24"/>
      <c r="G95" s="23"/>
      <c r="H95" s="31"/>
      <c r="I95" s="33"/>
      <c r="J95" s="33"/>
      <c r="K95" s="30"/>
      <c r="L95" s="30"/>
      <c r="M95" s="30"/>
      <c r="N95" s="30"/>
      <c r="O95" s="30"/>
      <c r="P95" s="25">
        <f>SUM(C95:O95)</f>
        <v>1812801</v>
      </c>
      <c r="Q95" s="20"/>
    </row>
    <row r="96" spans="1:17" ht="15">
      <c r="A96" s="92" t="s">
        <v>335</v>
      </c>
      <c r="B96" s="372" t="s">
        <v>337</v>
      </c>
      <c r="C96" s="24">
        <v>22000</v>
      </c>
      <c r="D96" s="24"/>
      <c r="E96" s="24"/>
      <c r="F96" s="24"/>
      <c r="G96" s="23"/>
      <c r="H96" s="31"/>
      <c r="I96" s="33"/>
      <c r="J96" s="33"/>
      <c r="K96" s="30"/>
      <c r="L96" s="30"/>
      <c r="M96" s="30"/>
      <c r="N96" s="30"/>
      <c r="O96" s="30"/>
      <c r="P96" s="25">
        <f>SUM(C96:O96)</f>
        <v>22000</v>
      </c>
      <c r="Q96" s="20"/>
    </row>
    <row r="97" spans="1:17" ht="27.75" customHeight="1">
      <c r="A97" s="92" t="s">
        <v>336</v>
      </c>
      <c r="B97" s="372" t="s">
        <v>449</v>
      </c>
      <c r="C97" s="24">
        <v>13272</v>
      </c>
      <c r="D97" s="24"/>
      <c r="E97" s="24"/>
      <c r="F97" s="24"/>
      <c r="G97" s="23"/>
      <c r="H97" s="31"/>
      <c r="I97" s="33"/>
      <c r="J97" s="33"/>
      <c r="K97" s="30"/>
      <c r="L97" s="30"/>
      <c r="M97" s="30"/>
      <c r="N97" s="30"/>
      <c r="O97" s="30"/>
      <c r="P97" s="25">
        <f>SUM(C97:O97)</f>
        <v>13272</v>
      </c>
      <c r="Q97" s="20"/>
    </row>
    <row r="98" spans="1:17" ht="15">
      <c r="A98" s="93" t="s">
        <v>73</v>
      </c>
      <c r="B98" s="94" t="s">
        <v>74</v>
      </c>
      <c r="C98" s="36">
        <f>SUM(C99:C100)</f>
        <v>10877</v>
      </c>
      <c r="D98" s="36">
        <f>SUM(D99:D100)</f>
        <v>814867</v>
      </c>
      <c r="E98" s="36">
        <f>SUM(E99:E100)</f>
        <v>0</v>
      </c>
      <c r="F98" s="36">
        <f>SUM(F99:F100)</f>
        <v>0</v>
      </c>
      <c r="G98" s="35"/>
      <c r="H98" s="43">
        <f aca="true" t="shared" si="27" ref="H98:O98">SUM(H99:H100)</f>
        <v>76870</v>
      </c>
      <c r="I98" s="35">
        <f t="shared" si="27"/>
        <v>0</v>
      </c>
      <c r="J98" s="35">
        <f t="shared" si="27"/>
        <v>0</v>
      </c>
      <c r="K98" s="36">
        <f t="shared" si="27"/>
        <v>15054</v>
      </c>
      <c r="L98" s="36">
        <f t="shared" si="27"/>
        <v>0</v>
      </c>
      <c r="M98" s="36">
        <f t="shared" si="27"/>
        <v>18250</v>
      </c>
      <c r="N98" s="36">
        <f t="shared" si="27"/>
        <v>0</v>
      </c>
      <c r="O98" s="36">
        <f t="shared" si="27"/>
        <v>0</v>
      </c>
      <c r="P98" s="25">
        <f t="shared" si="23"/>
        <v>935918</v>
      </c>
      <c r="Q98" s="20"/>
    </row>
    <row r="99" spans="1:17" ht="15">
      <c r="A99" s="92" t="s">
        <v>338</v>
      </c>
      <c r="B99" s="103" t="s">
        <v>149</v>
      </c>
      <c r="C99" s="24">
        <v>10877</v>
      </c>
      <c r="D99" s="23">
        <v>16539</v>
      </c>
      <c r="E99" s="23"/>
      <c r="F99" s="24"/>
      <c r="G99" s="23"/>
      <c r="H99" s="32"/>
      <c r="I99" s="33"/>
      <c r="J99" s="33"/>
      <c r="K99" s="29"/>
      <c r="L99" s="29"/>
      <c r="M99" s="29"/>
      <c r="N99" s="29"/>
      <c r="O99" s="30"/>
      <c r="P99" s="25">
        <f t="shared" si="23"/>
        <v>27416</v>
      </c>
      <c r="Q99" s="20"/>
    </row>
    <row r="100" spans="1:17" ht="15">
      <c r="A100" s="108" t="s">
        <v>339</v>
      </c>
      <c r="B100" s="109" t="s">
        <v>133</v>
      </c>
      <c r="C100" s="47"/>
      <c r="D100" s="46">
        <v>798328</v>
      </c>
      <c r="E100" s="46"/>
      <c r="F100" s="47"/>
      <c r="G100" s="46"/>
      <c r="H100" s="48">
        <v>76870</v>
      </c>
      <c r="I100" s="52"/>
      <c r="J100" s="52"/>
      <c r="K100" s="50">
        <v>15054</v>
      </c>
      <c r="L100" s="50"/>
      <c r="M100" s="50">
        <v>18250</v>
      </c>
      <c r="N100" s="50"/>
      <c r="O100" s="51"/>
      <c r="P100" s="25">
        <f t="shared" si="23"/>
        <v>908502</v>
      </c>
      <c r="Q100" s="20"/>
    </row>
    <row r="101" spans="1:17" s="82" customFormat="1" ht="30">
      <c r="A101" s="93" t="s">
        <v>343</v>
      </c>
      <c r="B101" s="107" t="s">
        <v>344</v>
      </c>
      <c r="C101" s="18">
        <f aca="true" t="shared" si="28" ref="C101:O101">SUM(C102:C103)</f>
        <v>1893029</v>
      </c>
      <c r="D101" s="18">
        <f t="shared" si="28"/>
        <v>0</v>
      </c>
      <c r="E101" s="18">
        <f t="shared" si="28"/>
        <v>0</v>
      </c>
      <c r="F101" s="18">
        <f t="shared" si="28"/>
        <v>0</v>
      </c>
      <c r="G101" s="18">
        <f t="shared" si="28"/>
        <v>0</v>
      </c>
      <c r="H101" s="18">
        <f t="shared" si="28"/>
        <v>0</v>
      </c>
      <c r="I101" s="18">
        <f t="shared" si="28"/>
        <v>0</v>
      </c>
      <c r="J101" s="18">
        <f t="shared" si="28"/>
        <v>0</v>
      </c>
      <c r="K101" s="18">
        <f t="shared" si="28"/>
        <v>0</v>
      </c>
      <c r="L101" s="18">
        <f t="shared" si="28"/>
        <v>0</v>
      </c>
      <c r="M101" s="18">
        <f t="shared" si="28"/>
        <v>0</v>
      </c>
      <c r="N101" s="18">
        <f t="shared" si="28"/>
        <v>0</v>
      </c>
      <c r="O101" s="18">
        <f t="shared" si="28"/>
        <v>0</v>
      </c>
      <c r="P101" s="25">
        <f t="shared" si="23"/>
        <v>1893029</v>
      </c>
      <c r="Q101" s="370"/>
    </row>
    <row r="102" spans="1:17" ht="29.25">
      <c r="A102" s="92" t="s">
        <v>357</v>
      </c>
      <c r="B102" s="376" t="s">
        <v>250</v>
      </c>
      <c r="C102" s="91">
        <v>1890029</v>
      </c>
      <c r="D102" s="91"/>
      <c r="E102" s="91"/>
      <c r="F102" s="91"/>
      <c r="G102" s="91"/>
      <c r="H102" s="374"/>
      <c r="I102" s="375"/>
      <c r="J102" s="375"/>
      <c r="K102" s="65"/>
      <c r="L102" s="65"/>
      <c r="M102" s="65"/>
      <c r="N102" s="65"/>
      <c r="O102" s="65"/>
      <c r="P102" s="25">
        <f t="shared" si="23"/>
        <v>1890029</v>
      </c>
      <c r="Q102" s="20"/>
    </row>
    <row r="103" spans="1:17" ht="15">
      <c r="A103" s="92" t="s">
        <v>358</v>
      </c>
      <c r="B103" s="22" t="s">
        <v>251</v>
      </c>
      <c r="C103" s="91">
        <v>3000</v>
      </c>
      <c r="D103" s="91"/>
      <c r="E103" s="91"/>
      <c r="F103" s="91"/>
      <c r="G103" s="91"/>
      <c r="H103" s="374"/>
      <c r="I103" s="375"/>
      <c r="J103" s="375"/>
      <c r="K103" s="65"/>
      <c r="L103" s="65"/>
      <c r="M103" s="65"/>
      <c r="N103" s="65"/>
      <c r="O103" s="65"/>
      <c r="P103" s="25">
        <f t="shared" si="23"/>
        <v>3000</v>
      </c>
      <c r="Q103" s="20"/>
    </row>
    <row r="104" spans="1:17" s="82" customFormat="1" ht="30.75" thickBot="1">
      <c r="A104" s="90" t="s">
        <v>340</v>
      </c>
      <c r="B104" s="107" t="s">
        <v>341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373">
        <f t="shared" si="23"/>
        <v>0</v>
      </c>
      <c r="Q104" s="370"/>
    </row>
    <row r="105" spans="1:17" ht="30.75" thickBot="1">
      <c r="A105" s="98" t="s">
        <v>14</v>
      </c>
      <c r="B105" s="106" t="s">
        <v>75</v>
      </c>
      <c r="C105" s="88">
        <f>SUM(C106:C111)</f>
        <v>602510</v>
      </c>
      <c r="D105" s="88">
        <f>SUM(D106:D111)</f>
        <v>8091962</v>
      </c>
      <c r="E105" s="88">
        <f>SUM(E106:E111)</f>
        <v>0</v>
      </c>
      <c r="F105" s="88">
        <f>SUM(F106:F111)</f>
        <v>0</v>
      </c>
      <c r="G105" s="87"/>
      <c r="H105" s="312">
        <f>SUM(H106:H111)</f>
        <v>556883</v>
      </c>
      <c r="I105" s="87">
        <f aca="true" t="shared" si="29" ref="I105:O105">SUM(I106:I111)</f>
        <v>297390</v>
      </c>
      <c r="J105" s="87">
        <f t="shared" si="29"/>
        <v>107702</v>
      </c>
      <c r="K105" s="88">
        <f>SUM(K106:K111)</f>
        <v>688400</v>
      </c>
      <c r="L105" s="88">
        <f t="shared" si="29"/>
        <v>9495</v>
      </c>
      <c r="M105" s="88">
        <f t="shared" si="29"/>
        <v>16535</v>
      </c>
      <c r="N105" s="88">
        <f t="shared" si="29"/>
        <v>260101</v>
      </c>
      <c r="O105" s="88">
        <f t="shared" si="29"/>
        <v>478172</v>
      </c>
      <c r="P105" s="89">
        <f t="shared" si="23"/>
        <v>11109150</v>
      </c>
      <c r="Q105" s="20"/>
    </row>
    <row r="106" spans="1:17" ht="15">
      <c r="A106" s="90" t="s">
        <v>342</v>
      </c>
      <c r="B106" s="107" t="s">
        <v>249</v>
      </c>
      <c r="C106" s="18">
        <v>7500</v>
      </c>
      <c r="D106" s="17"/>
      <c r="E106" s="61"/>
      <c r="F106" s="91"/>
      <c r="G106" s="61"/>
      <c r="H106" s="111"/>
      <c r="J106" s="63"/>
      <c r="K106" s="64"/>
      <c r="L106" s="64"/>
      <c r="M106" s="64"/>
      <c r="N106" s="64"/>
      <c r="O106" s="65"/>
      <c r="P106" s="331">
        <f t="shared" si="23"/>
        <v>7500</v>
      </c>
      <c r="Q106" s="20"/>
    </row>
    <row r="107" spans="1:17" s="82" customFormat="1" ht="15">
      <c r="A107" s="93" t="s">
        <v>76</v>
      </c>
      <c r="B107" s="94" t="s">
        <v>420</v>
      </c>
      <c r="C107" s="36">
        <v>75455</v>
      </c>
      <c r="D107" s="35"/>
      <c r="E107" s="35"/>
      <c r="F107" s="36"/>
      <c r="G107" s="35"/>
      <c r="H107" s="415"/>
      <c r="I107" s="339"/>
      <c r="J107" s="339"/>
      <c r="K107" s="126"/>
      <c r="L107" s="126"/>
      <c r="M107" s="126"/>
      <c r="N107" s="126"/>
      <c r="O107" s="340"/>
      <c r="P107" s="373">
        <f t="shared" si="23"/>
        <v>75455</v>
      </c>
      <c r="Q107" s="370"/>
    </row>
    <row r="108" spans="1:17" ht="15">
      <c r="A108" s="93" t="s">
        <v>77</v>
      </c>
      <c r="B108" s="94" t="s">
        <v>78</v>
      </c>
      <c r="C108" s="24"/>
      <c r="D108" s="35">
        <v>652233</v>
      </c>
      <c r="E108" s="23"/>
      <c r="F108" s="24"/>
      <c r="G108" s="23"/>
      <c r="H108" s="27">
        <v>9048</v>
      </c>
      <c r="I108" s="28"/>
      <c r="J108" s="28">
        <v>12166</v>
      </c>
      <c r="K108" s="29">
        <v>21461</v>
      </c>
      <c r="L108" s="29"/>
      <c r="M108" s="29">
        <v>4058</v>
      </c>
      <c r="N108" s="29">
        <v>45076</v>
      </c>
      <c r="O108" s="30"/>
      <c r="P108" s="25">
        <f>SUM(C108:O108)</f>
        <v>744042</v>
      </c>
      <c r="Q108" s="20"/>
    </row>
    <row r="109" spans="1:17" ht="30">
      <c r="A109" s="93" t="s">
        <v>433</v>
      </c>
      <c r="B109" s="94" t="s">
        <v>429</v>
      </c>
      <c r="C109" s="24"/>
      <c r="D109" s="35">
        <v>428676</v>
      </c>
      <c r="E109" s="23"/>
      <c r="F109" s="24"/>
      <c r="G109" s="23"/>
      <c r="H109" s="27">
        <v>398455</v>
      </c>
      <c r="I109" s="28">
        <v>177444</v>
      </c>
      <c r="J109" s="28"/>
      <c r="K109" s="29">
        <v>432568</v>
      </c>
      <c r="L109" s="29">
        <v>2000</v>
      </c>
      <c r="M109" s="29"/>
      <c r="N109" s="29">
        <v>215025</v>
      </c>
      <c r="O109" s="30">
        <v>413371</v>
      </c>
      <c r="P109" s="373">
        <f>SUM(C109:O109)</f>
        <v>2067539</v>
      </c>
      <c r="Q109" s="20"/>
    </row>
    <row r="110" spans="1:17" ht="15">
      <c r="A110" s="93" t="s">
        <v>79</v>
      </c>
      <c r="B110" s="94" t="s">
        <v>80</v>
      </c>
      <c r="C110" s="36">
        <v>205966</v>
      </c>
      <c r="D110" s="35"/>
      <c r="E110" s="23"/>
      <c r="F110" s="24"/>
      <c r="G110" s="23"/>
      <c r="H110" s="27">
        <v>3300</v>
      </c>
      <c r="I110" s="33"/>
      <c r="J110" s="33"/>
      <c r="K110" s="29">
        <v>2529</v>
      </c>
      <c r="L110" s="29"/>
      <c r="M110" s="29"/>
      <c r="N110" s="29"/>
      <c r="O110" s="30"/>
      <c r="P110" s="25">
        <f t="shared" si="23"/>
        <v>211795</v>
      </c>
      <c r="Q110" s="20"/>
    </row>
    <row r="111" spans="1:17" ht="45">
      <c r="A111" s="93" t="s">
        <v>81</v>
      </c>
      <c r="B111" s="94" t="s">
        <v>82</v>
      </c>
      <c r="C111" s="36">
        <f>SUM(C112:C121)</f>
        <v>313589</v>
      </c>
      <c r="D111" s="36">
        <f>SUM(D112:D121)</f>
        <v>7011053</v>
      </c>
      <c r="E111" s="36">
        <f>SUM(E112:E121)</f>
        <v>0</v>
      </c>
      <c r="F111" s="36">
        <f>SUM(F112:F121)</f>
        <v>0</v>
      </c>
      <c r="G111" s="36">
        <f>SUM(G112:G121)</f>
        <v>0</v>
      </c>
      <c r="H111" s="44">
        <f aca="true" t="shared" si="30" ref="H111:O111">SUM(H112:H121)</f>
        <v>146080</v>
      </c>
      <c r="I111" s="35">
        <f>SUM(I112:I121)</f>
        <v>119946</v>
      </c>
      <c r="J111" s="35">
        <f t="shared" si="30"/>
        <v>95536</v>
      </c>
      <c r="K111" s="36">
        <f t="shared" si="30"/>
        <v>231842</v>
      </c>
      <c r="L111" s="36">
        <f t="shared" si="30"/>
        <v>7495</v>
      </c>
      <c r="M111" s="36">
        <f t="shared" si="30"/>
        <v>12477</v>
      </c>
      <c r="N111" s="36">
        <f t="shared" si="30"/>
        <v>0</v>
      </c>
      <c r="O111" s="36">
        <f t="shared" si="30"/>
        <v>64801</v>
      </c>
      <c r="P111" s="25">
        <f t="shared" si="23"/>
        <v>8002819</v>
      </c>
      <c r="Q111" s="20"/>
    </row>
    <row r="112" spans="1:17" ht="15">
      <c r="A112" s="92" t="s">
        <v>345</v>
      </c>
      <c r="B112" s="103" t="s">
        <v>443</v>
      </c>
      <c r="C112" s="24"/>
      <c r="D112" s="23">
        <v>3207832</v>
      </c>
      <c r="E112" s="23"/>
      <c r="F112" s="24"/>
      <c r="G112" s="23"/>
      <c r="H112" s="309">
        <v>7572</v>
      </c>
      <c r="I112" s="62">
        <v>107740</v>
      </c>
      <c r="J112" s="33">
        <v>5450</v>
      </c>
      <c r="K112" s="29"/>
      <c r="L112" s="29">
        <v>7495</v>
      </c>
      <c r="M112" s="29">
        <v>12477</v>
      </c>
      <c r="N112" s="29"/>
      <c r="O112" s="30">
        <v>64801</v>
      </c>
      <c r="P112" s="25">
        <f t="shared" si="23"/>
        <v>3413367</v>
      </c>
      <c r="Q112" s="20"/>
    </row>
    <row r="113" spans="1:17" ht="15">
      <c r="A113" s="92" t="s">
        <v>346</v>
      </c>
      <c r="B113" s="103" t="s">
        <v>442</v>
      </c>
      <c r="C113" s="24"/>
      <c r="D113" s="23">
        <v>3803221</v>
      </c>
      <c r="E113" s="23"/>
      <c r="F113" s="24"/>
      <c r="G113" s="23"/>
      <c r="H113" s="309">
        <v>117713</v>
      </c>
      <c r="I113" s="33"/>
      <c r="J113" s="28">
        <v>64076</v>
      </c>
      <c r="K113" s="29">
        <v>174582</v>
      </c>
      <c r="L113" s="29"/>
      <c r="M113" s="29"/>
      <c r="N113" s="29"/>
      <c r="O113" s="30"/>
      <c r="P113" s="25">
        <f t="shared" si="23"/>
        <v>4159592</v>
      </c>
      <c r="Q113" s="20"/>
    </row>
    <row r="114" spans="1:17" ht="15">
      <c r="A114" s="92" t="s">
        <v>347</v>
      </c>
      <c r="B114" s="103" t="s">
        <v>441</v>
      </c>
      <c r="C114" s="24">
        <v>108631</v>
      </c>
      <c r="D114" s="23"/>
      <c r="E114" s="23"/>
      <c r="F114" s="24"/>
      <c r="G114" s="23"/>
      <c r="H114" s="27">
        <v>4198</v>
      </c>
      <c r="I114" s="33"/>
      <c r="J114" s="33"/>
      <c r="K114" s="29">
        <v>5511</v>
      </c>
      <c r="L114" s="29"/>
      <c r="M114" s="29"/>
      <c r="N114" s="29"/>
      <c r="O114" s="30"/>
      <c r="P114" s="25">
        <f t="shared" si="23"/>
        <v>118340</v>
      </c>
      <c r="Q114" s="20"/>
    </row>
    <row r="115" spans="1:17" ht="29.25" customHeight="1">
      <c r="A115" s="92" t="s">
        <v>348</v>
      </c>
      <c r="B115" s="103" t="s">
        <v>438</v>
      </c>
      <c r="C115" s="91">
        <v>116490</v>
      </c>
      <c r="D115" s="23"/>
      <c r="E115" s="23"/>
      <c r="F115" s="24"/>
      <c r="G115" s="23"/>
      <c r="H115" s="32"/>
      <c r="I115" s="33"/>
      <c r="J115" s="28"/>
      <c r="K115" s="29"/>
      <c r="L115" s="29"/>
      <c r="M115" s="29"/>
      <c r="N115" s="29"/>
      <c r="O115" s="30"/>
      <c r="P115" s="25">
        <f>SUM(C115:O115)</f>
        <v>116490</v>
      </c>
      <c r="Q115" s="20"/>
    </row>
    <row r="116" spans="1:17" ht="15">
      <c r="A116" s="92" t="s">
        <v>349</v>
      </c>
      <c r="B116" s="103" t="s">
        <v>439</v>
      </c>
      <c r="C116" s="91">
        <v>7028</v>
      </c>
      <c r="D116" s="23"/>
      <c r="E116" s="23"/>
      <c r="F116" s="24"/>
      <c r="G116" s="23"/>
      <c r="H116" s="32"/>
      <c r="I116" s="33"/>
      <c r="J116" s="33"/>
      <c r="K116" s="29"/>
      <c r="L116" s="29"/>
      <c r="M116" s="29"/>
      <c r="N116" s="29"/>
      <c r="O116" s="30"/>
      <c r="P116" s="25">
        <f>SUM(C116:O116)</f>
        <v>7028</v>
      </c>
      <c r="Q116" s="20"/>
    </row>
    <row r="117" spans="1:17" ht="43.5">
      <c r="A117" s="92" t="s">
        <v>350</v>
      </c>
      <c r="B117" s="103" t="s">
        <v>440</v>
      </c>
      <c r="C117" s="91">
        <v>22440</v>
      </c>
      <c r="D117" s="23"/>
      <c r="E117" s="23"/>
      <c r="F117" s="24"/>
      <c r="G117" s="23"/>
      <c r="H117" s="32"/>
      <c r="I117" s="33"/>
      <c r="J117" s="33"/>
      <c r="K117" s="29"/>
      <c r="L117" s="29"/>
      <c r="M117" s="29"/>
      <c r="N117" s="29"/>
      <c r="O117" s="30"/>
      <c r="P117" s="25">
        <f t="shared" si="23"/>
        <v>22440</v>
      </c>
      <c r="Q117" s="20"/>
    </row>
    <row r="118" spans="1:17" ht="29.25">
      <c r="A118" s="92" t="s">
        <v>351</v>
      </c>
      <c r="B118" s="112" t="s">
        <v>185</v>
      </c>
      <c r="C118" s="91">
        <v>25000</v>
      </c>
      <c r="D118" s="23"/>
      <c r="E118" s="23"/>
      <c r="F118" s="24"/>
      <c r="G118" s="23"/>
      <c r="H118" s="27">
        <v>3500</v>
      </c>
      <c r="I118" s="33"/>
      <c r="J118" s="28">
        <v>1000</v>
      </c>
      <c r="K118" s="29">
        <v>700</v>
      </c>
      <c r="L118" s="29"/>
      <c r="M118" s="29"/>
      <c r="N118" s="29"/>
      <c r="O118" s="30"/>
      <c r="P118" s="25">
        <f>SUM(C118:O118)</f>
        <v>30200</v>
      </c>
      <c r="Q118" s="20"/>
    </row>
    <row r="119" spans="1:17" ht="15">
      <c r="A119" s="92" t="s">
        <v>352</v>
      </c>
      <c r="B119" s="113" t="s">
        <v>152</v>
      </c>
      <c r="C119" s="24">
        <v>28000</v>
      </c>
      <c r="D119" s="24"/>
      <c r="E119" s="24"/>
      <c r="F119" s="24"/>
      <c r="G119" s="23"/>
      <c r="H119" s="27">
        <v>13097</v>
      </c>
      <c r="I119" s="33"/>
      <c r="J119" s="28">
        <v>24310</v>
      </c>
      <c r="K119" s="29"/>
      <c r="L119" s="29"/>
      <c r="M119" s="29"/>
      <c r="N119" s="29"/>
      <c r="O119" s="30"/>
      <c r="P119" s="25">
        <f aca="true" t="shared" si="31" ref="P119:P147">SUM(C119:O119)</f>
        <v>65407</v>
      </c>
      <c r="Q119" s="20"/>
    </row>
    <row r="120" spans="1:17" ht="15">
      <c r="A120" s="92" t="s">
        <v>353</v>
      </c>
      <c r="B120" s="103" t="s">
        <v>144</v>
      </c>
      <c r="C120" s="23">
        <v>6000</v>
      </c>
      <c r="D120" s="23"/>
      <c r="E120" s="23"/>
      <c r="F120" s="23"/>
      <c r="G120" s="23"/>
      <c r="H120" s="32"/>
      <c r="I120" s="33"/>
      <c r="J120" s="28">
        <v>700</v>
      </c>
      <c r="K120" s="29"/>
      <c r="L120" s="29"/>
      <c r="M120" s="29"/>
      <c r="N120" s="29"/>
      <c r="O120" s="30"/>
      <c r="P120" s="25">
        <f t="shared" si="31"/>
        <v>6700</v>
      </c>
      <c r="Q120" s="20"/>
    </row>
    <row r="121" spans="1:17" ht="15.75" thickBot="1">
      <c r="A121" s="92" t="s">
        <v>354</v>
      </c>
      <c r="B121" s="399" t="s">
        <v>424</v>
      </c>
      <c r="C121" s="115"/>
      <c r="D121" s="115"/>
      <c r="E121" s="115"/>
      <c r="F121" s="115"/>
      <c r="G121" s="114"/>
      <c r="H121" s="116"/>
      <c r="I121" s="49">
        <v>12206</v>
      </c>
      <c r="J121" s="49"/>
      <c r="K121" s="400">
        <v>51049</v>
      </c>
      <c r="L121" s="117"/>
      <c r="M121" s="50"/>
      <c r="N121" s="117"/>
      <c r="O121" s="117"/>
      <c r="P121" s="373">
        <f t="shared" si="31"/>
        <v>63255</v>
      </c>
      <c r="Q121" s="20"/>
    </row>
    <row r="122" spans="1:17" ht="15.75" thickBot="1">
      <c r="A122" s="98" t="s">
        <v>7</v>
      </c>
      <c r="B122" s="86" t="s">
        <v>83</v>
      </c>
      <c r="C122" s="88">
        <f>SUM(C123)</f>
        <v>880</v>
      </c>
      <c r="D122" s="88">
        <f aca="true" t="shared" si="32" ref="D122:O122">SUM(D123)</f>
        <v>0</v>
      </c>
      <c r="E122" s="88">
        <f t="shared" si="32"/>
        <v>0</v>
      </c>
      <c r="F122" s="88">
        <f t="shared" si="32"/>
        <v>320490</v>
      </c>
      <c r="G122" s="88">
        <f t="shared" si="32"/>
        <v>0</v>
      </c>
      <c r="H122" s="88">
        <f t="shared" si="32"/>
        <v>2450</v>
      </c>
      <c r="I122" s="88">
        <f t="shared" si="32"/>
        <v>0</v>
      </c>
      <c r="J122" s="88">
        <f t="shared" si="32"/>
        <v>0</v>
      </c>
      <c r="K122" s="88">
        <f t="shared" si="32"/>
        <v>0</v>
      </c>
      <c r="L122" s="88">
        <f t="shared" si="32"/>
        <v>0</v>
      </c>
      <c r="M122" s="88">
        <f t="shared" si="32"/>
        <v>7942</v>
      </c>
      <c r="N122" s="88">
        <f t="shared" si="32"/>
        <v>1820</v>
      </c>
      <c r="O122" s="88">
        <f t="shared" si="32"/>
        <v>1104</v>
      </c>
      <c r="P122" s="89">
        <f>SUM(C122:O122)</f>
        <v>334686</v>
      </c>
      <c r="Q122" s="20"/>
    </row>
    <row r="123" spans="1:17" s="82" customFormat="1" ht="15">
      <c r="A123" s="90" t="s">
        <v>84</v>
      </c>
      <c r="B123" s="16" t="s">
        <v>85</v>
      </c>
      <c r="C123" s="18">
        <f aca="true" t="shared" si="33" ref="C123:O123">SUM(C124:C126)</f>
        <v>880</v>
      </c>
      <c r="D123" s="18">
        <f t="shared" si="33"/>
        <v>0</v>
      </c>
      <c r="E123" s="18">
        <f t="shared" si="33"/>
        <v>0</v>
      </c>
      <c r="F123" s="18">
        <f t="shared" si="33"/>
        <v>320490</v>
      </c>
      <c r="G123" s="18">
        <f t="shared" si="33"/>
        <v>0</v>
      </c>
      <c r="H123" s="18">
        <f t="shared" si="33"/>
        <v>2450</v>
      </c>
      <c r="I123" s="18">
        <f t="shared" si="33"/>
        <v>0</v>
      </c>
      <c r="J123" s="18">
        <f t="shared" si="33"/>
        <v>0</v>
      </c>
      <c r="K123" s="18">
        <f t="shared" si="33"/>
        <v>0</v>
      </c>
      <c r="L123" s="18">
        <f t="shared" si="33"/>
        <v>0</v>
      </c>
      <c r="M123" s="18">
        <f t="shared" si="33"/>
        <v>7942</v>
      </c>
      <c r="N123" s="18">
        <f t="shared" si="33"/>
        <v>1820</v>
      </c>
      <c r="O123" s="18">
        <f t="shared" si="33"/>
        <v>1104</v>
      </c>
      <c r="P123" s="395">
        <f>SUM(C123:O123)</f>
        <v>334686</v>
      </c>
      <c r="Q123" s="370"/>
    </row>
    <row r="124" spans="1:17" ht="15">
      <c r="A124" s="92" t="s">
        <v>355</v>
      </c>
      <c r="B124" s="22" t="s">
        <v>86</v>
      </c>
      <c r="C124" s="24"/>
      <c r="D124" s="23"/>
      <c r="E124" s="23"/>
      <c r="F124" s="24">
        <v>245635</v>
      </c>
      <c r="G124" s="23"/>
      <c r="H124" s="32"/>
      <c r="I124" s="33"/>
      <c r="J124" s="33"/>
      <c r="K124" s="29"/>
      <c r="L124" s="29"/>
      <c r="M124" s="29"/>
      <c r="N124" s="29"/>
      <c r="O124" s="30"/>
      <c r="P124" s="25">
        <f t="shared" si="31"/>
        <v>245635</v>
      </c>
      <c r="Q124" s="20"/>
    </row>
    <row r="125" spans="1:17" ht="15">
      <c r="A125" s="92" t="s">
        <v>355</v>
      </c>
      <c r="B125" s="22" t="s">
        <v>134</v>
      </c>
      <c r="C125" s="24"/>
      <c r="D125" s="23"/>
      <c r="E125" s="23"/>
      <c r="F125" s="24">
        <v>74855</v>
      </c>
      <c r="G125" s="23"/>
      <c r="H125" s="32"/>
      <c r="I125" s="33"/>
      <c r="J125" s="33"/>
      <c r="K125" s="29"/>
      <c r="L125" s="29"/>
      <c r="M125" s="29"/>
      <c r="N125" s="29"/>
      <c r="O125" s="30"/>
      <c r="P125" s="25">
        <f t="shared" si="31"/>
        <v>74855</v>
      </c>
      <c r="Q125" s="20"/>
    </row>
    <row r="126" spans="1:17" ht="15.75" thickBot="1">
      <c r="A126" s="92" t="s">
        <v>356</v>
      </c>
      <c r="B126" s="22" t="s">
        <v>252</v>
      </c>
      <c r="C126" s="24">
        <v>880</v>
      </c>
      <c r="D126" s="23"/>
      <c r="E126" s="23"/>
      <c r="F126" s="24"/>
      <c r="G126" s="23"/>
      <c r="H126" s="27">
        <v>2450</v>
      </c>
      <c r="I126" s="33"/>
      <c r="J126" s="33"/>
      <c r="K126" s="29"/>
      <c r="L126" s="29"/>
      <c r="M126" s="29">
        <v>7942</v>
      </c>
      <c r="N126" s="29">
        <v>1820</v>
      </c>
      <c r="O126" s="30">
        <v>1104</v>
      </c>
      <c r="P126" s="25">
        <f t="shared" si="31"/>
        <v>14196</v>
      </c>
      <c r="Q126" s="20"/>
    </row>
    <row r="127" spans="1:17" ht="15.75" thickBot="1">
      <c r="A127" s="98" t="s">
        <v>12</v>
      </c>
      <c r="B127" s="86" t="s">
        <v>87</v>
      </c>
      <c r="C127" s="88">
        <f aca="true" t="shared" si="34" ref="C127:O127">C128+C131+C144+C145</f>
        <v>614622</v>
      </c>
      <c r="D127" s="88">
        <f t="shared" si="34"/>
        <v>0</v>
      </c>
      <c r="E127" s="88">
        <f t="shared" si="34"/>
        <v>648268</v>
      </c>
      <c r="F127" s="88">
        <f t="shared" si="34"/>
        <v>0</v>
      </c>
      <c r="G127" s="88">
        <f t="shared" si="34"/>
        <v>0</v>
      </c>
      <c r="H127" s="88">
        <f t="shared" si="34"/>
        <v>145630</v>
      </c>
      <c r="I127" s="88">
        <f t="shared" si="34"/>
        <v>37090</v>
      </c>
      <c r="J127" s="88">
        <f t="shared" si="34"/>
        <v>39861</v>
      </c>
      <c r="K127" s="88">
        <f t="shared" si="34"/>
        <v>69033</v>
      </c>
      <c r="L127" s="88">
        <f t="shared" si="34"/>
        <v>15948</v>
      </c>
      <c r="M127" s="88">
        <f t="shared" si="34"/>
        <v>35718</v>
      </c>
      <c r="N127" s="88">
        <f t="shared" si="34"/>
        <v>41900</v>
      </c>
      <c r="O127" s="88">
        <f t="shared" si="34"/>
        <v>34343</v>
      </c>
      <c r="P127" s="89">
        <f>SUM(C127:O127)</f>
        <v>1682413</v>
      </c>
      <c r="Q127" s="20"/>
    </row>
    <row r="128" spans="1:17" ht="15">
      <c r="A128" s="90" t="s">
        <v>88</v>
      </c>
      <c r="B128" s="16" t="s">
        <v>89</v>
      </c>
      <c r="C128" s="18">
        <f>SUM(C129:C130)</f>
        <v>138450</v>
      </c>
      <c r="D128" s="61"/>
      <c r="E128" s="61"/>
      <c r="F128" s="91"/>
      <c r="G128" s="61"/>
      <c r="H128" s="330">
        <f aca="true" t="shared" si="35" ref="H128:N128">SUM(H129:H130)</f>
        <v>4664</v>
      </c>
      <c r="I128" s="17">
        <f t="shared" si="35"/>
        <v>1640</v>
      </c>
      <c r="J128" s="17">
        <f t="shared" si="35"/>
        <v>0</v>
      </c>
      <c r="K128" s="18">
        <f t="shared" si="35"/>
        <v>2641</v>
      </c>
      <c r="L128" s="18">
        <f t="shared" si="35"/>
        <v>0</v>
      </c>
      <c r="M128" s="18">
        <f t="shared" si="35"/>
        <v>0</v>
      </c>
      <c r="N128" s="18">
        <f t="shared" si="35"/>
        <v>900</v>
      </c>
      <c r="O128" s="18">
        <f>SUM(O129:O130)</f>
        <v>0</v>
      </c>
      <c r="P128" s="331">
        <f t="shared" si="31"/>
        <v>148295</v>
      </c>
      <c r="Q128" s="20"/>
    </row>
    <row r="129" spans="1:17" ht="15">
      <c r="A129" s="92" t="s">
        <v>359</v>
      </c>
      <c r="B129" s="22" t="s">
        <v>90</v>
      </c>
      <c r="C129" s="24">
        <v>33000</v>
      </c>
      <c r="D129" s="23"/>
      <c r="E129" s="23"/>
      <c r="F129" s="24"/>
      <c r="G129" s="23"/>
      <c r="H129" s="27">
        <v>4664</v>
      </c>
      <c r="I129" s="28">
        <v>1640</v>
      </c>
      <c r="J129" s="33"/>
      <c r="K129" s="29">
        <v>2641</v>
      </c>
      <c r="L129" s="29"/>
      <c r="M129" s="29"/>
      <c r="N129" s="29">
        <v>900</v>
      </c>
      <c r="O129" s="30"/>
      <c r="P129" s="25">
        <f t="shared" si="31"/>
        <v>42845</v>
      </c>
      <c r="Q129" s="20"/>
    </row>
    <row r="130" spans="1:17" ht="29.25">
      <c r="A130" s="92" t="s">
        <v>360</v>
      </c>
      <c r="B130" s="22" t="s">
        <v>91</v>
      </c>
      <c r="C130" s="40">
        <v>105450</v>
      </c>
      <c r="D130" s="23"/>
      <c r="E130" s="23"/>
      <c r="F130" s="24"/>
      <c r="G130" s="23"/>
      <c r="H130" s="32"/>
      <c r="I130" s="33"/>
      <c r="J130" s="33"/>
      <c r="K130" s="29"/>
      <c r="L130" s="29"/>
      <c r="M130" s="29"/>
      <c r="N130" s="29"/>
      <c r="O130" s="30"/>
      <c r="P130" s="25">
        <f t="shared" si="31"/>
        <v>105450</v>
      </c>
      <c r="Q130" s="20"/>
    </row>
    <row r="131" spans="1:17" ht="15">
      <c r="A131" s="93" t="s">
        <v>92</v>
      </c>
      <c r="B131" s="94" t="s">
        <v>11</v>
      </c>
      <c r="C131" s="36">
        <f>SUM(C132:C138)</f>
        <v>403547</v>
      </c>
      <c r="D131" s="36">
        <f aca="true" t="shared" si="36" ref="D131:N131">SUM(D132:D138)</f>
        <v>0</v>
      </c>
      <c r="E131" s="36">
        <f t="shared" si="36"/>
        <v>648268</v>
      </c>
      <c r="F131" s="36">
        <f t="shared" si="36"/>
        <v>0</v>
      </c>
      <c r="G131" s="36">
        <f t="shared" si="36"/>
        <v>0</v>
      </c>
      <c r="H131" s="36">
        <f t="shared" si="36"/>
        <v>140966</v>
      </c>
      <c r="I131" s="36">
        <f>SUM(I132:I138)</f>
        <v>35450</v>
      </c>
      <c r="J131" s="36">
        <f t="shared" si="36"/>
        <v>38013</v>
      </c>
      <c r="K131" s="36">
        <f t="shared" si="36"/>
        <v>64953</v>
      </c>
      <c r="L131" s="36">
        <f>SUM(L132:L138)</f>
        <v>15948</v>
      </c>
      <c r="M131" s="36">
        <f>SUM(M132:M138)</f>
        <v>35718</v>
      </c>
      <c r="N131" s="36">
        <f t="shared" si="36"/>
        <v>41000</v>
      </c>
      <c r="O131" s="36">
        <f>SUM(O132:O138)</f>
        <v>34343</v>
      </c>
      <c r="P131" s="25">
        <f t="shared" si="31"/>
        <v>1458206</v>
      </c>
      <c r="Q131" s="20"/>
    </row>
    <row r="132" spans="1:17" ht="15">
      <c r="A132" s="92" t="s">
        <v>93</v>
      </c>
      <c r="B132" s="22" t="s">
        <v>253</v>
      </c>
      <c r="C132" s="24">
        <v>231117</v>
      </c>
      <c r="D132" s="23"/>
      <c r="E132" s="23"/>
      <c r="F132" s="24"/>
      <c r="G132" s="23"/>
      <c r="H132" s="309">
        <v>18338</v>
      </c>
      <c r="I132" s="28">
        <v>12282</v>
      </c>
      <c r="J132" s="28">
        <v>8228</v>
      </c>
      <c r="K132" s="29">
        <v>17177</v>
      </c>
      <c r="L132" s="332">
        <v>7724</v>
      </c>
      <c r="M132" s="29">
        <v>8388</v>
      </c>
      <c r="N132" s="333">
        <v>11669</v>
      </c>
      <c r="O132" s="30">
        <v>12112</v>
      </c>
      <c r="P132" s="25">
        <f t="shared" si="31"/>
        <v>327035</v>
      </c>
      <c r="Q132" s="20"/>
    </row>
    <row r="133" spans="1:17" ht="15">
      <c r="A133" s="92" t="s">
        <v>94</v>
      </c>
      <c r="B133" s="22" t="s">
        <v>138</v>
      </c>
      <c r="C133" s="24"/>
      <c r="D133" s="23"/>
      <c r="E133" s="23"/>
      <c r="F133" s="24"/>
      <c r="G133" s="23"/>
      <c r="H133" s="32"/>
      <c r="I133" s="33"/>
      <c r="J133" s="28"/>
      <c r="K133" s="29"/>
      <c r="L133" s="29"/>
      <c r="M133" s="29"/>
      <c r="N133" s="29"/>
      <c r="O133" s="30"/>
      <c r="P133" s="25">
        <f t="shared" si="31"/>
        <v>0</v>
      </c>
      <c r="Q133" s="20"/>
    </row>
    <row r="134" spans="1:17" ht="15">
      <c r="A134" s="92" t="s">
        <v>361</v>
      </c>
      <c r="B134" s="22" t="s">
        <v>143</v>
      </c>
      <c r="C134" s="40">
        <v>3196</v>
      </c>
      <c r="D134" s="23"/>
      <c r="E134" s="23"/>
      <c r="F134" s="24"/>
      <c r="G134" s="23"/>
      <c r="H134" s="32"/>
      <c r="I134" s="33"/>
      <c r="J134" s="28"/>
      <c r="K134" s="29"/>
      <c r="L134" s="29"/>
      <c r="M134" s="29"/>
      <c r="N134" s="29"/>
      <c r="O134" s="30"/>
      <c r="P134" s="25">
        <f t="shared" si="31"/>
        <v>3196</v>
      </c>
      <c r="Q134" s="20"/>
    </row>
    <row r="135" spans="1:17" ht="15">
      <c r="A135" s="92" t="s">
        <v>362</v>
      </c>
      <c r="B135" s="22" t="s">
        <v>431</v>
      </c>
      <c r="C135" s="40">
        <v>89744</v>
      </c>
      <c r="D135" s="23"/>
      <c r="E135" s="23"/>
      <c r="F135" s="24"/>
      <c r="G135" s="23"/>
      <c r="H135" s="32"/>
      <c r="I135" s="33"/>
      <c r="J135" s="28"/>
      <c r="K135" s="29"/>
      <c r="L135" s="29"/>
      <c r="M135" s="29"/>
      <c r="N135" s="29"/>
      <c r="O135" s="30"/>
      <c r="P135" s="25">
        <f t="shared" si="31"/>
        <v>89744</v>
      </c>
      <c r="Q135" s="20"/>
    </row>
    <row r="136" spans="1:17" ht="15">
      <c r="A136" s="92" t="s">
        <v>416</v>
      </c>
      <c r="B136" s="22" t="s">
        <v>363</v>
      </c>
      <c r="C136" s="24"/>
      <c r="D136" s="23"/>
      <c r="E136" s="38">
        <v>101412</v>
      </c>
      <c r="F136" s="24"/>
      <c r="G136" s="38"/>
      <c r="H136" s="309">
        <v>122628</v>
      </c>
      <c r="I136" s="28">
        <v>23168</v>
      </c>
      <c r="J136" s="28">
        <v>29785</v>
      </c>
      <c r="K136" s="29">
        <v>47776</v>
      </c>
      <c r="L136" s="29">
        <v>8224</v>
      </c>
      <c r="M136" s="29">
        <v>27330</v>
      </c>
      <c r="N136" s="333">
        <v>29331</v>
      </c>
      <c r="O136" s="30">
        <v>17561</v>
      </c>
      <c r="P136" s="25">
        <f t="shared" si="31"/>
        <v>407215</v>
      </c>
      <c r="Q136" s="20"/>
    </row>
    <row r="137" spans="1:17" ht="17.25" customHeight="1">
      <c r="A137" s="92" t="s">
        <v>416</v>
      </c>
      <c r="B137" s="22" t="s">
        <v>139</v>
      </c>
      <c r="C137" s="24"/>
      <c r="D137" s="23"/>
      <c r="E137" s="38">
        <v>546856</v>
      </c>
      <c r="F137" s="24"/>
      <c r="G137" s="38"/>
      <c r="H137" s="32"/>
      <c r="I137" s="33"/>
      <c r="J137" s="33"/>
      <c r="K137" s="29"/>
      <c r="L137" s="29"/>
      <c r="M137" s="29"/>
      <c r="N137" s="29"/>
      <c r="O137" s="30"/>
      <c r="P137" s="25">
        <f t="shared" si="31"/>
        <v>546856</v>
      </c>
      <c r="Q137" s="20"/>
    </row>
    <row r="138" spans="1:17" s="82" customFormat="1" ht="15">
      <c r="A138" s="93" t="s">
        <v>95</v>
      </c>
      <c r="B138" s="34" t="s">
        <v>364</v>
      </c>
      <c r="C138" s="377">
        <f>SUM(C139:C143)</f>
        <v>79490</v>
      </c>
      <c r="D138" s="377">
        <f aca="true" t="shared" si="37" ref="D138:O138">SUM(D139:D143)</f>
        <v>0</v>
      </c>
      <c r="E138" s="377">
        <f t="shared" si="37"/>
        <v>0</v>
      </c>
      <c r="F138" s="377">
        <f t="shared" si="37"/>
        <v>0</v>
      </c>
      <c r="G138" s="377">
        <f t="shared" si="37"/>
        <v>0</v>
      </c>
      <c r="H138" s="377">
        <f t="shared" si="37"/>
        <v>0</v>
      </c>
      <c r="I138" s="377">
        <f t="shared" si="37"/>
        <v>0</v>
      </c>
      <c r="J138" s="377">
        <f t="shared" si="37"/>
        <v>0</v>
      </c>
      <c r="K138" s="377">
        <f t="shared" si="37"/>
        <v>0</v>
      </c>
      <c r="L138" s="377">
        <f t="shared" si="37"/>
        <v>0</v>
      </c>
      <c r="M138" s="377">
        <f t="shared" si="37"/>
        <v>0</v>
      </c>
      <c r="N138" s="377">
        <f t="shared" si="37"/>
        <v>0</v>
      </c>
      <c r="O138" s="391">
        <f t="shared" si="37"/>
        <v>4670</v>
      </c>
      <c r="P138" s="25">
        <f t="shared" si="31"/>
        <v>84160</v>
      </c>
      <c r="Q138" s="370"/>
    </row>
    <row r="139" spans="1:17" ht="15">
      <c r="A139" s="92" t="s">
        <v>365</v>
      </c>
      <c r="B139" s="103" t="s">
        <v>140</v>
      </c>
      <c r="C139" s="24">
        <v>57628</v>
      </c>
      <c r="D139" s="23"/>
      <c r="E139" s="23"/>
      <c r="F139" s="24"/>
      <c r="G139" s="23"/>
      <c r="H139" s="27"/>
      <c r="I139" s="33"/>
      <c r="J139" s="28"/>
      <c r="K139" s="29"/>
      <c r="L139" s="29"/>
      <c r="M139" s="29"/>
      <c r="N139" s="29"/>
      <c r="O139" s="30">
        <v>4670</v>
      </c>
      <c r="P139" s="25">
        <f t="shared" si="31"/>
        <v>62298</v>
      </c>
      <c r="Q139" s="20"/>
    </row>
    <row r="140" spans="1:17" ht="15">
      <c r="A140" s="92" t="s">
        <v>366</v>
      </c>
      <c r="B140" s="103" t="s">
        <v>141</v>
      </c>
      <c r="C140" s="24">
        <v>9460</v>
      </c>
      <c r="D140" s="23"/>
      <c r="E140" s="23"/>
      <c r="F140" s="24"/>
      <c r="G140" s="23"/>
      <c r="H140" s="32"/>
      <c r="I140" s="33"/>
      <c r="J140" s="33"/>
      <c r="K140" s="29"/>
      <c r="L140" s="29"/>
      <c r="M140" s="29"/>
      <c r="N140" s="29"/>
      <c r="O140" s="30"/>
      <c r="P140" s="25">
        <f t="shared" si="31"/>
        <v>9460</v>
      </c>
      <c r="Q140" s="20"/>
    </row>
    <row r="141" spans="1:17" ht="15">
      <c r="A141" s="92" t="s">
        <v>367</v>
      </c>
      <c r="B141" s="113" t="s">
        <v>142</v>
      </c>
      <c r="C141" s="24">
        <v>250</v>
      </c>
      <c r="D141" s="23"/>
      <c r="E141" s="23"/>
      <c r="F141" s="24"/>
      <c r="G141" s="23"/>
      <c r="H141" s="32"/>
      <c r="I141" s="33"/>
      <c r="J141" s="33"/>
      <c r="K141" s="29"/>
      <c r="L141" s="29"/>
      <c r="M141" s="29"/>
      <c r="N141" s="29"/>
      <c r="O141" s="30"/>
      <c r="P141" s="25">
        <f t="shared" si="31"/>
        <v>250</v>
      </c>
      <c r="Q141" s="20"/>
    </row>
    <row r="142" spans="1:17" ht="29.25">
      <c r="A142" s="92" t="s">
        <v>368</v>
      </c>
      <c r="B142" s="121" t="s">
        <v>428</v>
      </c>
      <c r="C142" s="24">
        <v>6100</v>
      </c>
      <c r="D142" s="23"/>
      <c r="E142" s="23"/>
      <c r="F142" s="24"/>
      <c r="G142" s="23"/>
      <c r="H142" s="27"/>
      <c r="I142" s="33"/>
      <c r="J142" s="33"/>
      <c r="K142" s="29"/>
      <c r="L142" s="29"/>
      <c r="M142" s="29"/>
      <c r="N142" s="29"/>
      <c r="O142" s="30"/>
      <c r="P142" s="25">
        <f t="shared" si="31"/>
        <v>6100</v>
      </c>
      <c r="Q142" s="20"/>
    </row>
    <row r="143" spans="1:17" ht="30" customHeight="1">
      <c r="A143" s="92" t="s">
        <v>430</v>
      </c>
      <c r="B143" s="121" t="s">
        <v>451</v>
      </c>
      <c r="C143" s="24">
        <v>6052</v>
      </c>
      <c r="D143" s="23"/>
      <c r="E143" s="23"/>
      <c r="F143" s="24"/>
      <c r="G143" s="23"/>
      <c r="H143" s="27"/>
      <c r="I143" s="33"/>
      <c r="J143" s="33"/>
      <c r="K143" s="29"/>
      <c r="L143" s="29"/>
      <c r="M143" s="29"/>
      <c r="N143" s="29"/>
      <c r="O143" s="30"/>
      <c r="P143" s="25">
        <f t="shared" si="31"/>
        <v>6052</v>
      </c>
      <c r="Q143" s="20"/>
    </row>
    <row r="144" spans="1:17" ht="15">
      <c r="A144" s="93" t="s">
        <v>369</v>
      </c>
      <c r="B144" s="34" t="s">
        <v>96</v>
      </c>
      <c r="C144" s="336">
        <v>31125</v>
      </c>
      <c r="D144" s="35"/>
      <c r="E144" s="35"/>
      <c r="F144" s="36"/>
      <c r="G144" s="35"/>
      <c r="H144" s="32"/>
      <c r="I144" s="33"/>
      <c r="J144" s="33"/>
      <c r="K144" s="29"/>
      <c r="L144" s="29"/>
      <c r="M144" s="29"/>
      <c r="N144" s="29"/>
      <c r="O144" s="30"/>
      <c r="P144" s="25">
        <f t="shared" si="31"/>
        <v>31125</v>
      </c>
      <c r="Q144" s="20"/>
    </row>
    <row r="145" spans="1:17" ht="30.75" thickBot="1">
      <c r="A145" s="93" t="s">
        <v>125</v>
      </c>
      <c r="B145" s="34" t="s">
        <v>126</v>
      </c>
      <c r="C145" s="36">
        <v>41500</v>
      </c>
      <c r="D145" s="35"/>
      <c r="E145" s="35"/>
      <c r="F145" s="36"/>
      <c r="G145" s="35"/>
      <c r="H145" s="32"/>
      <c r="I145" s="33"/>
      <c r="J145" s="28">
        <v>1848</v>
      </c>
      <c r="K145" s="29">
        <v>1439</v>
      </c>
      <c r="L145" s="29"/>
      <c r="M145" s="29"/>
      <c r="N145" s="29"/>
      <c r="O145" s="30"/>
      <c r="P145" s="25">
        <f t="shared" si="31"/>
        <v>44787</v>
      </c>
      <c r="Q145" s="20"/>
    </row>
    <row r="146" spans="1:17" ht="15.75" thickBot="1">
      <c r="A146" s="123" t="s">
        <v>97</v>
      </c>
      <c r="B146" s="106" t="s">
        <v>9</v>
      </c>
      <c r="C146" s="87">
        <f aca="true" t="shared" si="38" ref="C146:O146">C147+C158+C159+C170+C177+C179+C180+C181</f>
        <v>6405099</v>
      </c>
      <c r="D146" s="87">
        <f t="shared" si="38"/>
        <v>0</v>
      </c>
      <c r="E146" s="87">
        <f t="shared" si="38"/>
        <v>0</v>
      </c>
      <c r="F146" s="87">
        <f t="shared" si="38"/>
        <v>0</v>
      </c>
      <c r="G146" s="87">
        <f t="shared" si="38"/>
        <v>0</v>
      </c>
      <c r="H146" s="87">
        <f t="shared" si="38"/>
        <v>602832</v>
      </c>
      <c r="I146" s="87">
        <f t="shared" si="38"/>
        <v>85078</v>
      </c>
      <c r="J146" s="87">
        <f t="shared" si="38"/>
        <v>215709</v>
      </c>
      <c r="K146" s="87">
        <f t="shared" si="38"/>
        <v>559387</v>
      </c>
      <c r="L146" s="87">
        <f t="shared" si="38"/>
        <v>69297</v>
      </c>
      <c r="M146" s="87">
        <f t="shared" si="38"/>
        <v>52541</v>
      </c>
      <c r="N146" s="87">
        <f t="shared" si="38"/>
        <v>37299</v>
      </c>
      <c r="O146" s="88">
        <f t="shared" si="38"/>
        <v>172965</v>
      </c>
      <c r="P146" s="89">
        <f t="shared" si="31"/>
        <v>8200207</v>
      </c>
      <c r="Q146" s="20"/>
    </row>
    <row r="147" spans="1:17" ht="15">
      <c r="A147" s="90" t="s">
        <v>98</v>
      </c>
      <c r="B147" s="16" t="s">
        <v>421</v>
      </c>
      <c r="C147" s="18">
        <f>SUM(C148:C157)</f>
        <v>2071541</v>
      </c>
      <c r="D147" s="18">
        <f>SUM(D148:D157)</f>
        <v>0</v>
      </c>
      <c r="E147" s="18">
        <f>SUM(E148:E157)</f>
        <v>0</v>
      </c>
      <c r="F147" s="18">
        <f>SUM(F148:F157)</f>
        <v>0</v>
      </c>
      <c r="G147" s="17"/>
      <c r="H147" s="330">
        <f aca="true" t="shared" si="39" ref="H147:O147">SUM(H148:H157)</f>
        <v>0</v>
      </c>
      <c r="I147" s="17">
        <f t="shared" si="39"/>
        <v>0</v>
      </c>
      <c r="J147" s="17">
        <f t="shared" si="39"/>
        <v>92893</v>
      </c>
      <c r="K147" s="18">
        <f t="shared" si="39"/>
        <v>154700</v>
      </c>
      <c r="L147" s="18">
        <f t="shared" si="39"/>
        <v>0</v>
      </c>
      <c r="M147" s="18">
        <f t="shared" si="39"/>
        <v>0</v>
      </c>
      <c r="N147" s="18">
        <f t="shared" si="39"/>
        <v>0</v>
      </c>
      <c r="O147" s="18">
        <f t="shared" si="39"/>
        <v>0</v>
      </c>
      <c r="P147" s="331">
        <f t="shared" si="31"/>
        <v>2319134</v>
      </c>
      <c r="Q147" s="20"/>
    </row>
    <row r="148" spans="1:17" ht="15">
      <c r="A148" s="92" t="s">
        <v>370</v>
      </c>
      <c r="B148" s="124" t="s">
        <v>99</v>
      </c>
      <c r="C148" s="23">
        <v>166194</v>
      </c>
      <c r="D148" s="23"/>
      <c r="E148" s="23"/>
      <c r="F148" s="24"/>
      <c r="G148" s="23"/>
      <c r="H148" s="32"/>
      <c r="I148" s="33"/>
      <c r="J148" s="33"/>
      <c r="K148" s="29"/>
      <c r="L148" s="29"/>
      <c r="M148" s="29"/>
      <c r="N148" s="29"/>
      <c r="O148" s="30"/>
      <c r="P148" s="25">
        <f aca="true" t="shared" si="40" ref="P148:P174">SUM(C148:O148)</f>
        <v>166194</v>
      </c>
      <c r="Q148" s="20"/>
    </row>
    <row r="149" spans="1:17" ht="15">
      <c r="A149" s="92" t="s">
        <v>371</v>
      </c>
      <c r="B149" s="124" t="s">
        <v>100</v>
      </c>
      <c r="C149" s="24">
        <v>279233</v>
      </c>
      <c r="D149" s="23"/>
      <c r="E149" s="23"/>
      <c r="F149" s="24"/>
      <c r="G149" s="23"/>
      <c r="H149" s="32"/>
      <c r="I149" s="33"/>
      <c r="J149" s="33"/>
      <c r="K149" s="29"/>
      <c r="L149" s="29"/>
      <c r="M149" s="29"/>
      <c r="N149" s="29"/>
      <c r="O149" s="30"/>
      <c r="P149" s="25">
        <f t="shared" si="40"/>
        <v>279233</v>
      </c>
      <c r="Q149" s="20"/>
    </row>
    <row r="150" spans="1:17" ht="15">
      <c r="A150" s="92" t="s">
        <v>372</v>
      </c>
      <c r="B150" s="124" t="s">
        <v>101</v>
      </c>
      <c r="C150" s="24">
        <v>279712</v>
      </c>
      <c r="D150" s="23"/>
      <c r="E150" s="23"/>
      <c r="F150" s="24"/>
      <c r="G150" s="23"/>
      <c r="H150" s="32"/>
      <c r="I150" s="33"/>
      <c r="J150" s="33"/>
      <c r="K150" s="29"/>
      <c r="L150" s="29"/>
      <c r="M150" s="29"/>
      <c r="N150" s="29"/>
      <c r="O150" s="30"/>
      <c r="P150" s="25">
        <f t="shared" si="40"/>
        <v>279712</v>
      </c>
      <c r="Q150" s="20"/>
    </row>
    <row r="151" spans="1:17" ht="15">
      <c r="A151" s="92" t="s">
        <v>373</v>
      </c>
      <c r="B151" s="124" t="s">
        <v>102</v>
      </c>
      <c r="C151" s="24">
        <v>317600</v>
      </c>
      <c r="D151" s="23"/>
      <c r="E151" s="23"/>
      <c r="F151" s="24"/>
      <c r="G151" s="23"/>
      <c r="H151" s="32"/>
      <c r="I151" s="33"/>
      <c r="J151" s="33"/>
      <c r="K151" s="29"/>
      <c r="L151" s="29"/>
      <c r="M151" s="29"/>
      <c r="N151" s="29"/>
      <c r="O151" s="30"/>
      <c r="P151" s="25">
        <f t="shared" si="40"/>
        <v>317600</v>
      </c>
      <c r="Q151" s="20"/>
    </row>
    <row r="152" spans="1:17" ht="15">
      <c r="A152" s="92" t="s">
        <v>374</v>
      </c>
      <c r="B152" s="124" t="s">
        <v>103</v>
      </c>
      <c r="C152" s="24">
        <v>330216</v>
      </c>
      <c r="D152" s="23"/>
      <c r="E152" s="23"/>
      <c r="F152" s="24"/>
      <c r="G152" s="23"/>
      <c r="H152" s="32"/>
      <c r="I152" s="33"/>
      <c r="J152" s="28">
        <v>92893</v>
      </c>
      <c r="K152" s="29"/>
      <c r="L152" s="29"/>
      <c r="M152" s="29"/>
      <c r="N152" s="29"/>
      <c r="O152" s="30"/>
      <c r="P152" s="25">
        <f t="shared" si="40"/>
        <v>423109</v>
      </c>
      <c r="Q152" s="20"/>
    </row>
    <row r="153" spans="1:17" ht="15">
      <c r="A153" s="92" t="s">
        <v>375</v>
      </c>
      <c r="B153" s="124" t="s">
        <v>104</v>
      </c>
      <c r="C153" s="24">
        <v>190342</v>
      </c>
      <c r="D153" s="23"/>
      <c r="E153" s="23"/>
      <c r="F153" s="24"/>
      <c r="G153" s="23"/>
      <c r="H153" s="32"/>
      <c r="I153" s="33"/>
      <c r="J153" s="33"/>
      <c r="K153" s="29"/>
      <c r="L153" s="29"/>
      <c r="M153" s="29"/>
      <c r="N153" s="29"/>
      <c r="O153" s="30"/>
      <c r="P153" s="25">
        <f t="shared" si="40"/>
        <v>190342</v>
      </c>
      <c r="Q153" s="20"/>
    </row>
    <row r="154" spans="1:17" ht="15">
      <c r="A154" s="92" t="s">
        <v>376</v>
      </c>
      <c r="B154" s="124" t="s">
        <v>150</v>
      </c>
      <c r="C154" s="24">
        <v>274879</v>
      </c>
      <c r="D154" s="23"/>
      <c r="E154" s="23"/>
      <c r="F154" s="24"/>
      <c r="G154" s="23"/>
      <c r="H154" s="32"/>
      <c r="I154" s="33"/>
      <c r="J154" s="33"/>
      <c r="K154" s="29"/>
      <c r="L154" s="29"/>
      <c r="M154" s="29"/>
      <c r="N154" s="29"/>
      <c r="O154" s="30"/>
      <c r="P154" s="25">
        <f t="shared" si="40"/>
        <v>274879</v>
      </c>
      <c r="Q154" s="20"/>
    </row>
    <row r="155" spans="1:17" ht="15">
      <c r="A155" s="92" t="s">
        <v>377</v>
      </c>
      <c r="B155" s="124" t="s">
        <v>254</v>
      </c>
      <c r="C155" s="24">
        <v>200365</v>
      </c>
      <c r="D155" s="24"/>
      <c r="E155" s="24"/>
      <c r="F155" s="24"/>
      <c r="G155" s="23"/>
      <c r="H155" s="125"/>
      <c r="I155" s="33"/>
      <c r="J155" s="28"/>
      <c r="K155" s="30"/>
      <c r="L155" s="30"/>
      <c r="M155" s="30"/>
      <c r="N155" s="30"/>
      <c r="O155" s="30"/>
      <c r="P155" s="25">
        <f t="shared" si="40"/>
        <v>200365</v>
      </c>
      <c r="Q155" s="20"/>
    </row>
    <row r="156" spans="1:17" ht="15">
      <c r="A156" s="92" t="s">
        <v>378</v>
      </c>
      <c r="B156" s="124" t="s">
        <v>186</v>
      </c>
      <c r="C156" s="24"/>
      <c r="D156" s="24"/>
      <c r="E156" s="24"/>
      <c r="F156" s="24"/>
      <c r="G156" s="23"/>
      <c r="H156" s="125"/>
      <c r="I156" s="33"/>
      <c r="J156" s="33"/>
      <c r="K156" s="337">
        <v>154700</v>
      </c>
      <c r="L156" s="30"/>
      <c r="M156" s="30"/>
      <c r="N156" s="30"/>
      <c r="O156" s="30"/>
      <c r="P156" s="25">
        <f t="shared" si="40"/>
        <v>154700</v>
      </c>
      <c r="Q156" s="20"/>
    </row>
    <row r="157" spans="1:17" ht="29.25">
      <c r="A157" s="92" t="s">
        <v>379</v>
      </c>
      <c r="B157" s="124" t="s">
        <v>453</v>
      </c>
      <c r="C157" s="24">
        <v>33000</v>
      </c>
      <c r="D157" s="24"/>
      <c r="E157" s="24"/>
      <c r="F157" s="24"/>
      <c r="G157" s="23"/>
      <c r="H157" s="309"/>
      <c r="I157" s="33"/>
      <c r="J157" s="33"/>
      <c r="K157" s="30"/>
      <c r="L157" s="30"/>
      <c r="M157" s="29"/>
      <c r="N157" s="30"/>
      <c r="O157" s="30"/>
      <c r="P157" s="25">
        <f t="shared" si="40"/>
        <v>33000</v>
      </c>
      <c r="Q157" s="20"/>
    </row>
    <row r="158" spans="1:17" ht="15">
      <c r="A158" s="93" t="s">
        <v>105</v>
      </c>
      <c r="B158" s="380" t="s">
        <v>380</v>
      </c>
      <c r="C158" s="24">
        <v>364244</v>
      </c>
      <c r="D158" s="24"/>
      <c r="E158" s="24"/>
      <c r="F158" s="24"/>
      <c r="G158" s="23"/>
      <c r="H158" s="378"/>
      <c r="I158" s="379"/>
      <c r="J158" s="379"/>
      <c r="K158" s="30"/>
      <c r="L158" s="30"/>
      <c r="M158" s="30"/>
      <c r="N158" s="30"/>
      <c r="O158" s="30"/>
      <c r="P158" s="25">
        <f t="shared" si="40"/>
        <v>364244</v>
      </c>
      <c r="Q158" s="20"/>
    </row>
    <row r="159" spans="1:17" ht="30">
      <c r="A159" s="93" t="s">
        <v>189</v>
      </c>
      <c r="B159" s="34" t="s">
        <v>381</v>
      </c>
      <c r="C159" s="36">
        <f aca="true" t="shared" si="41" ref="C159:O159">SUM(C160:C169)</f>
        <v>2329374</v>
      </c>
      <c r="D159" s="36">
        <f t="shared" si="41"/>
        <v>0</v>
      </c>
      <c r="E159" s="36">
        <f t="shared" si="41"/>
        <v>0</v>
      </c>
      <c r="F159" s="36">
        <f t="shared" si="41"/>
        <v>0</v>
      </c>
      <c r="G159" s="35">
        <f t="shared" si="41"/>
        <v>0</v>
      </c>
      <c r="H159" s="43">
        <f t="shared" si="41"/>
        <v>594923</v>
      </c>
      <c r="I159" s="36">
        <f t="shared" si="41"/>
        <v>85078</v>
      </c>
      <c r="J159" s="36">
        <f t="shared" si="41"/>
        <v>113526</v>
      </c>
      <c r="K159" s="36">
        <f t="shared" si="41"/>
        <v>269192</v>
      </c>
      <c r="L159" s="36">
        <f t="shared" si="41"/>
        <v>52817</v>
      </c>
      <c r="M159" s="36">
        <f t="shared" si="41"/>
        <v>44044</v>
      </c>
      <c r="N159" s="36">
        <f t="shared" si="41"/>
        <v>30204</v>
      </c>
      <c r="O159" s="36">
        <f t="shared" si="41"/>
        <v>165871</v>
      </c>
      <c r="P159" s="25">
        <f t="shared" si="40"/>
        <v>3685029</v>
      </c>
      <c r="Q159" s="20"/>
    </row>
    <row r="160" spans="1:17" ht="15">
      <c r="A160" s="92" t="s">
        <v>382</v>
      </c>
      <c r="B160" s="124" t="s">
        <v>106</v>
      </c>
      <c r="C160" s="24">
        <v>978329</v>
      </c>
      <c r="D160" s="23"/>
      <c r="E160" s="23"/>
      <c r="F160" s="24"/>
      <c r="G160" s="23"/>
      <c r="H160" s="32"/>
      <c r="I160" s="33"/>
      <c r="J160" s="33"/>
      <c r="K160" s="29"/>
      <c r="L160" s="29"/>
      <c r="M160" s="29"/>
      <c r="N160" s="29"/>
      <c r="O160" s="30"/>
      <c r="P160" s="25">
        <f t="shared" si="40"/>
        <v>978329</v>
      </c>
      <c r="Q160" s="20"/>
    </row>
    <row r="161" spans="1:17" ht="15">
      <c r="A161" s="92" t="s">
        <v>383</v>
      </c>
      <c r="B161" s="124" t="s">
        <v>107</v>
      </c>
      <c r="C161" s="24">
        <v>631285</v>
      </c>
      <c r="D161" s="23"/>
      <c r="E161" s="23"/>
      <c r="F161" s="24"/>
      <c r="G161" s="23"/>
      <c r="H161" s="32"/>
      <c r="I161" s="33"/>
      <c r="J161" s="33"/>
      <c r="K161" s="29"/>
      <c r="L161" s="29"/>
      <c r="M161" s="29"/>
      <c r="N161" s="29"/>
      <c r="O161" s="30"/>
      <c r="P161" s="25">
        <f t="shared" si="40"/>
        <v>631285</v>
      </c>
      <c r="Q161" s="20"/>
    </row>
    <row r="162" spans="1:17" ht="15">
      <c r="A162" s="92" t="s">
        <v>384</v>
      </c>
      <c r="B162" s="124" t="s">
        <v>108</v>
      </c>
      <c r="C162" s="24">
        <v>528213</v>
      </c>
      <c r="D162" s="23"/>
      <c r="E162" s="23"/>
      <c r="F162" s="24"/>
      <c r="G162" s="23"/>
      <c r="H162" s="32"/>
      <c r="I162" s="33"/>
      <c r="J162" s="33"/>
      <c r="K162" s="29"/>
      <c r="L162" s="29"/>
      <c r="M162" s="29"/>
      <c r="N162" s="29"/>
      <c r="O162" s="30"/>
      <c r="P162" s="25">
        <f t="shared" si="40"/>
        <v>528213</v>
      </c>
      <c r="Q162" s="20"/>
    </row>
    <row r="163" spans="1:17" ht="15">
      <c r="A163" s="92" t="s">
        <v>385</v>
      </c>
      <c r="B163" s="22" t="s">
        <v>109</v>
      </c>
      <c r="C163" s="24">
        <v>191547</v>
      </c>
      <c r="D163" s="23"/>
      <c r="E163" s="23"/>
      <c r="F163" s="24"/>
      <c r="G163" s="23"/>
      <c r="H163" s="32"/>
      <c r="I163" s="33"/>
      <c r="J163" s="33"/>
      <c r="K163" s="29"/>
      <c r="L163" s="29"/>
      <c r="M163" s="29"/>
      <c r="N163" s="29"/>
      <c r="O163" s="30"/>
      <c r="P163" s="25">
        <f t="shared" si="40"/>
        <v>191547</v>
      </c>
      <c r="Q163" s="20"/>
    </row>
    <row r="164" spans="1:17" ht="15">
      <c r="A164" s="92" t="s">
        <v>386</v>
      </c>
      <c r="B164" s="22" t="s">
        <v>187</v>
      </c>
      <c r="C164" s="24"/>
      <c r="D164" s="23"/>
      <c r="E164" s="23"/>
      <c r="F164" s="24"/>
      <c r="G164" s="23"/>
      <c r="H164" s="125"/>
      <c r="I164" s="33"/>
      <c r="J164" s="28">
        <v>113526</v>
      </c>
      <c r="K164" s="30"/>
      <c r="L164" s="30"/>
      <c r="M164" s="30"/>
      <c r="N164" s="30"/>
      <c r="O164" s="30"/>
      <c r="P164" s="25">
        <f t="shared" si="40"/>
        <v>113526</v>
      </c>
      <c r="Q164" s="20"/>
    </row>
    <row r="165" spans="1:17" ht="15">
      <c r="A165" s="92" t="s">
        <v>387</v>
      </c>
      <c r="B165" s="22" t="s">
        <v>188</v>
      </c>
      <c r="C165" s="24"/>
      <c r="D165" s="23"/>
      <c r="E165" s="23"/>
      <c r="F165" s="24"/>
      <c r="G165" s="23"/>
      <c r="H165" s="125"/>
      <c r="I165" s="33"/>
      <c r="J165" s="28"/>
      <c r="K165" s="29">
        <v>269192</v>
      </c>
      <c r="L165" s="30">
        <v>52817</v>
      </c>
      <c r="M165" s="30"/>
      <c r="N165" s="30"/>
      <c r="O165" s="30"/>
      <c r="P165" s="25">
        <f t="shared" si="40"/>
        <v>322009</v>
      </c>
      <c r="Q165" s="20"/>
    </row>
    <row r="166" spans="1:17" ht="15">
      <c r="A166" s="92" t="s">
        <v>388</v>
      </c>
      <c r="B166" s="22" t="s">
        <v>190</v>
      </c>
      <c r="C166" s="24"/>
      <c r="D166" s="23"/>
      <c r="E166" s="23"/>
      <c r="F166" s="24"/>
      <c r="G166" s="23"/>
      <c r="H166" s="125"/>
      <c r="I166" s="33"/>
      <c r="J166" s="28"/>
      <c r="K166" s="30"/>
      <c r="L166" s="30"/>
      <c r="M166" s="30">
        <v>44044</v>
      </c>
      <c r="N166" s="30">
        <v>30204</v>
      </c>
      <c r="O166" s="30">
        <v>165871</v>
      </c>
      <c r="P166" s="25">
        <f t="shared" si="40"/>
        <v>240119</v>
      </c>
      <c r="Q166" s="20"/>
    </row>
    <row r="167" spans="1:17" ht="15">
      <c r="A167" s="92" t="s">
        <v>389</v>
      </c>
      <c r="B167" s="22" t="s">
        <v>191</v>
      </c>
      <c r="C167" s="24"/>
      <c r="D167" s="23"/>
      <c r="E167" s="23"/>
      <c r="F167" s="24"/>
      <c r="G167" s="23"/>
      <c r="H167" s="309">
        <v>365683</v>
      </c>
      <c r="I167" s="33"/>
      <c r="J167" s="28"/>
      <c r="K167" s="30"/>
      <c r="L167" s="30"/>
      <c r="M167" s="30"/>
      <c r="N167" s="30"/>
      <c r="O167" s="30"/>
      <c r="P167" s="25">
        <f t="shared" si="40"/>
        <v>365683</v>
      </c>
      <c r="Q167" s="20"/>
    </row>
    <row r="168" spans="1:17" ht="15">
      <c r="A168" s="92" t="s">
        <v>390</v>
      </c>
      <c r="B168" s="22" t="s">
        <v>192</v>
      </c>
      <c r="C168" s="24"/>
      <c r="D168" s="23"/>
      <c r="E168" s="23"/>
      <c r="F168" s="24"/>
      <c r="G168" s="23"/>
      <c r="H168" s="31"/>
      <c r="I168" s="28">
        <v>85078</v>
      </c>
      <c r="J168" s="28"/>
      <c r="K168" s="30"/>
      <c r="L168" s="30"/>
      <c r="M168" s="30"/>
      <c r="N168" s="30"/>
      <c r="O168" s="30"/>
      <c r="P168" s="25">
        <f t="shared" si="40"/>
        <v>85078</v>
      </c>
      <c r="Q168" s="20"/>
    </row>
    <row r="169" spans="1:17" ht="15">
      <c r="A169" s="92" t="s">
        <v>391</v>
      </c>
      <c r="B169" s="22" t="s">
        <v>193</v>
      </c>
      <c r="C169" s="24"/>
      <c r="D169" s="24"/>
      <c r="E169" s="24"/>
      <c r="F169" s="24"/>
      <c r="G169" s="23"/>
      <c r="H169" s="309">
        <v>229240</v>
      </c>
      <c r="I169" s="28"/>
      <c r="J169" s="28"/>
      <c r="K169" s="30"/>
      <c r="L169" s="30"/>
      <c r="M169" s="30"/>
      <c r="N169" s="30"/>
      <c r="O169" s="30"/>
      <c r="P169" s="25">
        <f t="shared" si="40"/>
        <v>229240</v>
      </c>
      <c r="Q169" s="20"/>
    </row>
    <row r="170" spans="1:17" ht="30">
      <c r="A170" s="93" t="s">
        <v>110</v>
      </c>
      <c r="B170" s="34" t="s">
        <v>111</v>
      </c>
      <c r="C170" s="36">
        <f aca="true" t="shared" si="42" ref="C170:O170">SUM(C171:C176)</f>
        <v>1054293</v>
      </c>
      <c r="D170" s="36">
        <f t="shared" si="42"/>
        <v>0</v>
      </c>
      <c r="E170" s="36">
        <f t="shared" si="42"/>
        <v>0</v>
      </c>
      <c r="F170" s="36">
        <f t="shared" si="42"/>
        <v>0</v>
      </c>
      <c r="G170" s="35">
        <f t="shared" si="42"/>
        <v>0</v>
      </c>
      <c r="H170" s="43">
        <f t="shared" si="42"/>
        <v>0</v>
      </c>
      <c r="I170" s="36">
        <f t="shared" si="42"/>
        <v>0</v>
      </c>
      <c r="J170" s="36">
        <f t="shared" si="42"/>
        <v>0</v>
      </c>
      <c r="K170" s="36">
        <f t="shared" si="42"/>
        <v>72381</v>
      </c>
      <c r="L170" s="36">
        <f t="shared" si="42"/>
        <v>0</v>
      </c>
      <c r="M170" s="36">
        <f t="shared" si="42"/>
        <v>0</v>
      </c>
      <c r="N170" s="36">
        <f t="shared" si="42"/>
        <v>0</v>
      </c>
      <c r="O170" s="36">
        <f t="shared" si="42"/>
        <v>0</v>
      </c>
      <c r="P170" s="25">
        <f t="shared" si="40"/>
        <v>1126674</v>
      </c>
      <c r="Q170" s="20"/>
    </row>
    <row r="171" spans="1:17" ht="15">
      <c r="A171" s="92" t="s">
        <v>392</v>
      </c>
      <c r="B171" s="22" t="s">
        <v>112</v>
      </c>
      <c r="C171" s="24">
        <v>365640</v>
      </c>
      <c r="D171" s="23"/>
      <c r="E171" s="23"/>
      <c r="F171" s="24"/>
      <c r="G171" s="23"/>
      <c r="H171" s="32"/>
      <c r="I171" s="33"/>
      <c r="J171" s="33"/>
      <c r="K171" s="29"/>
      <c r="L171" s="29"/>
      <c r="M171" s="29"/>
      <c r="N171" s="29"/>
      <c r="O171" s="30"/>
      <c r="P171" s="25">
        <f t="shared" si="40"/>
        <v>365640</v>
      </c>
      <c r="Q171" s="20"/>
    </row>
    <row r="172" spans="1:17" ht="15">
      <c r="A172" s="92" t="s">
        <v>393</v>
      </c>
      <c r="B172" s="22" t="s">
        <v>151</v>
      </c>
      <c r="C172" s="24">
        <v>111399</v>
      </c>
      <c r="D172" s="23"/>
      <c r="E172" s="23"/>
      <c r="F172" s="24"/>
      <c r="G172" s="23"/>
      <c r="H172" s="32"/>
      <c r="I172" s="33"/>
      <c r="J172" s="33"/>
      <c r="K172" s="29"/>
      <c r="L172" s="29"/>
      <c r="M172" s="29"/>
      <c r="N172" s="29"/>
      <c r="O172" s="30"/>
      <c r="P172" s="25">
        <f t="shared" si="40"/>
        <v>111399</v>
      </c>
      <c r="Q172" s="20"/>
    </row>
    <row r="173" spans="1:17" ht="15">
      <c r="A173" s="92" t="s">
        <v>394</v>
      </c>
      <c r="B173" s="22" t="s">
        <v>113</v>
      </c>
      <c r="C173" s="24">
        <v>321189</v>
      </c>
      <c r="D173" s="23"/>
      <c r="E173" s="23"/>
      <c r="F173" s="24"/>
      <c r="G173" s="23"/>
      <c r="H173" s="32"/>
      <c r="I173" s="33"/>
      <c r="J173" s="33"/>
      <c r="K173" s="29"/>
      <c r="L173" s="29"/>
      <c r="M173" s="29"/>
      <c r="N173" s="29"/>
      <c r="O173" s="30"/>
      <c r="P173" s="25">
        <f t="shared" si="40"/>
        <v>321189</v>
      </c>
      <c r="Q173" s="20"/>
    </row>
    <row r="174" spans="1:17" ht="15">
      <c r="A174" s="92" t="s">
        <v>395</v>
      </c>
      <c r="B174" s="22" t="s">
        <v>114</v>
      </c>
      <c r="C174" s="24">
        <v>211922</v>
      </c>
      <c r="D174" s="23"/>
      <c r="E174" s="23"/>
      <c r="F174" s="24"/>
      <c r="G174" s="23"/>
      <c r="H174" s="27"/>
      <c r="I174" s="33"/>
      <c r="J174" s="33"/>
      <c r="K174" s="29"/>
      <c r="L174" s="29"/>
      <c r="M174" s="29"/>
      <c r="N174" s="29"/>
      <c r="O174" s="30"/>
      <c r="P174" s="25">
        <f t="shared" si="40"/>
        <v>211922</v>
      </c>
      <c r="Q174" s="20"/>
    </row>
    <row r="175" spans="1:17" ht="15">
      <c r="A175" s="92" t="s">
        <v>396</v>
      </c>
      <c r="B175" s="22" t="s">
        <v>115</v>
      </c>
      <c r="C175" s="23">
        <v>44143</v>
      </c>
      <c r="D175" s="23"/>
      <c r="E175" s="23"/>
      <c r="F175" s="23"/>
      <c r="G175" s="23"/>
      <c r="H175" s="32"/>
      <c r="I175" s="33"/>
      <c r="J175" s="33"/>
      <c r="K175" s="29"/>
      <c r="L175" s="29"/>
      <c r="M175" s="29"/>
      <c r="N175" s="29"/>
      <c r="O175" s="30"/>
      <c r="P175" s="25">
        <f aca="true" t="shared" si="43" ref="P175:P190">SUM(C175:O175)</f>
        <v>44143</v>
      </c>
      <c r="Q175" s="20"/>
    </row>
    <row r="176" spans="1:17" ht="15">
      <c r="A176" s="92" t="s">
        <v>397</v>
      </c>
      <c r="B176" s="22" t="s">
        <v>194</v>
      </c>
      <c r="C176" s="23"/>
      <c r="D176" s="23"/>
      <c r="E176" s="23"/>
      <c r="F176" s="23"/>
      <c r="G176" s="23"/>
      <c r="H176" s="32"/>
      <c r="I176" s="33"/>
      <c r="J176" s="33"/>
      <c r="K176" s="29">
        <v>72381</v>
      </c>
      <c r="L176" s="29"/>
      <c r="M176" s="29"/>
      <c r="N176" s="29"/>
      <c r="O176" s="30"/>
      <c r="P176" s="25">
        <f t="shared" si="43"/>
        <v>72381</v>
      </c>
      <c r="Q176" s="20"/>
    </row>
    <row r="177" spans="1:17" s="82" customFormat="1" ht="30">
      <c r="A177" s="93" t="s">
        <v>255</v>
      </c>
      <c r="B177" s="94" t="s">
        <v>256</v>
      </c>
      <c r="C177" s="35">
        <f aca="true" t="shared" si="44" ref="C177:O177">SUM(C178:C178)</f>
        <v>35020</v>
      </c>
      <c r="D177" s="35">
        <f t="shared" si="44"/>
        <v>0</v>
      </c>
      <c r="E177" s="35">
        <f t="shared" si="44"/>
        <v>0</v>
      </c>
      <c r="F177" s="35">
        <f t="shared" si="44"/>
        <v>0</v>
      </c>
      <c r="G177" s="35">
        <f t="shared" si="44"/>
        <v>0</v>
      </c>
      <c r="H177" s="44">
        <f t="shared" si="44"/>
        <v>0</v>
      </c>
      <c r="I177" s="35">
        <f t="shared" si="44"/>
        <v>0</v>
      </c>
      <c r="J177" s="35">
        <f t="shared" si="44"/>
        <v>0</v>
      </c>
      <c r="K177" s="35">
        <f t="shared" si="44"/>
        <v>0</v>
      </c>
      <c r="L177" s="35">
        <f t="shared" si="44"/>
        <v>0</v>
      </c>
      <c r="M177" s="35">
        <f t="shared" si="44"/>
        <v>0</v>
      </c>
      <c r="N177" s="35">
        <f t="shared" si="44"/>
        <v>0</v>
      </c>
      <c r="O177" s="36">
        <f t="shared" si="44"/>
        <v>0</v>
      </c>
      <c r="P177" s="25">
        <f t="shared" si="43"/>
        <v>35020</v>
      </c>
      <c r="Q177" s="20"/>
    </row>
    <row r="178" spans="1:17" ht="29.25">
      <c r="A178" s="92" t="s">
        <v>398</v>
      </c>
      <c r="B178" s="103" t="s">
        <v>257</v>
      </c>
      <c r="C178" s="23">
        <v>35020</v>
      </c>
      <c r="D178" s="23"/>
      <c r="E178" s="23"/>
      <c r="F178" s="23"/>
      <c r="G178" s="23"/>
      <c r="H178" s="32"/>
      <c r="I178" s="33"/>
      <c r="J178" s="33"/>
      <c r="K178" s="29"/>
      <c r="L178" s="29"/>
      <c r="M178" s="29"/>
      <c r="N178" s="29"/>
      <c r="O178" s="30"/>
      <c r="P178" s="25">
        <f t="shared" si="43"/>
        <v>35020</v>
      </c>
      <c r="Q178" s="20"/>
    </row>
    <row r="179" spans="1:17" ht="15">
      <c r="A179" s="100" t="s">
        <v>195</v>
      </c>
      <c r="B179" s="34" t="s">
        <v>196</v>
      </c>
      <c r="C179" s="23"/>
      <c r="D179" s="23"/>
      <c r="E179" s="23"/>
      <c r="F179" s="23"/>
      <c r="G179" s="23"/>
      <c r="H179" s="32"/>
      <c r="I179" s="33"/>
      <c r="J179" s="33"/>
      <c r="K179" s="126">
        <v>56800</v>
      </c>
      <c r="L179" s="29"/>
      <c r="M179" s="29"/>
      <c r="N179" s="29"/>
      <c r="O179" s="30"/>
      <c r="P179" s="25">
        <f t="shared" si="43"/>
        <v>56800</v>
      </c>
      <c r="Q179" s="20"/>
    </row>
    <row r="180" spans="1:17" ht="30">
      <c r="A180" s="93" t="s">
        <v>258</v>
      </c>
      <c r="B180" s="34" t="s">
        <v>417</v>
      </c>
      <c r="C180" s="36">
        <v>393762</v>
      </c>
      <c r="D180" s="36"/>
      <c r="E180" s="36"/>
      <c r="F180" s="36"/>
      <c r="G180" s="35"/>
      <c r="H180" s="338"/>
      <c r="I180" s="339"/>
      <c r="J180" s="339"/>
      <c r="K180" s="340"/>
      <c r="L180" s="340"/>
      <c r="M180" s="340"/>
      <c r="N180" s="340"/>
      <c r="O180" s="340"/>
      <c r="P180" s="25">
        <f t="shared" si="43"/>
        <v>393762</v>
      </c>
      <c r="Q180" s="20"/>
    </row>
    <row r="181" spans="1:17" ht="30.75" thickBot="1">
      <c r="A181" s="127" t="s">
        <v>116</v>
      </c>
      <c r="B181" s="128" t="s">
        <v>399</v>
      </c>
      <c r="C181" s="130">
        <f>SUM(C182:C186)</f>
        <v>156865</v>
      </c>
      <c r="D181" s="130">
        <f>SUM(D182:D186)</f>
        <v>0</v>
      </c>
      <c r="E181" s="130">
        <f>SUM(E182:E186)</f>
        <v>0</v>
      </c>
      <c r="F181" s="130">
        <f>SUM(F182:F186)</f>
        <v>0</v>
      </c>
      <c r="G181" s="129"/>
      <c r="H181" s="341">
        <f aca="true" t="shared" si="45" ref="H181:O181">SUM(H182:H186)</f>
        <v>7909</v>
      </c>
      <c r="I181" s="129">
        <f t="shared" si="45"/>
        <v>0</v>
      </c>
      <c r="J181" s="129">
        <f t="shared" si="45"/>
        <v>9290</v>
      </c>
      <c r="K181" s="130">
        <f t="shared" si="45"/>
        <v>6314</v>
      </c>
      <c r="L181" s="130">
        <f t="shared" si="45"/>
        <v>16480</v>
      </c>
      <c r="M181" s="130">
        <f t="shared" si="45"/>
        <v>8497</v>
      </c>
      <c r="N181" s="130">
        <f t="shared" si="45"/>
        <v>7095</v>
      </c>
      <c r="O181" s="130">
        <f t="shared" si="45"/>
        <v>7094</v>
      </c>
      <c r="P181" s="416">
        <f>SUM(C181:O181)</f>
        <v>219544</v>
      </c>
      <c r="Q181" s="20"/>
    </row>
    <row r="182" spans="1:17" ht="15">
      <c r="A182" s="366" t="s">
        <v>400</v>
      </c>
      <c r="B182" s="120" t="s">
        <v>265</v>
      </c>
      <c r="C182" s="91">
        <v>8099</v>
      </c>
      <c r="D182" s="61"/>
      <c r="E182" s="61"/>
      <c r="F182" s="91"/>
      <c r="G182" s="61"/>
      <c r="H182" s="132"/>
      <c r="I182" s="63"/>
      <c r="J182" s="63"/>
      <c r="K182" s="64"/>
      <c r="L182" s="64"/>
      <c r="M182" s="64"/>
      <c r="N182" s="64"/>
      <c r="O182" s="65"/>
      <c r="P182" s="118">
        <f t="shared" si="43"/>
        <v>8099</v>
      </c>
      <c r="Q182" s="20"/>
    </row>
    <row r="183" spans="1:17" ht="29.25">
      <c r="A183" s="366" t="s">
        <v>401</v>
      </c>
      <c r="B183" s="22" t="s">
        <v>197</v>
      </c>
      <c r="C183" s="40">
        <v>140129</v>
      </c>
      <c r="D183" s="23"/>
      <c r="E183" s="23"/>
      <c r="F183" s="24"/>
      <c r="G183" s="23"/>
      <c r="H183" s="32"/>
      <c r="I183" s="33"/>
      <c r="J183" s="33"/>
      <c r="K183" s="29"/>
      <c r="L183" s="29"/>
      <c r="M183" s="29"/>
      <c r="N183" s="29"/>
      <c r="O183" s="30"/>
      <c r="P183" s="25">
        <f t="shared" si="43"/>
        <v>140129</v>
      </c>
      <c r="Q183" s="20"/>
    </row>
    <row r="184" spans="1:17" ht="15">
      <c r="A184" s="366" t="s">
        <v>402</v>
      </c>
      <c r="B184" s="22" t="s">
        <v>145</v>
      </c>
      <c r="C184" s="24">
        <v>8637</v>
      </c>
      <c r="D184" s="23"/>
      <c r="E184" s="23"/>
      <c r="F184" s="24"/>
      <c r="G184" s="23"/>
      <c r="H184" s="32"/>
      <c r="I184" s="33"/>
      <c r="J184" s="33"/>
      <c r="K184" s="29"/>
      <c r="L184" s="29"/>
      <c r="M184" s="29"/>
      <c r="N184" s="29"/>
      <c r="O184" s="30"/>
      <c r="P184" s="25">
        <f t="shared" si="43"/>
        <v>8637</v>
      </c>
      <c r="Q184" s="20"/>
    </row>
    <row r="185" spans="1:17" ht="15">
      <c r="A185" s="366" t="s">
        <v>403</v>
      </c>
      <c r="B185" s="342" t="s">
        <v>259</v>
      </c>
      <c r="C185" s="24"/>
      <c r="D185" s="23"/>
      <c r="E185" s="23"/>
      <c r="F185" s="24"/>
      <c r="G185" s="23"/>
      <c r="H185" s="27"/>
      <c r="I185" s="33"/>
      <c r="J185" s="28"/>
      <c r="K185" s="29"/>
      <c r="L185" s="29">
        <v>16480</v>
      </c>
      <c r="M185" s="29">
        <v>8497</v>
      </c>
      <c r="N185" s="29"/>
      <c r="O185" s="30"/>
      <c r="P185" s="25">
        <f t="shared" si="43"/>
        <v>24977</v>
      </c>
      <c r="Q185" s="20"/>
    </row>
    <row r="186" spans="1:17" ht="15.75" thickBot="1">
      <c r="A186" s="366" t="s">
        <v>404</v>
      </c>
      <c r="B186" s="343" t="s">
        <v>260</v>
      </c>
      <c r="C186" s="24"/>
      <c r="D186" s="23"/>
      <c r="E186" s="23"/>
      <c r="F186" s="24"/>
      <c r="G186" s="23"/>
      <c r="H186" s="27">
        <v>7909</v>
      </c>
      <c r="I186" s="33"/>
      <c r="J186" s="28">
        <v>9290</v>
      </c>
      <c r="K186" s="29">
        <v>6314</v>
      </c>
      <c r="L186" s="29"/>
      <c r="M186" s="29"/>
      <c r="N186" s="29">
        <v>7095</v>
      </c>
      <c r="O186" s="30">
        <v>7094</v>
      </c>
      <c r="P186" s="25">
        <f t="shared" si="43"/>
        <v>37702</v>
      </c>
      <c r="Q186" s="20"/>
    </row>
    <row r="187" spans="1:17" ht="15.75" thickBot="1">
      <c r="A187" s="98" t="s">
        <v>8</v>
      </c>
      <c r="B187" s="86" t="s">
        <v>117</v>
      </c>
      <c r="C187" s="88">
        <f>SUM(C188+C189+C190+C191)</f>
        <v>1318354</v>
      </c>
      <c r="D187" s="88">
        <f aca="true" t="shared" si="46" ref="D187:N187">SUM(D188+D189+D190+D191)</f>
        <v>20930</v>
      </c>
      <c r="E187" s="88">
        <f t="shared" si="46"/>
        <v>0</v>
      </c>
      <c r="F187" s="88">
        <f t="shared" si="46"/>
        <v>0</v>
      </c>
      <c r="G187" s="87">
        <f t="shared" si="46"/>
        <v>0</v>
      </c>
      <c r="H187" s="312">
        <f t="shared" si="46"/>
        <v>64665</v>
      </c>
      <c r="I187" s="88">
        <f t="shared" si="46"/>
        <v>193999</v>
      </c>
      <c r="J187" s="88">
        <f t="shared" si="46"/>
        <v>38547</v>
      </c>
      <c r="K187" s="88">
        <f t="shared" si="46"/>
        <v>384401</v>
      </c>
      <c r="L187" s="88">
        <f t="shared" si="46"/>
        <v>21552</v>
      </c>
      <c r="M187" s="88">
        <f t="shared" si="46"/>
        <v>18053</v>
      </c>
      <c r="N187" s="88">
        <f t="shared" si="46"/>
        <v>19537</v>
      </c>
      <c r="O187" s="88">
        <f>SUM(O188+O189+O190+O191)</f>
        <v>51741</v>
      </c>
      <c r="P187" s="89">
        <f t="shared" si="43"/>
        <v>2131779</v>
      </c>
      <c r="Q187" s="20"/>
    </row>
    <row r="188" spans="1:17" ht="30">
      <c r="A188" s="93" t="s">
        <v>261</v>
      </c>
      <c r="B188" s="133" t="s">
        <v>262</v>
      </c>
      <c r="C188" s="134">
        <v>49222</v>
      </c>
      <c r="D188" s="135"/>
      <c r="E188" s="135"/>
      <c r="F188" s="134"/>
      <c r="G188" s="135"/>
      <c r="H188" s="344">
        <v>14687</v>
      </c>
      <c r="I188" s="345"/>
      <c r="J188" s="346">
        <v>200</v>
      </c>
      <c r="K188" s="347">
        <v>21471</v>
      </c>
      <c r="L188" s="347"/>
      <c r="M188" s="347"/>
      <c r="N188" s="347">
        <v>680</v>
      </c>
      <c r="O188" s="392">
        <v>13359</v>
      </c>
      <c r="P188" s="136">
        <f t="shared" si="43"/>
        <v>99619</v>
      </c>
      <c r="Q188" s="20"/>
    </row>
    <row r="189" spans="1:17" ht="15">
      <c r="A189" s="90" t="s">
        <v>198</v>
      </c>
      <c r="B189" s="16" t="s">
        <v>199</v>
      </c>
      <c r="C189" s="18">
        <v>60203</v>
      </c>
      <c r="D189" s="18"/>
      <c r="E189" s="18"/>
      <c r="F189" s="18"/>
      <c r="G189" s="17"/>
      <c r="H189" s="330">
        <v>2218</v>
      </c>
      <c r="I189" s="17">
        <v>2218</v>
      </c>
      <c r="J189" s="17">
        <v>3327</v>
      </c>
      <c r="K189" s="17">
        <v>2218</v>
      </c>
      <c r="L189" s="35">
        <v>2218</v>
      </c>
      <c r="M189" s="385">
        <v>2218</v>
      </c>
      <c r="N189" s="18">
        <v>3327</v>
      </c>
      <c r="O189" s="18">
        <v>2218</v>
      </c>
      <c r="P189" s="393">
        <f t="shared" si="43"/>
        <v>80165</v>
      </c>
      <c r="Q189" s="20"/>
    </row>
    <row r="190" spans="1:17" ht="15">
      <c r="A190" s="90" t="s">
        <v>118</v>
      </c>
      <c r="B190" s="16" t="s">
        <v>119</v>
      </c>
      <c r="C190" s="137"/>
      <c r="D190" s="61"/>
      <c r="E190" s="61"/>
      <c r="F190" s="91"/>
      <c r="G190" s="61"/>
      <c r="H190" s="111"/>
      <c r="I190" s="63"/>
      <c r="J190" s="63"/>
      <c r="K190" s="64"/>
      <c r="L190" s="64"/>
      <c r="M190" s="64"/>
      <c r="N190" s="64"/>
      <c r="O190" s="65"/>
      <c r="P190" s="25">
        <f t="shared" si="43"/>
        <v>0</v>
      </c>
      <c r="Q190" s="20"/>
    </row>
    <row r="191" spans="1:17" ht="30">
      <c r="A191" s="93" t="s">
        <v>120</v>
      </c>
      <c r="B191" s="34" t="s">
        <v>121</v>
      </c>
      <c r="C191" s="36">
        <f>SUM(C192:C203)</f>
        <v>1208929</v>
      </c>
      <c r="D191" s="36">
        <v>20930</v>
      </c>
      <c r="E191" s="36">
        <f aca="true" t="shared" si="47" ref="E191:O191">SUM(E192:E203)</f>
        <v>0</v>
      </c>
      <c r="F191" s="36">
        <f t="shared" si="47"/>
        <v>0</v>
      </c>
      <c r="G191" s="36">
        <f t="shared" si="47"/>
        <v>0</v>
      </c>
      <c r="H191" s="36">
        <f t="shared" si="47"/>
        <v>47760</v>
      </c>
      <c r="I191" s="36">
        <f t="shared" si="47"/>
        <v>191781</v>
      </c>
      <c r="J191" s="36">
        <f t="shared" si="47"/>
        <v>35020</v>
      </c>
      <c r="K191" s="36">
        <f t="shared" si="47"/>
        <v>360712</v>
      </c>
      <c r="L191" s="36">
        <f t="shared" si="47"/>
        <v>19334</v>
      </c>
      <c r="M191" s="36">
        <f t="shared" si="47"/>
        <v>15835</v>
      </c>
      <c r="N191" s="36">
        <f t="shared" si="47"/>
        <v>15530</v>
      </c>
      <c r="O191" s="36">
        <f t="shared" si="47"/>
        <v>36164</v>
      </c>
      <c r="P191" s="25">
        <f>SUM(C191:O191)</f>
        <v>1951995</v>
      </c>
      <c r="Q191" s="20"/>
    </row>
    <row r="192" spans="1:17" ht="15">
      <c r="A192" s="92" t="s">
        <v>405</v>
      </c>
      <c r="B192" s="22" t="s">
        <v>122</v>
      </c>
      <c r="C192" s="24">
        <v>414801</v>
      </c>
      <c r="D192" s="23"/>
      <c r="E192" s="23"/>
      <c r="F192" s="24"/>
      <c r="G192" s="23"/>
      <c r="H192" s="27">
        <v>3620</v>
      </c>
      <c r="I192" s="28">
        <v>8343</v>
      </c>
      <c r="J192" s="28">
        <v>420</v>
      </c>
      <c r="K192" s="29">
        <v>2548</v>
      </c>
      <c r="L192" s="29">
        <v>334</v>
      </c>
      <c r="M192" s="29">
        <v>935</v>
      </c>
      <c r="N192" s="29">
        <v>1530</v>
      </c>
      <c r="O192" s="30">
        <v>1732</v>
      </c>
      <c r="P192" s="25">
        <f aca="true" t="shared" si="48" ref="P192:P207">SUM(C192:O192)</f>
        <v>434263</v>
      </c>
      <c r="Q192" s="20"/>
    </row>
    <row r="193" spans="1:17" ht="15">
      <c r="A193" s="92" t="s">
        <v>406</v>
      </c>
      <c r="B193" s="22" t="s">
        <v>135</v>
      </c>
      <c r="C193" s="24">
        <v>776843</v>
      </c>
      <c r="D193" s="23"/>
      <c r="E193" s="23"/>
      <c r="F193" s="24"/>
      <c r="G193" s="23"/>
      <c r="H193" s="27">
        <v>44140</v>
      </c>
      <c r="I193" s="28">
        <v>36200</v>
      </c>
      <c r="J193" s="28">
        <v>34600</v>
      </c>
      <c r="K193" s="29">
        <v>53269</v>
      </c>
      <c r="L193" s="29">
        <v>19000</v>
      </c>
      <c r="M193" s="29">
        <v>14900</v>
      </c>
      <c r="N193" s="29">
        <v>14000</v>
      </c>
      <c r="O193" s="30">
        <v>34432</v>
      </c>
      <c r="P193" s="25">
        <f t="shared" si="48"/>
        <v>1027384</v>
      </c>
      <c r="Q193" s="20"/>
    </row>
    <row r="194" spans="1:17" ht="15">
      <c r="A194" s="92" t="s">
        <v>407</v>
      </c>
      <c r="B194" s="348" t="s">
        <v>468</v>
      </c>
      <c r="C194" s="24"/>
      <c r="D194" s="23">
        <v>20930</v>
      </c>
      <c r="E194" s="23"/>
      <c r="F194" s="24"/>
      <c r="G194" s="23"/>
      <c r="H194" s="27"/>
      <c r="I194" s="28"/>
      <c r="J194" s="28"/>
      <c r="K194" s="29"/>
      <c r="L194" s="29"/>
      <c r="M194" s="29"/>
      <c r="N194" s="29"/>
      <c r="O194" s="30"/>
      <c r="P194" s="25">
        <f t="shared" si="48"/>
        <v>20930</v>
      </c>
      <c r="Q194" s="20"/>
    </row>
    <row r="195" spans="1:17" ht="15">
      <c r="A195" s="92" t="s">
        <v>408</v>
      </c>
      <c r="B195" s="22" t="s">
        <v>201</v>
      </c>
      <c r="C195" s="24"/>
      <c r="D195" s="23"/>
      <c r="E195" s="23"/>
      <c r="F195" s="24"/>
      <c r="G195" s="23"/>
      <c r="H195" s="27"/>
      <c r="I195" s="28">
        <v>147238</v>
      </c>
      <c r="J195" s="28"/>
      <c r="K195" s="29"/>
      <c r="L195" s="29"/>
      <c r="M195" s="29"/>
      <c r="N195" s="29"/>
      <c r="O195" s="30"/>
      <c r="P195" s="25">
        <f t="shared" si="48"/>
        <v>147238</v>
      </c>
      <c r="Q195" s="20"/>
    </row>
    <row r="196" spans="1:17" ht="15">
      <c r="A196" s="92" t="s">
        <v>409</v>
      </c>
      <c r="B196" s="22" t="s">
        <v>202</v>
      </c>
      <c r="C196" s="24"/>
      <c r="D196" s="23"/>
      <c r="E196" s="23"/>
      <c r="F196" s="24"/>
      <c r="G196" s="23"/>
      <c r="H196" s="27"/>
      <c r="I196" s="28"/>
      <c r="J196" s="28"/>
      <c r="K196" s="29">
        <v>303911</v>
      </c>
      <c r="L196" s="29"/>
      <c r="M196" s="29"/>
      <c r="N196" s="29"/>
      <c r="O196" s="30"/>
      <c r="P196" s="25">
        <f t="shared" si="48"/>
        <v>303911</v>
      </c>
      <c r="Q196" s="20"/>
    </row>
    <row r="197" spans="1:17" ht="15">
      <c r="A197" s="92" t="s">
        <v>410</v>
      </c>
      <c r="B197" s="22" t="s">
        <v>432</v>
      </c>
      <c r="C197" s="23">
        <v>900</v>
      </c>
      <c r="D197" s="23"/>
      <c r="E197" s="23"/>
      <c r="F197" s="24"/>
      <c r="G197" s="23"/>
      <c r="H197" s="32"/>
      <c r="I197" s="33"/>
      <c r="J197" s="33"/>
      <c r="K197" s="29"/>
      <c r="L197" s="29"/>
      <c r="M197" s="29"/>
      <c r="N197" s="29"/>
      <c r="O197" s="30"/>
      <c r="P197" s="25">
        <f t="shared" si="48"/>
        <v>900</v>
      </c>
      <c r="Q197" s="20"/>
    </row>
    <row r="198" spans="1:17" ht="15">
      <c r="A198" s="92" t="s">
        <v>411</v>
      </c>
      <c r="B198" s="22" t="s">
        <v>123</v>
      </c>
      <c r="C198" s="24">
        <v>6855</v>
      </c>
      <c r="D198" s="23"/>
      <c r="E198" s="23"/>
      <c r="F198" s="24"/>
      <c r="G198" s="23"/>
      <c r="H198" s="32"/>
      <c r="I198" s="33"/>
      <c r="J198" s="33"/>
      <c r="K198" s="29"/>
      <c r="L198" s="29"/>
      <c r="M198" s="29"/>
      <c r="N198" s="29"/>
      <c r="O198" s="30"/>
      <c r="P198" s="25">
        <f t="shared" si="48"/>
        <v>6855</v>
      </c>
      <c r="Q198" s="20"/>
    </row>
    <row r="199" spans="1:17" ht="15">
      <c r="A199" s="92" t="s">
        <v>412</v>
      </c>
      <c r="B199" s="22" t="s">
        <v>124</v>
      </c>
      <c r="C199" s="24">
        <v>400</v>
      </c>
      <c r="D199" s="23"/>
      <c r="E199" s="23"/>
      <c r="F199" s="24"/>
      <c r="G199" s="23"/>
      <c r="H199" s="32"/>
      <c r="I199" s="33"/>
      <c r="J199" s="33"/>
      <c r="K199" s="29"/>
      <c r="L199" s="29"/>
      <c r="M199" s="29"/>
      <c r="N199" s="29"/>
      <c r="O199" s="30"/>
      <c r="P199" s="25">
        <f t="shared" si="48"/>
        <v>400</v>
      </c>
      <c r="Q199" s="20"/>
    </row>
    <row r="200" spans="1:17" ht="15">
      <c r="A200" s="92" t="s">
        <v>413</v>
      </c>
      <c r="B200" s="22" t="s">
        <v>136</v>
      </c>
      <c r="C200" s="24">
        <v>8630</v>
      </c>
      <c r="D200" s="23"/>
      <c r="E200" s="23"/>
      <c r="F200" s="24"/>
      <c r="G200" s="23"/>
      <c r="H200" s="32"/>
      <c r="I200" s="33"/>
      <c r="J200" s="33"/>
      <c r="K200" s="29"/>
      <c r="L200" s="29"/>
      <c r="M200" s="29"/>
      <c r="N200" s="29"/>
      <c r="O200" s="30"/>
      <c r="P200" s="25">
        <f t="shared" si="48"/>
        <v>8630</v>
      </c>
      <c r="Q200" s="20"/>
    </row>
    <row r="201" spans="1:17" ht="15">
      <c r="A201" s="92" t="s">
        <v>414</v>
      </c>
      <c r="B201" s="22" t="s">
        <v>200</v>
      </c>
      <c r="C201" s="40"/>
      <c r="D201" s="23"/>
      <c r="E201" s="23"/>
      <c r="F201" s="24"/>
      <c r="G201" s="23"/>
      <c r="H201" s="125"/>
      <c r="I201" s="28"/>
      <c r="J201" s="33"/>
      <c r="K201" s="30">
        <v>984</v>
      </c>
      <c r="L201" s="30"/>
      <c r="M201" s="30"/>
      <c r="N201" s="30"/>
      <c r="O201" s="30"/>
      <c r="P201" s="25">
        <f t="shared" si="48"/>
        <v>984</v>
      </c>
      <c r="Q201" s="20"/>
    </row>
    <row r="202" spans="1:17" ht="15">
      <c r="A202" s="92" t="s">
        <v>415</v>
      </c>
      <c r="B202" s="22" t="s">
        <v>203</v>
      </c>
      <c r="C202" s="24">
        <v>300</v>
      </c>
      <c r="D202" s="24"/>
      <c r="E202" s="24"/>
      <c r="F202" s="24"/>
      <c r="G202" s="23"/>
      <c r="H202" s="32"/>
      <c r="I202" s="33"/>
      <c r="J202" s="33"/>
      <c r="K202" s="29"/>
      <c r="L202" s="29"/>
      <c r="M202" s="29"/>
      <c r="N202" s="29"/>
      <c r="O202" s="30"/>
      <c r="P202" s="25">
        <f t="shared" si="48"/>
        <v>300</v>
      </c>
      <c r="Q202" s="20"/>
    </row>
    <row r="203" spans="1:17" ht="15.75" thickBot="1">
      <c r="A203" s="92" t="s">
        <v>454</v>
      </c>
      <c r="B203" s="22" t="s">
        <v>455</v>
      </c>
      <c r="C203" s="24">
        <v>200</v>
      </c>
      <c r="D203" s="24"/>
      <c r="E203" s="24"/>
      <c r="F203" s="24"/>
      <c r="G203" s="23"/>
      <c r="H203" s="125"/>
      <c r="I203" s="33"/>
      <c r="J203" s="33"/>
      <c r="K203" s="30"/>
      <c r="L203" s="30"/>
      <c r="M203" s="30"/>
      <c r="N203" s="30"/>
      <c r="O203" s="30"/>
      <c r="P203" s="25">
        <f t="shared" si="48"/>
        <v>200</v>
      </c>
      <c r="Q203" s="20"/>
    </row>
    <row r="204" spans="1:17" ht="15.75" thickBot="1">
      <c r="A204" s="138"/>
      <c r="B204" s="139" t="s">
        <v>16</v>
      </c>
      <c r="C204" s="88">
        <f aca="true" t="shared" si="49" ref="C204:O204">C57+C65+C68+C92+C105+C122+C127+C146+C187</f>
        <v>20153768</v>
      </c>
      <c r="D204" s="88">
        <f t="shared" si="49"/>
        <v>9295655</v>
      </c>
      <c r="E204" s="88">
        <f t="shared" si="49"/>
        <v>648268</v>
      </c>
      <c r="F204" s="88">
        <f t="shared" si="49"/>
        <v>320490</v>
      </c>
      <c r="G204" s="87">
        <f t="shared" si="49"/>
        <v>200000</v>
      </c>
      <c r="H204" s="312">
        <f t="shared" si="49"/>
        <v>1582859</v>
      </c>
      <c r="I204" s="87">
        <f t="shared" si="49"/>
        <v>692927</v>
      </c>
      <c r="J204" s="87">
        <f t="shared" si="49"/>
        <v>482021</v>
      </c>
      <c r="K204" s="88">
        <f t="shared" si="49"/>
        <v>1899550</v>
      </c>
      <c r="L204" s="88">
        <f t="shared" si="49"/>
        <v>185460</v>
      </c>
      <c r="M204" s="88">
        <f t="shared" si="49"/>
        <v>199541</v>
      </c>
      <c r="N204" s="88">
        <f t="shared" si="49"/>
        <v>404899</v>
      </c>
      <c r="O204" s="88">
        <f t="shared" si="49"/>
        <v>808018</v>
      </c>
      <c r="P204" s="89">
        <f t="shared" si="48"/>
        <v>36873456</v>
      </c>
      <c r="Q204" s="20"/>
    </row>
    <row r="205" spans="1:16" ht="15">
      <c r="A205" s="74" t="s">
        <v>204</v>
      </c>
      <c r="B205" s="140" t="s">
        <v>17</v>
      </c>
      <c r="C205" s="142">
        <v>727378</v>
      </c>
      <c r="D205" s="142"/>
      <c r="E205" s="142"/>
      <c r="F205" s="141"/>
      <c r="G205" s="142"/>
      <c r="H205" s="349">
        <v>6164</v>
      </c>
      <c r="I205" s="82"/>
      <c r="J205" s="82">
        <v>75782</v>
      </c>
      <c r="K205" s="82">
        <v>97801</v>
      </c>
      <c r="L205" s="82"/>
      <c r="M205" s="82">
        <v>7828</v>
      </c>
      <c r="N205" s="82">
        <v>13735</v>
      </c>
      <c r="O205" s="82">
        <v>12060</v>
      </c>
      <c r="P205" s="146">
        <f t="shared" si="48"/>
        <v>940748</v>
      </c>
    </row>
    <row r="206" spans="2:16" ht="15">
      <c r="B206" s="1"/>
      <c r="C206" s="80"/>
      <c r="D206" s="80"/>
      <c r="E206" s="80"/>
      <c r="F206" s="144"/>
      <c r="G206" s="80"/>
      <c r="P206" s="146"/>
    </row>
    <row r="207" spans="2:16" ht="29.25">
      <c r="B207" s="145" t="s">
        <v>288</v>
      </c>
      <c r="C207" s="80">
        <v>900000</v>
      </c>
      <c r="D207" s="80">
        <v>1265943</v>
      </c>
      <c r="E207" s="80"/>
      <c r="F207" s="144"/>
      <c r="G207" s="80"/>
      <c r="H207" s="1">
        <v>9320</v>
      </c>
      <c r="K207" s="1">
        <v>175158</v>
      </c>
      <c r="L207" s="1">
        <v>5000</v>
      </c>
      <c r="M207" s="1">
        <v>1000</v>
      </c>
      <c r="P207" s="146">
        <f t="shared" si="48"/>
        <v>2356421</v>
      </c>
    </row>
    <row r="208" spans="1:16" ht="29.25">
      <c r="A208" s="382" t="s">
        <v>418</v>
      </c>
      <c r="B208" s="381" t="s">
        <v>304</v>
      </c>
      <c r="C208" s="146">
        <f aca="true" t="shared" si="50" ref="C208:P208">C45-C204-C205-C207</f>
        <v>4630244</v>
      </c>
      <c r="D208" s="146">
        <f t="shared" si="50"/>
        <v>-686260</v>
      </c>
      <c r="E208" s="146">
        <f t="shared" si="50"/>
        <v>-546856</v>
      </c>
      <c r="F208" s="146">
        <f t="shared" si="50"/>
        <v>-74855</v>
      </c>
      <c r="G208" s="146">
        <f t="shared" si="50"/>
        <v>-65846</v>
      </c>
      <c r="H208" s="146">
        <f t="shared" si="50"/>
        <v>-849567</v>
      </c>
      <c r="I208" s="146">
        <f t="shared" si="50"/>
        <v>-331774</v>
      </c>
      <c r="J208" s="146">
        <f t="shared" si="50"/>
        <v>-348971</v>
      </c>
      <c r="K208" s="146">
        <f t="shared" si="50"/>
        <v>-917940</v>
      </c>
      <c r="L208" s="146">
        <f t="shared" si="50"/>
        <v>-138980</v>
      </c>
      <c r="M208" s="146">
        <f t="shared" si="50"/>
        <v>-155482</v>
      </c>
      <c r="N208" s="146">
        <f t="shared" si="50"/>
        <v>-161629</v>
      </c>
      <c r="O208" s="146">
        <f t="shared" si="50"/>
        <v>-352084</v>
      </c>
      <c r="P208" s="146">
        <f t="shared" si="50"/>
        <v>0</v>
      </c>
    </row>
    <row r="209" spans="1:16" ht="15">
      <c r="A209" s="382"/>
      <c r="B209" s="381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</row>
    <row r="210" spans="1:16" ht="15">
      <c r="A210" s="382"/>
      <c r="B210" s="381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</row>
    <row r="211" spans="1:16" ht="15">
      <c r="A211" s="382"/>
      <c r="B211" s="381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</row>
    <row r="212" spans="2:16" ht="15">
      <c r="B212" s="79" t="s">
        <v>18</v>
      </c>
      <c r="D212" s="1"/>
      <c r="G212" s="3" t="s">
        <v>19</v>
      </c>
      <c r="P212" s="351">
        <f>P208-P30</f>
        <v>0</v>
      </c>
    </row>
    <row r="213" spans="1:17" ht="15">
      <c r="A213" s="147"/>
      <c r="B213" s="84"/>
      <c r="C213" s="141"/>
      <c r="D213" s="141"/>
      <c r="E213" s="141"/>
      <c r="F213" s="141"/>
      <c r="G213" s="141"/>
      <c r="H213" s="352"/>
      <c r="I213" s="144"/>
      <c r="J213" s="353"/>
      <c r="K213" s="144"/>
      <c r="L213" s="144"/>
      <c r="M213" s="144"/>
      <c r="N213" s="353"/>
      <c r="O213" s="144"/>
      <c r="P213" s="144"/>
      <c r="Q213" s="147"/>
    </row>
    <row r="214" ht="15">
      <c r="B214" s="79"/>
    </row>
    <row r="215" spans="1:7" ht="44.25" customHeight="1" thickBot="1">
      <c r="A215" s="430" t="s">
        <v>280</v>
      </c>
      <c r="B215" s="430"/>
      <c r="C215" s="430"/>
      <c r="D215" s="430"/>
      <c r="E215" s="80"/>
      <c r="F215" s="80"/>
      <c r="G215" s="80"/>
    </row>
    <row r="216" spans="1:16" ht="86.25" thickBot="1">
      <c r="A216" s="8" t="s">
        <v>1</v>
      </c>
      <c r="B216" s="9" t="s">
        <v>169</v>
      </c>
      <c r="C216" s="10" t="s">
        <v>284</v>
      </c>
      <c r="D216" s="11" t="s">
        <v>268</v>
      </c>
      <c r="E216" s="10" t="s">
        <v>269</v>
      </c>
      <c r="F216" s="12" t="s">
        <v>270</v>
      </c>
      <c r="G216" s="10" t="s">
        <v>283</v>
      </c>
      <c r="H216" s="302" t="s">
        <v>271</v>
      </c>
      <c r="I216" s="303" t="s">
        <v>272</v>
      </c>
      <c r="J216" s="303" t="s">
        <v>273</v>
      </c>
      <c r="K216" s="303" t="s">
        <v>274</v>
      </c>
      <c r="L216" s="303" t="s">
        <v>275</v>
      </c>
      <c r="M216" s="303" t="s">
        <v>276</v>
      </c>
      <c r="N216" s="303" t="s">
        <v>277</v>
      </c>
      <c r="O216" s="304" t="s">
        <v>278</v>
      </c>
      <c r="P216" s="15" t="s">
        <v>279</v>
      </c>
    </row>
    <row r="217" spans="1:16" ht="15">
      <c r="A217" s="354">
        <v>1100</v>
      </c>
      <c r="B217" s="355" t="s">
        <v>300</v>
      </c>
      <c r="C217" s="148">
        <v>5199214</v>
      </c>
      <c r="D217" s="148">
        <v>1412395</v>
      </c>
      <c r="E217" s="148">
        <v>267251</v>
      </c>
      <c r="F217" s="148">
        <v>128566</v>
      </c>
      <c r="G217" s="148">
        <v>29587</v>
      </c>
      <c r="H217" s="356">
        <v>474152</v>
      </c>
      <c r="I217" s="149">
        <v>200561</v>
      </c>
      <c r="J217" s="148">
        <v>193071</v>
      </c>
      <c r="K217" s="148">
        <v>726294</v>
      </c>
      <c r="L217" s="148">
        <v>63657</v>
      </c>
      <c r="M217" s="148">
        <v>89455</v>
      </c>
      <c r="N217" s="148">
        <v>70314</v>
      </c>
      <c r="O217" s="148">
        <v>200609</v>
      </c>
      <c r="P217" s="357">
        <f aca="true" t="shared" si="51" ref="P217:P236">SUM(C217:O217)</f>
        <v>9055126</v>
      </c>
    </row>
    <row r="218" spans="1:16" ht="43.5" customHeight="1">
      <c r="A218" s="39">
        <v>1200</v>
      </c>
      <c r="B218" s="22" t="s">
        <v>302</v>
      </c>
      <c r="C218" s="29">
        <v>1404860</v>
      </c>
      <c r="D218" s="29">
        <v>339761</v>
      </c>
      <c r="E218" s="29">
        <v>79331</v>
      </c>
      <c r="F218" s="29">
        <v>32110</v>
      </c>
      <c r="G218" s="29">
        <v>7325</v>
      </c>
      <c r="H218" s="358">
        <v>125797</v>
      </c>
      <c r="I218" s="150">
        <v>53139</v>
      </c>
      <c r="J218" s="29">
        <v>52369</v>
      </c>
      <c r="K218" s="29">
        <v>187550</v>
      </c>
      <c r="L218" s="29">
        <v>16985</v>
      </c>
      <c r="M218" s="29">
        <v>21533</v>
      </c>
      <c r="N218" s="29">
        <v>18488</v>
      </c>
      <c r="O218" s="29">
        <v>51179</v>
      </c>
      <c r="P218" s="359">
        <f>SUM(C218:O218)</f>
        <v>2390427</v>
      </c>
    </row>
    <row r="219" spans="1:16" ht="15">
      <c r="A219" s="39">
        <v>2000</v>
      </c>
      <c r="B219" s="22" t="s">
        <v>155</v>
      </c>
      <c r="C219" s="29">
        <f>SUM(C220:C225)</f>
        <v>3432177</v>
      </c>
      <c r="D219" s="29">
        <f aca="true" t="shared" si="52" ref="D219:O219">SUM(D220:D225)</f>
        <v>6069659</v>
      </c>
      <c r="E219" s="29">
        <f t="shared" si="52"/>
        <v>287120</v>
      </c>
      <c r="F219" s="29">
        <f t="shared" si="52"/>
        <v>148879</v>
      </c>
      <c r="G219" s="29">
        <f t="shared" si="52"/>
        <v>30396</v>
      </c>
      <c r="H219" s="29">
        <f t="shared" si="52"/>
        <v>513037</v>
      </c>
      <c r="I219" s="29">
        <f t="shared" si="52"/>
        <v>388969</v>
      </c>
      <c r="J219" s="29">
        <f t="shared" si="52"/>
        <v>186683</v>
      </c>
      <c r="K219" s="29">
        <f t="shared" si="52"/>
        <v>453336</v>
      </c>
      <c r="L219" s="29">
        <f t="shared" si="52"/>
        <v>79080</v>
      </c>
      <c r="M219" s="29">
        <f t="shared" si="52"/>
        <v>58965</v>
      </c>
      <c r="N219" s="29">
        <f t="shared" si="52"/>
        <v>71695</v>
      </c>
      <c r="O219" s="29">
        <f t="shared" si="52"/>
        <v>96331</v>
      </c>
      <c r="P219" s="359">
        <f t="shared" si="51"/>
        <v>11816327</v>
      </c>
    </row>
    <row r="220" spans="1:16" ht="29.25">
      <c r="A220" s="39">
        <v>2100</v>
      </c>
      <c r="B220" s="22" t="s">
        <v>301</v>
      </c>
      <c r="C220" s="29">
        <v>29835</v>
      </c>
      <c r="D220" s="29">
        <v>4000</v>
      </c>
      <c r="E220" s="29"/>
      <c r="F220" s="29"/>
      <c r="G220" s="29">
        <v>1436</v>
      </c>
      <c r="H220" s="358">
        <v>360</v>
      </c>
      <c r="I220" s="29">
        <v>340</v>
      </c>
      <c r="J220" s="29">
        <v>150</v>
      </c>
      <c r="K220" s="29">
        <v>228</v>
      </c>
      <c r="L220" s="29">
        <v>95</v>
      </c>
      <c r="M220" s="29">
        <v>149</v>
      </c>
      <c r="N220" s="337">
        <v>560</v>
      </c>
      <c r="O220" s="29">
        <v>258</v>
      </c>
      <c r="P220" s="359">
        <f t="shared" si="51"/>
        <v>37411</v>
      </c>
    </row>
    <row r="221" spans="1:16" ht="15">
      <c r="A221" s="39">
        <v>2200</v>
      </c>
      <c r="B221" s="22" t="s">
        <v>156</v>
      </c>
      <c r="C221" s="29">
        <v>2764302</v>
      </c>
      <c r="D221" s="29">
        <v>2828459</v>
      </c>
      <c r="E221" s="29">
        <v>212681</v>
      </c>
      <c r="F221" s="29">
        <v>112770</v>
      </c>
      <c r="G221" s="29">
        <v>23860</v>
      </c>
      <c r="H221" s="358">
        <v>250144</v>
      </c>
      <c r="I221" s="29">
        <v>255987</v>
      </c>
      <c r="J221" s="29">
        <v>89668</v>
      </c>
      <c r="K221" s="29">
        <v>169137</v>
      </c>
      <c r="L221" s="29">
        <v>45847</v>
      </c>
      <c r="M221" s="29">
        <v>34773</v>
      </c>
      <c r="N221" s="337">
        <v>33465</v>
      </c>
      <c r="O221" s="29">
        <v>44182</v>
      </c>
      <c r="P221" s="359">
        <f t="shared" si="51"/>
        <v>6865275</v>
      </c>
    </row>
    <row r="222" spans="1:16" ht="43.5">
      <c r="A222" s="39">
        <v>2300</v>
      </c>
      <c r="B222" s="22" t="s">
        <v>157</v>
      </c>
      <c r="C222" s="29">
        <v>571790</v>
      </c>
      <c r="D222" s="29">
        <v>3189703</v>
      </c>
      <c r="E222" s="29">
        <v>69939</v>
      </c>
      <c r="F222" s="29">
        <v>25909</v>
      </c>
      <c r="G222" s="29">
        <v>4800</v>
      </c>
      <c r="H222" s="358">
        <v>185871</v>
      </c>
      <c r="I222" s="29">
        <v>126312</v>
      </c>
      <c r="J222" s="29">
        <v>94565</v>
      </c>
      <c r="K222" s="29">
        <v>275967</v>
      </c>
      <c r="L222" s="29">
        <v>32288</v>
      </c>
      <c r="M222" s="29">
        <v>23313</v>
      </c>
      <c r="N222" s="337">
        <v>37020</v>
      </c>
      <c r="O222" s="29">
        <v>49138</v>
      </c>
      <c r="P222" s="359">
        <f>SUM(C222:O222)</f>
        <v>4686615</v>
      </c>
    </row>
    <row r="223" spans="1:16" ht="15">
      <c r="A223" s="39">
        <v>2400</v>
      </c>
      <c r="B223" s="22" t="s">
        <v>205</v>
      </c>
      <c r="C223" s="29">
        <v>3900</v>
      </c>
      <c r="D223" s="29"/>
      <c r="E223" s="29"/>
      <c r="F223" s="29"/>
      <c r="G223" s="29"/>
      <c r="H223" s="358">
        <v>1934</v>
      </c>
      <c r="I223" s="29">
        <v>580</v>
      </c>
      <c r="J223" s="29">
        <v>600</v>
      </c>
      <c r="K223" s="29">
        <v>518</v>
      </c>
      <c r="L223" s="29">
        <v>350</v>
      </c>
      <c r="M223" s="29">
        <v>300</v>
      </c>
      <c r="N223" s="29">
        <v>500</v>
      </c>
      <c r="O223" s="29">
        <v>640</v>
      </c>
      <c r="P223" s="359">
        <f t="shared" si="51"/>
        <v>9322</v>
      </c>
    </row>
    <row r="224" spans="1:16" ht="15">
      <c r="A224" s="39">
        <v>2500</v>
      </c>
      <c r="B224" s="22" t="s">
        <v>158</v>
      </c>
      <c r="C224" s="29">
        <v>29350</v>
      </c>
      <c r="D224" s="29">
        <v>47497</v>
      </c>
      <c r="E224" s="29">
        <v>4500</v>
      </c>
      <c r="F224" s="29">
        <v>10200</v>
      </c>
      <c r="G224" s="29">
        <v>300</v>
      </c>
      <c r="H224" s="358">
        <v>74728</v>
      </c>
      <c r="I224" s="29">
        <v>5750</v>
      </c>
      <c r="J224" s="29">
        <v>1700</v>
      </c>
      <c r="K224" s="29">
        <v>7486</v>
      </c>
      <c r="L224" s="29">
        <v>500</v>
      </c>
      <c r="M224" s="29">
        <v>430</v>
      </c>
      <c r="N224" s="29">
        <v>150</v>
      </c>
      <c r="O224" s="29">
        <v>2113</v>
      </c>
      <c r="P224" s="359">
        <f>SUM(C224:O224)</f>
        <v>184704</v>
      </c>
    </row>
    <row r="225" spans="1:16" ht="43.5">
      <c r="A225" s="39">
        <v>2800</v>
      </c>
      <c r="B225" s="22" t="s">
        <v>452</v>
      </c>
      <c r="C225" s="29">
        <v>33000</v>
      </c>
      <c r="D225" s="29"/>
      <c r="E225" s="29"/>
      <c r="F225" s="29"/>
      <c r="G225" s="29"/>
      <c r="H225" s="358"/>
      <c r="I225" s="29"/>
      <c r="J225" s="29"/>
      <c r="K225" s="29"/>
      <c r="L225" s="29"/>
      <c r="M225" s="29"/>
      <c r="N225" s="29"/>
      <c r="O225" s="29"/>
      <c r="P225" s="359">
        <f t="shared" si="51"/>
        <v>33000</v>
      </c>
    </row>
    <row r="226" spans="1:16" ht="29.25">
      <c r="A226" s="39">
        <v>3200</v>
      </c>
      <c r="B226" s="22" t="s">
        <v>303</v>
      </c>
      <c r="C226" s="29">
        <v>80106</v>
      </c>
      <c r="D226" s="29"/>
      <c r="E226" s="29"/>
      <c r="F226" s="29"/>
      <c r="G226" s="29"/>
      <c r="H226" s="358"/>
      <c r="I226" s="29"/>
      <c r="J226" s="29"/>
      <c r="K226" s="29"/>
      <c r="L226" s="29"/>
      <c r="M226" s="29"/>
      <c r="N226" s="29"/>
      <c r="O226" s="29"/>
      <c r="P226" s="359">
        <f t="shared" si="51"/>
        <v>80106</v>
      </c>
    </row>
    <row r="227" spans="1:16" ht="29.25">
      <c r="A227" s="39">
        <v>4200</v>
      </c>
      <c r="B227" s="22" t="s">
        <v>160</v>
      </c>
      <c r="C227" s="29"/>
      <c r="D227" s="29"/>
      <c r="E227" s="29"/>
      <c r="F227" s="29"/>
      <c r="G227" s="29"/>
      <c r="H227" s="358"/>
      <c r="I227" s="29">
        <v>160</v>
      </c>
      <c r="J227" s="29"/>
      <c r="K227" s="29"/>
      <c r="L227" s="29"/>
      <c r="M227" s="29"/>
      <c r="N227" s="29"/>
      <c r="O227" s="29">
        <v>18</v>
      </c>
      <c r="P227" s="359">
        <f t="shared" si="51"/>
        <v>178</v>
      </c>
    </row>
    <row r="228" spans="1:16" ht="15">
      <c r="A228" s="39">
        <v>4300</v>
      </c>
      <c r="B228" s="22" t="s">
        <v>161</v>
      </c>
      <c r="C228" s="29">
        <v>449262</v>
      </c>
      <c r="D228" s="29"/>
      <c r="E228" s="29"/>
      <c r="F228" s="29"/>
      <c r="G228" s="29"/>
      <c r="H228" s="358">
        <v>800</v>
      </c>
      <c r="I228" s="29"/>
      <c r="J228" s="29">
        <v>9811</v>
      </c>
      <c r="K228" s="29">
        <v>13298</v>
      </c>
      <c r="L228" s="29"/>
      <c r="M228" s="29">
        <v>2910</v>
      </c>
      <c r="N228" s="29">
        <v>3150</v>
      </c>
      <c r="O228" s="29">
        <v>7500</v>
      </c>
      <c r="P228" s="359">
        <f t="shared" si="51"/>
        <v>486731</v>
      </c>
    </row>
    <row r="229" spans="1:16" ht="15">
      <c r="A229" s="39">
        <v>5100</v>
      </c>
      <c r="B229" s="22" t="s">
        <v>162</v>
      </c>
      <c r="C229" s="29">
        <v>12270</v>
      </c>
      <c r="D229" s="29">
        <v>3258</v>
      </c>
      <c r="E229" s="29">
        <v>500</v>
      </c>
      <c r="F229" s="29"/>
      <c r="G229" s="29"/>
      <c r="H229" s="358">
        <v>200</v>
      </c>
      <c r="I229" s="29"/>
      <c r="J229" s="29">
        <v>410</v>
      </c>
      <c r="K229" s="29"/>
      <c r="L229" s="29"/>
      <c r="M229" s="29"/>
      <c r="N229" s="29"/>
      <c r="O229" s="29"/>
      <c r="P229" s="359">
        <f t="shared" si="51"/>
        <v>16638</v>
      </c>
    </row>
    <row r="230" spans="1:16" ht="15">
      <c r="A230" s="39">
        <v>5200</v>
      </c>
      <c r="B230" s="22" t="s">
        <v>163</v>
      </c>
      <c r="C230" s="29">
        <v>8433347</v>
      </c>
      <c r="D230" s="29">
        <v>1470582</v>
      </c>
      <c r="E230" s="29">
        <v>14066</v>
      </c>
      <c r="F230" s="29">
        <v>10935</v>
      </c>
      <c r="G230" s="29">
        <v>132692</v>
      </c>
      <c r="H230" s="358">
        <v>422395</v>
      </c>
      <c r="I230" s="29">
        <v>11680</v>
      </c>
      <c r="J230" s="29">
        <v>1630</v>
      </c>
      <c r="K230" s="29">
        <v>452585</v>
      </c>
      <c r="L230" s="29">
        <v>4520</v>
      </c>
      <c r="M230" s="29">
        <v>9560</v>
      </c>
      <c r="N230" s="29">
        <v>223925</v>
      </c>
      <c r="O230" s="29">
        <v>415731</v>
      </c>
      <c r="P230" s="359">
        <f t="shared" si="51"/>
        <v>11603648</v>
      </c>
    </row>
    <row r="231" spans="1:16" ht="15">
      <c r="A231" s="39">
        <v>6200</v>
      </c>
      <c r="B231" s="22" t="s">
        <v>164</v>
      </c>
      <c r="C231" s="29">
        <v>342574</v>
      </c>
      <c r="D231" s="29"/>
      <c r="E231" s="29"/>
      <c r="F231" s="29"/>
      <c r="G231" s="29"/>
      <c r="H231" s="358">
        <v>31558</v>
      </c>
      <c r="I231" s="29">
        <v>28418</v>
      </c>
      <c r="J231" s="29">
        <v>24507</v>
      </c>
      <c r="K231" s="29">
        <v>37383</v>
      </c>
      <c r="L231" s="29">
        <v>20143</v>
      </c>
      <c r="M231" s="29">
        <v>13618</v>
      </c>
      <c r="N231" s="29">
        <v>15127</v>
      </c>
      <c r="O231" s="29">
        <v>19638</v>
      </c>
      <c r="P231" s="359">
        <f t="shared" si="51"/>
        <v>532966</v>
      </c>
    </row>
    <row r="232" spans="1:16" ht="15">
      <c r="A232" s="39">
        <v>6300</v>
      </c>
      <c r="B232" s="22" t="s">
        <v>206</v>
      </c>
      <c r="C232" s="29">
        <v>415500</v>
      </c>
      <c r="D232" s="29"/>
      <c r="E232" s="29"/>
      <c r="F232" s="29"/>
      <c r="G232" s="29"/>
      <c r="H232" s="358">
        <v>4800</v>
      </c>
      <c r="I232" s="29">
        <v>10000</v>
      </c>
      <c r="J232" s="29">
        <v>3580</v>
      </c>
      <c r="K232" s="29">
        <v>10960</v>
      </c>
      <c r="L232" s="29">
        <v>1075</v>
      </c>
      <c r="M232" s="29">
        <v>2000</v>
      </c>
      <c r="N232" s="29">
        <v>2200</v>
      </c>
      <c r="O232" s="29">
        <v>6560</v>
      </c>
      <c r="P232" s="359">
        <f t="shared" si="51"/>
        <v>456675</v>
      </c>
    </row>
    <row r="233" spans="1:16" ht="29.25">
      <c r="A233" s="39">
        <v>6400</v>
      </c>
      <c r="B233" s="22" t="s">
        <v>422</v>
      </c>
      <c r="C233" s="29">
        <v>106443</v>
      </c>
      <c r="D233" s="29"/>
      <c r="E233" s="29"/>
      <c r="F233" s="29"/>
      <c r="G233" s="29"/>
      <c r="H233" s="358">
        <v>10000</v>
      </c>
      <c r="I233" s="29"/>
      <c r="J233" s="29">
        <v>9840</v>
      </c>
      <c r="K233" s="29">
        <v>18144</v>
      </c>
      <c r="L233" s="29"/>
      <c r="M233" s="29">
        <v>1500</v>
      </c>
      <c r="N233" s="29"/>
      <c r="O233" s="29">
        <v>10452</v>
      </c>
      <c r="P233" s="359">
        <f t="shared" si="51"/>
        <v>156379</v>
      </c>
    </row>
    <row r="234" spans="1:16" ht="29.25">
      <c r="A234" s="39">
        <v>7200</v>
      </c>
      <c r="B234" s="22" t="s">
        <v>305</v>
      </c>
      <c r="C234" s="29">
        <v>278015</v>
      </c>
      <c r="D234" s="29"/>
      <c r="E234" s="29"/>
      <c r="F234" s="29"/>
      <c r="G234" s="29"/>
      <c r="H234" s="358"/>
      <c r="I234" s="29"/>
      <c r="J234" s="29"/>
      <c r="K234" s="29"/>
      <c r="L234" s="29"/>
      <c r="M234" s="29"/>
      <c r="N234" s="29"/>
      <c r="O234" s="29"/>
      <c r="P234" s="359">
        <f>SUM(C234:O234)</f>
        <v>278015</v>
      </c>
    </row>
    <row r="235" spans="1:16" ht="15">
      <c r="A235" s="39">
        <v>8000</v>
      </c>
      <c r="B235" s="29" t="s">
        <v>263</v>
      </c>
      <c r="C235" s="29"/>
      <c r="D235" s="29"/>
      <c r="E235" s="29"/>
      <c r="F235" s="29"/>
      <c r="G235" s="29"/>
      <c r="H235" s="358">
        <v>120</v>
      </c>
      <c r="I235" s="29"/>
      <c r="J235" s="29">
        <v>120</v>
      </c>
      <c r="K235" s="29"/>
      <c r="L235" s="29"/>
      <c r="M235" s="29"/>
      <c r="N235" s="29"/>
      <c r="O235" s="41"/>
      <c r="P235" s="359">
        <f t="shared" si="51"/>
        <v>240</v>
      </c>
    </row>
    <row r="236" spans="1:16" ht="30" thickBot="1">
      <c r="A236" s="388">
        <v>9000</v>
      </c>
      <c r="B236" s="389" t="s">
        <v>434</v>
      </c>
      <c r="C236" s="147"/>
      <c r="D236" s="418"/>
      <c r="E236" s="418"/>
      <c r="F236" s="418"/>
      <c r="G236" s="418"/>
      <c r="H236" s="419"/>
      <c r="I236" s="418"/>
      <c r="J236" s="418"/>
      <c r="K236" s="418"/>
      <c r="L236" s="418"/>
      <c r="M236" s="418"/>
      <c r="N236" s="418"/>
      <c r="O236" s="420"/>
      <c r="P236" s="359">
        <f t="shared" si="51"/>
        <v>0</v>
      </c>
    </row>
    <row r="237" spans="1:16" ht="15.75" thickBot="1">
      <c r="A237" s="138"/>
      <c r="B237" s="360" t="s">
        <v>165</v>
      </c>
      <c r="C237" s="365">
        <f aca="true" t="shared" si="53" ref="C237:N237">SUM(C217:C219,C226:C235)</f>
        <v>20153768</v>
      </c>
      <c r="D237" s="365">
        <f t="shared" si="53"/>
        <v>9295655</v>
      </c>
      <c r="E237" s="365">
        <f t="shared" si="53"/>
        <v>648268</v>
      </c>
      <c r="F237" s="365">
        <f t="shared" si="53"/>
        <v>320490</v>
      </c>
      <c r="G237" s="365">
        <f t="shared" si="53"/>
        <v>200000</v>
      </c>
      <c r="H237" s="365">
        <f t="shared" si="53"/>
        <v>1582859</v>
      </c>
      <c r="I237" s="365">
        <f t="shared" si="53"/>
        <v>692927</v>
      </c>
      <c r="J237" s="365">
        <f t="shared" si="53"/>
        <v>482021</v>
      </c>
      <c r="K237" s="365">
        <f t="shared" si="53"/>
        <v>1899550</v>
      </c>
      <c r="L237" s="365">
        <f t="shared" si="53"/>
        <v>185460</v>
      </c>
      <c r="M237" s="365">
        <f t="shared" si="53"/>
        <v>199541</v>
      </c>
      <c r="N237" s="365">
        <f t="shared" si="53"/>
        <v>404899</v>
      </c>
      <c r="O237" s="365">
        <f>SUM(O217:O219,O226:O235)</f>
        <v>808018</v>
      </c>
      <c r="P237" s="151">
        <f>SUM(C237:O237)</f>
        <v>36873456</v>
      </c>
    </row>
    <row r="238" spans="2:7" ht="15">
      <c r="B238" s="361"/>
      <c r="C238" s="147"/>
      <c r="D238" s="144"/>
      <c r="E238" s="80"/>
      <c r="F238" s="80"/>
      <c r="G238" s="80"/>
    </row>
    <row r="239" spans="2:16" ht="15">
      <c r="B239" s="361"/>
      <c r="C239" s="147"/>
      <c r="D239" s="144"/>
      <c r="E239" s="80"/>
      <c r="F239" s="80"/>
      <c r="G239" s="80"/>
      <c r="P239" s="143"/>
    </row>
    <row r="240" spans="2:7" ht="15">
      <c r="B240" s="79" t="s">
        <v>18</v>
      </c>
      <c r="C240" s="147"/>
      <c r="D240" s="144"/>
      <c r="F240" s="80"/>
      <c r="G240" s="80" t="s">
        <v>19</v>
      </c>
    </row>
    <row r="245" ht="15">
      <c r="B245" s="79"/>
    </row>
  </sheetData>
  <sheetProtection/>
  <mergeCells count="3">
    <mergeCell ref="A5:D5"/>
    <mergeCell ref="A215:D215"/>
    <mergeCell ref="A55:D55"/>
  </mergeCells>
  <printOptions/>
  <pageMargins left="0.4330708661417323" right="0.35433070866141736" top="0.7874015748031497" bottom="0.5905511811023623" header="0.5118110236220472" footer="0.5118110236220472"/>
  <pageSetup horizontalDpi="600" verticalDpi="600" orientation="landscape" paperSize="9" scale="65" r:id="rId1"/>
  <rowBreaks count="2" manualBreakCount="2">
    <brk id="50" max="255" man="1"/>
    <brk id="2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34">
      <selection activeCell="H1" sqref="H1:H3"/>
    </sheetView>
  </sheetViews>
  <sheetFormatPr defaultColWidth="9.140625" defaultRowHeight="12.75"/>
  <cols>
    <col min="1" max="1" width="10.140625" style="155" customWidth="1"/>
    <col min="2" max="2" width="44.28125" style="156" customWidth="1"/>
    <col min="3" max="3" width="9.140625" style="155" hidden="1" customWidth="1"/>
    <col min="4" max="4" width="11.8515625" style="155" customWidth="1"/>
    <col min="5" max="5" width="9.7109375" style="155" customWidth="1"/>
    <col min="6" max="6" width="10.00390625" style="155" bestFit="1" customWidth="1"/>
    <col min="7" max="7" width="9.7109375" style="155" customWidth="1"/>
    <col min="8" max="8" width="10.7109375" style="155" customWidth="1"/>
    <col min="9" max="12" width="9.7109375" style="155" bestFit="1" customWidth="1"/>
    <col min="13" max="13" width="12.7109375" style="158" customWidth="1"/>
    <col min="14" max="16384" width="9.140625" style="155" customWidth="1"/>
  </cols>
  <sheetData>
    <row r="1" spans="5:11" ht="15">
      <c r="E1" s="4"/>
      <c r="F1" s="157"/>
      <c r="H1" s="4" t="s">
        <v>207</v>
      </c>
      <c r="K1" s="157"/>
    </row>
    <row r="2" spans="1:8" ht="15">
      <c r="A2" s="159"/>
      <c r="E2" s="159"/>
      <c r="H2" s="6" t="s">
        <v>208</v>
      </c>
    </row>
    <row r="3" spans="1:8" ht="15">
      <c r="A3" s="159"/>
      <c r="E3" s="159"/>
      <c r="H3" s="6" t="s">
        <v>469</v>
      </c>
    </row>
    <row r="4" spans="1:12" ht="20.25">
      <c r="A4" s="160" t="s">
        <v>285</v>
      </c>
      <c r="B4" s="160"/>
      <c r="C4" s="160"/>
      <c r="D4" s="160"/>
      <c r="K4" s="161"/>
      <c r="L4" s="161"/>
    </row>
    <row r="5" spans="1:4" ht="15.75" thickBot="1">
      <c r="A5" s="159"/>
      <c r="B5" s="162"/>
      <c r="C5" s="159"/>
      <c r="D5" s="159"/>
    </row>
    <row r="6" spans="1:13" ht="95.25" customHeight="1" thickBot="1">
      <c r="A6" s="163" t="s">
        <v>1</v>
      </c>
      <c r="B6" s="164" t="s">
        <v>209</v>
      </c>
      <c r="C6" s="165" t="s">
        <v>23</v>
      </c>
      <c r="D6" s="10" t="s">
        <v>284</v>
      </c>
      <c r="E6" s="13" t="s">
        <v>271</v>
      </c>
      <c r="F6" s="14" t="s">
        <v>272</v>
      </c>
      <c r="G6" s="303" t="s">
        <v>273</v>
      </c>
      <c r="H6" s="303" t="s">
        <v>274</v>
      </c>
      <c r="I6" s="303" t="s">
        <v>275</v>
      </c>
      <c r="J6" s="303" t="s">
        <v>276</v>
      </c>
      <c r="K6" s="303" t="s">
        <v>277</v>
      </c>
      <c r="L6" s="304" t="s">
        <v>278</v>
      </c>
      <c r="M6" s="15" t="s">
        <v>279</v>
      </c>
    </row>
    <row r="7" spans="1:14" ht="15">
      <c r="A7" s="166"/>
      <c r="B7" s="167" t="s">
        <v>24</v>
      </c>
      <c r="C7" s="168" t="e">
        <f>C8+#REF!+#REF!+#REF!</f>
        <v>#REF!</v>
      </c>
      <c r="D7" s="168">
        <f>D8</f>
        <v>25000</v>
      </c>
      <c r="E7" s="168">
        <f aca="true" t="shared" si="0" ref="E7:L7">E8</f>
        <v>2200</v>
      </c>
      <c r="F7" s="168">
        <f t="shared" si="0"/>
        <v>2000</v>
      </c>
      <c r="G7" s="168">
        <f t="shared" si="0"/>
        <v>400</v>
      </c>
      <c r="H7" s="168">
        <f t="shared" si="0"/>
        <v>1000</v>
      </c>
      <c r="I7" s="168">
        <f t="shared" si="0"/>
        <v>150</v>
      </c>
      <c r="J7" s="168">
        <f t="shared" si="0"/>
        <v>300</v>
      </c>
      <c r="K7" s="168">
        <f t="shared" si="0"/>
        <v>1000</v>
      </c>
      <c r="L7" s="168">
        <f t="shared" si="0"/>
        <v>600</v>
      </c>
      <c r="M7" s="169">
        <f aca="true" t="shared" si="1" ref="M7:M14">SUM(D7:L7)</f>
        <v>32650</v>
      </c>
      <c r="N7" s="170"/>
    </row>
    <row r="8" spans="1:13" ht="14.25">
      <c r="A8" s="171" t="s">
        <v>210</v>
      </c>
      <c r="B8" s="172" t="s">
        <v>211</v>
      </c>
      <c r="C8" s="173" t="e">
        <f>SUM(#REF!)</f>
        <v>#REF!</v>
      </c>
      <c r="D8" s="173">
        <v>25000</v>
      </c>
      <c r="E8" s="173">
        <v>2200</v>
      </c>
      <c r="F8" s="173">
        <v>2000</v>
      </c>
      <c r="G8" s="173">
        <v>400</v>
      </c>
      <c r="H8" s="173">
        <v>1000</v>
      </c>
      <c r="I8" s="173">
        <v>150</v>
      </c>
      <c r="J8" s="173">
        <v>300</v>
      </c>
      <c r="K8" s="173">
        <v>1000</v>
      </c>
      <c r="L8" s="173">
        <v>600</v>
      </c>
      <c r="M8" s="174">
        <f t="shared" si="1"/>
        <v>32650</v>
      </c>
    </row>
    <row r="9" spans="1:13" ht="15">
      <c r="A9" s="175"/>
      <c r="B9" s="176" t="s">
        <v>31</v>
      </c>
      <c r="C9" s="177">
        <f aca="true" t="shared" si="2" ref="C9:L9">SUM(C10:C10)</f>
        <v>0</v>
      </c>
      <c r="D9" s="177">
        <f t="shared" si="2"/>
        <v>290</v>
      </c>
      <c r="E9" s="178">
        <f t="shared" si="2"/>
        <v>0</v>
      </c>
      <c r="F9" s="178">
        <f t="shared" si="2"/>
        <v>0</v>
      </c>
      <c r="G9" s="178">
        <f t="shared" si="2"/>
        <v>0</v>
      </c>
      <c r="H9" s="178">
        <f t="shared" si="2"/>
        <v>0</v>
      </c>
      <c r="I9" s="178">
        <f t="shared" si="2"/>
        <v>5000</v>
      </c>
      <c r="J9" s="178">
        <f t="shared" si="2"/>
        <v>0</v>
      </c>
      <c r="K9" s="177">
        <f t="shared" si="2"/>
        <v>0</v>
      </c>
      <c r="L9" s="178">
        <f t="shared" si="2"/>
        <v>0</v>
      </c>
      <c r="M9" s="169">
        <f t="shared" si="1"/>
        <v>5290</v>
      </c>
    </row>
    <row r="10" spans="1:13" ht="14.25">
      <c r="A10" s="171" t="s">
        <v>32</v>
      </c>
      <c r="B10" s="172" t="s">
        <v>173</v>
      </c>
      <c r="C10" s="173"/>
      <c r="D10" s="173">
        <v>290</v>
      </c>
      <c r="E10" s="179"/>
      <c r="F10" s="180"/>
      <c r="G10" s="181"/>
      <c r="H10" s="181"/>
      <c r="I10" s="181">
        <v>5000</v>
      </c>
      <c r="J10" s="181"/>
      <c r="K10" s="181"/>
      <c r="L10" s="182"/>
      <c r="M10" s="174">
        <f>SUM(D10:L10)</f>
        <v>5290</v>
      </c>
    </row>
    <row r="11" spans="1:13" s="158" customFormat="1" ht="30.75" thickBot="1">
      <c r="A11" s="183" t="s">
        <v>466</v>
      </c>
      <c r="B11" s="184" t="s">
        <v>467</v>
      </c>
      <c r="C11" s="185"/>
      <c r="D11" s="185">
        <v>291717</v>
      </c>
      <c r="E11" s="186"/>
      <c r="F11" s="417"/>
      <c r="G11" s="187"/>
      <c r="H11" s="188"/>
      <c r="I11" s="187"/>
      <c r="J11" s="187"/>
      <c r="K11" s="188"/>
      <c r="L11" s="187"/>
      <c r="M11" s="169">
        <f t="shared" si="1"/>
        <v>291717</v>
      </c>
    </row>
    <row r="12" spans="1:13" ht="18.75" customHeight="1" thickBot="1">
      <c r="A12" s="189"/>
      <c r="B12" s="190" t="s">
        <v>47</v>
      </c>
      <c r="C12" s="191" t="e">
        <f>SUM(C7+C9+#REF!+#REF!+#REF!)</f>
        <v>#REF!</v>
      </c>
      <c r="D12" s="192">
        <f>SUM(D7+D9+D11)</f>
        <v>317007</v>
      </c>
      <c r="E12" s="192">
        <f>SUM(E7+E9+E11)</f>
        <v>2200</v>
      </c>
      <c r="F12" s="192">
        <f aca="true" t="shared" si="3" ref="F12:L12">SUM(F7+F9+F11)</f>
        <v>2000</v>
      </c>
      <c r="G12" s="192">
        <f t="shared" si="3"/>
        <v>400</v>
      </c>
      <c r="H12" s="192">
        <f t="shared" si="3"/>
        <v>1000</v>
      </c>
      <c r="I12" s="192">
        <f t="shared" si="3"/>
        <v>5150</v>
      </c>
      <c r="J12" s="192">
        <f t="shared" si="3"/>
        <v>300</v>
      </c>
      <c r="K12" s="192">
        <f t="shared" si="3"/>
        <v>1000</v>
      </c>
      <c r="L12" s="192">
        <f t="shared" si="3"/>
        <v>600</v>
      </c>
      <c r="M12" s="193">
        <f>SUM(D12:L12)</f>
        <v>329657</v>
      </c>
    </row>
    <row r="13" spans="1:13" ht="14.25">
      <c r="A13" s="194" t="s">
        <v>212</v>
      </c>
      <c r="B13" s="195" t="s">
        <v>286</v>
      </c>
      <c r="C13" s="196"/>
      <c r="D13" s="197">
        <v>10278</v>
      </c>
      <c r="E13" s="197">
        <v>10876</v>
      </c>
      <c r="F13" s="197">
        <v>22</v>
      </c>
      <c r="G13" s="197">
        <v>1256</v>
      </c>
      <c r="H13" s="197">
        <v>4329</v>
      </c>
      <c r="I13" s="197">
        <v>4764</v>
      </c>
      <c r="J13" s="197">
        <v>1774</v>
      </c>
      <c r="K13" s="197">
        <v>781</v>
      </c>
      <c r="L13" s="197">
        <v>1425</v>
      </c>
      <c r="M13" s="174">
        <f t="shared" si="1"/>
        <v>35505</v>
      </c>
    </row>
    <row r="14" spans="1:13" ht="15">
      <c r="A14" s="198"/>
      <c r="B14" s="199" t="s">
        <v>49</v>
      </c>
      <c r="C14" s="200">
        <f>SUM(C13:C13)</f>
        <v>0</v>
      </c>
      <c r="D14" s="201">
        <f aca="true" t="shared" si="4" ref="D14:L14">SUM(D12:D13)</f>
        <v>327285</v>
      </c>
      <c r="E14" s="201">
        <f t="shared" si="4"/>
        <v>13076</v>
      </c>
      <c r="F14" s="201">
        <f t="shared" si="4"/>
        <v>2022</v>
      </c>
      <c r="G14" s="201">
        <f t="shared" si="4"/>
        <v>1656</v>
      </c>
      <c r="H14" s="201">
        <f t="shared" si="4"/>
        <v>5329</v>
      </c>
      <c r="I14" s="201">
        <f t="shared" si="4"/>
        <v>9914</v>
      </c>
      <c r="J14" s="201">
        <f t="shared" si="4"/>
        <v>2074</v>
      </c>
      <c r="K14" s="201">
        <f t="shared" si="4"/>
        <v>1781</v>
      </c>
      <c r="L14" s="201">
        <f t="shared" si="4"/>
        <v>2025</v>
      </c>
      <c r="M14" s="169">
        <f t="shared" si="1"/>
        <v>365162</v>
      </c>
    </row>
    <row r="15" spans="2:6" ht="15">
      <c r="B15" s="202"/>
      <c r="C15" s="203"/>
      <c r="F15" s="204"/>
    </row>
    <row r="16" spans="2:6" ht="15">
      <c r="B16" s="202" t="s">
        <v>18</v>
      </c>
      <c r="C16" s="203" t="s">
        <v>19</v>
      </c>
      <c r="F16" s="204" t="s">
        <v>19</v>
      </c>
    </row>
    <row r="17" spans="1:6" ht="48" customHeight="1" thickBot="1">
      <c r="A17" s="432" t="s">
        <v>287</v>
      </c>
      <c r="B17" s="432"/>
      <c r="C17" s="432"/>
      <c r="D17" s="432"/>
      <c r="E17" s="432"/>
      <c r="F17" s="432"/>
    </row>
    <row r="18" spans="1:13" ht="105.75" thickBot="1">
      <c r="A18" s="163" t="s">
        <v>1</v>
      </c>
      <c r="B18" s="164" t="s">
        <v>470</v>
      </c>
      <c r="C18" s="165" t="s">
        <v>23</v>
      </c>
      <c r="D18" s="10" t="s">
        <v>284</v>
      </c>
      <c r="E18" s="13" t="s">
        <v>271</v>
      </c>
      <c r="F18" s="14" t="s">
        <v>272</v>
      </c>
      <c r="G18" s="303" t="s">
        <v>273</v>
      </c>
      <c r="H18" s="303" t="s">
        <v>274</v>
      </c>
      <c r="I18" s="303" t="s">
        <v>275</v>
      </c>
      <c r="J18" s="303" t="s">
        <v>276</v>
      </c>
      <c r="K18" s="303" t="s">
        <v>277</v>
      </c>
      <c r="L18" s="304" t="s">
        <v>278</v>
      </c>
      <c r="M18" s="15" t="s">
        <v>279</v>
      </c>
    </row>
    <row r="19" spans="1:13" ht="15.75" thickBot="1">
      <c r="A19" s="208" t="s">
        <v>10</v>
      </c>
      <c r="B19" s="205" t="s">
        <v>62</v>
      </c>
      <c r="C19" s="207" t="e">
        <f>SUM(#REF!,#REF!,#REF!,#REF!)</f>
        <v>#REF!</v>
      </c>
      <c r="D19" s="207">
        <v>171446</v>
      </c>
      <c r="E19" s="207">
        <v>39805</v>
      </c>
      <c r="F19" s="207"/>
      <c r="G19" s="207">
        <v>1655</v>
      </c>
      <c r="H19" s="207">
        <v>21354</v>
      </c>
      <c r="I19" s="207">
        <v>16061</v>
      </c>
      <c r="J19" s="207"/>
      <c r="K19" s="207">
        <v>9598</v>
      </c>
      <c r="L19" s="207">
        <v>13895</v>
      </c>
      <c r="M19" s="193">
        <f aca="true" t="shared" si="5" ref="M19:M24">SUM(D19:L19)</f>
        <v>273814</v>
      </c>
    </row>
    <row r="20" spans="1:13" ht="15.75" thickBot="1">
      <c r="A20" s="208" t="s">
        <v>13</v>
      </c>
      <c r="B20" s="209" t="s">
        <v>70</v>
      </c>
      <c r="C20" s="206" t="e">
        <f>#REF!+#REF!+#REF!</f>
        <v>#REF!</v>
      </c>
      <c r="D20" s="207">
        <v>27774</v>
      </c>
      <c r="E20" s="207"/>
      <c r="F20" s="207">
        <v>2000</v>
      </c>
      <c r="G20" s="207"/>
      <c r="H20" s="207">
        <v>3731</v>
      </c>
      <c r="I20" s="207"/>
      <c r="J20" s="207">
        <v>706</v>
      </c>
      <c r="K20" s="207"/>
      <c r="L20" s="207">
        <v>1011</v>
      </c>
      <c r="M20" s="193">
        <f>SUM(D20:L20)</f>
        <v>35222</v>
      </c>
    </row>
    <row r="21" spans="1:13" ht="30.75" thickBot="1">
      <c r="A21" s="208" t="s">
        <v>14</v>
      </c>
      <c r="B21" s="209" t="s">
        <v>75</v>
      </c>
      <c r="C21" s="206" t="e">
        <f>SUM(#REF!)</f>
        <v>#REF!</v>
      </c>
      <c r="D21" s="207"/>
      <c r="E21" s="207"/>
      <c r="F21" s="207">
        <v>12687</v>
      </c>
      <c r="G21" s="207">
        <v>13531</v>
      </c>
      <c r="H21" s="207">
        <v>598</v>
      </c>
      <c r="I21" s="207"/>
      <c r="J21" s="207">
        <v>14896</v>
      </c>
      <c r="K21" s="207"/>
      <c r="L21" s="207"/>
      <c r="M21" s="193">
        <f t="shared" si="5"/>
        <v>41712</v>
      </c>
    </row>
    <row r="22" spans="1:13" ht="15.75" thickBot="1">
      <c r="A22" s="210"/>
      <c r="B22" s="211" t="s">
        <v>16</v>
      </c>
      <c r="C22" s="206" t="e">
        <f>#REF!+#REF!+C19+C20+C21+#REF!+#REF!+#REF!+#REF!</f>
        <v>#REF!</v>
      </c>
      <c r="D22" s="207">
        <f aca="true" t="shared" si="6" ref="D22:L22">SUM(D19:D21)</f>
        <v>199220</v>
      </c>
      <c r="E22" s="207">
        <f t="shared" si="6"/>
        <v>39805</v>
      </c>
      <c r="F22" s="207">
        <f t="shared" si="6"/>
        <v>14687</v>
      </c>
      <c r="G22" s="207">
        <f t="shared" si="6"/>
        <v>15186</v>
      </c>
      <c r="H22" s="207">
        <f t="shared" si="6"/>
        <v>25683</v>
      </c>
      <c r="I22" s="207">
        <f t="shared" si="6"/>
        <v>16061</v>
      </c>
      <c r="J22" s="207">
        <f t="shared" si="6"/>
        <v>15602</v>
      </c>
      <c r="K22" s="207">
        <f t="shared" si="6"/>
        <v>9598</v>
      </c>
      <c r="L22" s="207">
        <f t="shared" si="6"/>
        <v>14906</v>
      </c>
      <c r="M22" s="193">
        <f t="shared" si="5"/>
        <v>350748</v>
      </c>
    </row>
    <row r="23" spans="1:13" ht="15">
      <c r="A23" s="212" t="s">
        <v>213</v>
      </c>
      <c r="B23" s="213" t="s">
        <v>17</v>
      </c>
      <c r="C23" s="214"/>
      <c r="D23" s="215"/>
      <c r="E23" s="216"/>
      <c r="M23" s="217">
        <f t="shared" si="5"/>
        <v>0</v>
      </c>
    </row>
    <row r="24" spans="1:13" ht="15">
      <c r="A24" s="155" t="s">
        <v>212</v>
      </c>
      <c r="B24" s="218" t="s">
        <v>214</v>
      </c>
      <c r="C24" s="219" t="str">
        <f>'[1]Budžets'!$H$436</f>
        <v>S.Velberga</v>
      </c>
      <c r="D24" s="203">
        <v>7750</v>
      </c>
      <c r="H24" s="155">
        <v>1000</v>
      </c>
      <c r="I24" s="155">
        <v>2878</v>
      </c>
      <c r="K24" s="155">
        <v>1772</v>
      </c>
      <c r="L24" s="155">
        <v>1014</v>
      </c>
      <c r="M24" s="217">
        <f t="shared" si="5"/>
        <v>14414</v>
      </c>
    </row>
    <row r="25" spans="2:13" ht="15">
      <c r="B25" s="218"/>
      <c r="C25" s="219"/>
      <c r="D25" s="203"/>
      <c r="M25" s="217"/>
    </row>
    <row r="26" spans="1:13" ht="29.25">
      <c r="A26" s="382" t="s">
        <v>418</v>
      </c>
      <c r="B26" s="381" t="s">
        <v>304</v>
      </c>
      <c r="C26" s="214"/>
      <c r="D26" s="220">
        <f aca="true" t="shared" si="7" ref="D26:M26">D14-D24-D22-D23</f>
        <v>120315</v>
      </c>
      <c r="E26" s="220">
        <f t="shared" si="7"/>
        <v>-26729</v>
      </c>
      <c r="F26" s="220">
        <f t="shared" si="7"/>
        <v>-12665</v>
      </c>
      <c r="G26" s="220">
        <f t="shared" si="7"/>
        <v>-13530</v>
      </c>
      <c r="H26" s="220">
        <f t="shared" si="7"/>
        <v>-21354</v>
      </c>
      <c r="I26" s="220">
        <f t="shared" si="7"/>
        <v>-9025</v>
      </c>
      <c r="J26" s="220">
        <f t="shared" si="7"/>
        <v>-13528</v>
      </c>
      <c r="K26" s="220">
        <f t="shared" si="7"/>
        <v>-9589</v>
      </c>
      <c r="L26" s="220">
        <f t="shared" si="7"/>
        <v>-13895</v>
      </c>
      <c r="M26" s="220">
        <f t="shared" si="7"/>
        <v>0</v>
      </c>
    </row>
    <row r="27" spans="1:13" ht="15">
      <c r="A27" s="382"/>
      <c r="B27" s="381"/>
      <c r="C27" s="214"/>
      <c r="D27" s="220"/>
      <c r="E27" s="220"/>
      <c r="F27" s="220"/>
      <c r="G27" s="220"/>
      <c r="H27" s="220"/>
      <c r="I27" s="220"/>
      <c r="J27" s="220"/>
      <c r="K27" s="220"/>
      <c r="L27" s="220"/>
      <c r="M27" s="220"/>
    </row>
    <row r="28" spans="1:13" ht="15">
      <c r="A28" s="382"/>
      <c r="B28" s="381"/>
      <c r="C28" s="214"/>
      <c r="D28" s="220"/>
      <c r="E28" s="220"/>
      <c r="F28" s="220"/>
      <c r="G28" s="220"/>
      <c r="H28" s="220"/>
      <c r="I28" s="220"/>
      <c r="J28" s="220"/>
      <c r="K28" s="220"/>
      <c r="L28" s="220"/>
      <c r="M28" s="220"/>
    </row>
    <row r="29" spans="2:6" ht="15">
      <c r="B29" s="202" t="s">
        <v>18</v>
      </c>
      <c r="C29" s="203" t="s">
        <v>19</v>
      </c>
      <c r="F29" s="204" t="s">
        <v>19</v>
      </c>
    </row>
    <row r="30" spans="2:3" ht="15">
      <c r="B30" s="202"/>
      <c r="C30" s="203"/>
    </row>
    <row r="31" spans="1:7" ht="66" customHeight="1" thickBot="1">
      <c r="A31" s="433" t="s">
        <v>280</v>
      </c>
      <c r="B31" s="433"/>
      <c r="C31" s="433"/>
      <c r="D31" s="433"/>
      <c r="E31" s="433"/>
      <c r="F31" s="433"/>
      <c r="G31" s="433"/>
    </row>
    <row r="32" spans="1:13" ht="105.75" thickBot="1">
      <c r="A32" s="163" t="s">
        <v>1</v>
      </c>
      <c r="B32" s="164" t="s">
        <v>470</v>
      </c>
      <c r="C32" s="165" t="s">
        <v>23</v>
      </c>
      <c r="D32" s="10" t="s">
        <v>284</v>
      </c>
      <c r="E32" s="13" t="s">
        <v>271</v>
      </c>
      <c r="F32" s="14" t="s">
        <v>272</v>
      </c>
      <c r="G32" s="303" t="s">
        <v>273</v>
      </c>
      <c r="H32" s="303" t="s">
        <v>274</v>
      </c>
      <c r="I32" s="303" t="s">
        <v>275</v>
      </c>
      <c r="J32" s="303" t="s">
        <v>276</v>
      </c>
      <c r="K32" s="303" t="s">
        <v>277</v>
      </c>
      <c r="L32" s="304" t="s">
        <v>278</v>
      </c>
      <c r="M32" s="15" t="s">
        <v>279</v>
      </c>
    </row>
    <row r="33" spans="1:13" ht="15">
      <c r="A33" s="221">
        <v>1100</v>
      </c>
      <c r="B33" s="222" t="s">
        <v>153</v>
      </c>
      <c r="C33" s="223" t="e">
        <f>SUM(#REF!+#REF!+#REF!+#REF!)</f>
        <v>#REF!</v>
      </c>
      <c r="D33" s="224">
        <v>8186</v>
      </c>
      <c r="E33" s="224">
        <v>6837</v>
      </c>
      <c r="F33" s="224">
        <v>1000</v>
      </c>
      <c r="G33" s="224">
        <v>6340</v>
      </c>
      <c r="H33" s="224"/>
      <c r="I33" s="224"/>
      <c r="J33" s="224">
        <v>3995</v>
      </c>
      <c r="K33" s="224">
        <v>3000</v>
      </c>
      <c r="L33" s="225">
        <v>6000</v>
      </c>
      <c r="M33" s="226">
        <f>SUM(D33:L33)</f>
        <v>35358</v>
      </c>
    </row>
    <row r="34" spans="1:13" ht="47.25" customHeight="1" thickBot="1">
      <c r="A34" s="227">
        <v>1200</v>
      </c>
      <c r="B34" s="228" t="s">
        <v>154</v>
      </c>
      <c r="C34" s="229" t="e">
        <f>SUM(#REF!+#REF!)</f>
        <v>#REF!</v>
      </c>
      <c r="D34" s="230">
        <v>1972</v>
      </c>
      <c r="E34" s="230">
        <v>1647</v>
      </c>
      <c r="F34" s="230">
        <v>241</v>
      </c>
      <c r="G34" s="230">
        <v>1927</v>
      </c>
      <c r="H34" s="230"/>
      <c r="I34" s="230"/>
      <c r="J34" s="230">
        <v>962</v>
      </c>
      <c r="K34" s="230">
        <v>723</v>
      </c>
      <c r="L34" s="231">
        <v>1445</v>
      </c>
      <c r="M34" s="232">
        <f>SUM(D34:L34)</f>
        <v>8917</v>
      </c>
    </row>
    <row r="35" spans="1:13" ht="15.75" thickBot="1">
      <c r="A35" s="233">
        <v>2000</v>
      </c>
      <c r="B35" s="234" t="s">
        <v>155</v>
      </c>
      <c r="C35" s="235" t="e">
        <f>SUM(#REF!+C36+C37+#REF!+C38)</f>
        <v>#REF!</v>
      </c>
      <c r="D35" s="236">
        <f aca="true" t="shared" si="8" ref="D35:L35">SUM(D36+D37+D38)</f>
        <v>185562</v>
      </c>
      <c r="E35" s="236">
        <f t="shared" si="8"/>
        <v>29321</v>
      </c>
      <c r="F35" s="236">
        <f t="shared" si="8"/>
        <v>13446</v>
      </c>
      <c r="G35" s="236">
        <f t="shared" si="8"/>
        <v>5919</v>
      </c>
      <c r="H35" s="236">
        <f t="shared" si="8"/>
        <v>25683</v>
      </c>
      <c r="I35" s="236">
        <f t="shared" si="8"/>
        <v>16061</v>
      </c>
      <c r="J35" s="236">
        <f t="shared" si="8"/>
        <v>10645</v>
      </c>
      <c r="K35" s="236">
        <f t="shared" si="8"/>
        <v>5875</v>
      </c>
      <c r="L35" s="236">
        <f t="shared" si="8"/>
        <v>7461</v>
      </c>
      <c r="M35" s="238">
        <f>SUM(M36:M38)</f>
        <v>299973</v>
      </c>
    </row>
    <row r="36" spans="1:13" ht="15">
      <c r="A36" s="239">
        <v>2200</v>
      </c>
      <c r="B36" s="240" t="s">
        <v>156</v>
      </c>
      <c r="C36" s="241" t="e">
        <f>SUM(#REF!+#REF!+#REF!+#REF!+#REF!+#REF!+#REF!+#REF!)</f>
        <v>#REF!</v>
      </c>
      <c r="D36" s="241">
        <v>184314</v>
      </c>
      <c r="E36" s="241">
        <v>23760</v>
      </c>
      <c r="F36" s="241">
        <v>9946</v>
      </c>
      <c r="G36" s="241">
        <v>520</v>
      </c>
      <c r="H36" s="241">
        <v>11442</v>
      </c>
      <c r="I36" s="241">
        <v>16061</v>
      </c>
      <c r="J36" s="241">
        <v>10445</v>
      </c>
      <c r="K36" s="241">
        <v>2000</v>
      </c>
      <c r="L36" s="242">
        <v>1835</v>
      </c>
      <c r="M36" s="243">
        <f>SUM(D36:L36)</f>
        <v>260323</v>
      </c>
    </row>
    <row r="37" spans="1:13" ht="45">
      <c r="A37" s="244">
        <v>2300</v>
      </c>
      <c r="B37" s="245" t="s">
        <v>157</v>
      </c>
      <c r="C37" s="246" t="e">
        <f>SUM(#REF!+#REF!+#REF!+#REF!+#REF!+#REF!+#REF!+#REF!)</f>
        <v>#REF!</v>
      </c>
      <c r="D37" s="247">
        <v>1248</v>
      </c>
      <c r="E37" s="247">
        <v>5561</v>
      </c>
      <c r="F37" s="247">
        <v>3500</v>
      </c>
      <c r="G37" s="247">
        <v>5399</v>
      </c>
      <c r="H37" s="247">
        <v>13608</v>
      </c>
      <c r="I37" s="247"/>
      <c r="J37" s="247">
        <v>200</v>
      </c>
      <c r="K37" s="247">
        <v>3875</v>
      </c>
      <c r="L37" s="248">
        <v>5626</v>
      </c>
      <c r="M37" s="249">
        <f>SUM(D37:L37)</f>
        <v>39017</v>
      </c>
    </row>
    <row r="38" spans="1:13" ht="15">
      <c r="A38" s="244">
        <v>2500</v>
      </c>
      <c r="B38" s="245" t="s">
        <v>158</v>
      </c>
      <c r="C38" s="246" t="e">
        <f>SUM(#REF!)</f>
        <v>#REF!</v>
      </c>
      <c r="D38" s="247"/>
      <c r="E38" s="247"/>
      <c r="F38" s="247"/>
      <c r="G38" s="247"/>
      <c r="H38" s="247">
        <v>633</v>
      </c>
      <c r="I38" s="247"/>
      <c r="J38" s="247"/>
      <c r="K38" s="247"/>
      <c r="L38" s="248"/>
      <c r="M38" s="250">
        <f>SUM(D38:L38)</f>
        <v>633</v>
      </c>
    </row>
    <row r="39" spans="1:13" ht="30">
      <c r="A39" s="244">
        <v>3200</v>
      </c>
      <c r="B39" s="245" t="s">
        <v>159</v>
      </c>
      <c r="C39" s="246" t="e">
        <f>SUM(#REF!)</f>
        <v>#REF!</v>
      </c>
      <c r="D39" s="247">
        <v>3500</v>
      </c>
      <c r="E39" s="247"/>
      <c r="F39" s="247"/>
      <c r="G39" s="247"/>
      <c r="H39" s="247"/>
      <c r="I39" s="247"/>
      <c r="J39" s="247"/>
      <c r="K39" s="247"/>
      <c r="L39" s="248"/>
      <c r="M39" s="250">
        <f>SUM(D39:L39)</f>
        <v>3500</v>
      </c>
    </row>
    <row r="40" spans="1:13" ht="15.75" thickBot="1">
      <c r="A40" s="244">
        <v>5200</v>
      </c>
      <c r="B40" s="245" t="s">
        <v>163</v>
      </c>
      <c r="C40" s="246" t="e">
        <f>SUM(#REF!+#REF!+#REF!+#REF!)</f>
        <v>#REF!</v>
      </c>
      <c r="D40" s="247"/>
      <c r="E40" s="247">
        <v>2000</v>
      </c>
      <c r="F40" s="247"/>
      <c r="G40" s="247">
        <v>1000</v>
      </c>
      <c r="H40" s="247"/>
      <c r="I40" s="247"/>
      <c r="J40" s="247"/>
      <c r="K40" s="247"/>
      <c r="L40" s="248"/>
      <c r="M40" s="250">
        <f>SUM(D40:L40)</f>
        <v>3000</v>
      </c>
    </row>
    <row r="41" spans="1:13" ht="15.75" thickBot="1">
      <c r="A41" s="251"/>
      <c r="B41" s="252" t="s">
        <v>165</v>
      </c>
      <c r="C41" s="235" t="e">
        <f>SUM(C33+C34+C35+C39+#REF!+#REF!+#REF!+#REF!+C40+#REF!+#REF!+#REF!+#REF!)</f>
        <v>#REF!</v>
      </c>
      <c r="D41" s="236">
        <f aca="true" t="shared" si="9" ref="D41:M41">SUM(D33:D35,D39:D40)</f>
        <v>199220</v>
      </c>
      <c r="E41" s="236">
        <f t="shared" si="9"/>
        <v>39805</v>
      </c>
      <c r="F41" s="236">
        <f t="shared" si="9"/>
        <v>14687</v>
      </c>
      <c r="G41" s="236">
        <f t="shared" si="9"/>
        <v>15186</v>
      </c>
      <c r="H41" s="236">
        <f t="shared" si="9"/>
        <v>25683</v>
      </c>
      <c r="I41" s="236">
        <f t="shared" si="9"/>
        <v>16061</v>
      </c>
      <c r="J41" s="236">
        <f t="shared" si="9"/>
        <v>15602</v>
      </c>
      <c r="K41" s="236">
        <f t="shared" si="9"/>
        <v>9598</v>
      </c>
      <c r="L41" s="237">
        <f t="shared" si="9"/>
        <v>14906</v>
      </c>
      <c r="M41" s="238">
        <f t="shared" si="9"/>
        <v>350748</v>
      </c>
    </row>
    <row r="42" spans="1:13" ht="15">
      <c r="A42" s="215"/>
      <c r="B42" s="421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</row>
    <row r="43" spans="1:13" ht="15">
      <c r="A43" s="215"/>
      <c r="B43" s="421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</row>
    <row r="44" spans="1:13" ht="15">
      <c r="A44" s="215"/>
      <c r="B44" s="421"/>
      <c r="C44" s="422"/>
      <c r="D44" s="423"/>
      <c r="E44" s="423"/>
      <c r="F44" s="423"/>
      <c r="G44" s="423"/>
      <c r="H44" s="423"/>
      <c r="I44" s="423"/>
      <c r="J44" s="423"/>
      <c r="K44" s="423"/>
      <c r="L44" s="423"/>
      <c r="M44" s="423"/>
    </row>
    <row r="45" spans="1:6" ht="15">
      <c r="A45" s="216"/>
      <c r="B45" s="254" t="s">
        <v>18</v>
      </c>
      <c r="C45" s="214"/>
      <c r="D45" s="215"/>
      <c r="E45" s="216"/>
      <c r="F45" s="204" t="s">
        <v>19</v>
      </c>
    </row>
    <row r="46" spans="1:5" ht="15">
      <c r="A46" s="216"/>
      <c r="B46" s="253"/>
      <c r="C46" s="214"/>
      <c r="D46" s="215"/>
      <c r="E46" s="216"/>
    </row>
    <row r="47" spans="1:5" ht="15">
      <c r="A47" s="216"/>
      <c r="B47" s="253"/>
      <c r="C47" s="214"/>
      <c r="D47" s="215"/>
      <c r="E47" s="216"/>
    </row>
    <row r="48" spans="1:5" ht="15">
      <c r="A48" s="216"/>
      <c r="B48" s="253"/>
      <c r="C48" s="214"/>
      <c r="D48" s="215"/>
      <c r="E48" s="216"/>
    </row>
    <row r="50" ht="15">
      <c r="C50" s="255"/>
    </row>
    <row r="51" ht="15">
      <c r="C51" s="255"/>
    </row>
    <row r="52" ht="15">
      <c r="C52" s="255"/>
    </row>
    <row r="53" ht="15">
      <c r="C53" s="255"/>
    </row>
    <row r="54" ht="15">
      <c r="C54" s="255"/>
    </row>
    <row r="55" ht="15">
      <c r="C55" s="255"/>
    </row>
    <row r="56" spans="1:4" ht="15">
      <c r="A56" s="159"/>
      <c r="B56" s="162"/>
      <c r="C56" s="159"/>
      <c r="D56" s="159"/>
    </row>
    <row r="57" spans="1:5" ht="15">
      <c r="A57" s="256"/>
      <c r="B57" s="257"/>
      <c r="C57" s="258"/>
      <c r="D57" s="259"/>
      <c r="E57" s="170"/>
    </row>
    <row r="58" spans="1:4" ht="15">
      <c r="A58" s="256"/>
      <c r="B58" s="257"/>
      <c r="C58" s="260"/>
      <c r="D58" s="260"/>
    </row>
    <row r="59" spans="2:3" ht="15">
      <c r="B59" s="202"/>
      <c r="C59" s="203"/>
    </row>
    <row r="60" spans="2:3" ht="15">
      <c r="B60" s="202"/>
      <c r="C60" s="203"/>
    </row>
    <row r="61" spans="2:3" ht="15">
      <c r="B61" s="202"/>
      <c r="C61" s="203"/>
    </row>
    <row r="62" spans="1:3" ht="15">
      <c r="A62" s="256"/>
      <c r="B62" s="257"/>
      <c r="C62" s="260"/>
    </row>
    <row r="63" spans="1:3" ht="15">
      <c r="A63" s="256"/>
      <c r="B63" s="257"/>
      <c r="C63" s="159" t="s">
        <v>0</v>
      </c>
    </row>
    <row r="64" spans="1:3" ht="15">
      <c r="A64" s="261"/>
      <c r="B64" s="262"/>
      <c r="C64" s="159" t="s">
        <v>22</v>
      </c>
    </row>
    <row r="65" ht="15">
      <c r="C65" s="255"/>
    </row>
    <row r="66" ht="15">
      <c r="C66" s="255"/>
    </row>
    <row r="67" ht="15">
      <c r="C67" s="255"/>
    </row>
    <row r="68" ht="15">
      <c r="C68" s="255"/>
    </row>
    <row r="69" ht="15">
      <c r="C69" s="255"/>
    </row>
    <row r="70" ht="15">
      <c r="C70" s="255"/>
    </row>
    <row r="71" ht="15">
      <c r="C71" s="255"/>
    </row>
    <row r="72" ht="15">
      <c r="C72" s="255"/>
    </row>
    <row r="73" ht="15">
      <c r="C73" s="255"/>
    </row>
    <row r="74" ht="15">
      <c r="C74" s="255"/>
    </row>
    <row r="75" ht="15">
      <c r="C75" s="255"/>
    </row>
    <row r="76" ht="15">
      <c r="C76" s="255"/>
    </row>
    <row r="77" ht="15">
      <c r="C77" s="255"/>
    </row>
    <row r="78" ht="15">
      <c r="C78" s="255"/>
    </row>
    <row r="79" ht="15">
      <c r="C79" s="255"/>
    </row>
  </sheetData>
  <sheetProtection/>
  <mergeCells count="2">
    <mergeCell ref="A17:F17"/>
    <mergeCell ref="A31:G31"/>
  </mergeCells>
  <printOptions/>
  <pageMargins left="0.4724409448818898" right="0.3937007874015748" top="1.1811023622047245" bottom="0.5905511811023623" header="0.5118110236220472" footer="0.5118110236220472"/>
  <pageSetup horizontalDpi="600" verticalDpi="600" orientation="landscape" paperSize="9" scale="85" r:id="rId1"/>
  <rowBreaks count="2" manualBreakCount="2">
    <brk id="16" max="255" man="1"/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A63" sqref="A63:F63"/>
    </sheetView>
  </sheetViews>
  <sheetFormatPr defaultColWidth="9.140625" defaultRowHeight="12.75"/>
  <cols>
    <col min="1" max="1" width="27.421875" style="264" customWidth="1"/>
    <col min="2" max="2" width="14.57421875" style="264" customWidth="1"/>
    <col min="3" max="3" width="13.421875" style="264" customWidth="1"/>
    <col min="4" max="4" width="12.28125" style="264" customWidth="1"/>
    <col min="5" max="5" width="13.00390625" style="264" customWidth="1"/>
    <col min="6" max="6" width="13.421875" style="264" hidden="1" customWidth="1"/>
    <col min="7" max="7" width="12.00390625" style="264" customWidth="1"/>
    <col min="8" max="16384" width="9.140625" style="264" customWidth="1"/>
  </cols>
  <sheetData>
    <row r="1" spans="1:6" ht="18.75" customHeight="1">
      <c r="A1" s="436" t="s">
        <v>215</v>
      </c>
      <c r="B1" s="436"/>
      <c r="C1" s="436"/>
      <c r="D1" s="436"/>
      <c r="E1" s="436"/>
      <c r="F1" s="436"/>
    </row>
    <row r="2" spans="1:6" ht="18.75" customHeight="1">
      <c r="A2" s="436" t="s">
        <v>289</v>
      </c>
      <c r="B2" s="436"/>
      <c r="C2" s="436"/>
      <c r="D2" s="436"/>
      <c r="E2" s="436"/>
      <c r="F2" s="436"/>
    </row>
    <row r="3" spans="1:6" ht="18.75" customHeight="1">
      <c r="A3" s="437" t="s">
        <v>216</v>
      </c>
      <c r="B3" s="437"/>
      <c r="C3" s="437"/>
      <c r="D3" s="437"/>
      <c r="E3" s="437"/>
      <c r="F3" s="438"/>
    </row>
    <row r="4" spans="1:6" ht="36.75" customHeight="1">
      <c r="A4" s="434" t="s">
        <v>217</v>
      </c>
      <c r="B4" s="434" t="s">
        <v>218</v>
      </c>
      <c r="C4" s="434" t="s">
        <v>211</v>
      </c>
      <c r="D4" s="434" t="s">
        <v>219</v>
      </c>
      <c r="E4" s="434" t="s">
        <v>220</v>
      </c>
      <c r="F4" s="294"/>
    </row>
    <row r="5" spans="1:5" ht="18" customHeight="1">
      <c r="A5" s="435"/>
      <c r="B5" s="435"/>
      <c r="C5" s="435"/>
      <c r="D5" s="435"/>
      <c r="E5" s="435"/>
    </row>
    <row r="6" spans="1:5" ht="18" customHeight="1">
      <c r="A6" s="265" t="s">
        <v>290</v>
      </c>
      <c r="B6" s="266">
        <v>171442</v>
      </c>
      <c r="C6" s="266">
        <v>25250</v>
      </c>
      <c r="D6" s="266"/>
      <c r="E6" s="266">
        <f aca="true" t="shared" si="0" ref="E6:E16">SUM(B6:D6)</f>
        <v>196692</v>
      </c>
    </row>
    <row r="7" spans="1:5" ht="24" customHeight="1">
      <c r="A7" s="267" t="s">
        <v>291</v>
      </c>
      <c r="B7" s="268">
        <v>4</v>
      </c>
      <c r="C7" s="269">
        <v>10274</v>
      </c>
      <c r="D7" s="268"/>
      <c r="E7" s="270">
        <f t="shared" si="0"/>
        <v>10278</v>
      </c>
    </row>
    <row r="8" spans="1:5" s="271" customFormat="1" ht="15.75">
      <c r="A8" s="265" t="s">
        <v>292</v>
      </c>
      <c r="B8" s="266">
        <f>SUM(B6:B7)</f>
        <v>171446</v>
      </c>
      <c r="C8" s="266">
        <f>SUM(C6:C7)</f>
        <v>35524</v>
      </c>
      <c r="D8" s="266">
        <f>SUM(D6:D7)</f>
        <v>0</v>
      </c>
      <c r="E8" s="266">
        <f t="shared" si="0"/>
        <v>206970</v>
      </c>
    </row>
    <row r="9" spans="1:5" ht="15.75">
      <c r="A9" s="272" t="s">
        <v>293</v>
      </c>
      <c r="B9" s="273">
        <f>SUM(B10:B16)</f>
        <v>171446</v>
      </c>
      <c r="C9" s="273">
        <f>SUM(C10:C16)</f>
        <v>27774</v>
      </c>
      <c r="D9" s="273">
        <f>SUM(D10:D16)</f>
        <v>0</v>
      </c>
      <c r="E9" s="273">
        <f t="shared" si="0"/>
        <v>199220</v>
      </c>
    </row>
    <row r="10" spans="1:5" ht="15.75">
      <c r="A10" s="274" t="s">
        <v>221</v>
      </c>
      <c r="B10" s="275">
        <v>6586</v>
      </c>
      <c r="C10" s="275">
        <v>1600</v>
      </c>
      <c r="D10" s="276"/>
      <c r="E10" s="277">
        <f t="shared" si="0"/>
        <v>8186</v>
      </c>
    </row>
    <row r="11" spans="1:5" ht="15.75">
      <c r="A11" s="274" t="s">
        <v>222</v>
      </c>
      <c r="B11" s="275">
        <v>1587</v>
      </c>
      <c r="C11" s="275">
        <v>385</v>
      </c>
      <c r="D11" s="276"/>
      <c r="E11" s="277">
        <f t="shared" si="0"/>
        <v>1972</v>
      </c>
    </row>
    <row r="12" spans="1:5" ht="15.75">
      <c r="A12" s="274">
        <v>2200</v>
      </c>
      <c r="B12" s="275">
        <v>163273</v>
      </c>
      <c r="C12" s="275">
        <v>21041</v>
      </c>
      <c r="D12" s="276"/>
      <c r="E12" s="277">
        <f t="shared" si="0"/>
        <v>184314</v>
      </c>
    </row>
    <row r="13" spans="1:5" ht="15.75">
      <c r="A13" s="274">
        <v>2300</v>
      </c>
      <c r="B13" s="278"/>
      <c r="C13" s="275">
        <v>1248</v>
      </c>
      <c r="D13" s="279"/>
      <c r="E13" s="277">
        <f t="shared" si="0"/>
        <v>1248</v>
      </c>
    </row>
    <row r="14" spans="1:5" ht="15.75">
      <c r="A14" s="274">
        <v>2500</v>
      </c>
      <c r="B14" s="278"/>
      <c r="C14" s="275"/>
      <c r="D14" s="279"/>
      <c r="E14" s="277">
        <f t="shared" si="0"/>
        <v>0</v>
      </c>
    </row>
    <row r="15" spans="1:5" ht="15.75">
      <c r="A15" s="274">
        <v>3200</v>
      </c>
      <c r="B15" s="278"/>
      <c r="C15" s="275">
        <v>3500</v>
      </c>
      <c r="D15" s="279"/>
      <c r="E15" s="277">
        <f t="shared" si="0"/>
        <v>3500</v>
      </c>
    </row>
    <row r="16" spans="1:5" ht="15.75">
      <c r="A16" s="274">
        <v>5200</v>
      </c>
      <c r="B16" s="278"/>
      <c r="C16" s="278"/>
      <c r="D16" s="279"/>
      <c r="E16" s="277">
        <f t="shared" si="0"/>
        <v>0</v>
      </c>
    </row>
    <row r="17" spans="1:5" ht="15.75">
      <c r="A17" s="280" t="s">
        <v>294</v>
      </c>
      <c r="B17" s="281">
        <f>B8-B9</f>
        <v>0</v>
      </c>
      <c r="C17" s="281">
        <f>C8-C9</f>
        <v>7750</v>
      </c>
      <c r="D17" s="281">
        <f>D8-D9</f>
        <v>0</v>
      </c>
      <c r="E17" s="281">
        <f>E8-E9</f>
        <v>7750</v>
      </c>
    </row>
    <row r="20" spans="1:5" ht="15.75">
      <c r="A20" s="282" t="s">
        <v>223</v>
      </c>
      <c r="E20" s="282" t="s">
        <v>224</v>
      </c>
    </row>
    <row r="21" spans="1:5" ht="15.75">
      <c r="A21" s="282"/>
      <c r="E21" s="282"/>
    </row>
    <row r="22" spans="1:5" ht="15.75">
      <c r="A22" s="282"/>
      <c r="E22" s="282"/>
    </row>
    <row r="23" spans="1:6" ht="18.75">
      <c r="A23" s="436" t="s">
        <v>225</v>
      </c>
      <c r="B23" s="436"/>
      <c r="C23" s="436"/>
      <c r="D23" s="436"/>
      <c r="E23" s="436"/>
      <c r="F23" s="436"/>
    </row>
    <row r="24" spans="1:6" ht="18.75">
      <c r="A24" s="436" t="s">
        <v>295</v>
      </c>
      <c r="B24" s="436"/>
      <c r="C24" s="436"/>
      <c r="D24" s="436"/>
      <c r="E24" s="436"/>
      <c r="F24" s="436"/>
    </row>
    <row r="25" spans="1:6" ht="18.75">
      <c r="A25" s="263"/>
      <c r="B25" s="263"/>
      <c r="C25" s="263"/>
      <c r="D25" s="263"/>
      <c r="E25" s="263"/>
      <c r="F25" s="263"/>
    </row>
    <row r="26" spans="1:6" ht="12.75" customHeight="1">
      <c r="A26" s="434" t="s">
        <v>217</v>
      </c>
      <c r="B26" s="434" t="s">
        <v>218</v>
      </c>
      <c r="C26" s="434" t="s">
        <v>211</v>
      </c>
      <c r="D26" s="434" t="s">
        <v>219</v>
      </c>
      <c r="E26" s="434" t="s">
        <v>226</v>
      </c>
      <c r="F26" s="283"/>
    </row>
    <row r="27" spans="1:6" ht="17.25" customHeight="1">
      <c r="A27" s="435"/>
      <c r="B27" s="435"/>
      <c r="C27" s="435"/>
      <c r="D27" s="435"/>
      <c r="E27" s="435"/>
      <c r="F27" s="284"/>
    </row>
    <row r="28" spans="1:6" ht="15.75">
      <c r="A28" s="265" t="s">
        <v>290</v>
      </c>
      <c r="B28" s="266">
        <v>26729</v>
      </c>
      <c r="C28" s="266">
        <v>2200</v>
      </c>
      <c r="D28" s="266"/>
      <c r="E28" s="266">
        <f aca="true" t="shared" si="1" ref="E28:E36">SUM(B28:D28)</f>
        <v>28929</v>
      </c>
      <c r="F28" s="285"/>
    </row>
    <row r="29" spans="1:6" ht="15.75">
      <c r="A29" s="267" t="s">
        <v>291</v>
      </c>
      <c r="B29" s="286">
        <v>1</v>
      </c>
      <c r="C29" s="287">
        <v>7108</v>
      </c>
      <c r="D29" s="286">
        <v>3767</v>
      </c>
      <c r="E29" s="270">
        <f t="shared" si="1"/>
        <v>10876</v>
      </c>
      <c r="F29" s="285"/>
    </row>
    <row r="30" spans="1:6" ht="15.75">
      <c r="A30" s="265" t="s">
        <v>292</v>
      </c>
      <c r="B30" s="266">
        <f>SUM(B28:B29)</f>
        <v>26730</v>
      </c>
      <c r="C30" s="266">
        <f>SUM(C28:C29)</f>
        <v>9308</v>
      </c>
      <c r="D30" s="266">
        <f>SUM(D28:D29)</f>
        <v>3767</v>
      </c>
      <c r="E30" s="266">
        <f t="shared" si="1"/>
        <v>39805</v>
      </c>
      <c r="F30" s="285"/>
    </row>
    <row r="31" spans="1:6" ht="15.75">
      <c r="A31" s="272" t="s">
        <v>293</v>
      </c>
      <c r="B31" s="273">
        <f>SUM(B32:B36)</f>
        <v>26730</v>
      </c>
      <c r="C31" s="273">
        <f>SUM(C32:C36)</f>
        <v>9308</v>
      </c>
      <c r="D31" s="273">
        <f>SUM(D32:D36)</f>
        <v>3767</v>
      </c>
      <c r="E31" s="273">
        <f t="shared" si="1"/>
        <v>39805</v>
      </c>
      <c r="F31" s="285"/>
    </row>
    <row r="32" spans="1:6" ht="15">
      <c r="A32" s="288" t="s">
        <v>221</v>
      </c>
      <c r="B32" s="289">
        <v>6837</v>
      </c>
      <c r="C32" s="289"/>
      <c r="D32" s="290"/>
      <c r="E32" s="291">
        <f t="shared" si="1"/>
        <v>6837</v>
      </c>
      <c r="F32" s="285"/>
    </row>
    <row r="33" spans="1:6" ht="15">
      <c r="A33" s="288" t="s">
        <v>222</v>
      </c>
      <c r="B33" s="289">
        <v>1647</v>
      </c>
      <c r="C33" s="289"/>
      <c r="D33" s="290"/>
      <c r="E33" s="291">
        <f t="shared" si="1"/>
        <v>1647</v>
      </c>
      <c r="F33" s="285"/>
    </row>
    <row r="34" spans="1:6" ht="15">
      <c r="A34" s="288">
        <v>2200</v>
      </c>
      <c r="B34" s="289">
        <v>13452</v>
      </c>
      <c r="C34" s="289">
        <v>9308</v>
      </c>
      <c r="D34" s="290">
        <v>1000</v>
      </c>
      <c r="E34" s="291">
        <f t="shared" si="1"/>
        <v>23760</v>
      </c>
      <c r="F34" s="285"/>
    </row>
    <row r="35" spans="1:6" ht="15">
      <c r="A35" s="288">
        <v>2300</v>
      </c>
      <c r="B35" s="289">
        <v>4794</v>
      </c>
      <c r="C35" s="289"/>
      <c r="D35" s="290">
        <v>767</v>
      </c>
      <c r="E35" s="291">
        <f t="shared" si="1"/>
        <v>5561</v>
      </c>
      <c r="F35" s="285"/>
    </row>
    <row r="36" spans="1:5" ht="15">
      <c r="A36" s="288">
        <v>5200</v>
      </c>
      <c r="B36" s="292"/>
      <c r="C36" s="292"/>
      <c r="D36" s="290">
        <v>2000</v>
      </c>
      <c r="E36" s="291">
        <f t="shared" si="1"/>
        <v>2000</v>
      </c>
    </row>
    <row r="37" spans="1:6" ht="15.75">
      <c r="A37" s="280" t="s">
        <v>294</v>
      </c>
      <c r="B37" s="273">
        <f>B30-B31</f>
        <v>0</v>
      </c>
      <c r="C37" s="281">
        <f>C30-C31</f>
        <v>0</v>
      </c>
      <c r="D37" s="281">
        <f>D30-D31</f>
        <v>0</v>
      </c>
      <c r="E37" s="266">
        <f>E30-E31</f>
        <v>0</v>
      </c>
      <c r="F37" s="294"/>
    </row>
    <row r="38" spans="1:6" ht="15.75">
      <c r="A38" s="424"/>
      <c r="B38" s="301"/>
      <c r="C38" s="425"/>
      <c r="D38" s="425"/>
      <c r="E38" s="426"/>
      <c r="F38" s="294"/>
    </row>
    <row r="39" spans="1:6" ht="15.75">
      <c r="A39" s="424"/>
      <c r="B39" s="301"/>
      <c r="C39" s="425"/>
      <c r="D39" s="425"/>
      <c r="E39" s="425"/>
      <c r="F39" s="294"/>
    </row>
    <row r="40" spans="1:6" ht="15.75">
      <c r="A40" s="440" t="s">
        <v>471</v>
      </c>
      <c r="B40" s="440"/>
      <c r="C40" s="440"/>
      <c r="D40" s="440"/>
      <c r="E40" s="440"/>
      <c r="F40" s="440"/>
    </row>
    <row r="41" spans="1:6" ht="15.75">
      <c r="A41" s="293"/>
      <c r="B41" s="293"/>
      <c r="C41" s="293"/>
      <c r="D41" s="293"/>
      <c r="E41" s="293"/>
      <c r="F41" s="293"/>
    </row>
    <row r="42" spans="1:6" ht="15.75">
      <c r="A42" s="293"/>
      <c r="B42" s="293"/>
      <c r="C42" s="293"/>
      <c r="D42" s="293"/>
      <c r="E42" s="293"/>
      <c r="F42" s="293"/>
    </row>
    <row r="43" spans="1:6" ht="15.75">
      <c r="A43" s="293"/>
      <c r="B43" s="293"/>
      <c r="C43" s="293"/>
      <c r="D43" s="293"/>
      <c r="E43" s="293"/>
      <c r="F43" s="293"/>
    </row>
    <row r="44" spans="1:6" ht="15.75">
      <c r="A44" s="293"/>
      <c r="B44" s="293"/>
      <c r="C44" s="293"/>
      <c r="D44" s="293"/>
      <c r="E44" s="293"/>
      <c r="F44" s="293"/>
    </row>
    <row r="45" spans="1:6" ht="18.75">
      <c r="A45" s="436" t="s">
        <v>227</v>
      </c>
      <c r="B45" s="436"/>
      <c r="C45" s="436"/>
      <c r="D45" s="436"/>
      <c r="E45" s="436"/>
      <c r="F45" s="436"/>
    </row>
    <row r="46" spans="1:6" ht="18.75">
      <c r="A46" s="436" t="s">
        <v>295</v>
      </c>
      <c r="B46" s="436"/>
      <c r="C46" s="436"/>
      <c r="D46" s="436"/>
      <c r="E46" s="436"/>
      <c r="F46" s="436"/>
    </row>
    <row r="47" spans="1:5" ht="12.75" customHeight="1">
      <c r="A47" s="434" t="s">
        <v>217</v>
      </c>
      <c r="B47" s="434" t="s">
        <v>218</v>
      </c>
      <c r="C47" s="434" t="s">
        <v>211</v>
      </c>
      <c r="D47" s="434" t="s">
        <v>219</v>
      </c>
      <c r="E47" s="434" t="s">
        <v>226</v>
      </c>
    </row>
    <row r="48" spans="1:5" ht="22.5" customHeight="1">
      <c r="A48" s="435"/>
      <c r="B48" s="435"/>
      <c r="C48" s="435"/>
      <c r="D48" s="435"/>
      <c r="E48" s="435"/>
    </row>
    <row r="49" spans="1:5" ht="17.25" customHeight="1">
      <c r="A49" s="265" t="s">
        <v>290</v>
      </c>
      <c r="B49" s="266">
        <v>21354</v>
      </c>
      <c r="C49" s="266">
        <v>1000</v>
      </c>
      <c r="D49" s="266"/>
      <c r="E49" s="266">
        <f aca="true" t="shared" si="2" ref="E49:E58">SUM(B49:D49)</f>
        <v>22354</v>
      </c>
    </row>
    <row r="50" spans="1:5" ht="15.75">
      <c r="A50" s="267" t="s">
        <v>291</v>
      </c>
      <c r="B50" s="286">
        <v>598</v>
      </c>
      <c r="C50" s="287">
        <v>3731</v>
      </c>
      <c r="D50" s="286"/>
      <c r="E50" s="270">
        <f t="shared" si="2"/>
        <v>4329</v>
      </c>
    </row>
    <row r="51" spans="1:5" ht="15.75">
      <c r="A51" s="265" t="s">
        <v>292</v>
      </c>
      <c r="B51" s="266">
        <f>SUM(B49:B50)</f>
        <v>21952</v>
      </c>
      <c r="C51" s="266">
        <f>SUM(C49:C50)</f>
        <v>4731</v>
      </c>
      <c r="D51" s="266">
        <f>SUM(D49:D50)</f>
        <v>0</v>
      </c>
      <c r="E51" s="266">
        <f t="shared" si="2"/>
        <v>26683</v>
      </c>
    </row>
    <row r="52" spans="1:5" ht="15.75">
      <c r="A52" s="272" t="s">
        <v>293</v>
      </c>
      <c r="B52" s="273">
        <f>SUM(B53:B58)</f>
        <v>21952</v>
      </c>
      <c r="C52" s="273">
        <f>SUM(C53:C58)</f>
        <v>3731</v>
      </c>
      <c r="D52" s="273">
        <f>SUM(D53:D58)</f>
        <v>0</v>
      </c>
      <c r="E52" s="273">
        <f t="shared" si="2"/>
        <v>25683</v>
      </c>
    </row>
    <row r="53" spans="1:5" ht="15">
      <c r="A53" s="288" t="s">
        <v>221</v>
      </c>
      <c r="B53" s="289"/>
      <c r="C53" s="289"/>
      <c r="D53" s="290"/>
      <c r="E53" s="291">
        <f t="shared" si="2"/>
        <v>0</v>
      </c>
    </row>
    <row r="54" spans="1:5" ht="15">
      <c r="A54" s="288" t="s">
        <v>222</v>
      </c>
      <c r="B54" s="289"/>
      <c r="C54" s="289"/>
      <c r="D54" s="290"/>
      <c r="E54" s="291">
        <f t="shared" si="2"/>
        <v>0</v>
      </c>
    </row>
    <row r="55" spans="1:5" ht="15">
      <c r="A55" s="288">
        <v>2200</v>
      </c>
      <c r="B55" s="289">
        <v>7742</v>
      </c>
      <c r="C55" s="289">
        <v>3700</v>
      </c>
      <c r="D55" s="290"/>
      <c r="E55" s="291">
        <f t="shared" si="2"/>
        <v>11442</v>
      </c>
    </row>
    <row r="56" spans="1:5" ht="15">
      <c r="A56" s="288">
        <v>2300</v>
      </c>
      <c r="B56" s="289">
        <v>13577</v>
      </c>
      <c r="C56" s="289">
        <v>31</v>
      </c>
      <c r="D56" s="290"/>
      <c r="E56" s="291">
        <f t="shared" si="2"/>
        <v>13608</v>
      </c>
    </row>
    <row r="57" spans="1:5" ht="15">
      <c r="A57" s="288">
        <v>2500</v>
      </c>
      <c r="B57" s="289">
        <v>633</v>
      </c>
      <c r="C57" s="289"/>
      <c r="D57" s="290"/>
      <c r="E57" s="291"/>
    </row>
    <row r="58" spans="1:5" ht="15">
      <c r="A58" s="288">
        <v>5200</v>
      </c>
      <c r="B58" s="292"/>
      <c r="C58" s="292"/>
      <c r="D58" s="290"/>
      <c r="E58" s="291">
        <f t="shared" si="2"/>
        <v>0</v>
      </c>
    </row>
    <row r="59" spans="1:6" ht="15.75">
      <c r="A59" s="280" t="s">
        <v>294</v>
      </c>
      <c r="B59" s="273">
        <f>B51-B52</f>
        <v>0</v>
      </c>
      <c r="C59" s="281">
        <f>C51-C52</f>
        <v>1000</v>
      </c>
      <c r="D59" s="281">
        <f>D51-D52</f>
        <v>0</v>
      </c>
      <c r="E59" s="266">
        <f>E51-E52</f>
        <v>1000</v>
      </c>
      <c r="F59" s="300"/>
    </row>
    <row r="60" spans="1:6" ht="15.75">
      <c r="A60" s="424"/>
      <c r="B60" s="301"/>
      <c r="C60" s="425"/>
      <c r="D60" s="425"/>
      <c r="E60" s="426"/>
      <c r="F60" s="294"/>
    </row>
    <row r="61" spans="1:6" ht="15.75">
      <c r="A61" s="424"/>
      <c r="B61" s="301"/>
      <c r="C61" s="425"/>
      <c r="D61" s="425"/>
      <c r="E61" s="425"/>
      <c r="F61" s="294"/>
    </row>
    <row r="62" spans="1:6" ht="15.75">
      <c r="A62" s="440" t="s">
        <v>478</v>
      </c>
      <c r="B62" s="440"/>
      <c r="C62" s="440"/>
      <c r="D62" s="440"/>
      <c r="E62" s="440"/>
      <c r="F62" s="440"/>
    </row>
    <row r="63" spans="1:6" ht="18.75">
      <c r="A63" s="436" t="s">
        <v>228</v>
      </c>
      <c r="B63" s="436"/>
      <c r="C63" s="436"/>
      <c r="D63" s="436"/>
      <c r="E63" s="436"/>
      <c r="F63" s="436"/>
    </row>
    <row r="64" spans="1:6" ht="18.75">
      <c r="A64" s="436" t="s">
        <v>295</v>
      </c>
      <c r="B64" s="436"/>
      <c r="C64" s="436"/>
      <c r="D64" s="436"/>
      <c r="E64" s="436"/>
      <c r="F64" s="436"/>
    </row>
    <row r="65" spans="1:6" ht="9" customHeight="1">
      <c r="A65" s="263"/>
      <c r="B65" s="263"/>
      <c r="C65" s="263"/>
      <c r="D65" s="263"/>
      <c r="E65" s="263"/>
      <c r="F65" s="263"/>
    </row>
    <row r="66" spans="1:5" ht="12.75" customHeight="1">
      <c r="A66" s="434" t="s">
        <v>217</v>
      </c>
      <c r="B66" s="434" t="s">
        <v>218</v>
      </c>
      <c r="C66" s="434" t="s">
        <v>211</v>
      </c>
      <c r="D66" s="434" t="s">
        <v>219</v>
      </c>
      <c r="E66" s="434" t="s">
        <v>226</v>
      </c>
    </row>
    <row r="67" spans="1:5" ht="19.5" customHeight="1">
      <c r="A67" s="435"/>
      <c r="B67" s="435"/>
      <c r="C67" s="435"/>
      <c r="D67" s="435"/>
      <c r="E67" s="435"/>
    </row>
    <row r="68" spans="1:5" ht="15.75">
      <c r="A68" s="265" t="s">
        <v>290</v>
      </c>
      <c r="B68" s="266">
        <v>9589</v>
      </c>
      <c r="C68" s="266">
        <v>1000</v>
      </c>
      <c r="D68" s="266"/>
      <c r="E68" s="266">
        <f aca="true" t="shared" si="3" ref="E68:E76">SUM(B68:D68)</f>
        <v>10589</v>
      </c>
    </row>
    <row r="69" spans="1:5" ht="15.75">
      <c r="A69" s="267" t="s">
        <v>291</v>
      </c>
      <c r="B69" s="286">
        <v>9</v>
      </c>
      <c r="C69" s="287">
        <v>772</v>
      </c>
      <c r="D69" s="286"/>
      <c r="E69" s="270">
        <f t="shared" si="3"/>
        <v>781</v>
      </c>
    </row>
    <row r="70" spans="1:5" ht="15.75">
      <c r="A70" s="265" t="s">
        <v>292</v>
      </c>
      <c r="B70" s="266">
        <f>SUM(B68:B69)</f>
        <v>9598</v>
      </c>
      <c r="C70" s="266">
        <f>SUM(C68:C69)</f>
        <v>1772</v>
      </c>
      <c r="D70" s="266">
        <f>SUM(D68:D69)</f>
        <v>0</v>
      </c>
      <c r="E70" s="266">
        <f t="shared" si="3"/>
        <v>11370</v>
      </c>
    </row>
    <row r="71" spans="1:5" ht="15.75">
      <c r="A71" s="272" t="s">
        <v>293</v>
      </c>
      <c r="B71" s="273">
        <f>SUM(B72:B76)</f>
        <v>9598</v>
      </c>
      <c r="C71" s="273">
        <f>SUM(C72:C76)</f>
        <v>0</v>
      </c>
      <c r="D71" s="273">
        <f>SUM(D72:D76)</f>
        <v>0</v>
      </c>
      <c r="E71" s="273">
        <f t="shared" si="3"/>
        <v>9598</v>
      </c>
    </row>
    <row r="72" spans="1:5" ht="15">
      <c r="A72" s="288" t="s">
        <v>221</v>
      </c>
      <c r="B72" s="289">
        <v>3000</v>
      </c>
      <c r="C72" s="289"/>
      <c r="D72" s="290"/>
      <c r="E72" s="291">
        <f t="shared" si="3"/>
        <v>3000</v>
      </c>
    </row>
    <row r="73" spans="1:5" ht="15">
      <c r="A73" s="288" t="s">
        <v>222</v>
      </c>
      <c r="B73" s="289">
        <v>723</v>
      </c>
      <c r="C73" s="289"/>
      <c r="D73" s="290"/>
      <c r="E73" s="291">
        <f t="shared" si="3"/>
        <v>723</v>
      </c>
    </row>
    <row r="74" spans="1:5" ht="15">
      <c r="A74" s="288">
        <v>2200</v>
      </c>
      <c r="B74" s="289">
        <v>2000</v>
      </c>
      <c r="C74" s="289"/>
      <c r="D74" s="290"/>
      <c r="E74" s="291">
        <f t="shared" si="3"/>
        <v>2000</v>
      </c>
    </row>
    <row r="75" spans="1:5" ht="15">
      <c r="A75" s="288">
        <v>2300</v>
      </c>
      <c r="B75" s="289">
        <v>3875</v>
      </c>
      <c r="C75" s="289"/>
      <c r="D75" s="290"/>
      <c r="E75" s="291">
        <f t="shared" si="3"/>
        <v>3875</v>
      </c>
    </row>
    <row r="76" spans="1:5" ht="15">
      <c r="A76" s="288">
        <v>5200</v>
      </c>
      <c r="B76" s="292"/>
      <c r="C76" s="292"/>
      <c r="D76" s="290"/>
      <c r="E76" s="291">
        <f t="shared" si="3"/>
        <v>0</v>
      </c>
    </row>
    <row r="77" spans="1:6" ht="15.75">
      <c r="A77" s="280" t="s">
        <v>294</v>
      </c>
      <c r="B77" s="273">
        <f>B70-B71</f>
        <v>0</v>
      </c>
      <c r="C77" s="281">
        <f>C70-C71</f>
        <v>1772</v>
      </c>
      <c r="D77" s="281">
        <f>D70-D71</f>
        <v>0</v>
      </c>
      <c r="E77" s="266">
        <f>E70-E71</f>
        <v>1772</v>
      </c>
      <c r="F77" s="300"/>
    </row>
    <row r="78" spans="1:6" ht="15.75">
      <c r="A78" s="424"/>
      <c r="B78" s="301"/>
      <c r="C78" s="425"/>
      <c r="D78" s="425"/>
      <c r="E78" s="426"/>
      <c r="F78" s="294"/>
    </row>
    <row r="79" spans="1:6" ht="15.75">
      <c r="A79" s="424"/>
      <c r="B79" s="301"/>
      <c r="C79" s="425"/>
      <c r="D79" s="425"/>
      <c r="E79" s="425"/>
      <c r="F79" s="294"/>
    </row>
    <row r="80" spans="1:6" ht="15.75">
      <c r="A80" s="440" t="s">
        <v>472</v>
      </c>
      <c r="B80" s="440"/>
      <c r="C80" s="440"/>
      <c r="D80" s="440"/>
      <c r="E80" s="440"/>
      <c r="F80" s="440"/>
    </row>
    <row r="81" spans="1:6" ht="15.75">
      <c r="A81" s="293"/>
      <c r="B81" s="293"/>
      <c r="C81" s="293"/>
      <c r="D81" s="293"/>
      <c r="E81" s="293"/>
      <c r="F81" s="293"/>
    </row>
    <row r="82" spans="1:6" ht="15.75">
      <c r="A82" s="293"/>
      <c r="B82" s="293"/>
      <c r="C82" s="293"/>
      <c r="D82" s="293"/>
      <c r="E82" s="293"/>
      <c r="F82" s="293"/>
    </row>
    <row r="83" spans="1:6" ht="15.75">
      <c r="A83" s="293"/>
      <c r="B83" s="293"/>
      <c r="C83" s="293"/>
      <c r="D83" s="293"/>
      <c r="E83" s="293"/>
      <c r="F83" s="293"/>
    </row>
    <row r="84" spans="1:6" ht="15.75">
      <c r="A84" s="293"/>
      <c r="B84" s="293"/>
      <c r="C84" s="293"/>
      <c r="D84" s="293"/>
      <c r="E84" s="293"/>
      <c r="F84" s="293"/>
    </row>
    <row r="85" spans="1:6" ht="18.75">
      <c r="A85" s="436" t="s">
        <v>229</v>
      </c>
      <c r="B85" s="436"/>
      <c r="C85" s="436"/>
      <c r="D85" s="436"/>
      <c r="E85" s="436"/>
      <c r="F85" s="436"/>
    </row>
    <row r="86" spans="1:6" ht="18.75">
      <c r="A86" s="436" t="s">
        <v>295</v>
      </c>
      <c r="B86" s="436"/>
      <c r="C86" s="436"/>
      <c r="D86" s="436"/>
      <c r="E86" s="436"/>
      <c r="F86" s="436"/>
    </row>
    <row r="87" spans="1:6" ht="7.5" customHeight="1">
      <c r="A87" s="263"/>
      <c r="B87" s="263"/>
      <c r="C87" s="263"/>
      <c r="D87" s="263"/>
      <c r="E87" s="263"/>
      <c r="F87" s="263"/>
    </row>
    <row r="88" spans="1:6" ht="12.75">
      <c r="A88" s="434" t="s">
        <v>217</v>
      </c>
      <c r="B88" s="434" t="s">
        <v>218</v>
      </c>
      <c r="C88" s="434" t="s">
        <v>211</v>
      </c>
      <c r="D88" s="434" t="s">
        <v>219</v>
      </c>
      <c r="E88" s="434" t="s">
        <v>226</v>
      </c>
      <c r="F88" s="294"/>
    </row>
    <row r="89" spans="1:5" ht="24" customHeight="1">
      <c r="A89" s="435"/>
      <c r="B89" s="435"/>
      <c r="C89" s="435"/>
      <c r="D89" s="435"/>
      <c r="E89" s="435"/>
    </row>
    <row r="90" spans="1:5" ht="15.75">
      <c r="A90" s="265" t="s">
        <v>290</v>
      </c>
      <c r="B90" s="266">
        <v>13530</v>
      </c>
      <c r="C90" s="266">
        <v>400</v>
      </c>
      <c r="D90" s="266"/>
      <c r="E90" s="266">
        <f aca="true" t="shared" si="4" ref="E90:E98">SUM(B90:D90)</f>
        <v>13930</v>
      </c>
    </row>
    <row r="91" spans="1:5" ht="15.75">
      <c r="A91" s="267" t="s">
        <v>291</v>
      </c>
      <c r="B91" s="286"/>
      <c r="C91" s="287">
        <v>1255</v>
      </c>
      <c r="D91" s="286">
        <v>1</v>
      </c>
      <c r="E91" s="270">
        <f t="shared" si="4"/>
        <v>1256</v>
      </c>
    </row>
    <row r="92" spans="1:5" ht="15.75">
      <c r="A92" s="265" t="s">
        <v>292</v>
      </c>
      <c r="B92" s="266">
        <f>SUM(B90:B91)</f>
        <v>13530</v>
      </c>
      <c r="C92" s="266">
        <f>SUM(C90:C91)</f>
        <v>1655</v>
      </c>
      <c r="D92" s="266">
        <f>SUM(D90:D91)</f>
        <v>1</v>
      </c>
      <c r="E92" s="266">
        <f t="shared" si="4"/>
        <v>15186</v>
      </c>
    </row>
    <row r="93" spans="1:5" ht="15.75">
      <c r="A93" s="272" t="s">
        <v>293</v>
      </c>
      <c r="B93" s="273">
        <f>SUM(B94:B98)</f>
        <v>13530</v>
      </c>
      <c r="C93" s="273">
        <f>SUM(C94:C98)</f>
        <v>1655</v>
      </c>
      <c r="D93" s="273">
        <f>SUM(D94:D98)</f>
        <v>1</v>
      </c>
      <c r="E93" s="273">
        <f t="shared" si="4"/>
        <v>15186</v>
      </c>
    </row>
    <row r="94" spans="1:5" ht="15">
      <c r="A94" s="288" t="s">
        <v>221</v>
      </c>
      <c r="B94" s="289">
        <v>6340</v>
      </c>
      <c r="C94" s="289"/>
      <c r="D94" s="290"/>
      <c r="E94" s="291">
        <f t="shared" si="4"/>
        <v>6340</v>
      </c>
    </row>
    <row r="95" spans="1:5" ht="15">
      <c r="A95" s="288" t="s">
        <v>222</v>
      </c>
      <c r="B95" s="289">
        <v>1927</v>
      </c>
      <c r="C95" s="289"/>
      <c r="D95" s="290"/>
      <c r="E95" s="291">
        <f t="shared" si="4"/>
        <v>1927</v>
      </c>
    </row>
    <row r="96" spans="1:5" ht="15">
      <c r="A96" s="288">
        <v>2200</v>
      </c>
      <c r="B96" s="289">
        <v>509</v>
      </c>
      <c r="C96" s="289">
        <v>10</v>
      </c>
      <c r="D96" s="290">
        <v>1</v>
      </c>
      <c r="E96" s="291">
        <f t="shared" si="4"/>
        <v>520</v>
      </c>
    </row>
    <row r="97" spans="1:5" ht="15">
      <c r="A97" s="288">
        <v>2300</v>
      </c>
      <c r="B97" s="289">
        <v>4754</v>
      </c>
      <c r="C97" s="289">
        <v>645</v>
      </c>
      <c r="D97" s="290"/>
      <c r="E97" s="291">
        <f t="shared" si="4"/>
        <v>5399</v>
      </c>
    </row>
    <row r="98" spans="1:5" ht="15">
      <c r="A98" s="288">
        <v>5200</v>
      </c>
      <c r="B98" s="292"/>
      <c r="C98" s="289">
        <v>1000</v>
      </c>
      <c r="D98" s="290"/>
      <c r="E98" s="291">
        <f t="shared" si="4"/>
        <v>1000</v>
      </c>
    </row>
    <row r="99" spans="1:5" ht="15.75">
      <c r="A99" s="280" t="s">
        <v>294</v>
      </c>
      <c r="B99" s="273">
        <f>B92-B93</f>
        <v>0</v>
      </c>
      <c r="C99" s="281">
        <f>C92-C93</f>
        <v>0</v>
      </c>
      <c r="D99" s="281">
        <f>D92-D93</f>
        <v>0</v>
      </c>
      <c r="E99" s="266">
        <f>E92-E93</f>
        <v>0</v>
      </c>
    </row>
    <row r="100" spans="1:6" ht="15.75">
      <c r="A100" s="295" t="s">
        <v>230</v>
      </c>
      <c r="B100" s="296"/>
      <c r="C100" s="297"/>
      <c r="D100" s="298"/>
      <c r="E100" s="301">
        <f>SUM(B100:D100)</f>
        <v>0</v>
      </c>
      <c r="F100" s="294"/>
    </row>
    <row r="101" spans="1:6" ht="15.75">
      <c r="A101" s="295"/>
      <c r="B101" s="296"/>
      <c r="C101" s="297"/>
      <c r="D101" s="298"/>
      <c r="E101" s="301"/>
      <c r="F101" s="294"/>
    </row>
    <row r="102" spans="1:6" ht="15.75">
      <c r="A102" s="295"/>
      <c r="B102" s="296"/>
      <c r="C102" s="297"/>
      <c r="D102" s="298"/>
      <c r="E102" s="301"/>
      <c r="F102" s="294"/>
    </row>
    <row r="103" spans="1:6" ht="15.75">
      <c r="A103" s="440" t="s">
        <v>473</v>
      </c>
      <c r="B103" s="440"/>
      <c r="C103" s="440"/>
      <c r="D103" s="440"/>
      <c r="E103" s="440"/>
      <c r="F103" s="440"/>
    </row>
    <row r="104" spans="1:6" ht="18.75">
      <c r="A104" s="436" t="s">
        <v>231</v>
      </c>
      <c r="B104" s="436"/>
      <c r="C104" s="436"/>
      <c r="D104" s="436"/>
      <c r="E104" s="436"/>
      <c r="F104" s="436"/>
    </row>
    <row r="105" spans="1:6" ht="18.75">
      <c r="A105" s="436" t="s">
        <v>295</v>
      </c>
      <c r="B105" s="436"/>
      <c r="C105" s="436"/>
      <c r="D105" s="436"/>
      <c r="E105" s="436"/>
      <c r="F105" s="436"/>
    </row>
    <row r="106" spans="1:6" ht="18.75">
      <c r="A106" s="263"/>
      <c r="B106" s="263"/>
      <c r="C106" s="263"/>
      <c r="D106" s="263"/>
      <c r="E106" s="263"/>
      <c r="F106" s="263"/>
    </row>
    <row r="107" spans="1:5" ht="12.75">
      <c r="A107" s="434" t="s">
        <v>217</v>
      </c>
      <c r="B107" s="434" t="s">
        <v>218</v>
      </c>
      <c r="C107" s="434" t="s">
        <v>211</v>
      </c>
      <c r="D107" s="434" t="s">
        <v>219</v>
      </c>
      <c r="E107" s="434" t="s">
        <v>226</v>
      </c>
    </row>
    <row r="108" spans="1:5" ht="19.5" customHeight="1">
      <c r="A108" s="435"/>
      <c r="B108" s="435"/>
      <c r="C108" s="435"/>
      <c r="D108" s="435"/>
      <c r="E108" s="435"/>
    </row>
    <row r="109" spans="1:5" ht="15.75">
      <c r="A109" s="265" t="s">
        <v>290</v>
      </c>
      <c r="B109" s="266">
        <v>13895</v>
      </c>
      <c r="C109" s="266">
        <v>600</v>
      </c>
      <c r="D109" s="266"/>
      <c r="E109" s="266">
        <f aca="true" t="shared" si="5" ref="E109:E117">SUM(B109:D109)</f>
        <v>14495</v>
      </c>
    </row>
    <row r="110" spans="1:5" ht="15.75">
      <c r="A110" s="267" t="s">
        <v>291</v>
      </c>
      <c r="B110" s="286">
        <v>886</v>
      </c>
      <c r="C110" s="287">
        <v>539</v>
      </c>
      <c r="D110" s="286"/>
      <c r="E110" s="270">
        <f t="shared" si="5"/>
        <v>1425</v>
      </c>
    </row>
    <row r="111" spans="1:5" ht="15.75">
      <c r="A111" s="265" t="s">
        <v>292</v>
      </c>
      <c r="B111" s="266">
        <f>SUM(B109:B110)</f>
        <v>14781</v>
      </c>
      <c r="C111" s="266">
        <f>SUM(C109:C110)</f>
        <v>1139</v>
      </c>
      <c r="D111" s="266">
        <f>SUM(D109:D110)</f>
        <v>0</v>
      </c>
      <c r="E111" s="266">
        <f t="shared" si="5"/>
        <v>15920</v>
      </c>
    </row>
    <row r="112" spans="1:5" ht="15.75">
      <c r="A112" s="272" t="s">
        <v>293</v>
      </c>
      <c r="B112" s="273">
        <f>SUM(B113:B117)</f>
        <v>13885</v>
      </c>
      <c r="C112" s="273">
        <f>SUM(C113:C117)</f>
        <v>1021</v>
      </c>
      <c r="D112" s="273">
        <f>SUM(D113:D117)</f>
        <v>0</v>
      </c>
      <c r="E112" s="273">
        <f t="shared" si="5"/>
        <v>14906</v>
      </c>
    </row>
    <row r="113" spans="1:5" ht="15">
      <c r="A113" s="288" t="s">
        <v>221</v>
      </c>
      <c r="B113" s="289">
        <v>6000</v>
      </c>
      <c r="C113" s="289"/>
      <c r="D113" s="290"/>
      <c r="E113" s="291">
        <f t="shared" si="5"/>
        <v>6000</v>
      </c>
    </row>
    <row r="114" spans="1:5" ht="15">
      <c r="A114" s="288" t="s">
        <v>222</v>
      </c>
      <c r="B114" s="289">
        <v>1445</v>
      </c>
      <c r="C114" s="289"/>
      <c r="D114" s="290"/>
      <c r="E114" s="291">
        <f t="shared" si="5"/>
        <v>1445</v>
      </c>
    </row>
    <row r="115" spans="1:5" ht="15">
      <c r="A115" s="288">
        <v>2200</v>
      </c>
      <c r="B115" s="289">
        <v>814</v>
      </c>
      <c r="C115" s="289">
        <v>1021</v>
      </c>
      <c r="D115" s="290"/>
      <c r="E115" s="291">
        <f t="shared" si="5"/>
        <v>1835</v>
      </c>
    </row>
    <row r="116" spans="1:5" ht="15">
      <c r="A116" s="288">
        <v>2300</v>
      </c>
      <c r="B116" s="289">
        <v>5626</v>
      </c>
      <c r="C116" s="289"/>
      <c r="D116" s="290"/>
      <c r="E116" s="291">
        <f t="shared" si="5"/>
        <v>5626</v>
      </c>
    </row>
    <row r="117" spans="1:5" ht="15">
      <c r="A117" s="288">
        <v>5200</v>
      </c>
      <c r="B117" s="292"/>
      <c r="C117" s="292"/>
      <c r="D117" s="290"/>
      <c r="E117" s="291">
        <f t="shared" si="5"/>
        <v>0</v>
      </c>
    </row>
    <row r="118" spans="1:5" ht="15.75">
      <c r="A118" s="280" t="s">
        <v>294</v>
      </c>
      <c r="B118" s="273">
        <f>B111-B112</f>
        <v>896</v>
      </c>
      <c r="C118" s="281">
        <f>C111-C112</f>
        <v>118</v>
      </c>
      <c r="D118" s="281">
        <f>D111-D112</f>
        <v>0</v>
      </c>
      <c r="E118" s="266">
        <f>E111-E112</f>
        <v>1014</v>
      </c>
    </row>
    <row r="119" spans="1:5" ht="15.75">
      <c r="A119" s="424"/>
      <c r="B119" s="301"/>
      <c r="C119" s="425"/>
      <c r="D119" s="425"/>
      <c r="E119" s="426"/>
    </row>
    <row r="120" spans="1:6" ht="15.75">
      <c r="A120" s="424"/>
      <c r="B120" s="301"/>
      <c r="C120" s="425"/>
      <c r="D120" s="425"/>
      <c r="E120" s="425"/>
      <c r="F120" s="294"/>
    </row>
    <row r="121" spans="1:6" ht="15.75">
      <c r="A121" s="440" t="s">
        <v>474</v>
      </c>
      <c r="B121" s="440"/>
      <c r="C121" s="440"/>
      <c r="D121" s="440"/>
      <c r="E121" s="440"/>
      <c r="F121" s="440"/>
    </row>
    <row r="122" spans="1:6" ht="15.75">
      <c r="A122" s="293"/>
      <c r="B122" s="293"/>
      <c r="C122" s="293"/>
      <c r="D122" s="293"/>
      <c r="E122" s="293"/>
      <c r="F122" s="293"/>
    </row>
    <row r="123" spans="1:6" ht="15.75">
      <c r="A123" s="293"/>
      <c r="B123" s="293"/>
      <c r="C123" s="293"/>
      <c r="D123" s="293"/>
      <c r="E123" s="293"/>
      <c r="F123" s="293"/>
    </row>
    <row r="124" spans="1:6" ht="15.75">
      <c r="A124" s="293"/>
      <c r="B124" s="293"/>
      <c r="C124" s="293"/>
      <c r="D124" s="293"/>
      <c r="E124" s="293"/>
      <c r="F124" s="293"/>
    </row>
    <row r="125" spans="1:6" ht="15.75">
      <c r="A125" s="293"/>
      <c r="B125" s="293"/>
      <c r="C125" s="293"/>
      <c r="D125" s="293"/>
      <c r="E125" s="293"/>
      <c r="F125" s="293"/>
    </row>
    <row r="126" spans="1:6" ht="18.75">
      <c r="A126" s="439" t="s">
        <v>232</v>
      </c>
      <c r="B126" s="439"/>
      <c r="C126" s="439"/>
      <c r="D126" s="439"/>
      <c r="E126" s="439"/>
      <c r="F126" s="439"/>
    </row>
    <row r="127" spans="1:6" ht="18.75">
      <c r="A127" s="439" t="s">
        <v>295</v>
      </c>
      <c r="B127" s="439"/>
      <c r="C127" s="439"/>
      <c r="D127" s="439"/>
      <c r="E127" s="439"/>
      <c r="F127" s="439"/>
    </row>
    <row r="128" spans="1:6" ht="11.25" customHeight="1">
      <c r="A128" s="299"/>
      <c r="B128" s="299"/>
      <c r="C128" s="299"/>
      <c r="D128" s="299"/>
      <c r="E128" s="299"/>
      <c r="F128" s="299"/>
    </row>
    <row r="129" spans="1:5" ht="12.75">
      <c r="A129" s="434" t="s">
        <v>217</v>
      </c>
      <c r="B129" s="434" t="s">
        <v>218</v>
      </c>
      <c r="C129" s="434" t="s">
        <v>211</v>
      </c>
      <c r="D129" s="434" t="s">
        <v>219</v>
      </c>
      <c r="E129" s="434" t="s">
        <v>226</v>
      </c>
    </row>
    <row r="130" spans="1:5" ht="22.5" customHeight="1">
      <c r="A130" s="435"/>
      <c r="B130" s="435"/>
      <c r="C130" s="435"/>
      <c r="D130" s="435"/>
      <c r="E130" s="435"/>
    </row>
    <row r="131" spans="1:5" ht="15.75">
      <c r="A131" s="265" t="s">
        <v>290</v>
      </c>
      <c r="B131" s="266">
        <v>13528</v>
      </c>
      <c r="C131" s="266">
        <v>300</v>
      </c>
      <c r="D131" s="266"/>
      <c r="E131" s="266">
        <f aca="true" t="shared" si="6" ref="E131:E139">SUM(B131:D131)</f>
        <v>13828</v>
      </c>
    </row>
    <row r="132" spans="1:5" ht="15.75">
      <c r="A132" s="267" t="s">
        <v>291</v>
      </c>
      <c r="B132" s="286">
        <v>1368</v>
      </c>
      <c r="C132" s="287">
        <v>406</v>
      </c>
      <c r="D132" s="286"/>
      <c r="E132" s="270">
        <f t="shared" si="6"/>
        <v>1774</v>
      </c>
    </row>
    <row r="133" spans="1:5" ht="15.75">
      <c r="A133" s="265" t="s">
        <v>292</v>
      </c>
      <c r="B133" s="266">
        <f>SUM(B131:B132)</f>
        <v>14896</v>
      </c>
      <c r="C133" s="266">
        <f>SUM(C131:C132)</f>
        <v>706</v>
      </c>
      <c r="D133" s="266">
        <f>SUM(D131:D132)</f>
        <v>0</v>
      </c>
      <c r="E133" s="266">
        <f t="shared" si="6"/>
        <v>15602</v>
      </c>
    </row>
    <row r="134" spans="1:5" ht="15.75">
      <c r="A134" s="272" t="s">
        <v>293</v>
      </c>
      <c r="B134" s="273">
        <f>SUM(B135:B139)</f>
        <v>14896</v>
      </c>
      <c r="C134" s="273">
        <f>SUM(C135:C139)</f>
        <v>706</v>
      </c>
      <c r="D134" s="273">
        <f>SUM(D135:D139)</f>
        <v>0</v>
      </c>
      <c r="E134" s="273">
        <f t="shared" si="6"/>
        <v>15602</v>
      </c>
    </row>
    <row r="135" spans="1:5" ht="15">
      <c r="A135" s="288" t="s">
        <v>221</v>
      </c>
      <c r="B135" s="289">
        <v>3995</v>
      </c>
      <c r="C135" s="289"/>
      <c r="D135" s="290"/>
      <c r="E135" s="291">
        <f t="shared" si="6"/>
        <v>3995</v>
      </c>
    </row>
    <row r="136" spans="1:5" ht="15">
      <c r="A136" s="288" t="s">
        <v>222</v>
      </c>
      <c r="B136" s="289">
        <v>962</v>
      </c>
      <c r="C136" s="289"/>
      <c r="D136" s="290"/>
      <c r="E136" s="291">
        <f t="shared" si="6"/>
        <v>962</v>
      </c>
    </row>
    <row r="137" spans="1:5" ht="15">
      <c r="A137" s="288">
        <v>2200</v>
      </c>
      <c r="B137" s="289">
        <v>9739</v>
      </c>
      <c r="C137" s="289">
        <v>706</v>
      </c>
      <c r="D137" s="290"/>
      <c r="E137" s="291">
        <f t="shared" si="6"/>
        <v>10445</v>
      </c>
    </row>
    <row r="138" spans="1:5" ht="15">
      <c r="A138" s="288">
        <v>2300</v>
      </c>
      <c r="B138" s="289">
        <v>200</v>
      </c>
      <c r="C138" s="289"/>
      <c r="D138" s="290"/>
      <c r="E138" s="291">
        <f t="shared" si="6"/>
        <v>200</v>
      </c>
    </row>
    <row r="139" spans="1:5" ht="15">
      <c r="A139" s="288">
        <v>5200</v>
      </c>
      <c r="B139" s="292"/>
      <c r="C139" s="292"/>
      <c r="D139" s="290"/>
      <c r="E139" s="291">
        <f t="shared" si="6"/>
        <v>0</v>
      </c>
    </row>
    <row r="140" spans="1:5" ht="15.75">
      <c r="A140" s="280" t="s">
        <v>294</v>
      </c>
      <c r="B140" s="273">
        <f>B133-B134</f>
        <v>0</v>
      </c>
      <c r="C140" s="281">
        <f>C133-C134</f>
        <v>0</v>
      </c>
      <c r="D140" s="281">
        <f>D133-D134</f>
        <v>0</v>
      </c>
      <c r="E140" s="266">
        <f>E133-E134</f>
        <v>0</v>
      </c>
    </row>
    <row r="141" spans="1:5" ht="15.75">
      <c r="A141" s="424"/>
      <c r="B141" s="301"/>
      <c r="C141" s="425"/>
      <c r="D141" s="425"/>
      <c r="E141" s="426"/>
    </row>
    <row r="142" spans="1:6" ht="15.75">
      <c r="A142" s="424"/>
      <c r="B142" s="301"/>
      <c r="C142" s="425"/>
      <c r="D142" s="425"/>
      <c r="E142" s="425"/>
      <c r="F142" s="294"/>
    </row>
    <row r="143" spans="1:6" ht="15.75">
      <c r="A143" s="440" t="s">
        <v>475</v>
      </c>
      <c r="B143" s="440"/>
      <c r="C143" s="440"/>
      <c r="D143" s="440"/>
      <c r="E143" s="440"/>
      <c r="F143" s="440"/>
    </row>
    <row r="144" spans="1:6" ht="18.75">
      <c r="A144" s="436" t="s">
        <v>233</v>
      </c>
      <c r="B144" s="436"/>
      <c r="C144" s="436"/>
      <c r="D144" s="436"/>
      <c r="E144" s="436"/>
      <c r="F144" s="436"/>
    </row>
    <row r="145" spans="1:6" ht="18.75">
      <c r="A145" s="436" t="s">
        <v>295</v>
      </c>
      <c r="B145" s="436"/>
      <c r="C145" s="436"/>
      <c r="D145" s="436"/>
      <c r="E145" s="436"/>
      <c r="F145" s="436"/>
    </row>
    <row r="146" spans="1:6" ht="18.75">
      <c r="A146" s="263"/>
      <c r="B146" s="263"/>
      <c r="C146" s="263"/>
      <c r="D146" s="263"/>
      <c r="E146" s="263"/>
      <c r="F146" s="263"/>
    </row>
    <row r="147" spans="1:5" ht="12.75">
      <c r="A147" s="434" t="s">
        <v>217</v>
      </c>
      <c r="B147" s="434" t="s">
        <v>218</v>
      </c>
      <c r="C147" s="434" t="s">
        <v>211</v>
      </c>
      <c r="D147" s="434" t="s">
        <v>219</v>
      </c>
      <c r="E147" s="434" t="s">
        <v>226</v>
      </c>
    </row>
    <row r="148" spans="1:5" ht="21" customHeight="1">
      <c r="A148" s="435"/>
      <c r="B148" s="435"/>
      <c r="C148" s="435"/>
      <c r="D148" s="435"/>
      <c r="E148" s="435"/>
    </row>
    <row r="149" spans="1:5" ht="15.75">
      <c r="A149" s="265" t="s">
        <v>290</v>
      </c>
      <c r="B149" s="266">
        <v>12665</v>
      </c>
      <c r="C149" s="266">
        <v>2000</v>
      </c>
      <c r="D149" s="266"/>
      <c r="E149" s="266">
        <f aca="true" t="shared" si="7" ref="E149:E157">SUM(B149:D149)</f>
        <v>14665</v>
      </c>
    </row>
    <row r="150" spans="1:5" ht="15.75">
      <c r="A150" s="267" t="s">
        <v>291</v>
      </c>
      <c r="B150" s="286">
        <v>15</v>
      </c>
      <c r="C150" s="287">
        <v>7</v>
      </c>
      <c r="D150" s="286"/>
      <c r="E150" s="270">
        <f t="shared" si="7"/>
        <v>22</v>
      </c>
    </row>
    <row r="151" spans="1:5" ht="15.75">
      <c r="A151" s="265" t="s">
        <v>292</v>
      </c>
      <c r="B151" s="266">
        <f>SUM(B149:B150)</f>
        <v>12680</v>
      </c>
      <c r="C151" s="266">
        <f>SUM(C149:C150)</f>
        <v>2007</v>
      </c>
      <c r="D151" s="266">
        <f>SUM(D149:D150)</f>
        <v>0</v>
      </c>
      <c r="E151" s="266">
        <f t="shared" si="7"/>
        <v>14687</v>
      </c>
    </row>
    <row r="152" spans="1:5" ht="15.75">
      <c r="A152" s="272" t="s">
        <v>293</v>
      </c>
      <c r="B152" s="273">
        <f>SUM(B153:B157)</f>
        <v>12680</v>
      </c>
      <c r="C152" s="273">
        <f>SUM(C153:C157)</f>
        <v>2007</v>
      </c>
      <c r="D152" s="273">
        <f>SUM(D153:D157)</f>
        <v>0</v>
      </c>
      <c r="E152" s="273">
        <f t="shared" si="7"/>
        <v>14687</v>
      </c>
    </row>
    <row r="153" spans="1:5" ht="15">
      <c r="A153" s="288" t="s">
        <v>221</v>
      </c>
      <c r="B153" s="289">
        <v>1000</v>
      </c>
      <c r="C153" s="289"/>
      <c r="D153" s="290"/>
      <c r="E153" s="291">
        <f t="shared" si="7"/>
        <v>1000</v>
      </c>
    </row>
    <row r="154" spans="1:5" ht="15">
      <c r="A154" s="288" t="s">
        <v>222</v>
      </c>
      <c r="B154" s="289">
        <v>241</v>
      </c>
      <c r="C154" s="289"/>
      <c r="D154" s="290"/>
      <c r="E154" s="291">
        <f t="shared" si="7"/>
        <v>241</v>
      </c>
    </row>
    <row r="155" spans="1:5" ht="15">
      <c r="A155" s="288">
        <v>2200</v>
      </c>
      <c r="B155" s="289">
        <v>9439</v>
      </c>
      <c r="C155" s="289">
        <v>507</v>
      </c>
      <c r="D155" s="290"/>
      <c r="E155" s="291">
        <f t="shared" si="7"/>
        <v>9946</v>
      </c>
    </row>
    <row r="156" spans="1:5" ht="15">
      <c r="A156" s="288">
        <v>2300</v>
      </c>
      <c r="B156" s="289">
        <v>2000</v>
      </c>
      <c r="C156" s="289">
        <v>1500</v>
      </c>
      <c r="D156" s="290"/>
      <c r="E156" s="291">
        <f t="shared" si="7"/>
        <v>3500</v>
      </c>
    </row>
    <row r="157" spans="1:5" ht="15">
      <c r="A157" s="288">
        <v>5200</v>
      </c>
      <c r="B157" s="292"/>
      <c r="C157" s="292"/>
      <c r="D157" s="290"/>
      <c r="E157" s="291">
        <f t="shared" si="7"/>
        <v>0</v>
      </c>
    </row>
    <row r="158" spans="1:5" ht="15.75">
      <c r="A158" s="280" t="s">
        <v>294</v>
      </c>
      <c r="B158" s="273">
        <f>B151-B152</f>
        <v>0</v>
      </c>
      <c r="C158" s="281">
        <f>C151-C152</f>
        <v>0</v>
      </c>
      <c r="D158" s="281">
        <f>D151-D152</f>
        <v>0</v>
      </c>
      <c r="E158" s="266">
        <f>E151-E152</f>
        <v>0</v>
      </c>
    </row>
    <row r="159" spans="1:5" ht="15.75">
      <c r="A159" s="424"/>
      <c r="B159" s="301"/>
      <c r="C159" s="425"/>
      <c r="D159" s="425"/>
      <c r="E159" s="426"/>
    </row>
    <row r="160" spans="1:6" ht="15.75">
      <c r="A160" s="424"/>
      <c r="B160" s="301"/>
      <c r="C160" s="425"/>
      <c r="D160" s="425"/>
      <c r="E160" s="425"/>
      <c r="F160" s="294"/>
    </row>
    <row r="161" spans="1:6" ht="15.75">
      <c r="A161" s="440" t="s">
        <v>477</v>
      </c>
      <c r="B161" s="440"/>
      <c r="C161" s="440"/>
      <c r="D161" s="440"/>
      <c r="E161" s="440"/>
      <c r="F161" s="440"/>
    </row>
    <row r="162" spans="1:6" ht="15.75">
      <c r="A162" s="293"/>
      <c r="B162" s="293"/>
      <c r="C162" s="293"/>
      <c r="D162" s="293"/>
      <c r="E162" s="293"/>
      <c r="F162" s="293"/>
    </row>
    <row r="163" spans="1:6" ht="15.75">
      <c r="A163" s="293"/>
      <c r="B163" s="293"/>
      <c r="C163" s="293"/>
      <c r="D163" s="293"/>
      <c r="E163" s="293"/>
      <c r="F163" s="293"/>
    </row>
    <row r="164" spans="1:6" ht="15.75">
      <c r="A164" s="293"/>
      <c r="B164" s="293"/>
      <c r="C164" s="293"/>
      <c r="D164" s="293"/>
      <c r="E164" s="293"/>
      <c r="F164" s="293"/>
    </row>
    <row r="165" spans="1:6" ht="15.75">
      <c r="A165" s="293"/>
      <c r="B165" s="293"/>
      <c r="C165" s="293"/>
      <c r="D165" s="293"/>
      <c r="E165" s="293"/>
      <c r="F165" s="293"/>
    </row>
    <row r="166" spans="1:6" ht="18.75">
      <c r="A166" s="436" t="s">
        <v>234</v>
      </c>
      <c r="B166" s="436"/>
      <c r="C166" s="436"/>
      <c r="D166" s="436"/>
      <c r="E166" s="436"/>
      <c r="F166" s="436"/>
    </row>
    <row r="167" spans="1:6" ht="18.75">
      <c r="A167" s="436" t="s">
        <v>295</v>
      </c>
      <c r="B167" s="436"/>
      <c r="C167" s="436"/>
      <c r="D167" s="436"/>
      <c r="E167" s="436"/>
      <c r="F167" s="436"/>
    </row>
    <row r="168" spans="1:6" ht="13.5" customHeight="1">
      <c r="A168" s="263"/>
      <c r="B168" s="263"/>
      <c r="C168" s="263"/>
      <c r="D168" s="263"/>
      <c r="E168" s="263"/>
      <c r="F168" s="263"/>
    </row>
    <row r="169" spans="1:5" ht="12.75">
      <c r="A169" s="434" t="s">
        <v>217</v>
      </c>
      <c r="B169" s="434" t="s">
        <v>218</v>
      </c>
      <c r="C169" s="434" t="s">
        <v>211</v>
      </c>
      <c r="D169" s="434" t="s">
        <v>219</v>
      </c>
      <c r="E169" s="434" t="s">
        <v>226</v>
      </c>
    </row>
    <row r="170" spans="1:5" ht="20.25" customHeight="1">
      <c r="A170" s="435"/>
      <c r="B170" s="435"/>
      <c r="C170" s="435"/>
      <c r="D170" s="435"/>
      <c r="E170" s="435"/>
    </row>
    <row r="171" spans="1:5" ht="15.75">
      <c r="A171" s="265" t="s">
        <v>290</v>
      </c>
      <c r="B171" s="266">
        <v>9025</v>
      </c>
      <c r="C171" s="266">
        <v>150</v>
      </c>
      <c r="D171" s="266">
        <v>5000</v>
      </c>
      <c r="E171" s="266">
        <f aca="true" t="shared" si="8" ref="E171:E179">SUM(B171:D171)</f>
        <v>14175</v>
      </c>
    </row>
    <row r="172" spans="1:5" ht="15.75">
      <c r="A172" s="267" t="s">
        <v>291</v>
      </c>
      <c r="B172" s="286">
        <v>777</v>
      </c>
      <c r="C172" s="287">
        <v>2728</v>
      </c>
      <c r="D172" s="286">
        <v>1259</v>
      </c>
      <c r="E172" s="270">
        <f t="shared" si="8"/>
        <v>4764</v>
      </c>
    </row>
    <row r="173" spans="1:5" ht="15.75">
      <c r="A173" s="265" t="s">
        <v>292</v>
      </c>
      <c r="B173" s="266">
        <f>SUM(B171:B172)</f>
        <v>9802</v>
      </c>
      <c r="C173" s="266">
        <f>SUM(C171:C172)</f>
        <v>2878</v>
      </c>
      <c r="D173" s="266">
        <f>SUM(D171:D172)</f>
        <v>6259</v>
      </c>
      <c r="E173" s="266">
        <f t="shared" si="8"/>
        <v>18939</v>
      </c>
    </row>
    <row r="174" spans="1:5" ht="15.75">
      <c r="A174" s="272" t="s">
        <v>293</v>
      </c>
      <c r="B174" s="273">
        <f>SUM(B175:B179)</f>
        <v>9802</v>
      </c>
      <c r="C174" s="273">
        <f>SUM(C175:C179)</f>
        <v>0</v>
      </c>
      <c r="D174" s="273">
        <f>SUM(D175:D179)</f>
        <v>6259</v>
      </c>
      <c r="E174" s="273">
        <f t="shared" si="8"/>
        <v>16061</v>
      </c>
    </row>
    <row r="175" spans="1:5" ht="15">
      <c r="A175" s="288" t="s">
        <v>221</v>
      </c>
      <c r="B175" s="289"/>
      <c r="C175" s="289"/>
      <c r="D175" s="290"/>
      <c r="E175" s="291">
        <f t="shared" si="8"/>
        <v>0</v>
      </c>
    </row>
    <row r="176" spans="1:5" ht="15">
      <c r="A176" s="288" t="s">
        <v>222</v>
      </c>
      <c r="B176" s="289"/>
      <c r="C176" s="289"/>
      <c r="D176" s="290"/>
      <c r="E176" s="291">
        <f t="shared" si="8"/>
        <v>0</v>
      </c>
    </row>
    <row r="177" spans="1:5" ht="15">
      <c r="A177" s="288">
        <v>2200</v>
      </c>
      <c r="B177" s="289">
        <v>9802</v>
      </c>
      <c r="C177" s="289"/>
      <c r="D177" s="290">
        <v>6259</v>
      </c>
      <c r="E177" s="291">
        <f t="shared" si="8"/>
        <v>16061</v>
      </c>
    </row>
    <row r="178" spans="1:5" ht="15">
      <c r="A178" s="288">
        <v>2300</v>
      </c>
      <c r="B178" s="289"/>
      <c r="C178" s="289"/>
      <c r="D178" s="290"/>
      <c r="E178" s="291">
        <f t="shared" si="8"/>
        <v>0</v>
      </c>
    </row>
    <row r="179" spans="1:5" ht="15">
      <c r="A179" s="288">
        <v>5200</v>
      </c>
      <c r="B179" s="292"/>
      <c r="C179" s="292"/>
      <c r="D179" s="290"/>
      <c r="E179" s="291">
        <f t="shared" si="8"/>
        <v>0</v>
      </c>
    </row>
    <row r="180" spans="1:5" ht="15.75">
      <c r="A180" s="280" t="s">
        <v>294</v>
      </c>
      <c r="B180" s="273">
        <f>B173-B174</f>
        <v>0</v>
      </c>
      <c r="C180" s="281">
        <f>C173-C174</f>
        <v>2878</v>
      </c>
      <c r="D180" s="281">
        <f>D173-D174</f>
        <v>0</v>
      </c>
      <c r="E180" s="266">
        <f>E173-E174</f>
        <v>2878</v>
      </c>
    </row>
    <row r="181" spans="1:5" ht="15.75">
      <c r="A181" s="424"/>
      <c r="B181" s="301"/>
      <c r="C181" s="425"/>
      <c r="D181" s="425"/>
      <c r="E181" s="426"/>
    </row>
    <row r="182" spans="1:6" ht="15.75">
      <c r="A182" s="424"/>
      <c r="B182" s="301"/>
      <c r="C182" s="425"/>
      <c r="D182" s="425"/>
      <c r="E182" s="425"/>
      <c r="F182" s="294"/>
    </row>
    <row r="183" spans="1:6" ht="15.75">
      <c r="A183" s="440" t="s">
        <v>476</v>
      </c>
      <c r="B183" s="440"/>
      <c r="C183" s="440"/>
      <c r="D183" s="440"/>
      <c r="E183" s="440"/>
      <c r="F183" s="440"/>
    </row>
  </sheetData>
  <sheetProtection/>
  <mergeCells count="72">
    <mergeCell ref="A183:F183"/>
    <mergeCell ref="A40:F40"/>
    <mergeCell ref="A62:F62"/>
    <mergeCell ref="A80:F80"/>
    <mergeCell ref="A103:F103"/>
    <mergeCell ref="A166:F166"/>
    <mergeCell ref="A167:F167"/>
    <mergeCell ref="A144:F144"/>
    <mergeCell ref="A145:F145"/>
    <mergeCell ref="A126:F126"/>
    <mergeCell ref="A127:F127"/>
    <mergeCell ref="A143:F143"/>
    <mergeCell ref="A161:F161"/>
    <mergeCell ref="A85:F85"/>
    <mergeCell ref="A86:F86"/>
    <mergeCell ref="A104:F104"/>
    <mergeCell ref="A121:F121"/>
    <mergeCell ref="A105:F105"/>
    <mergeCell ref="A88:A89"/>
    <mergeCell ref="B88:B89"/>
    <mergeCell ref="A63:F63"/>
    <mergeCell ref="A64:F64"/>
    <mergeCell ref="A66:A67"/>
    <mergeCell ref="B66:B67"/>
    <mergeCell ref="C66:C67"/>
    <mergeCell ref="D66:D67"/>
    <mergeCell ref="E66:E67"/>
    <mergeCell ref="A45:F45"/>
    <mergeCell ref="A46:F46"/>
    <mergeCell ref="A47:A48"/>
    <mergeCell ref="B47:B48"/>
    <mergeCell ref="C47:C48"/>
    <mergeCell ref="D47:D48"/>
    <mergeCell ref="E47:E48"/>
    <mergeCell ref="E4:E5"/>
    <mergeCell ref="A23:F23"/>
    <mergeCell ref="A24:F24"/>
    <mergeCell ref="A26:A27"/>
    <mergeCell ref="B26:B27"/>
    <mergeCell ref="C26:C27"/>
    <mergeCell ref="D26:D27"/>
    <mergeCell ref="E26:E27"/>
    <mergeCell ref="C147:C148"/>
    <mergeCell ref="D147:D148"/>
    <mergeCell ref="A147:A148"/>
    <mergeCell ref="A1:F1"/>
    <mergeCell ref="A2:F2"/>
    <mergeCell ref="A3:F3"/>
    <mergeCell ref="A4:A5"/>
    <mergeCell ref="B4:B5"/>
    <mergeCell ref="C4:C5"/>
    <mergeCell ref="D4:D5"/>
    <mergeCell ref="C88:C89"/>
    <mergeCell ref="D88:D89"/>
    <mergeCell ref="E88:E89"/>
    <mergeCell ref="A107:A108"/>
    <mergeCell ref="B107:B108"/>
    <mergeCell ref="A129:A130"/>
    <mergeCell ref="B129:B130"/>
    <mergeCell ref="C129:C130"/>
    <mergeCell ref="D129:D130"/>
    <mergeCell ref="E129:E130"/>
    <mergeCell ref="C107:C108"/>
    <mergeCell ref="D107:D108"/>
    <mergeCell ref="E107:E108"/>
    <mergeCell ref="E169:E170"/>
    <mergeCell ref="A169:A170"/>
    <mergeCell ref="B169:B170"/>
    <mergeCell ref="C169:C170"/>
    <mergeCell ref="D169:D170"/>
    <mergeCell ref="E147:E148"/>
    <mergeCell ref="B147:B148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  <rowBreaks count="4" manualBreakCount="4">
    <brk id="22" max="255" man="1"/>
    <brk id="62" max="255" man="1"/>
    <brk id="103" max="255" man="1"/>
    <brk id="1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H26" sqref="H26"/>
    </sheetView>
  </sheetViews>
  <sheetFormatPr defaultColWidth="9.140625" defaultRowHeight="12.75" outlineLevelCol="1"/>
  <cols>
    <col min="1" max="1" width="10.140625" style="155" customWidth="1"/>
    <col min="2" max="2" width="35.7109375" style="156" customWidth="1"/>
    <col min="3" max="3" width="9.7109375" style="155" hidden="1" customWidth="1" outlineLevel="1"/>
    <col min="4" max="4" width="9.421875" style="155" customWidth="1" collapsed="1"/>
    <col min="5" max="5" width="11.00390625" style="155" customWidth="1"/>
    <col min="6" max="6" width="14.7109375" style="155" customWidth="1"/>
    <col min="7" max="7" width="9.7109375" style="155" customWidth="1"/>
    <col min="8" max="8" width="10.7109375" style="155" customWidth="1"/>
    <col min="9" max="10" width="9.7109375" style="155" bestFit="1" customWidth="1"/>
    <col min="11" max="11" width="12.7109375" style="158" customWidth="1"/>
    <col min="12" max="16384" width="9.140625" style="155" customWidth="1"/>
  </cols>
  <sheetData>
    <row r="1" spans="6:7" ht="15">
      <c r="F1" s="157"/>
      <c r="G1" s="4" t="s">
        <v>456</v>
      </c>
    </row>
    <row r="2" spans="1:7" ht="15">
      <c r="A2" s="159"/>
      <c r="G2" s="6" t="s">
        <v>208</v>
      </c>
    </row>
    <row r="3" spans="1:7" ht="15">
      <c r="A3" s="159"/>
      <c r="G3" s="6" t="s">
        <v>469</v>
      </c>
    </row>
    <row r="4" spans="1:10" ht="20.25">
      <c r="A4" s="160" t="s">
        <v>479</v>
      </c>
      <c r="B4" s="160"/>
      <c r="C4" s="160"/>
      <c r="D4" s="160"/>
      <c r="J4" s="161"/>
    </row>
    <row r="5" spans="1:4" ht="15.75" thickBot="1">
      <c r="A5" s="159"/>
      <c r="B5" s="162"/>
      <c r="C5" s="159"/>
      <c r="D5" s="159"/>
    </row>
    <row r="6" spans="1:11" ht="99.75" customHeight="1" thickBot="1">
      <c r="A6" s="163" t="s">
        <v>1</v>
      </c>
      <c r="B6" s="164" t="s">
        <v>209</v>
      </c>
      <c r="C6" s="401" t="s">
        <v>267</v>
      </c>
      <c r="D6" s="402" t="s">
        <v>462</v>
      </c>
      <c r="E6" s="403" t="s">
        <v>268</v>
      </c>
      <c r="F6" s="404" t="s">
        <v>463</v>
      </c>
      <c r="G6" s="405" t="s">
        <v>271</v>
      </c>
      <c r="H6" s="406" t="s">
        <v>272</v>
      </c>
      <c r="I6" s="406" t="s">
        <v>276</v>
      </c>
      <c r="J6" s="407" t="s">
        <v>278</v>
      </c>
      <c r="K6" s="15" t="s">
        <v>279</v>
      </c>
    </row>
    <row r="7" spans="1:11" ht="15" thickBot="1">
      <c r="A7" s="171" t="s">
        <v>457</v>
      </c>
      <c r="B7" s="172" t="s">
        <v>458</v>
      </c>
      <c r="C7" s="173">
        <v>21013</v>
      </c>
      <c r="D7" s="173">
        <v>4000</v>
      </c>
      <c r="E7" s="173">
        <v>3000</v>
      </c>
      <c r="F7" s="173"/>
      <c r="G7" s="173"/>
      <c r="H7" s="173"/>
      <c r="I7" s="173"/>
      <c r="J7" s="173">
        <v>200</v>
      </c>
      <c r="K7" s="174">
        <f>SUM(D7:J7)</f>
        <v>7200</v>
      </c>
    </row>
    <row r="8" spans="1:11" ht="18.75" customHeight="1" thickBot="1">
      <c r="A8" s="189"/>
      <c r="B8" s="190" t="s">
        <v>47</v>
      </c>
      <c r="C8" s="192">
        <f aca="true" t="shared" si="0" ref="C8:J8">SUM(C7)</f>
        <v>21013</v>
      </c>
      <c r="D8" s="192">
        <f t="shared" si="0"/>
        <v>4000</v>
      </c>
      <c r="E8" s="192">
        <f t="shared" si="0"/>
        <v>3000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92">
        <f t="shared" si="0"/>
        <v>0</v>
      </c>
      <c r="J8" s="192">
        <f t="shared" si="0"/>
        <v>200</v>
      </c>
      <c r="K8" s="193">
        <f>SUM(D8:J8)</f>
        <v>7200</v>
      </c>
    </row>
    <row r="9" spans="1:11" ht="14.25">
      <c r="A9" s="194" t="s">
        <v>212</v>
      </c>
      <c r="B9" s="195" t="s">
        <v>286</v>
      </c>
      <c r="C9" s="196">
        <v>11912</v>
      </c>
      <c r="D9" s="197">
        <v>7504</v>
      </c>
      <c r="E9" s="197">
        <v>116</v>
      </c>
      <c r="F9" s="197">
        <v>1205</v>
      </c>
      <c r="G9" s="197">
        <v>569</v>
      </c>
      <c r="H9" s="197">
        <v>4317</v>
      </c>
      <c r="I9" s="197">
        <v>55</v>
      </c>
      <c r="J9" s="197"/>
      <c r="K9" s="174">
        <f>SUM(D9:J9)</f>
        <v>13766</v>
      </c>
    </row>
    <row r="10" spans="1:11" ht="15">
      <c r="A10" s="198"/>
      <c r="B10" s="199" t="s">
        <v>49</v>
      </c>
      <c r="C10" s="201">
        <f aca="true" t="shared" si="1" ref="C10:J10">SUM(C8:C9)</f>
        <v>32925</v>
      </c>
      <c r="D10" s="201">
        <f t="shared" si="1"/>
        <v>11504</v>
      </c>
      <c r="E10" s="201">
        <f t="shared" si="1"/>
        <v>3116</v>
      </c>
      <c r="F10" s="201">
        <f t="shared" si="1"/>
        <v>1205</v>
      </c>
      <c r="G10" s="201">
        <f t="shared" si="1"/>
        <v>569</v>
      </c>
      <c r="H10" s="201">
        <f t="shared" si="1"/>
        <v>4317</v>
      </c>
      <c r="I10" s="201">
        <f t="shared" si="1"/>
        <v>55</v>
      </c>
      <c r="J10" s="201">
        <f t="shared" si="1"/>
        <v>200</v>
      </c>
      <c r="K10" s="169">
        <f>SUM(D10:J10)</f>
        <v>20966</v>
      </c>
    </row>
    <row r="11" spans="2:6" ht="15">
      <c r="B11" s="202"/>
      <c r="C11" s="203"/>
      <c r="F11" s="204"/>
    </row>
    <row r="12" spans="2:8" ht="15">
      <c r="B12" s="428" t="s">
        <v>18</v>
      </c>
      <c r="C12" s="203"/>
      <c r="H12" s="204" t="s">
        <v>19</v>
      </c>
    </row>
    <row r="13" spans="1:9" ht="51" customHeight="1" thickBot="1">
      <c r="A13" s="432" t="s">
        <v>480</v>
      </c>
      <c r="B13" s="432"/>
      <c r="C13" s="432"/>
      <c r="D13" s="432"/>
      <c r="E13" s="432"/>
      <c r="F13" s="432"/>
      <c r="G13" s="432"/>
      <c r="H13" s="432"/>
      <c r="I13" s="432"/>
    </row>
    <row r="14" spans="1:11" ht="103.5" customHeight="1" thickBot="1">
      <c r="A14" s="408" t="s">
        <v>459</v>
      </c>
      <c r="B14" s="409" t="s">
        <v>460</v>
      </c>
      <c r="C14" s="401" t="s">
        <v>267</v>
      </c>
      <c r="D14" s="402" t="s">
        <v>462</v>
      </c>
      <c r="E14" s="403" t="s">
        <v>268</v>
      </c>
      <c r="F14" s="404" t="s">
        <v>463</v>
      </c>
      <c r="G14" s="405" t="s">
        <v>271</v>
      </c>
      <c r="H14" s="406" t="s">
        <v>272</v>
      </c>
      <c r="I14" s="406" t="s">
        <v>276</v>
      </c>
      <c r="J14" s="407" t="s">
        <v>278</v>
      </c>
      <c r="K14" s="15" t="s">
        <v>279</v>
      </c>
    </row>
    <row r="15" spans="1:11" ht="30.75" thickBot="1">
      <c r="A15" s="208" t="s">
        <v>14</v>
      </c>
      <c r="B15" s="209" t="s">
        <v>75</v>
      </c>
      <c r="C15" s="207">
        <v>3839</v>
      </c>
      <c r="D15" s="207"/>
      <c r="E15" s="207">
        <v>3116</v>
      </c>
      <c r="F15" s="207"/>
      <c r="G15" s="207"/>
      <c r="H15" s="207"/>
      <c r="I15" s="207"/>
      <c r="J15" s="207"/>
      <c r="K15" s="193">
        <f aca="true" t="shared" si="2" ref="K15:K21">SUM(D15:J15)</f>
        <v>3116</v>
      </c>
    </row>
    <row r="16" spans="1:11" ht="15.75" thickBot="1">
      <c r="A16" s="410" t="s">
        <v>12</v>
      </c>
      <c r="B16" s="411" t="s">
        <v>87</v>
      </c>
      <c r="C16" s="207">
        <v>2340</v>
      </c>
      <c r="D16" s="207">
        <v>3320</v>
      </c>
      <c r="E16" s="207"/>
      <c r="F16" s="207">
        <v>1205</v>
      </c>
      <c r="G16" s="207"/>
      <c r="H16" s="207"/>
      <c r="I16" s="207"/>
      <c r="J16" s="207"/>
      <c r="K16" s="193">
        <f t="shared" si="2"/>
        <v>4525</v>
      </c>
    </row>
    <row r="17" spans="1:11" ht="15.75" thickBot="1">
      <c r="A17" s="208" t="s">
        <v>97</v>
      </c>
      <c r="B17" s="209" t="s">
        <v>9</v>
      </c>
      <c r="C17" s="207">
        <v>6426</v>
      </c>
      <c r="D17" s="207">
        <v>8184</v>
      </c>
      <c r="E17" s="207"/>
      <c r="F17" s="207"/>
      <c r="G17" s="207">
        <v>569</v>
      </c>
      <c r="H17" s="207"/>
      <c r="I17" s="207">
        <v>55</v>
      </c>
      <c r="J17" s="207">
        <v>200</v>
      </c>
      <c r="K17" s="193">
        <f t="shared" si="2"/>
        <v>9008</v>
      </c>
    </row>
    <row r="18" spans="1:11" ht="15.75" thickBot="1">
      <c r="A18" s="410" t="s">
        <v>8</v>
      </c>
      <c r="B18" s="411" t="s">
        <v>117</v>
      </c>
      <c r="C18" s="207">
        <v>6524</v>
      </c>
      <c r="D18" s="207"/>
      <c r="E18" s="207"/>
      <c r="F18" s="207"/>
      <c r="G18" s="207"/>
      <c r="H18" s="207">
        <v>4317</v>
      </c>
      <c r="I18" s="207"/>
      <c r="J18" s="207"/>
      <c r="K18" s="193">
        <f t="shared" si="2"/>
        <v>4317</v>
      </c>
    </row>
    <row r="19" spans="1:11" ht="15.75" thickBot="1">
      <c r="A19" s="210"/>
      <c r="B19" s="211" t="s">
        <v>16</v>
      </c>
      <c r="C19" s="207">
        <f aca="true" t="shared" si="3" ref="C19:J19">SUM(C15:C18)</f>
        <v>19129</v>
      </c>
      <c r="D19" s="207">
        <f t="shared" si="3"/>
        <v>11504</v>
      </c>
      <c r="E19" s="207">
        <f t="shared" si="3"/>
        <v>3116</v>
      </c>
      <c r="F19" s="207">
        <f t="shared" si="3"/>
        <v>1205</v>
      </c>
      <c r="G19" s="207">
        <f t="shared" si="3"/>
        <v>569</v>
      </c>
      <c r="H19" s="207">
        <f t="shared" si="3"/>
        <v>4317</v>
      </c>
      <c r="I19" s="207">
        <f t="shared" si="3"/>
        <v>55</v>
      </c>
      <c r="J19" s="207">
        <f t="shared" si="3"/>
        <v>200</v>
      </c>
      <c r="K19" s="193">
        <f t="shared" si="2"/>
        <v>20966</v>
      </c>
    </row>
    <row r="20" spans="1:11" ht="15">
      <c r="A20" s="155" t="s">
        <v>212</v>
      </c>
      <c r="B20" s="218" t="s">
        <v>214</v>
      </c>
      <c r="C20" s="219">
        <v>13766</v>
      </c>
      <c r="D20" s="203"/>
      <c r="K20" s="217">
        <f t="shared" si="2"/>
        <v>0</v>
      </c>
    </row>
    <row r="21" spans="2:11" ht="15">
      <c r="B21" s="350" t="s">
        <v>464</v>
      </c>
      <c r="C21" s="220">
        <f aca="true" t="shared" si="4" ref="C21:J21">C10-C20-C19</f>
        <v>30</v>
      </c>
      <c r="D21" s="220">
        <f t="shared" si="4"/>
        <v>0</v>
      </c>
      <c r="E21" s="220">
        <f t="shared" si="4"/>
        <v>0</v>
      </c>
      <c r="F21" s="220">
        <f t="shared" si="4"/>
        <v>0</v>
      </c>
      <c r="G21" s="220">
        <f t="shared" si="4"/>
        <v>0</v>
      </c>
      <c r="H21" s="220">
        <f t="shared" si="4"/>
        <v>0</v>
      </c>
      <c r="I21" s="220">
        <f t="shared" si="4"/>
        <v>0</v>
      </c>
      <c r="J21" s="220">
        <f t="shared" si="4"/>
        <v>0</v>
      </c>
      <c r="K21" s="217">
        <f t="shared" si="2"/>
        <v>0</v>
      </c>
    </row>
    <row r="22" spans="2:11" ht="15">
      <c r="B22" s="350"/>
      <c r="C22" s="220"/>
      <c r="D22" s="220"/>
      <c r="E22" s="220"/>
      <c r="F22" s="220"/>
      <c r="G22" s="220"/>
      <c r="H22" s="220"/>
      <c r="I22" s="220"/>
      <c r="J22" s="220"/>
      <c r="K22" s="217"/>
    </row>
    <row r="23" spans="2:11" ht="15">
      <c r="B23" s="350"/>
      <c r="C23" s="220"/>
      <c r="D23" s="220"/>
      <c r="E23" s="220"/>
      <c r="F23" s="220"/>
      <c r="G23" s="220"/>
      <c r="H23" s="220"/>
      <c r="I23" s="220"/>
      <c r="J23" s="220"/>
      <c r="K23" s="217"/>
    </row>
    <row r="24" spans="2:8" ht="15">
      <c r="B24" s="428" t="s">
        <v>18</v>
      </c>
      <c r="C24" s="203"/>
      <c r="H24" s="204" t="s">
        <v>19</v>
      </c>
    </row>
    <row r="25" spans="1:7" ht="42" customHeight="1" thickBot="1">
      <c r="A25" s="433" t="s">
        <v>481</v>
      </c>
      <c r="B25" s="433"/>
      <c r="C25" s="433"/>
      <c r="D25" s="433"/>
      <c r="E25" s="433"/>
      <c r="F25" s="433"/>
      <c r="G25" s="433"/>
    </row>
    <row r="26" spans="1:11" ht="90" customHeight="1" thickBot="1">
      <c r="A26" s="412" t="s">
        <v>459</v>
      </c>
      <c r="B26" s="413" t="s">
        <v>460</v>
      </c>
      <c r="C26" s="401" t="s">
        <v>267</v>
      </c>
      <c r="D26" s="402" t="s">
        <v>462</v>
      </c>
      <c r="E26" s="403" t="s">
        <v>268</v>
      </c>
      <c r="F26" s="404" t="s">
        <v>463</v>
      </c>
      <c r="G26" s="405" t="s">
        <v>271</v>
      </c>
      <c r="H26" s="406" t="s">
        <v>272</v>
      </c>
      <c r="I26" s="406" t="s">
        <v>276</v>
      </c>
      <c r="J26" s="407" t="s">
        <v>278</v>
      </c>
      <c r="K26" s="15" t="s">
        <v>279</v>
      </c>
    </row>
    <row r="27" spans="1:11" ht="15">
      <c r="A27" s="221">
        <v>1100</v>
      </c>
      <c r="B27" s="222" t="s">
        <v>153</v>
      </c>
      <c r="C27" s="223"/>
      <c r="D27" s="224"/>
      <c r="E27" s="224"/>
      <c r="F27" s="224"/>
      <c r="G27" s="224"/>
      <c r="H27" s="224">
        <v>300</v>
      </c>
      <c r="I27" s="224"/>
      <c r="J27" s="225"/>
      <c r="K27" s="226">
        <f>SUM(D27:J27)</f>
        <v>300</v>
      </c>
    </row>
    <row r="28" spans="1:11" ht="60.75" thickBot="1">
      <c r="A28" s="227">
        <v>1200</v>
      </c>
      <c r="B28" s="228" t="s">
        <v>154</v>
      </c>
      <c r="C28" s="229"/>
      <c r="D28" s="230"/>
      <c r="E28" s="230"/>
      <c r="F28" s="230"/>
      <c r="G28" s="230"/>
      <c r="H28" s="230">
        <v>72</v>
      </c>
      <c r="I28" s="230"/>
      <c r="J28" s="231"/>
      <c r="K28" s="232">
        <f>SUM(D28:J28)</f>
        <v>72</v>
      </c>
    </row>
    <row r="29" spans="1:11" ht="15.75" thickBot="1">
      <c r="A29" s="233">
        <v>2000</v>
      </c>
      <c r="B29" s="234" t="s">
        <v>155</v>
      </c>
      <c r="C29" s="236" t="e">
        <f>SUM(C30+C31+#REF!+#REF!)</f>
        <v>#REF!</v>
      </c>
      <c r="D29" s="236">
        <f aca="true" t="shared" si="5" ref="D29:K29">SUM(D30:D31)</f>
        <v>8414</v>
      </c>
      <c r="E29" s="236">
        <f t="shared" si="5"/>
        <v>3116</v>
      </c>
      <c r="F29" s="236">
        <f t="shared" si="5"/>
        <v>1205</v>
      </c>
      <c r="G29" s="236">
        <f t="shared" si="5"/>
        <v>569</v>
      </c>
      <c r="H29" s="236">
        <f t="shared" si="5"/>
        <v>2830</v>
      </c>
      <c r="I29" s="236">
        <f t="shared" si="5"/>
        <v>55</v>
      </c>
      <c r="J29" s="236">
        <f t="shared" si="5"/>
        <v>200</v>
      </c>
      <c r="K29" s="238">
        <f t="shared" si="5"/>
        <v>16389</v>
      </c>
    </row>
    <row r="30" spans="1:11" ht="15">
      <c r="A30" s="239">
        <v>2200</v>
      </c>
      <c r="B30" s="240" t="s">
        <v>156</v>
      </c>
      <c r="C30" s="241">
        <v>7337</v>
      </c>
      <c r="D30" s="414">
        <v>6310</v>
      </c>
      <c r="E30" s="241"/>
      <c r="F30" s="241">
        <v>30</v>
      </c>
      <c r="G30" s="241">
        <v>569</v>
      </c>
      <c r="H30" s="241">
        <v>500</v>
      </c>
      <c r="I30" s="241"/>
      <c r="J30" s="242"/>
      <c r="K30" s="243">
        <f>SUM(D30:J30)</f>
        <v>7409</v>
      </c>
    </row>
    <row r="31" spans="1:11" ht="45">
      <c r="A31" s="244">
        <v>2300</v>
      </c>
      <c r="B31" s="245" t="s">
        <v>157</v>
      </c>
      <c r="C31" s="246">
        <v>5533</v>
      </c>
      <c r="D31" s="247">
        <v>2104</v>
      </c>
      <c r="E31" s="247">
        <v>3116</v>
      </c>
      <c r="F31" s="247">
        <v>1175</v>
      </c>
      <c r="G31" s="247"/>
      <c r="H31" s="247">
        <v>2330</v>
      </c>
      <c r="I31" s="247">
        <v>55</v>
      </c>
      <c r="J31" s="248">
        <v>200</v>
      </c>
      <c r="K31" s="249">
        <f>SUM(D31:J31)</f>
        <v>8980</v>
      </c>
    </row>
    <row r="32" spans="1:11" ht="15">
      <c r="A32" s="244">
        <v>5200</v>
      </c>
      <c r="B32" s="245" t="s">
        <v>163</v>
      </c>
      <c r="C32" s="246">
        <v>4161</v>
      </c>
      <c r="D32" s="247">
        <v>3090</v>
      </c>
      <c r="E32" s="247"/>
      <c r="F32" s="247"/>
      <c r="G32" s="247"/>
      <c r="H32" s="247"/>
      <c r="I32" s="247"/>
      <c r="J32" s="248"/>
      <c r="K32" s="250">
        <f>SUM(D32:J32)</f>
        <v>3090</v>
      </c>
    </row>
    <row r="33" spans="1:11" ht="30.75" thickBot="1">
      <c r="A33" s="244">
        <v>6200</v>
      </c>
      <c r="B33" s="245" t="s">
        <v>461</v>
      </c>
      <c r="C33" s="246">
        <v>2128</v>
      </c>
      <c r="D33" s="247"/>
      <c r="E33" s="247"/>
      <c r="F33" s="247"/>
      <c r="G33" s="247"/>
      <c r="H33" s="247">
        <v>1115</v>
      </c>
      <c r="I33" s="247"/>
      <c r="J33" s="248"/>
      <c r="K33" s="250">
        <f>SUM(D33:J33)</f>
        <v>1115</v>
      </c>
    </row>
    <row r="34" spans="1:11" ht="15.75" thickBot="1">
      <c r="A34" s="251"/>
      <c r="B34" s="252" t="s">
        <v>165</v>
      </c>
      <c r="C34" s="236" t="e">
        <f aca="true" t="shared" si="6" ref="C34:K34">SUM(C27:C29,C32:C33)</f>
        <v>#REF!</v>
      </c>
      <c r="D34" s="236">
        <f t="shared" si="6"/>
        <v>11504</v>
      </c>
      <c r="E34" s="236">
        <f t="shared" si="6"/>
        <v>3116</v>
      </c>
      <c r="F34" s="236">
        <f t="shared" si="6"/>
        <v>1205</v>
      </c>
      <c r="G34" s="236">
        <f t="shared" si="6"/>
        <v>569</v>
      </c>
      <c r="H34" s="236">
        <f t="shared" si="6"/>
        <v>4317</v>
      </c>
      <c r="I34" s="236">
        <f t="shared" si="6"/>
        <v>55</v>
      </c>
      <c r="J34" s="237">
        <f t="shared" si="6"/>
        <v>200</v>
      </c>
      <c r="K34" s="238">
        <f t="shared" si="6"/>
        <v>20966</v>
      </c>
    </row>
    <row r="35" ht="15">
      <c r="B35" s="155"/>
    </row>
    <row r="36" spans="1:8" ht="15">
      <c r="A36" s="216"/>
      <c r="B36" s="427" t="s">
        <v>18</v>
      </c>
      <c r="C36" s="214"/>
      <c r="D36" s="215"/>
      <c r="E36" s="216"/>
      <c r="H36" s="204" t="s">
        <v>19</v>
      </c>
    </row>
    <row r="37" ht="15">
      <c r="C37" s="255"/>
    </row>
    <row r="38" ht="15">
      <c r="C38" s="255"/>
    </row>
    <row r="39" ht="15">
      <c r="C39" s="255"/>
    </row>
    <row r="40" ht="15">
      <c r="C40" s="255"/>
    </row>
    <row r="41" ht="15">
      <c r="C41" s="255"/>
    </row>
    <row r="42" ht="15">
      <c r="C42" s="255"/>
    </row>
    <row r="43" spans="1:4" ht="15">
      <c r="A43" s="159"/>
      <c r="B43" s="162"/>
      <c r="C43" s="159"/>
      <c r="D43" s="159"/>
    </row>
    <row r="44" spans="1:5" ht="15">
      <c r="A44" s="256"/>
      <c r="B44" s="257"/>
      <c r="C44" s="258"/>
      <c r="D44" s="259"/>
      <c r="E44" s="170"/>
    </row>
    <row r="45" spans="1:4" ht="15">
      <c r="A45" s="256"/>
      <c r="B45" s="257"/>
      <c r="C45" s="260"/>
      <c r="D45" s="260"/>
    </row>
    <row r="46" spans="2:3" ht="15">
      <c r="B46" s="202"/>
      <c r="C46" s="203"/>
    </row>
    <row r="47" spans="2:3" ht="15">
      <c r="B47" s="202"/>
      <c r="C47" s="203"/>
    </row>
    <row r="48" spans="2:3" ht="15">
      <c r="B48" s="202"/>
      <c r="C48" s="203"/>
    </row>
    <row r="49" spans="1:3" ht="15">
      <c r="A49" s="256"/>
      <c r="B49" s="257"/>
      <c r="C49" s="260"/>
    </row>
    <row r="50" ht="15">
      <c r="C50" s="255"/>
    </row>
    <row r="51" ht="15">
      <c r="C51" s="255"/>
    </row>
    <row r="52" ht="15">
      <c r="C52" s="255"/>
    </row>
    <row r="53" ht="15">
      <c r="C53" s="255"/>
    </row>
    <row r="54" ht="15">
      <c r="C54" s="255"/>
    </row>
    <row r="55" ht="15">
      <c r="C55" s="255"/>
    </row>
    <row r="56" ht="15">
      <c r="C56" s="255"/>
    </row>
    <row r="57" ht="15">
      <c r="C57" s="255"/>
    </row>
    <row r="58" ht="15">
      <c r="C58" s="255"/>
    </row>
    <row r="59" ht="15">
      <c r="C59" s="255"/>
    </row>
    <row r="60" ht="15">
      <c r="C60" s="255"/>
    </row>
    <row r="61" ht="15">
      <c r="C61" s="255"/>
    </row>
    <row r="62" ht="15">
      <c r="C62" s="255"/>
    </row>
    <row r="63" ht="15">
      <c r="C63" s="255"/>
    </row>
    <row r="64" ht="15">
      <c r="C64" s="255"/>
    </row>
  </sheetData>
  <sheetProtection/>
  <mergeCells count="2">
    <mergeCell ref="A25:G25"/>
    <mergeCell ref="A13:I13"/>
  </mergeCells>
  <printOptions/>
  <pageMargins left="0.5905511811023623" right="0.15748031496062992" top="1.1811023622047245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LAusjuka</cp:lastModifiedBy>
  <cp:lastPrinted>2012-02-18T14:27:42Z</cp:lastPrinted>
  <dcterms:created xsi:type="dcterms:W3CDTF">2004-01-19T11:58:34Z</dcterms:created>
  <dcterms:modified xsi:type="dcterms:W3CDTF">2012-09-03T14:22:21Z</dcterms:modified>
  <cp:category/>
  <cp:version/>
  <cp:contentType/>
  <cp:contentStatus/>
</cp:coreProperties>
</file>