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1\"/>
    </mc:Choice>
  </mc:AlternateContent>
  <bookViews>
    <workbookView xWindow="0" yWindow="0" windowWidth="28800" windowHeight="12435" tabRatio="711"/>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52511"/>
</workbook>
</file>

<file path=xl/calcChain.xml><?xml version="1.0" encoding="utf-8"?>
<calcChain xmlns="http://schemas.openxmlformats.org/spreadsheetml/2006/main">
  <c r="AK256" i="3" l="1"/>
  <c r="AL256" i="3" s="1"/>
  <c r="U256" i="3"/>
  <c r="M256" i="3"/>
  <c r="AK254" i="3"/>
  <c r="AL254" i="3" s="1"/>
  <c r="U254" i="3"/>
  <c r="M254" i="3"/>
  <c r="AK26" i="4"/>
  <c r="AC26" i="4"/>
  <c r="AL26" i="4" s="1"/>
  <c r="AK96" i="3"/>
  <c r="AC96" i="3"/>
  <c r="U96" i="3"/>
  <c r="M96" i="3"/>
  <c r="AL96" i="3" l="1"/>
  <c r="M214" i="3"/>
  <c r="U214" i="3"/>
  <c r="AC214" i="3"/>
  <c r="AK214" i="3"/>
  <c r="AK216" i="3"/>
  <c r="AL216" i="3" s="1"/>
  <c r="AK218" i="3"/>
  <c r="AL218" i="3" s="1"/>
  <c r="AK220" i="3"/>
  <c r="AL220" i="3" s="1"/>
  <c r="AC222" i="3"/>
  <c r="AK222" i="3"/>
  <c r="AC224" i="3"/>
  <c r="AK224" i="3"/>
  <c r="AC226" i="3"/>
  <c r="AK226" i="3"/>
  <c r="AC228" i="3"/>
  <c r="AK228" i="3"/>
  <c r="AK230" i="3"/>
  <c r="AL230" i="3" s="1"/>
  <c r="AK232" i="3"/>
  <c r="AL232" i="3" s="1"/>
  <c r="AK234" i="3"/>
  <c r="AL234" i="3" s="1"/>
  <c r="AK236" i="3"/>
  <c r="AL236" i="3" s="1"/>
  <c r="AK238" i="3"/>
  <c r="AL238" i="3" s="1"/>
  <c r="AK240" i="3"/>
  <c r="AL240" i="3" s="1"/>
  <c r="AK242" i="3"/>
  <c r="AL242" i="3" s="1"/>
  <c r="AK244" i="3"/>
  <c r="AL244" i="3" s="1"/>
  <c r="AK246" i="3"/>
  <c r="AL246" i="3" s="1"/>
  <c r="AK248" i="3"/>
  <c r="AL248" i="3"/>
  <c r="AK250" i="3"/>
  <c r="AL250" i="3" s="1"/>
  <c r="M252" i="3"/>
  <c r="U252" i="3"/>
  <c r="AK252" i="3"/>
  <c r="AL226" i="3" l="1"/>
  <c r="AL222" i="3"/>
  <c r="AL228" i="3"/>
  <c r="AL224" i="3"/>
  <c r="AL214" i="3"/>
  <c r="AK98" i="5"/>
  <c r="AC98" i="5"/>
  <c r="U98" i="5"/>
  <c r="M98" i="5"/>
  <c r="AK264" i="4"/>
  <c r="AC264" i="4"/>
  <c r="U264" i="4"/>
  <c r="M264" i="4"/>
  <c r="AK232" i="4" l="1"/>
  <c r="AL232" i="4" s="1"/>
  <c r="AK257" i="4"/>
  <c r="AL257" i="4" s="1"/>
  <c r="AK20" i="7"/>
  <c r="AL20" i="7" s="1"/>
  <c r="AD21" i="1"/>
  <c r="AF15" i="2"/>
  <c r="AF13" i="2" s="1"/>
  <c r="AD79" i="3"/>
  <c r="AK79" i="3" s="1"/>
  <c r="AK116" i="5"/>
  <c r="AL116" i="5" s="1"/>
  <c r="AE141" i="3"/>
  <c r="AK141" i="3" s="1"/>
  <c r="AK32" i="3"/>
  <c r="AK18" i="2"/>
  <c r="AK17" i="3"/>
  <c r="M230" i="4"/>
  <c r="U230" i="4"/>
  <c r="AC230" i="4"/>
  <c r="AK230" i="4"/>
  <c r="AC20" i="2"/>
  <c r="AC18" i="2"/>
  <c r="AC15" i="2"/>
  <c r="AK36" i="3"/>
  <c r="AC36" i="3"/>
  <c r="U36" i="3"/>
  <c r="M36" i="3"/>
  <c r="F10" i="1"/>
  <c r="G10" i="1"/>
  <c r="H10" i="1"/>
  <c r="J10" i="1"/>
  <c r="K10" i="1"/>
  <c r="O10" i="1"/>
  <c r="P10" i="1"/>
  <c r="R10" i="1"/>
  <c r="S10" i="1"/>
  <c r="V10" i="1"/>
  <c r="W10" i="1"/>
  <c r="X10" i="1"/>
  <c r="Z10" i="1"/>
  <c r="AA10" i="1"/>
  <c r="AD10" i="1"/>
  <c r="AE10" i="1"/>
  <c r="AF10" i="1"/>
  <c r="AH10" i="1"/>
  <c r="AI10" i="1"/>
  <c r="M11" i="1"/>
  <c r="M10" i="1" s="1"/>
  <c r="N11" i="1"/>
  <c r="U11" i="1"/>
  <c r="AC11" i="1"/>
  <c r="AC10" i="1" s="1"/>
  <c r="AK11" i="1"/>
  <c r="AK10" i="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AL19" i="1" s="1"/>
  <c r="U19" i="1"/>
  <c r="AC19" i="1"/>
  <c r="AK19" i="1"/>
  <c r="M20" i="1"/>
  <c r="U20" i="1"/>
  <c r="AC20" i="1"/>
  <c r="AK20" i="1"/>
  <c r="F21" i="1"/>
  <c r="G21" i="1"/>
  <c r="G9" i="1" s="1"/>
  <c r="D13" i="8" s="1"/>
  <c r="H21" i="1"/>
  <c r="J21" i="1"/>
  <c r="K21" i="1"/>
  <c r="N21" i="1"/>
  <c r="O21" i="1"/>
  <c r="O9" i="1"/>
  <c r="J13" i="8" s="1"/>
  <c r="P21" i="1"/>
  <c r="R21" i="1"/>
  <c r="S21" i="1"/>
  <c r="V21" i="1"/>
  <c r="W21" i="1"/>
  <c r="X21" i="1"/>
  <c r="Z21" i="1"/>
  <c r="AA21" i="1"/>
  <c r="AE21" i="1"/>
  <c r="AF21" i="1"/>
  <c r="AH21" i="1"/>
  <c r="AI21" i="1"/>
  <c r="M22" i="1"/>
  <c r="M21" i="1" s="1"/>
  <c r="U22" i="1"/>
  <c r="U21" i="1" s="1"/>
  <c r="AC22" i="1"/>
  <c r="AC21" i="1"/>
  <c r="AK22" i="1"/>
  <c r="AK21" i="1" s="1"/>
  <c r="B25" i="1"/>
  <c r="F13" i="2"/>
  <c r="G13" i="2"/>
  <c r="H13" i="2"/>
  <c r="N13" i="2"/>
  <c r="O13" i="2"/>
  <c r="P13" i="2"/>
  <c r="V13" i="2"/>
  <c r="W13" i="2"/>
  <c r="W12" i="2" s="1"/>
  <c r="P14" i="8" s="1"/>
  <c r="X13" i="2"/>
  <c r="Z13" i="2"/>
  <c r="AA13" i="2"/>
  <c r="AD13" i="2"/>
  <c r="AE13" i="2"/>
  <c r="AH13" i="2"/>
  <c r="AI13" i="2"/>
  <c r="M14" i="2"/>
  <c r="M13" i="2" s="1"/>
  <c r="U14" i="2"/>
  <c r="U13" i="2" s="1"/>
  <c r="AC14" i="2"/>
  <c r="AK14" i="2"/>
  <c r="M15" i="2"/>
  <c r="U15" i="2"/>
  <c r="AK15" i="2"/>
  <c r="G17" i="2"/>
  <c r="H17" i="2"/>
  <c r="I17" i="2"/>
  <c r="J17" i="2"/>
  <c r="J13" i="2" s="1"/>
  <c r="K17" i="2"/>
  <c r="K13" i="2" s="1"/>
  <c r="L17" i="2"/>
  <c r="N17" i="2"/>
  <c r="P17" i="2"/>
  <c r="Q17" i="2"/>
  <c r="R17" i="2"/>
  <c r="R13" i="2" s="1"/>
  <c r="R12" i="2" s="1"/>
  <c r="L14" i="8" s="1"/>
  <c r="S17" i="2"/>
  <c r="S13" i="2" s="1"/>
  <c r="T17" i="2"/>
  <c r="V17" i="2"/>
  <c r="W17" i="2"/>
  <c r="X17" i="2"/>
  <c r="Y17" i="2"/>
  <c r="Z17" i="2"/>
  <c r="AA17" i="2"/>
  <c r="AB17" i="2"/>
  <c r="AD17" i="2"/>
  <c r="AE17" i="2"/>
  <c r="AF17" i="2"/>
  <c r="AG17" i="2"/>
  <c r="AH17" i="2"/>
  <c r="AI17" i="2"/>
  <c r="AJ17" i="2"/>
  <c r="F18" i="2"/>
  <c r="F17" i="2" s="1"/>
  <c r="O18" i="2"/>
  <c r="U18" i="2" s="1"/>
  <c r="M19" i="2"/>
  <c r="U19" i="2"/>
  <c r="AC19" i="2"/>
  <c r="AK19" i="2"/>
  <c r="M20" i="2"/>
  <c r="U20" i="2"/>
  <c r="AK20" i="2"/>
  <c r="M22" i="2"/>
  <c r="U22" i="2"/>
  <c r="AC22" i="2"/>
  <c r="AK22" i="2"/>
  <c r="F23" i="2"/>
  <c r="G23" i="2"/>
  <c r="H23" i="2"/>
  <c r="J23" i="2"/>
  <c r="K23" i="2"/>
  <c r="N23" i="2"/>
  <c r="O23" i="2"/>
  <c r="P23" i="2"/>
  <c r="R23" i="2"/>
  <c r="S23" i="2"/>
  <c r="V23" i="2"/>
  <c r="W23" i="2"/>
  <c r="X23" i="2"/>
  <c r="Z23" i="2"/>
  <c r="AA23" i="2"/>
  <c r="AD23" i="2"/>
  <c r="AE23" i="2"/>
  <c r="AF23" i="2"/>
  <c r="AH23" i="2"/>
  <c r="AI23" i="2"/>
  <c r="M24" i="2"/>
  <c r="M23" i="2" s="1"/>
  <c r="U24" i="2"/>
  <c r="U23" i="2" s="1"/>
  <c r="AC24" i="2"/>
  <c r="AC23" i="2" s="1"/>
  <c r="AK24" i="2"/>
  <c r="AK23" i="2" s="1"/>
  <c r="M25" i="2"/>
  <c r="U25" i="2"/>
  <c r="AC25" i="2"/>
  <c r="AK25" i="2"/>
  <c r="F26" i="2"/>
  <c r="G26" i="2"/>
  <c r="H26" i="2"/>
  <c r="J26" i="2"/>
  <c r="K26" i="2"/>
  <c r="N26" i="2"/>
  <c r="O26" i="2"/>
  <c r="P26" i="2"/>
  <c r="R26" i="2"/>
  <c r="S26" i="2"/>
  <c r="V26" i="2"/>
  <c r="W26" i="2"/>
  <c r="X26" i="2"/>
  <c r="Z26" i="2"/>
  <c r="AA26" i="2"/>
  <c r="AD26" i="2"/>
  <c r="AE26" i="2"/>
  <c r="AF26" i="2"/>
  <c r="AH26" i="2"/>
  <c r="AI26" i="2"/>
  <c r="M27" i="2"/>
  <c r="M26" i="2" s="1"/>
  <c r="U27" i="2"/>
  <c r="U26" i="2" s="1"/>
  <c r="AC27" i="2"/>
  <c r="AC26" i="2" s="1"/>
  <c r="AK27" i="2"/>
  <c r="AK26"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7" i="3"/>
  <c r="U37" i="3"/>
  <c r="AC37" i="3"/>
  <c r="AK37"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V52" i="3"/>
  <c r="AC52" i="3" s="1"/>
  <c r="AK52" i="3"/>
  <c r="M54" i="3"/>
  <c r="U54" i="3"/>
  <c r="AC54" i="3"/>
  <c r="AK54"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F68" i="3"/>
  <c r="M68" i="3" s="1"/>
  <c r="U68" i="3"/>
  <c r="AC68" i="3"/>
  <c r="AK68" i="3"/>
  <c r="M69" i="3"/>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M81" i="3"/>
  <c r="U81" i="3"/>
  <c r="AC81" i="3"/>
  <c r="AK81"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V89" i="3"/>
  <c r="AC89" i="3" s="1"/>
  <c r="AK89" i="3"/>
  <c r="M90" i="3"/>
  <c r="U90" i="3"/>
  <c r="AC90" i="3"/>
  <c r="AK90" i="3"/>
  <c r="M91" i="3"/>
  <c r="U91" i="3"/>
  <c r="AC91" i="3"/>
  <c r="AK91" i="3"/>
  <c r="M92" i="3"/>
  <c r="U92" i="3"/>
  <c r="V92" i="3"/>
  <c r="AC92" i="3" s="1"/>
  <c r="AK92" i="3"/>
  <c r="M93" i="3"/>
  <c r="U93" i="3"/>
  <c r="AC93" i="3"/>
  <c r="AK93" i="3"/>
  <c r="M94" i="3"/>
  <c r="U94" i="3"/>
  <c r="AC94" i="3"/>
  <c r="AK94" i="3"/>
  <c r="M95" i="3"/>
  <c r="U95" i="3"/>
  <c r="AC95" i="3"/>
  <c r="AK95" i="3"/>
  <c r="M98" i="3"/>
  <c r="U98" i="3"/>
  <c r="AC98" i="3"/>
  <c r="AK98"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F126" i="3"/>
  <c r="M126" i="3" s="1"/>
  <c r="U126" i="3"/>
  <c r="AC126" i="3"/>
  <c r="AK126" i="3"/>
  <c r="F127" i="3"/>
  <c r="M127" i="3" s="1"/>
  <c r="U127" i="3"/>
  <c r="AC127" i="3"/>
  <c r="AK127" i="3"/>
  <c r="M128" i="3"/>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F138" i="3"/>
  <c r="M138" i="3" s="1"/>
  <c r="U138" i="3"/>
  <c r="AC138" i="3"/>
  <c r="AK138" i="3"/>
  <c r="M139" i="3"/>
  <c r="U139" i="3"/>
  <c r="AC139" i="3"/>
  <c r="AK139" i="3"/>
  <c r="M140" i="3"/>
  <c r="U140" i="3"/>
  <c r="AC140" i="3"/>
  <c r="AK140" i="3"/>
  <c r="O141" i="3"/>
  <c r="G141" i="3" s="1"/>
  <c r="M141" i="3" s="1"/>
  <c r="P141" i="3"/>
  <c r="P21" i="3" s="1"/>
  <c r="AC141" i="3"/>
  <c r="M142" i="3"/>
  <c r="U142" i="3"/>
  <c r="AC142" i="3"/>
  <c r="AK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F150" i="3"/>
  <c r="M150" i="3" s="1"/>
  <c r="U150" i="3"/>
  <c r="AC150" i="3"/>
  <c r="AK150" i="3"/>
  <c r="M151" i="3"/>
  <c r="U151" i="3"/>
  <c r="AC151" i="3"/>
  <c r="AK151" i="3"/>
  <c r="F152" i="3"/>
  <c r="U152" i="3"/>
  <c r="AC152" i="3"/>
  <c r="AK152" i="3"/>
  <c r="M153" i="3"/>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F164" i="3"/>
  <c r="M164" i="3" s="1"/>
  <c r="U164" i="3"/>
  <c r="AC164" i="3"/>
  <c r="AK164" i="3"/>
  <c r="M166" i="3"/>
  <c r="U166" i="3"/>
  <c r="AC166" i="3"/>
  <c r="AK166" i="3"/>
  <c r="M167" i="3"/>
  <c r="U167" i="3"/>
  <c r="AC167" i="3"/>
  <c r="AK167" i="3"/>
  <c r="F168" i="3"/>
  <c r="M168" i="3" s="1"/>
  <c r="U168" i="3"/>
  <c r="AC168" i="3"/>
  <c r="AK168" i="3"/>
  <c r="F169" i="3"/>
  <c r="M169" i="3" s="1"/>
  <c r="U169" i="3"/>
  <c r="AC169" i="3"/>
  <c r="AK169" i="3"/>
  <c r="M170" i="3"/>
  <c r="U170" i="3"/>
  <c r="AC170" i="3"/>
  <c r="AK170" i="3"/>
  <c r="M171" i="3"/>
  <c r="U171" i="3"/>
  <c r="AC171" i="3"/>
  <c r="AK171" i="3"/>
  <c r="M173" i="3"/>
  <c r="U173" i="3"/>
  <c r="V173" i="3"/>
  <c r="AC173" i="3" s="1"/>
  <c r="AK173" i="3"/>
  <c r="M175" i="3"/>
  <c r="U175" i="3"/>
  <c r="AC175" i="3"/>
  <c r="AK175" i="3"/>
  <c r="M176" i="3"/>
  <c r="U176" i="3"/>
  <c r="AC176" i="3"/>
  <c r="AK176" i="3"/>
  <c r="M177" i="3"/>
  <c r="N177" i="3"/>
  <c r="R177" i="3"/>
  <c r="R21" i="3" s="1"/>
  <c r="AC177" i="3"/>
  <c r="AK177" i="3"/>
  <c r="M179" i="3"/>
  <c r="U179" i="3"/>
  <c r="AC179" i="3"/>
  <c r="AK179" i="3"/>
  <c r="M181" i="3"/>
  <c r="U181" i="3"/>
  <c r="X181" i="3"/>
  <c r="AF21" i="3"/>
  <c r="M183" i="3"/>
  <c r="U183" i="3"/>
  <c r="AC183" i="3"/>
  <c r="AK183" i="3"/>
  <c r="M186" i="3"/>
  <c r="U186" i="3"/>
  <c r="V186" i="3"/>
  <c r="AC186" i="3" s="1"/>
  <c r="AK186" i="3"/>
  <c r="M188" i="3"/>
  <c r="U188" i="3"/>
  <c r="AC188" i="3"/>
  <c r="AK188" i="3"/>
  <c r="M190" i="3"/>
  <c r="U190" i="3"/>
  <c r="AC190" i="3"/>
  <c r="AK190" i="3"/>
  <c r="M192" i="3"/>
  <c r="U192" i="3"/>
  <c r="AC192" i="3"/>
  <c r="AK192" i="3"/>
  <c r="M194" i="3"/>
  <c r="U194" i="3"/>
  <c r="AC194" i="3"/>
  <c r="AK194" i="3"/>
  <c r="M196" i="3"/>
  <c r="U196" i="3"/>
  <c r="AC196" i="3"/>
  <c r="AK196" i="3"/>
  <c r="M198" i="3"/>
  <c r="U198" i="3"/>
  <c r="AC198" i="3"/>
  <c r="AK198" i="3"/>
  <c r="M200" i="3"/>
  <c r="U200" i="3"/>
  <c r="AC200" i="3"/>
  <c r="AK200" i="3"/>
  <c r="M202" i="3"/>
  <c r="U202" i="3"/>
  <c r="AC202" i="3"/>
  <c r="M204" i="3"/>
  <c r="U204" i="3"/>
  <c r="AC204" i="3"/>
  <c r="AK204" i="3"/>
  <c r="AC207" i="3"/>
  <c r="AK207" i="3"/>
  <c r="AC209" i="3"/>
  <c r="AK209" i="3"/>
  <c r="M211" i="3"/>
  <c r="U211" i="3"/>
  <c r="AC211" i="3"/>
  <c r="AK211" i="3"/>
  <c r="F258" i="3"/>
  <c r="G258" i="3"/>
  <c r="H258" i="3"/>
  <c r="J258" i="3"/>
  <c r="K258" i="3"/>
  <c r="N258" i="3"/>
  <c r="O258" i="3"/>
  <c r="P258" i="3"/>
  <c r="R258" i="3"/>
  <c r="S258" i="3"/>
  <c r="V258" i="3"/>
  <c r="W258" i="3"/>
  <c r="X258" i="3"/>
  <c r="Z258" i="3"/>
  <c r="AA258" i="3"/>
  <c r="AD258" i="3"/>
  <c r="AE258" i="3"/>
  <c r="AF258" i="3"/>
  <c r="AH258" i="3"/>
  <c r="AI258" i="3"/>
  <c r="M259" i="3"/>
  <c r="M258" i="3" s="1"/>
  <c r="U259" i="3"/>
  <c r="U258" i="3" s="1"/>
  <c r="AC259" i="3"/>
  <c r="AC258" i="3" s="1"/>
  <c r="AK259" i="3"/>
  <c r="AK258" i="3" s="1"/>
  <c r="B261"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L28" i="4" s="1"/>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L83" i="4" s="1"/>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L123" i="4" s="1"/>
  <c r="AK123" i="4"/>
  <c r="M124" i="4"/>
  <c r="U124" i="4"/>
  <c r="AC124" i="4"/>
  <c r="AK124" i="4"/>
  <c r="M125" i="4"/>
  <c r="U125" i="4"/>
  <c r="AC125" i="4"/>
  <c r="AL125" i="4" s="1"/>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L133" i="4" s="1"/>
  <c r="AK133" i="4"/>
  <c r="M134" i="4"/>
  <c r="U134" i="4"/>
  <c r="AC134" i="4"/>
  <c r="AK134" i="4"/>
  <c r="M135" i="4"/>
  <c r="U135" i="4"/>
  <c r="AC135" i="4"/>
  <c r="AK135" i="4"/>
  <c r="M136" i="4"/>
  <c r="U136" i="4"/>
  <c r="AC136" i="4"/>
  <c r="AK136" i="4"/>
  <c r="M137" i="4"/>
  <c r="U137" i="4"/>
  <c r="AC137" i="4"/>
  <c r="AL137" i="4" s="1"/>
  <c r="AK137" i="4"/>
  <c r="M138" i="4"/>
  <c r="U138" i="4"/>
  <c r="AC138" i="4"/>
  <c r="AK138" i="4"/>
  <c r="M139" i="4"/>
  <c r="U139" i="4"/>
  <c r="AC139" i="4"/>
  <c r="AL139" i="4" s="1"/>
  <c r="AK139" i="4"/>
  <c r="M140" i="4"/>
  <c r="U140" i="4"/>
  <c r="AC140" i="4"/>
  <c r="AL140" i="4" s="1"/>
  <c r="AK140" i="4"/>
  <c r="M141" i="4"/>
  <c r="U141" i="4"/>
  <c r="AL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L158" i="4" s="1"/>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H228" i="4"/>
  <c r="M228" i="4" s="1"/>
  <c r="N228" i="4"/>
  <c r="U228" i="4" s="1"/>
  <c r="X228" i="4"/>
  <c r="X24" i="4"/>
  <c r="X13" i="4" s="1"/>
  <c r="Q16" i="8" s="1"/>
  <c r="AK228" i="4"/>
  <c r="M229" i="4"/>
  <c r="U229" i="4"/>
  <c r="AC229" i="4"/>
  <c r="AK229" i="4"/>
  <c r="F235" i="4"/>
  <c r="G235" i="4"/>
  <c r="H235" i="4"/>
  <c r="J235" i="4"/>
  <c r="K235" i="4"/>
  <c r="N235" i="4"/>
  <c r="O235" i="4"/>
  <c r="P235" i="4"/>
  <c r="R235" i="4"/>
  <c r="S235" i="4"/>
  <c r="V235" i="4"/>
  <c r="W235" i="4"/>
  <c r="X235" i="4"/>
  <c r="Z235" i="4"/>
  <c r="AA235" i="4"/>
  <c r="AD235" i="4"/>
  <c r="AE235" i="4"/>
  <c r="AF235" i="4"/>
  <c r="AH235" i="4"/>
  <c r="AI235" i="4"/>
  <c r="M236" i="4"/>
  <c r="U236" i="4"/>
  <c r="AC236" i="4"/>
  <c r="AK236" i="4"/>
  <c r="M237" i="4"/>
  <c r="U237" i="4"/>
  <c r="AC237" i="4"/>
  <c r="AL237" i="4" s="1"/>
  <c r="AK237" i="4"/>
  <c r="M238" i="4"/>
  <c r="U238" i="4"/>
  <c r="AC238" i="4"/>
  <c r="AL238" i="4" s="1"/>
  <c r="AK238" i="4"/>
  <c r="M239" i="4"/>
  <c r="U239" i="4"/>
  <c r="AC239" i="4"/>
  <c r="AK239" i="4"/>
  <c r="M240" i="4"/>
  <c r="U240" i="4"/>
  <c r="AC240" i="4"/>
  <c r="AK240" i="4"/>
  <c r="M241" i="4"/>
  <c r="U241" i="4"/>
  <c r="AC241" i="4"/>
  <c r="AK241" i="4"/>
  <c r="M242" i="4"/>
  <c r="U242" i="4"/>
  <c r="AC242" i="4"/>
  <c r="AL242" i="4" s="1"/>
  <c r="AK242" i="4"/>
  <c r="M243" i="4"/>
  <c r="U243" i="4"/>
  <c r="AC243" i="4"/>
  <c r="AK243" i="4"/>
  <c r="M244" i="4"/>
  <c r="U244" i="4"/>
  <c r="AC244" i="4"/>
  <c r="AL244" i="4" s="1"/>
  <c r="AK244" i="4"/>
  <c r="M245" i="4"/>
  <c r="U245" i="4"/>
  <c r="AC245" i="4"/>
  <c r="AK245" i="4"/>
  <c r="M246" i="4"/>
  <c r="U246" i="4"/>
  <c r="AC246" i="4"/>
  <c r="AL246" i="4" s="1"/>
  <c r="AK246" i="4"/>
  <c r="M247" i="4"/>
  <c r="U247" i="4"/>
  <c r="U235" i="4" s="1"/>
  <c r="AC247" i="4"/>
  <c r="AK247" i="4"/>
  <c r="M248" i="4"/>
  <c r="U248" i="4"/>
  <c r="AL248" i="4" s="1"/>
  <c r="AC248" i="4"/>
  <c r="AK248" i="4"/>
  <c r="M249" i="4"/>
  <c r="U249" i="4"/>
  <c r="AC249" i="4"/>
  <c r="AK249" i="4"/>
  <c r="M250" i="4"/>
  <c r="U250" i="4"/>
  <c r="AC250" i="4"/>
  <c r="AK250" i="4"/>
  <c r="M251" i="4"/>
  <c r="U251" i="4"/>
  <c r="AC251" i="4"/>
  <c r="AK251" i="4"/>
  <c r="M252" i="4"/>
  <c r="U252" i="4"/>
  <c r="AC252" i="4"/>
  <c r="AK252" i="4"/>
  <c r="M253" i="4"/>
  <c r="U253" i="4"/>
  <c r="AC253" i="4"/>
  <c r="AK253" i="4"/>
  <c r="AC255" i="4"/>
  <c r="AK255" i="4"/>
  <c r="AL255" i="4" s="1"/>
  <c r="AC259" i="4"/>
  <c r="AK259" i="4"/>
  <c r="F260" i="4"/>
  <c r="G260" i="4"/>
  <c r="H260" i="4"/>
  <c r="J260" i="4"/>
  <c r="K260" i="4"/>
  <c r="N260" i="4"/>
  <c r="O260" i="4"/>
  <c r="P260" i="4"/>
  <c r="R260" i="4"/>
  <c r="S260" i="4"/>
  <c r="V260" i="4"/>
  <c r="W260" i="4"/>
  <c r="X260" i="4"/>
  <c r="Z260" i="4"/>
  <c r="AA260" i="4"/>
  <c r="AD260" i="4"/>
  <c r="AE260" i="4"/>
  <c r="AF260" i="4"/>
  <c r="AH260" i="4"/>
  <c r="AI260" i="4"/>
  <c r="M261" i="4"/>
  <c r="M260" i="4" s="1"/>
  <c r="U261" i="4"/>
  <c r="U260" i="4" s="1"/>
  <c r="AC261" i="4"/>
  <c r="AC260" i="4" s="1"/>
  <c r="AK261" i="4"/>
  <c r="AK260" i="4" s="1"/>
  <c r="F262" i="4"/>
  <c r="G262" i="4"/>
  <c r="H262" i="4"/>
  <c r="J262" i="4"/>
  <c r="K262" i="4"/>
  <c r="N262" i="4"/>
  <c r="O262" i="4"/>
  <c r="P262" i="4"/>
  <c r="R262" i="4"/>
  <c r="S262" i="4"/>
  <c r="V262" i="4"/>
  <c r="W262" i="4"/>
  <c r="X262" i="4"/>
  <c r="Z262" i="4"/>
  <c r="AA262" i="4"/>
  <c r="AD262" i="4"/>
  <c r="AE262" i="4"/>
  <c r="AF262" i="4"/>
  <c r="AH262" i="4"/>
  <c r="AI262" i="4"/>
  <c r="M263" i="4"/>
  <c r="M262" i="4" s="1"/>
  <c r="U263" i="4"/>
  <c r="U262" i="4" s="1"/>
  <c r="AC263" i="4"/>
  <c r="AC262" i="4" s="1"/>
  <c r="AK263" i="4"/>
  <c r="AK262" i="4" s="1"/>
  <c r="F14" i="5"/>
  <c r="G14" i="5"/>
  <c r="G13" i="5" s="1"/>
  <c r="D17" i="8" s="1"/>
  <c r="H14" i="5"/>
  <c r="J14" i="5"/>
  <c r="K14" i="5"/>
  <c r="N14" i="5"/>
  <c r="N13" i="5" s="1"/>
  <c r="I17" i="8" s="1"/>
  <c r="O14" i="5"/>
  <c r="P14" i="5"/>
  <c r="R14" i="5"/>
  <c r="S14" i="5"/>
  <c r="S13" i="5" s="1"/>
  <c r="M17" i="8" s="1"/>
  <c r="V14" i="5"/>
  <c r="W14" i="5"/>
  <c r="X14" i="5"/>
  <c r="Z14" i="5"/>
  <c r="AA14" i="5"/>
  <c r="AD14" i="5"/>
  <c r="AE14" i="5"/>
  <c r="AF14" i="5"/>
  <c r="AF13" i="5" s="1"/>
  <c r="W17" i="8" s="1"/>
  <c r="AH14" i="5"/>
  <c r="AI14" i="5"/>
  <c r="M15" i="5"/>
  <c r="M14" i="5"/>
  <c r="U15" i="5"/>
  <c r="U14" i="5" s="1"/>
  <c r="AC15" i="5"/>
  <c r="AC14" i="5"/>
  <c r="AK15" i="5"/>
  <c r="AK14" i="5" s="1"/>
  <c r="F16" i="5"/>
  <c r="G16" i="5"/>
  <c r="H16" i="5"/>
  <c r="J16" i="5"/>
  <c r="J13" i="5" s="1"/>
  <c r="F17" i="8" s="1"/>
  <c r="K16" i="5"/>
  <c r="N16" i="5"/>
  <c r="O16" i="5"/>
  <c r="P16" i="5"/>
  <c r="P13" i="5" s="1"/>
  <c r="K17" i="8" s="1"/>
  <c r="R16" i="5"/>
  <c r="S16" i="5"/>
  <c r="W16" i="5"/>
  <c r="Y16" i="5"/>
  <c r="Z16" i="5"/>
  <c r="AA16" i="5"/>
  <c r="AB16" i="5"/>
  <c r="AD16" i="5"/>
  <c r="AD13" i="5" s="1"/>
  <c r="U17" i="8" s="1"/>
  <c r="AE16" i="5"/>
  <c r="AG16" i="5"/>
  <c r="AH16" i="5"/>
  <c r="AI16" i="5"/>
  <c r="AJ16" i="5"/>
  <c r="M17" i="5"/>
  <c r="U17" i="5"/>
  <c r="AC17" i="5"/>
  <c r="AK17" i="5"/>
  <c r="M18" i="5"/>
  <c r="U18" i="5"/>
  <c r="AC18" i="5"/>
  <c r="AK18" i="5"/>
  <c r="M19" i="5"/>
  <c r="U19" i="5"/>
  <c r="V19" i="5"/>
  <c r="V16" i="5" s="1"/>
  <c r="V13" i="5" s="1"/>
  <c r="O17" i="8" s="1"/>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L33" i="5" s="1"/>
  <c r="AK33" i="5"/>
  <c r="M34" i="5"/>
  <c r="U34" i="5"/>
  <c r="AC34" i="5"/>
  <c r="AL34" i="5" s="1"/>
  <c r="AK34" i="5"/>
  <c r="M35" i="5"/>
  <c r="U35" i="5"/>
  <c r="AC35" i="5"/>
  <c r="AK35" i="5"/>
  <c r="M36" i="5"/>
  <c r="U36" i="5"/>
  <c r="AC36" i="5"/>
  <c r="AK36" i="5"/>
  <c r="M37" i="5"/>
  <c r="U37" i="5"/>
  <c r="AC37" i="5"/>
  <c r="AK37" i="5"/>
  <c r="M38" i="5"/>
  <c r="U38" i="5"/>
  <c r="AC38" i="5"/>
  <c r="AK38" i="5"/>
  <c r="M39" i="5"/>
  <c r="U39" i="5"/>
  <c r="AC39" i="5"/>
  <c r="AL39" i="5" s="1"/>
  <c r="AK39" i="5"/>
  <c r="M40" i="5"/>
  <c r="U40" i="5"/>
  <c r="AC40" i="5"/>
  <c r="AK40" i="5"/>
  <c r="M41" i="5"/>
  <c r="U41" i="5"/>
  <c r="AC41" i="5"/>
  <c r="AK41" i="5"/>
  <c r="M42" i="5"/>
  <c r="U42" i="5"/>
  <c r="AC42" i="5"/>
  <c r="AK42" i="5"/>
  <c r="M43" i="5"/>
  <c r="U43" i="5"/>
  <c r="AC43" i="5"/>
  <c r="AK43" i="5"/>
  <c r="M44" i="5"/>
  <c r="U44" i="5"/>
  <c r="AC44" i="5"/>
  <c r="AK44" i="5"/>
  <c r="M45" i="5"/>
  <c r="U45" i="5"/>
  <c r="AC45" i="5"/>
  <c r="AL45" i="5" s="1"/>
  <c r="AK45" i="5"/>
  <c r="M46" i="5"/>
  <c r="U46" i="5"/>
  <c r="AC46" i="5"/>
  <c r="AL46" i="5" s="1"/>
  <c r="AK46" i="5"/>
  <c r="M47" i="5"/>
  <c r="U47" i="5"/>
  <c r="AC47" i="5"/>
  <c r="AL47" i="5" s="1"/>
  <c r="AK47" i="5"/>
  <c r="M48" i="5"/>
  <c r="U48" i="5"/>
  <c r="AC48" i="5"/>
  <c r="AK48" i="5"/>
  <c r="M49" i="5"/>
  <c r="U49" i="5"/>
  <c r="AC49" i="5"/>
  <c r="AL49" i="5" s="1"/>
  <c r="AK49" i="5"/>
  <c r="M50" i="5"/>
  <c r="U50" i="5"/>
  <c r="AC50" i="5"/>
  <c r="AK50" i="5"/>
  <c r="M51" i="5"/>
  <c r="U51" i="5"/>
  <c r="AC51" i="5"/>
  <c r="AK51" i="5"/>
  <c r="M52" i="5"/>
  <c r="U52" i="5"/>
  <c r="AC52" i="5"/>
  <c r="AK52" i="5"/>
  <c r="M53" i="5"/>
  <c r="U53" i="5"/>
  <c r="AC53" i="5"/>
  <c r="AK53" i="5"/>
  <c r="M54" i="5"/>
  <c r="U54" i="5"/>
  <c r="AC54" i="5"/>
  <c r="AK54" i="5"/>
  <c r="M55" i="5"/>
  <c r="U55" i="5"/>
  <c r="AC55" i="5"/>
  <c r="AL55" i="5" s="1"/>
  <c r="AK55" i="5"/>
  <c r="M56" i="5"/>
  <c r="U56" i="5"/>
  <c r="AC56" i="5"/>
  <c r="AK56" i="5"/>
  <c r="M57" i="5"/>
  <c r="U57" i="5"/>
  <c r="AC57" i="5"/>
  <c r="AK57" i="5"/>
  <c r="M58" i="5"/>
  <c r="U58" i="5"/>
  <c r="AC58" i="5"/>
  <c r="AL58" i="5" s="1"/>
  <c r="AK58" i="5"/>
  <c r="M59" i="5"/>
  <c r="U59" i="5"/>
  <c r="AC59" i="5"/>
  <c r="AK59" i="5"/>
  <c r="M60" i="5"/>
  <c r="U60" i="5"/>
  <c r="AC60" i="5"/>
  <c r="AK60" i="5"/>
  <c r="M61" i="5"/>
  <c r="U61" i="5"/>
  <c r="AC61" i="5"/>
  <c r="AK61" i="5"/>
  <c r="M62" i="5"/>
  <c r="U62" i="5"/>
  <c r="AC62" i="5"/>
  <c r="AL62" i="5" s="1"/>
  <c r="AK62" i="5"/>
  <c r="M63" i="5"/>
  <c r="U63" i="5"/>
  <c r="AC63" i="5"/>
  <c r="AK63" i="5"/>
  <c r="M64" i="5"/>
  <c r="U64" i="5"/>
  <c r="AC64" i="5"/>
  <c r="AK64" i="5"/>
  <c r="M65" i="5"/>
  <c r="U65" i="5"/>
  <c r="AC65" i="5"/>
  <c r="AL65" i="5" s="1"/>
  <c r="AK65" i="5"/>
  <c r="M66" i="5"/>
  <c r="U66" i="5"/>
  <c r="AC66" i="5"/>
  <c r="AL66" i="5" s="1"/>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L74" i="5" s="1"/>
  <c r="AK74" i="5"/>
  <c r="M75" i="5"/>
  <c r="U75" i="5"/>
  <c r="AC75" i="5"/>
  <c r="AK75" i="5"/>
  <c r="M76" i="5"/>
  <c r="U76" i="5"/>
  <c r="AC76" i="5"/>
  <c r="AK76" i="5"/>
  <c r="M77" i="5"/>
  <c r="U77" i="5"/>
  <c r="AC77" i="5"/>
  <c r="AL77" i="5" s="1"/>
  <c r="AK77" i="5"/>
  <c r="M78" i="5"/>
  <c r="U78" i="5"/>
  <c r="AC78" i="5"/>
  <c r="AK78" i="5"/>
  <c r="M79" i="5"/>
  <c r="U79" i="5"/>
  <c r="AC79" i="5"/>
  <c r="AK79" i="5"/>
  <c r="M80" i="5"/>
  <c r="U80" i="5"/>
  <c r="AC80" i="5"/>
  <c r="AK80" i="5"/>
  <c r="M81" i="5"/>
  <c r="U81" i="5"/>
  <c r="AC81" i="5"/>
  <c r="AK81" i="5"/>
  <c r="M82" i="5"/>
  <c r="U82" i="5"/>
  <c r="AC82" i="5"/>
  <c r="AK82" i="5"/>
  <c r="M83" i="5"/>
  <c r="U83" i="5"/>
  <c r="AC83" i="5"/>
  <c r="AL83" i="5" s="1"/>
  <c r="AK83" i="5"/>
  <c r="M84" i="5"/>
  <c r="U84" i="5"/>
  <c r="AC84" i="5"/>
  <c r="AL84" i="5" s="1"/>
  <c r="AK84" i="5"/>
  <c r="M85" i="5"/>
  <c r="U85" i="5"/>
  <c r="AC85" i="5"/>
  <c r="AL85" i="5" s="1"/>
  <c r="AK85" i="5"/>
  <c r="M86" i="5"/>
  <c r="U86" i="5"/>
  <c r="AC86" i="5"/>
  <c r="AK86" i="5"/>
  <c r="M87" i="5"/>
  <c r="U87" i="5"/>
  <c r="AC87" i="5"/>
  <c r="AL87" i="5" s="1"/>
  <c r="AK87" i="5"/>
  <c r="M88" i="5"/>
  <c r="U88" i="5"/>
  <c r="AC88" i="5"/>
  <c r="AL88" i="5" s="1"/>
  <c r="AK88" i="5"/>
  <c r="M89" i="5"/>
  <c r="U89" i="5"/>
  <c r="AC89" i="5"/>
  <c r="AK89" i="5"/>
  <c r="M90" i="5"/>
  <c r="U90" i="5"/>
  <c r="AC90" i="5"/>
  <c r="AK90" i="5"/>
  <c r="M91" i="5"/>
  <c r="U91" i="5"/>
  <c r="AC91" i="5"/>
  <c r="AK91" i="5"/>
  <c r="M92" i="5"/>
  <c r="U92" i="5"/>
  <c r="AC92" i="5"/>
  <c r="AL92" i="5" s="1"/>
  <c r="AK92" i="5"/>
  <c r="M93" i="5"/>
  <c r="U93" i="5"/>
  <c r="AC93" i="5"/>
  <c r="AK93" i="5"/>
  <c r="M94" i="5"/>
  <c r="U94" i="5"/>
  <c r="AC94" i="5"/>
  <c r="AK94" i="5"/>
  <c r="M95" i="5"/>
  <c r="U95" i="5"/>
  <c r="AC95" i="5"/>
  <c r="AK95" i="5"/>
  <c r="M96" i="5"/>
  <c r="U96" i="5"/>
  <c r="AC96" i="5"/>
  <c r="AK96" i="5"/>
  <c r="M97" i="5"/>
  <c r="U97" i="5"/>
  <c r="AC97" i="5"/>
  <c r="AK97" i="5"/>
  <c r="M100" i="5"/>
  <c r="U100" i="5"/>
  <c r="AC100" i="5"/>
  <c r="AL100" i="5" s="1"/>
  <c r="AK100" i="5"/>
  <c r="M101" i="5"/>
  <c r="U101" i="5"/>
  <c r="AC101" i="5"/>
  <c r="AK101" i="5"/>
  <c r="M102" i="5"/>
  <c r="U102" i="5"/>
  <c r="AC102" i="5"/>
  <c r="AK102" i="5"/>
  <c r="M103" i="5"/>
  <c r="U103" i="5"/>
  <c r="AC103" i="5"/>
  <c r="AK103" i="5"/>
  <c r="M104" i="5"/>
  <c r="U104" i="5"/>
  <c r="AC104" i="5"/>
  <c r="AL104" i="5" s="1"/>
  <c r="AK104" i="5"/>
  <c r="M105" i="5"/>
  <c r="U105" i="5"/>
  <c r="AC105" i="5"/>
  <c r="AK105" i="5"/>
  <c r="M106" i="5"/>
  <c r="U106" i="5"/>
  <c r="AC106" i="5"/>
  <c r="AL106" i="5" s="1"/>
  <c r="AK106" i="5"/>
  <c r="U108" i="5"/>
  <c r="X108" i="5"/>
  <c r="AC108" i="5"/>
  <c r="AF16" i="5"/>
  <c r="AK108" i="5"/>
  <c r="U110" i="5"/>
  <c r="AC110" i="5"/>
  <c r="AL110" i="5" s="1"/>
  <c r="AK110" i="5"/>
  <c r="AC112" i="5"/>
  <c r="AL112" i="5" s="1"/>
  <c r="AK112" i="5"/>
  <c r="M114" i="5"/>
  <c r="U114" i="5"/>
  <c r="AC114" i="5"/>
  <c r="AK114" i="5"/>
  <c r="F120" i="5"/>
  <c r="G120" i="5"/>
  <c r="H120" i="5"/>
  <c r="J120" i="5"/>
  <c r="K120" i="5"/>
  <c r="N120" i="5"/>
  <c r="O120" i="5"/>
  <c r="P120" i="5"/>
  <c r="R120" i="5"/>
  <c r="S120" i="5"/>
  <c r="V120" i="5"/>
  <c r="W120" i="5"/>
  <c r="X120" i="5"/>
  <c r="Z120" i="5"/>
  <c r="AA120" i="5"/>
  <c r="AD120" i="5"/>
  <c r="AE120" i="5"/>
  <c r="AF120" i="5"/>
  <c r="AH120" i="5"/>
  <c r="AI120" i="5"/>
  <c r="M121" i="5"/>
  <c r="M120" i="5" s="1"/>
  <c r="U121" i="5"/>
  <c r="U120" i="5" s="1"/>
  <c r="AC121" i="5"/>
  <c r="AK121" i="5"/>
  <c r="AK120" i="5" s="1"/>
  <c r="F122" i="5"/>
  <c r="G122" i="5"/>
  <c r="H122" i="5"/>
  <c r="J122" i="5"/>
  <c r="K122" i="5"/>
  <c r="N122" i="5"/>
  <c r="O122" i="5"/>
  <c r="P122" i="5"/>
  <c r="R122" i="5"/>
  <c r="S122" i="5"/>
  <c r="V122" i="5"/>
  <c r="W122" i="5"/>
  <c r="X122" i="5"/>
  <c r="Z122" i="5"/>
  <c r="AA122" i="5"/>
  <c r="AD122" i="5"/>
  <c r="AE122" i="5"/>
  <c r="AF122" i="5"/>
  <c r="AH122" i="5"/>
  <c r="AI122" i="5"/>
  <c r="M123" i="5"/>
  <c r="M122" i="5" s="1"/>
  <c r="U123" i="5"/>
  <c r="U122" i="5" s="1"/>
  <c r="AC123" i="5"/>
  <c r="AC122" i="5"/>
  <c r="AK123" i="5"/>
  <c r="AK122" i="5" s="1"/>
  <c r="B125" i="5"/>
  <c r="F14" i="6"/>
  <c r="G14" i="6"/>
  <c r="H14" i="6"/>
  <c r="J14" i="6"/>
  <c r="K14" i="6"/>
  <c r="N14" i="6"/>
  <c r="O14" i="6"/>
  <c r="P14" i="6"/>
  <c r="R14" i="6"/>
  <c r="S14" i="6"/>
  <c r="S13" i="6" s="1"/>
  <c r="M18" i="8" s="1"/>
  <c r="V14" i="6"/>
  <c r="V13" i="6" s="1"/>
  <c r="O18" i="8" s="1"/>
  <c r="W14" i="6"/>
  <c r="X14" i="6"/>
  <c r="Z14" i="6"/>
  <c r="AA14" i="6"/>
  <c r="AD14" i="6"/>
  <c r="AE14" i="6"/>
  <c r="AF14" i="6"/>
  <c r="AH14" i="6"/>
  <c r="AI14" i="6"/>
  <c r="M15" i="6"/>
  <c r="M14" i="6"/>
  <c r="U15" i="6"/>
  <c r="AC15" i="6"/>
  <c r="AC14" i="6" s="1"/>
  <c r="AK15" i="6"/>
  <c r="AK14" i="6" s="1"/>
  <c r="F16" i="6"/>
  <c r="G16" i="6"/>
  <c r="H16" i="6"/>
  <c r="J16" i="6"/>
  <c r="K16" i="6"/>
  <c r="N16" i="6"/>
  <c r="O16" i="6"/>
  <c r="P16" i="6"/>
  <c r="R16" i="6"/>
  <c r="S16" i="6"/>
  <c r="V16" i="6"/>
  <c r="W16" i="6"/>
  <c r="X16" i="6"/>
  <c r="Z16" i="6"/>
  <c r="AA16" i="6"/>
  <c r="AD16" i="6"/>
  <c r="AE16" i="6"/>
  <c r="AE13" i="6" s="1"/>
  <c r="V18" i="8" s="1"/>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AC19" i="6"/>
  <c r="AK19" i="6"/>
  <c r="M20" i="6"/>
  <c r="U20" i="6"/>
  <c r="AC20" i="6"/>
  <c r="AK20" i="6"/>
  <c r="AC21" i="6"/>
  <c r="AL21" i="6" s="1"/>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c r="U25" i="6"/>
  <c r="U24" i="6" s="1"/>
  <c r="AC25" i="6"/>
  <c r="AC24" i="6" s="1"/>
  <c r="AK25" i="6"/>
  <c r="F14" i="7"/>
  <c r="G14" i="7"/>
  <c r="H14" i="7"/>
  <c r="J14" i="7"/>
  <c r="K14" i="7"/>
  <c r="K13" i="7" s="1"/>
  <c r="N14" i="7"/>
  <c r="O14" i="7"/>
  <c r="P14" i="7"/>
  <c r="P13" i="7" s="1"/>
  <c r="K19" i="8" s="1"/>
  <c r="R14" i="7"/>
  <c r="R13" i="7" s="1"/>
  <c r="L19" i="8" s="1"/>
  <c r="S14" i="7"/>
  <c r="V14" i="7"/>
  <c r="W14" i="7"/>
  <c r="X14" i="7"/>
  <c r="X13" i="7" s="1"/>
  <c r="Q19" i="8" s="1"/>
  <c r="Z14" i="7"/>
  <c r="AA14" i="7"/>
  <c r="AD14" i="7"/>
  <c r="AD13" i="7" s="1"/>
  <c r="U19" i="8" s="1"/>
  <c r="AE14" i="7"/>
  <c r="AF14" i="7"/>
  <c r="AH14" i="7"/>
  <c r="AI14" i="7"/>
  <c r="AI13" i="7" s="1"/>
  <c r="Y19" i="8" s="1"/>
  <c r="M15" i="7"/>
  <c r="M14" i="7" s="1"/>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c r="AK23" i="7"/>
  <c r="AK22" i="7" s="1"/>
  <c r="F24" i="7"/>
  <c r="G24" i="7"/>
  <c r="H24" i="7"/>
  <c r="J24" i="7"/>
  <c r="K24" i="7"/>
  <c r="N24" i="7"/>
  <c r="O24" i="7"/>
  <c r="P24" i="7"/>
  <c r="R24" i="7"/>
  <c r="S24" i="7"/>
  <c r="V24" i="7"/>
  <c r="W24" i="7"/>
  <c r="X24" i="7"/>
  <c r="Z24" i="7"/>
  <c r="AA24" i="7"/>
  <c r="AD24" i="7"/>
  <c r="AE24" i="7"/>
  <c r="AF24" i="7"/>
  <c r="AH24" i="7"/>
  <c r="AI24" i="7"/>
  <c r="M25" i="7"/>
  <c r="U25" i="7"/>
  <c r="AC25" i="7"/>
  <c r="AL25" i="7" s="1"/>
  <c r="AK25" i="7"/>
  <c r="M26" i="7"/>
  <c r="U26" i="7"/>
  <c r="AC26" i="7"/>
  <c r="AK26" i="7"/>
  <c r="AC27" i="7"/>
  <c r="AK27" i="7"/>
  <c r="AL27" i="7" s="1"/>
  <c r="B30" i="7"/>
  <c r="B13" i="8"/>
  <c r="G13" i="8"/>
  <c r="B14" i="8"/>
  <c r="G14" i="8"/>
  <c r="B15" i="8"/>
  <c r="G15" i="8"/>
  <c r="B16" i="8"/>
  <c r="G16" i="8"/>
  <c r="B17" i="8"/>
  <c r="G17" i="8"/>
  <c r="B18" i="8"/>
  <c r="G18" i="8"/>
  <c r="B19" i="8"/>
  <c r="G19" i="8"/>
  <c r="H22" i="8"/>
  <c r="N22" i="8"/>
  <c r="T22" i="8"/>
  <c r="Z22" i="8"/>
  <c r="AK18" i="6"/>
  <c r="AC13" i="2"/>
  <c r="S9" i="1"/>
  <c r="M13" i="8" s="1"/>
  <c r="X9" i="1"/>
  <c r="Q13" i="8" s="1"/>
  <c r="R9" i="1"/>
  <c r="L13" i="8" s="1"/>
  <c r="AH9" i="1"/>
  <c r="X13" i="8" s="1"/>
  <c r="P9" i="1"/>
  <c r="K13" i="8" s="1"/>
  <c r="AF9" i="1"/>
  <c r="W13" i="8" s="1"/>
  <c r="V9" i="1"/>
  <c r="O13" i="8" s="1"/>
  <c r="AC19" i="5"/>
  <c r="AL19" i="5" s="1"/>
  <c r="U17" i="2"/>
  <c r="U12" i="2" s="1"/>
  <c r="N14" i="8" s="1"/>
  <c r="AK181" i="3"/>
  <c r="AC17" i="2"/>
  <c r="N10" i="1"/>
  <c r="N9" i="1" s="1"/>
  <c r="I13" i="8" s="1"/>
  <c r="AL14" i="2"/>
  <c r="AL18" i="1"/>
  <c r="AC17" i="1"/>
  <c r="O17" i="2"/>
  <c r="O12" i="2" s="1"/>
  <c r="J14" i="8" s="1"/>
  <c r="AA12" i="2"/>
  <c r="S14" i="8"/>
  <c r="V12" i="2"/>
  <c r="O14" i="8" s="1"/>
  <c r="M14" i="3"/>
  <c r="U10" i="1"/>
  <c r="AL11" i="1"/>
  <c r="AL10" i="1" s="1"/>
  <c r="U12" i="1"/>
  <c r="AL14" i="1"/>
  <c r="AL22" i="1"/>
  <c r="AL21" i="1" s="1"/>
  <c r="AL20" i="1"/>
  <c r="AL17" i="1" s="1"/>
  <c r="AK17" i="1"/>
  <c r="W13" i="5"/>
  <c r="P17" i="8" s="1"/>
  <c r="AL75" i="5"/>
  <c r="AL123" i="5"/>
  <c r="AL122" i="5" s="1"/>
  <c r="AL24" i="5"/>
  <c r="AL21" i="5"/>
  <c r="AI12" i="2"/>
  <c r="Y14" i="8" s="1"/>
  <c r="M152" i="3"/>
  <c r="AL20" i="6"/>
  <c r="AL26" i="5"/>
  <c r="H13" i="5"/>
  <c r="E17" i="8" s="1"/>
  <c r="AL19" i="4"/>
  <c r="X16" i="5"/>
  <c r="X13" i="5" s="1"/>
  <c r="Q17" i="8" s="1"/>
  <c r="AL70" i="5"/>
  <c r="AL50" i="5"/>
  <c r="AL27" i="2"/>
  <c r="AL26" i="2" s="1"/>
  <c r="M18" i="2"/>
  <c r="M17" i="2" s="1"/>
  <c r="AK13" i="2"/>
  <c r="AK14" i="7"/>
  <c r="G13" i="7"/>
  <c r="D19" i="8" s="1"/>
  <c r="W13" i="7"/>
  <c r="P19" i="8" s="1"/>
  <c r="AE13" i="7"/>
  <c r="V19" i="8" s="1"/>
  <c r="F13" i="7"/>
  <c r="C19" i="8" s="1"/>
  <c r="U14" i="7"/>
  <c r="AC14" i="7"/>
  <c r="O13" i="7"/>
  <c r="J19" i="8" s="1"/>
  <c r="M24" i="7"/>
  <c r="W13" i="4"/>
  <c r="P16" i="8" s="1"/>
  <c r="N24" i="4"/>
  <c r="AL239" i="4"/>
  <c r="AL251" i="4"/>
  <c r="AL79" i="4"/>
  <c r="AL72" i="4"/>
  <c r="AL67" i="4"/>
  <c r="AL65" i="4"/>
  <c r="AL57" i="4"/>
  <c r="M235" i="4"/>
  <c r="AL110" i="4"/>
  <c r="AL94" i="4"/>
  <c r="AL93" i="4"/>
  <c r="AL85" i="4"/>
  <c r="AD13" i="4"/>
  <c r="U16" i="8" s="1"/>
  <c r="R13" i="4"/>
  <c r="L16" i="8" s="1"/>
  <c r="AL18" i="4"/>
  <c r="AL16" i="4"/>
  <c r="K13" i="4"/>
  <c r="AL230" i="4"/>
  <c r="H24" i="4"/>
  <c r="H13" i="4" s="1"/>
  <c r="E16" i="8" s="1"/>
  <c r="AL81" i="4"/>
  <c r="AL259" i="4"/>
  <c r="AL253" i="4"/>
  <c r="AL245" i="4"/>
  <c r="AL243" i="4"/>
  <c r="AL241" i="4"/>
  <c r="AL240" i="4"/>
  <c r="AL229" i="4"/>
  <c r="AL227" i="4"/>
  <c r="AL223" i="4"/>
  <c r="AL219" i="4"/>
  <c r="AL218" i="4"/>
  <c r="AL216" i="4"/>
  <c r="AL211" i="4"/>
  <c r="AL210" i="4"/>
  <c r="AK235" i="4"/>
  <c r="AC228" i="4"/>
  <c r="AL226" i="4"/>
  <c r="AL224" i="4"/>
  <c r="AL220" i="4"/>
  <c r="AL215" i="4"/>
  <c r="AL214" i="4"/>
  <c r="AL76" i="4"/>
  <c r="AL22" i="4"/>
  <c r="O13" i="4"/>
  <c r="J16" i="8" s="1"/>
  <c r="AH13" i="4"/>
  <c r="X16" i="8" s="1"/>
  <c r="AC111" i="4"/>
  <c r="AL111" i="4" s="1"/>
  <c r="AL206" i="4"/>
  <c r="AL204" i="4"/>
  <c r="AL201" i="4"/>
  <c r="AL196" i="4"/>
  <c r="AL192" i="4"/>
  <c r="AL188" i="4"/>
  <c r="AL48" i="4"/>
  <c r="AL38" i="4"/>
  <c r="AL32" i="4"/>
  <c r="AL236" i="4"/>
  <c r="AC235" i="4"/>
  <c r="AL108" i="4"/>
  <c r="AL107" i="4"/>
  <c r="AL106" i="4"/>
  <c r="AL105" i="4"/>
  <c r="AL98" i="4"/>
  <c r="AL96" i="4"/>
  <c r="AL92" i="4"/>
  <c r="AL89" i="4"/>
  <c r="AL88" i="4"/>
  <c r="AL84" i="4"/>
  <c r="AL25" i="4"/>
  <c r="AL73" i="4"/>
  <c r="AL194" i="4"/>
  <c r="AL164" i="4"/>
  <c r="AL155" i="4"/>
  <c r="AL134" i="4"/>
  <c r="W13" i="6"/>
  <c r="P18" i="8" s="1"/>
  <c r="AL31" i="5"/>
  <c r="AL102" i="4"/>
  <c r="AL91" i="4"/>
  <c r="AL17" i="4"/>
  <c r="S13" i="4"/>
  <c r="M16" i="8" s="1"/>
  <c r="AD13" i="6"/>
  <c r="U18" i="8" s="1"/>
  <c r="AL78" i="4"/>
  <c r="AL49" i="4"/>
  <c r="AL33" i="4"/>
  <c r="U19" i="6"/>
  <c r="AL19" i="6" s="1"/>
  <c r="R18" i="6"/>
  <c r="AK16" i="5"/>
  <c r="AL18" i="2"/>
  <c r="G21" i="3" l="1"/>
  <c r="K13" i="6"/>
  <c r="R13" i="6"/>
  <c r="L18" i="8" s="1"/>
  <c r="AL247" i="4"/>
  <c r="N13" i="4"/>
  <c r="I16" i="8" s="1"/>
  <c r="AL26" i="7"/>
  <c r="J13" i="6"/>
  <c r="F18" i="8" s="1"/>
  <c r="O21" i="3"/>
  <c r="AC24" i="4"/>
  <c r="AL263" i="4"/>
  <c r="AL262" i="4" s="1"/>
  <c r="G12" i="8"/>
  <c r="AL252" i="4"/>
  <c r="AL250" i="4"/>
  <c r="AL249" i="4"/>
  <c r="V13" i="4"/>
  <c r="O16" i="8" s="1"/>
  <c r="AL166" i="4"/>
  <c r="AL162" i="4"/>
  <c r="AL24" i="2"/>
  <c r="AL23" i="2" s="1"/>
  <c r="AH13" i="7"/>
  <c r="X19" i="8" s="1"/>
  <c r="AA13" i="7"/>
  <c r="S19" i="8" s="1"/>
  <c r="AL16" i="7"/>
  <c r="AL15" i="7"/>
  <c r="AL18" i="5"/>
  <c r="AL187" i="4"/>
  <c r="AL185" i="4"/>
  <c r="AL80" i="4"/>
  <c r="AL70" i="4"/>
  <c r="AL63" i="4"/>
  <c r="AL60" i="4"/>
  <c r="AL55" i="4"/>
  <c r="P13" i="4"/>
  <c r="K16" i="8" s="1"/>
  <c r="J13" i="4"/>
  <c r="F16" i="8" s="1"/>
  <c r="W9" i="1"/>
  <c r="P13" i="8" s="1"/>
  <c r="AI13" i="6"/>
  <c r="Y18" i="8" s="1"/>
  <c r="Z13" i="6"/>
  <c r="R18" i="8" s="1"/>
  <c r="AF13" i="6"/>
  <c r="W18" i="8" s="1"/>
  <c r="AA13" i="5"/>
  <c r="S17" i="8" s="1"/>
  <c r="O13" i="5"/>
  <c r="J17" i="8" s="1"/>
  <c r="AL114" i="5"/>
  <c r="AL105" i="5"/>
  <c r="AL103" i="5"/>
  <c r="AL102" i="5"/>
  <c r="AL101" i="5"/>
  <c r="AL97" i="5"/>
  <c r="AL96" i="5"/>
  <c r="AL95" i="5"/>
  <c r="AL94" i="5"/>
  <c r="AL93" i="5"/>
  <c r="AL91" i="5"/>
  <c r="AL90" i="5"/>
  <c r="AL89" i="5"/>
  <c r="AL86" i="5"/>
  <c r="AL82" i="5"/>
  <c r="AL81" i="5"/>
  <c r="AL80" i="5"/>
  <c r="AL79" i="5"/>
  <c r="AL78" i="5"/>
  <c r="AL76" i="5"/>
  <c r="AL73" i="5"/>
  <c r="AL72" i="5"/>
  <c r="AL71" i="5"/>
  <c r="AL69" i="5"/>
  <c r="AL68" i="5"/>
  <c r="AL67" i="5"/>
  <c r="AL64" i="5"/>
  <c r="AL63" i="5"/>
  <c r="AL61" i="5"/>
  <c r="AL60" i="5"/>
  <c r="AL59" i="5"/>
  <c r="AL57" i="5"/>
  <c r="AL56" i="5"/>
  <c r="AL54" i="5"/>
  <c r="AL53" i="5"/>
  <c r="AL52" i="5"/>
  <c r="AL51" i="5"/>
  <c r="AL48" i="5"/>
  <c r="AL44" i="5"/>
  <c r="AL43" i="5"/>
  <c r="AL42" i="5"/>
  <c r="AL41" i="5"/>
  <c r="AL40" i="5"/>
  <c r="AL38" i="5"/>
  <c r="AL37" i="5"/>
  <c r="AL36" i="5"/>
  <c r="AL35" i="5"/>
  <c r="AL32" i="5"/>
  <c r="AL30" i="5"/>
  <c r="AL29" i="5"/>
  <c r="AL28" i="5"/>
  <c r="AL27" i="5"/>
  <c r="AL25" i="5"/>
  <c r="AL23" i="5"/>
  <c r="AL22" i="5"/>
  <c r="AL222" i="4"/>
  <c r="AL221" i="4"/>
  <c r="AL213" i="4"/>
  <c r="AL208" i="4"/>
  <c r="AL193" i="4"/>
  <c r="AL99" i="4"/>
  <c r="AI13" i="4"/>
  <c r="Y16" i="8" s="1"/>
  <c r="AE13" i="4"/>
  <c r="V16" i="8" s="1"/>
  <c r="AL21" i="4"/>
  <c r="M14" i="4"/>
  <c r="AK21" i="3"/>
  <c r="AH12" i="2"/>
  <c r="X14" i="8" s="1"/>
  <c r="P12" i="2"/>
  <c r="K14" i="8" s="1"/>
  <c r="AK17" i="2"/>
  <c r="AK12" i="2" s="1"/>
  <c r="Z14" i="8" s="1"/>
  <c r="AL19" i="2"/>
  <c r="F12" i="2"/>
  <c r="C14" i="8" s="1"/>
  <c r="N12" i="2"/>
  <c r="I14" i="8" s="1"/>
  <c r="AL47" i="4"/>
  <c r="AL43" i="4"/>
  <c r="AL42" i="4"/>
  <c r="AL37" i="4"/>
  <c r="U24" i="4"/>
  <c r="AL22" i="2"/>
  <c r="AF13" i="4"/>
  <c r="W16" i="8" s="1"/>
  <c r="G13" i="4"/>
  <c r="D16" i="8" s="1"/>
  <c r="AA13" i="4"/>
  <c r="S16" i="8" s="1"/>
  <c r="AL72" i="3"/>
  <c r="AL35" i="3"/>
  <c r="AL17" i="3"/>
  <c r="AL171" i="3"/>
  <c r="AL153" i="3"/>
  <c r="AL112" i="3"/>
  <c r="AL88" i="3"/>
  <c r="AL79" i="3"/>
  <c r="AL77" i="3"/>
  <c r="AL76" i="3"/>
  <c r="AL70" i="3"/>
  <c r="AL66" i="3"/>
  <c r="AL65" i="3"/>
  <c r="AL59" i="3"/>
  <c r="AL58" i="3"/>
  <c r="AL52" i="3"/>
  <c r="AL50" i="3"/>
  <c r="AL49" i="3"/>
  <c r="AL46" i="3"/>
  <c r="AL45" i="3"/>
  <c r="AL44" i="3"/>
  <c r="AL42" i="3"/>
  <c r="AL41" i="3"/>
  <c r="AL40" i="3"/>
  <c r="AL37" i="3"/>
  <c r="AL31" i="3"/>
  <c r="AL30" i="3"/>
  <c r="N21" i="3"/>
  <c r="N13" i="3" s="1"/>
  <c r="I15" i="8" s="1"/>
  <c r="AC14" i="4"/>
  <c r="U18" i="6"/>
  <c r="AK13" i="5"/>
  <c r="Z17" i="8" s="1"/>
  <c r="AL18" i="7"/>
  <c r="AL17" i="7" s="1"/>
  <c r="AL14" i="7"/>
  <c r="V13" i="7"/>
  <c r="O19" i="8" s="1"/>
  <c r="H13" i="7"/>
  <c r="E19" i="8" s="1"/>
  <c r="AA13" i="6"/>
  <c r="S18" i="8" s="1"/>
  <c r="AL17" i="5"/>
  <c r="U16" i="5"/>
  <c r="U13" i="5" s="1"/>
  <c r="N18" i="8" s="1"/>
  <c r="AH13" i="5"/>
  <c r="X17" i="8" s="1"/>
  <c r="AK24" i="6"/>
  <c r="AK13" i="6" s="1"/>
  <c r="Z18" i="8" s="1"/>
  <c r="AL25" i="6"/>
  <c r="AL24" i="6" s="1"/>
  <c r="AL31" i="4"/>
  <c r="AL261" i="4"/>
  <c r="AL260" i="4" s="1"/>
  <c r="AL15" i="4"/>
  <c r="AL15" i="5"/>
  <c r="AL14" i="5" s="1"/>
  <c r="AL24" i="7"/>
  <c r="U24" i="7"/>
  <c r="U13" i="7" s="1"/>
  <c r="N19" i="8" s="1"/>
  <c r="AC120" i="5"/>
  <c r="AL121" i="5"/>
  <c r="AL120" i="5" s="1"/>
  <c r="AL108" i="5"/>
  <c r="AL20" i="5"/>
  <c r="AL16" i="5" s="1"/>
  <c r="AL13" i="5" s="1"/>
  <c r="M16" i="5"/>
  <c r="M13" i="5" s="1"/>
  <c r="H17" i="8" s="1"/>
  <c r="AL175" i="4"/>
  <c r="AL23" i="7"/>
  <c r="AL22" i="7" s="1"/>
  <c r="U14" i="6"/>
  <c r="AL15" i="6"/>
  <c r="AL14" i="6" s="1"/>
  <c r="O13" i="6"/>
  <c r="J18" i="8" s="1"/>
  <c r="AL235" i="4"/>
  <c r="AC181" i="3"/>
  <c r="AC21" i="3" s="1"/>
  <c r="X21" i="3"/>
  <c r="X13" i="3" s="1"/>
  <c r="Q15" i="8" s="1"/>
  <c r="AK14" i="3"/>
  <c r="AK24" i="7"/>
  <c r="AK13" i="7" s="1"/>
  <c r="Z19" i="8" s="1"/>
  <c r="AL23" i="6"/>
  <c r="AL18" i="6" s="1"/>
  <c r="M18" i="6"/>
  <c r="M13" i="6" s="1"/>
  <c r="H18" i="8" s="1"/>
  <c r="F13" i="6"/>
  <c r="C18" i="8" s="1"/>
  <c r="AL174" i="4"/>
  <c r="AL173" i="4"/>
  <c r="AL171" i="4"/>
  <c r="AL160" i="4"/>
  <c r="AL130" i="4"/>
  <c r="AL127" i="4"/>
  <c r="AL87" i="4"/>
  <c r="AL86" i="4"/>
  <c r="AL82" i="4"/>
  <c r="AL74" i="4"/>
  <c r="AL69" i="4"/>
  <c r="AL68" i="4"/>
  <c r="AL56" i="4"/>
  <c r="AL29" i="4"/>
  <c r="H12" i="2"/>
  <c r="E14" i="8" s="1"/>
  <c r="AL20" i="2"/>
  <c r="AL17" i="2"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L217" i="4"/>
  <c r="AL209" i="4"/>
  <c r="AL205" i="4"/>
  <c r="AL203" i="4"/>
  <c r="AL197" i="4"/>
  <c r="AL179" i="4"/>
  <c r="AL157" i="4"/>
  <c r="AL156" i="4"/>
  <c r="AL153" i="4"/>
  <c r="AL143" i="4"/>
  <c r="AL114" i="4"/>
  <c r="AL101" i="4"/>
  <c r="AL53" i="4"/>
  <c r="AL50" i="4"/>
  <c r="AL46" i="4"/>
  <c r="AL41" i="4"/>
  <c r="AL40" i="4"/>
  <c r="AK14" i="4"/>
  <c r="AL188" i="3"/>
  <c r="AK12" i="1"/>
  <c r="AK9" i="1" s="1"/>
  <c r="Z13" i="8" s="1"/>
  <c r="AI9" i="1"/>
  <c r="Y13" i="8" s="1"/>
  <c r="AD9" i="1"/>
  <c r="U13" i="8" s="1"/>
  <c r="AD12" i="2"/>
  <c r="U14" i="8" s="1"/>
  <c r="X12" i="2"/>
  <c r="Q14" i="8" s="1"/>
  <c r="AE9" i="1"/>
  <c r="V13" i="8" s="1"/>
  <c r="AL15" i="1"/>
  <c r="AL12" i="1" s="1"/>
  <c r="AL9" i="1" s="1"/>
  <c r="H9" i="1"/>
  <c r="E13" i="8" s="1"/>
  <c r="AA9" i="1"/>
  <c r="S13" i="8" s="1"/>
  <c r="AF12" i="2"/>
  <c r="W14" i="8" s="1"/>
  <c r="AL228" i="4"/>
  <c r="M12" i="2"/>
  <c r="H14" i="8" s="1"/>
  <c r="AC12" i="2"/>
  <c r="T14" i="8" s="1"/>
  <c r="Z13" i="7"/>
  <c r="R19" i="8" s="1"/>
  <c r="AF13" i="7"/>
  <c r="W19" i="8" s="1"/>
  <c r="S13" i="7"/>
  <c r="M19" i="8" s="1"/>
  <c r="X13" i="6"/>
  <c r="Q18" i="8" s="1"/>
  <c r="G13" i="6"/>
  <c r="D18" i="8" s="1"/>
  <c r="AL191" i="4"/>
  <c r="AL177" i="4"/>
  <c r="AL148" i="4"/>
  <c r="AL145" i="4"/>
  <c r="AL122" i="4"/>
  <c r="AL121" i="4"/>
  <c r="AL119" i="4"/>
  <c r="AL100" i="4"/>
  <c r="AL66" i="4"/>
  <c r="AL36" i="4"/>
  <c r="S13" i="3"/>
  <c r="M15" i="8" s="1"/>
  <c r="AL87" i="3"/>
  <c r="K12" i="2"/>
  <c r="G12" i="2"/>
  <c r="D14" i="8" s="1"/>
  <c r="AL16" i="1"/>
  <c r="K9" i="1"/>
  <c r="AL179" i="3"/>
  <c r="AL196" i="3"/>
  <c r="AL192" i="3"/>
  <c r="AL186" i="3"/>
  <c r="AE21" i="3"/>
  <c r="AE13" i="3" s="1"/>
  <c r="V15" i="8" s="1"/>
  <c r="U24" i="3"/>
  <c r="AL24" i="3" s="1"/>
  <c r="AL32" i="3"/>
  <c r="AL27" i="3"/>
  <c r="AL25" i="3"/>
  <c r="AL23" i="3"/>
  <c r="G13" i="3"/>
  <c r="D15" i="8" s="1"/>
  <c r="AL200" i="3"/>
  <c r="AL198" i="3"/>
  <c r="AL194" i="3"/>
  <c r="AL190" i="3"/>
  <c r="U177" i="3"/>
  <c r="AL177" i="3" s="1"/>
  <c r="AL68" i="3"/>
  <c r="O13" i="3"/>
  <c r="J15" i="8" s="1"/>
  <c r="J12" i="8" s="1"/>
  <c r="AL183" i="3"/>
  <c r="AL22" i="3"/>
  <c r="AL39" i="3"/>
  <c r="AL167" i="3"/>
  <c r="AL162" i="3"/>
  <c r="AL154" i="3"/>
  <c r="AL145" i="3"/>
  <c r="AL144" i="3"/>
  <c r="AL135" i="3"/>
  <c r="AL108" i="3"/>
  <c r="AL92" i="3"/>
  <c r="AL91" i="3"/>
  <c r="AL89" i="3"/>
  <c r="AL84" i="3"/>
  <c r="AL83" i="3"/>
  <c r="AL81" i="3"/>
  <c r="AL74" i="3"/>
  <c r="AL73" i="3"/>
  <c r="AL69" i="3"/>
  <c r="AL64" i="3"/>
  <c r="AL62" i="3"/>
  <c r="AL60" i="3"/>
  <c r="AL55" i="3"/>
  <c r="AL54" i="3"/>
  <c r="AF13" i="3"/>
  <c r="W15" i="8" s="1"/>
  <c r="AL175" i="3"/>
  <c r="AL169" i="3"/>
  <c r="AL209" i="3"/>
  <c r="AL126" i="3"/>
  <c r="AL124" i="3"/>
  <c r="AL121" i="3"/>
  <c r="AL120" i="3"/>
  <c r="AL116" i="3"/>
  <c r="AL115" i="3"/>
  <c r="AL114" i="3"/>
  <c r="AL109" i="3"/>
  <c r="AL107" i="3"/>
  <c r="AL104" i="3"/>
  <c r="AL103" i="3"/>
  <c r="AL101" i="3"/>
  <c r="AL98" i="3"/>
  <c r="AL94" i="3"/>
  <c r="AL93" i="3"/>
  <c r="AL204" i="3"/>
  <c r="AL202" i="3"/>
  <c r="AL136" i="3"/>
  <c r="AL132" i="3"/>
  <c r="AL131" i="3"/>
  <c r="AL128" i="3"/>
  <c r="V21" i="3"/>
  <c r="V13" i="3" s="1"/>
  <c r="O15" i="8" s="1"/>
  <c r="O12" i="8" s="1"/>
  <c r="AL259" i="3"/>
  <c r="AL258" i="3" s="1"/>
  <c r="AL170" i="3"/>
  <c r="AL168" i="3"/>
  <c r="AL166" i="3"/>
  <c r="AL164" i="3"/>
  <c r="AL161" i="3"/>
  <c r="AL160" i="3"/>
  <c r="AL159" i="3"/>
  <c r="AL158" i="3"/>
  <c r="AL157" i="3"/>
  <c r="AL156" i="3"/>
  <c r="AL155" i="3"/>
  <c r="AL151" i="3"/>
  <c r="AL150" i="3"/>
  <c r="AL149" i="3"/>
  <c r="AL148" i="3"/>
  <c r="AL147" i="3"/>
  <c r="AL146" i="3"/>
  <c r="AL143" i="3"/>
  <c r="AL142" i="3"/>
  <c r="P13" i="3"/>
  <c r="K15" i="8" s="1"/>
  <c r="K12" i="8" s="1"/>
  <c r="AL140" i="3"/>
  <c r="AL139" i="3"/>
  <c r="AL90" i="3"/>
  <c r="AL86" i="3"/>
  <c r="AL85" i="3"/>
  <c r="AL82" i="3"/>
  <c r="AL78" i="3"/>
  <c r="AL75" i="3"/>
  <c r="AL71" i="3"/>
  <c r="AL67" i="3"/>
  <c r="AL63" i="3"/>
  <c r="AL61" i="3"/>
  <c r="AL57" i="3"/>
  <c r="AL56" i="3"/>
  <c r="AL29" i="3"/>
  <c r="AL19" i="3"/>
  <c r="AL36" i="3"/>
  <c r="R13" i="3"/>
  <c r="L15" i="8" s="1"/>
  <c r="L12" i="8" s="1"/>
  <c r="AL134" i="3"/>
  <c r="AL152" i="3"/>
  <c r="AL176" i="3"/>
  <c r="AL173" i="3"/>
  <c r="AL16" i="3"/>
  <c r="AC14" i="3"/>
  <c r="AL15" i="3"/>
  <c r="Z13" i="3"/>
  <c r="R15" i="8" s="1"/>
  <c r="AL207" i="3"/>
  <c r="AL138" i="3"/>
  <c r="AL130" i="3"/>
  <c r="F21" i="3"/>
  <c r="F13" i="3" s="1"/>
  <c r="C15" i="8" s="1"/>
  <c r="U141" i="3"/>
  <c r="AL141" i="3" s="1"/>
  <c r="AL137" i="3"/>
  <c r="AL133" i="3"/>
  <c r="AL129" i="3"/>
  <c r="AL127" i="3"/>
  <c r="AL125" i="3"/>
  <c r="AL123" i="3"/>
  <c r="AL122" i="3"/>
  <c r="AL119" i="3"/>
  <c r="AL118" i="3"/>
  <c r="AL117" i="3"/>
  <c r="AL113" i="3"/>
  <c r="AL111" i="3"/>
  <c r="AL110" i="3"/>
  <c r="AL106" i="3"/>
  <c r="AL105" i="3"/>
  <c r="AL102" i="3"/>
  <c r="AL100" i="3"/>
  <c r="AL99" i="3"/>
  <c r="AL95" i="3"/>
  <c r="AL51" i="3"/>
  <c r="AL48" i="3"/>
  <c r="AL47" i="3"/>
  <c r="AL43" i="3"/>
  <c r="AL38" i="3"/>
  <c r="AI13" i="3"/>
  <c r="Y15" i="8" s="1"/>
  <c r="U14" i="3"/>
  <c r="H13" i="3"/>
  <c r="E15" i="8" s="1"/>
  <c r="E12" i="8" s="1"/>
  <c r="W13" i="3"/>
  <c r="P15" i="8" s="1"/>
  <c r="P12" i="8" s="1"/>
  <c r="AH13" i="3"/>
  <c r="X15" i="8" s="1"/>
  <c r="J13" i="3"/>
  <c r="F15" i="8" s="1"/>
  <c r="F24" i="4"/>
  <c r="F13" i="4" s="1"/>
  <c r="C16" i="8" s="1"/>
  <c r="AL190" i="4"/>
  <c r="M183" i="4"/>
  <c r="AL183" i="4" s="1"/>
  <c r="AL176" i="4"/>
  <c r="AL159" i="4"/>
  <c r="AL142" i="4"/>
  <c r="AL124" i="4"/>
  <c r="AL97" i="4"/>
  <c r="AL95" i="4"/>
  <c r="AL54" i="4"/>
  <c r="AL52" i="4"/>
  <c r="AK24" i="4"/>
  <c r="AK13" i="4" s="1"/>
  <c r="Z16" i="8" s="1"/>
  <c r="AL212" i="4"/>
  <c r="AL200" i="4"/>
  <c r="AL199" i="4"/>
  <c r="AL186" i="4"/>
  <c r="AL170" i="4"/>
  <c r="AL169" i="4"/>
  <c r="AL152" i="4"/>
  <c r="AL151" i="4"/>
  <c r="AL136" i="4"/>
  <c r="AL135" i="4"/>
  <c r="AL118" i="4"/>
  <c r="AL117" i="4"/>
  <c r="AL64" i="4"/>
  <c r="AL39" i="4"/>
  <c r="AC13" i="4"/>
  <c r="T16" i="8" s="1"/>
  <c r="U13" i="4"/>
  <c r="N16" i="8" s="1"/>
  <c r="AL202" i="4"/>
  <c r="AL198" i="4"/>
  <c r="AL182" i="4"/>
  <c r="AL181" i="4"/>
  <c r="AL178" i="4"/>
  <c r="AL167" i="4"/>
  <c r="AL165" i="4"/>
  <c r="AL161" i="4"/>
  <c r="AL149" i="4"/>
  <c r="AL147" i="4"/>
  <c r="AL144" i="4"/>
  <c r="AL131" i="4"/>
  <c r="AL129" i="4"/>
  <c r="AL126" i="4"/>
  <c r="AL115" i="4"/>
  <c r="AL113" i="4"/>
  <c r="AL109" i="4"/>
  <c r="AL104" i="4"/>
  <c r="AL71" i="4"/>
  <c r="AL59" i="4"/>
  <c r="AL58" i="4"/>
  <c r="AL44" i="4"/>
  <c r="AL35" i="4"/>
  <c r="AL34" i="4"/>
  <c r="AC16" i="5"/>
  <c r="AC13" i="5" s="1"/>
  <c r="T17" i="8" s="1"/>
  <c r="N17" i="8"/>
  <c r="M21" i="3"/>
  <c r="M13" i="3" s="1"/>
  <c r="H15" i="8" s="1"/>
  <c r="M13" i="7"/>
  <c r="H19" i="8" s="1"/>
  <c r="AC18" i="6"/>
  <c r="AC13" i="6" s="1"/>
  <c r="T18" i="8" s="1"/>
  <c r="Z12" i="2"/>
  <c r="R14" i="8" s="1"/>
  <c r="M17" i="1"/>
  <c r="M9" i="1" s="1"/>
  <c r="H13" i="8" s="1"/>
  <c r="AH13" i="6"/>
  <c r="X18" i="8" s="1"/>
  <c r="AE13" i="5"/>
  <c r="V17" i="8" s="1"/>
  <c r="AL207" i="4"/>
  <c r="AL180" i="4"/>
  <c r="AL163" i="4"/>
  <c r="AL146" i="4"/>
  <c r="AL128" i="4"/>
  <c r="AL112" i="4"/>
  <c r="AL77" i="4"/>
  <c r="AL45" i="4"/>
  <c r="AL23" i="4"/>
  <c r="AL25" i="2"/>
  <c r="AL15" i="2"/>
  <c r="AL13" i="2" s="1"/>
  <c r="AC12" i="1"/>
  <c r="AC9" i="1" s="1"/>
  <c r="T13" i="8" s="1"/>
  <c r="J9" i="1"/>
  <c r="F13" i="8" s="1"/>
  <c r="AL17" i="6"/>
  <c r="AL16" i="6" s="1"/>
  <c r="AL225" i="4"/>
  <c r="AL189" i="4"/>
  <c r="AL168" i="4"/>
  <c r="AL150" i="4"/>
  <c r="AL132" i="4"/>
  <c r="AL116" i="4"/>
  <c r="AL90" i="4"/>
  <c r="AL51" i="4"/>
  <c r="Z13" i="4"/>
  <c r="R16" i="8" s="1"/>
  <c r="AL20" i="4"/>
  <c r="AD21" i="3"/>
  <c r="AD13" i="3" s="1"/>
  <c r="U15" i="8" s="1"/>
  <c r="U12" i="8" s="1"/>
  <c r="S12" i="2"/>
  <c r="M14" i="8" s="1"/>
  <c r="M12" i="8" s="1"/>
  <c r="J12" i="2"/>
  <c r="F14" i="8" s="1"/>
  <c r="N13" i="6"/>
  <c r="I18" i="8" s="1"/>
  <c r="AL195" i="4"/>
  <c r="AL172" i="4"/>
  <c r="AL154" i="4"/>
  <c r="AL138" i="4"/>
  <c r="AL120" i="4"/>
  <c r="AL103" i="4"/>
  <c r="K13" i="3"/>
  <c r="U17" i="1"/>
  <c r="U9" i="1" s="1"/>
  <c r="N13" i="8" s="1"/>
  <c r="Z9" i="1"/>
  <c r="R13" i="8" s="1"/>
  <c r="AA13" i="3"/>
  <c r="S15" i="8" s="1"/>
  <c r="AL181" i="3" l="1"/>
  <c r="AL13" i="7"/>
  <c r="AL21" i="3"/>
  <c r="W12" i="8"/>
  <c r="C12" i="8"/>
  <c r="D12" i="8"/>
  <c r="AK13" i="3"/>
  <c r="Z15" i="8" s="1"/>
  <c r="Z12" i="8" s="1"/>
  <c r="Q12" i="8"/>
  <c r="Y12" i="8"/>
  <c r="AL12" i="2"/>
  <c r="AA18" i="8"/>
  <c r="AL13" i="6"/>
  <c r="AA14" i="8"/>
  <c r="S12" i="8"/>
  <c r="V12" i="8"/>
  <c r="I12" i="8"/>
  <c r="AL14" i="4"/>
  <c r="AA19" i="8"/>
  <c r="U13" i="6"/>
  <c r="U21" i="3"/>
  <c r="U13" i="3" s="1"/>
  <c r="N15" i="8" s="1"/>
  <c r="N12" i="8" s="1"/>
  <c r="R12" i="8"/>
  <c r="F12" i="8"/>
  <c r="X12" i="8"/>
  <c r="AC13" i="3"/>
  <c r="T15" i="8" s="1"/>
  <c r="T12" i="8" s="1"/>
  <c r="AL14" i="3"/>
  <c r="AA17" i="8"/>
  <c r="AL24" i="4"/>
  <c r="M24" i="4"/>
  <c r="M13" i="4" s="1"/>
  <c r="H16" i="8" s="1"/>
  <c r="AA16" i="8" s="1"/>
  <c r="AA13" i="8"/>
  <c r="AL13" i="4" l="1"/>
  <c r="AA15" i="8"/>
  <c r="AA12" i="8" s="1"/>
  <c r="AL13" i="3"/>
  <c r="H12" i="8"/>
</calcChain>
</file>

<file path=xl/sharedStrings.xml><?xml version="1.0" encoding="utf-8"?>
<sst xmlns="http://schemas.openxmlformats.org/spreadsheetml/2006/main" count="5151" uniqueCount="2027">
  <si>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</si>
  <si>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</si>
  <si>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</si>
  <si>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</si>
  <si>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</si>
  <si>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</si>
  <si>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</si>
  <si>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</si>
  <si>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</si>
  <si>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</si>
  <si>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</si>
  <si>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</si>
  <si>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</si>
  <si>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</si>
  <si>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</si>
  <si>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</si>
  <si>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</si>
  <si>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</si>
  <si>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</si>
  <si>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</si>
  <si>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</si>
  <si>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</si>
  <si>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</si>
  <si>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</si>
  <si>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</si>
  <si>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</si>
  <si>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</si>
  <si>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</si>
  <si>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</si>
  <si>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</si>
  <si>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</si>
  <si>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</si>
  <si>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</si>
  <si>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</si>
  <si>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</si>
  <si>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</si>
  <si>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</si>
  <si>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</si>
  <si>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</si>
  <si>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</si>
  <si>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</si>
  <si>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</si>
  <si>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</si>
  <si>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</si>
  <si>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</si>
  <si>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</si>
  <si>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</si>
  <si>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</si>
  <si>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</si>
  <si>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</si>
  <si>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</si>
  <si>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</si>
  <si>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</si>
  <si>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</si>
  <si>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</si>
  <si>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</si>
  <si>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</si>
  <si>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</si>
  <si>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</si>
  <si>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</si>
  <si>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</si>
  <si>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</si>
  <si>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</si>
  <si>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</si>
  <si>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</si>
  <si>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</si>
  <si>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</si>
  <si>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</si>
  <si>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</si>
  <si>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Pakalpojumu infrastruktūras attīstība deinstitualizācijas plānu īstenošanai</t>
  </si>
  <si>
    <t>Ieviests projekts "Pakalpojumu infrastruktūras attīstība deinstitualizācijas plānu īstenošanai"</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</si>
  <si>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</si>
  <si>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</si>
  <si>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</si>
  <si>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</si>
  <si>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</si>
  <si>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</si>
  <si>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</si>
  <si>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</si>
  <si>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</si>
  <si>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</si>
  <si>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</si>
  <si>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</si>
  <si>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</si>
  <si>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</si>
  <si>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</si>
  <si>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</si>
  <si>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</si>
  <si>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</si>
  <si>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</si>
  <si>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</si>
  <si>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</si>
  <si>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</si>
  <si>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</si>
  <si>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</si>
  <si>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</si>
  <si>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</si>
  <si>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</si>
  <si>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</si>
  <si>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</si>
  <si>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</si>
  <si>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 xml:space="preserve">Meņģeles pagasta vēsturiskās ēkas “Krievskola” atjaunošana un pielāgošana vietējai tirdzniecības vietai, izvietojot tajā arī Sudraba Edžus muzeju un tūrisma informācijas centru, </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</si>
  <si>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</si>
  <si>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</si>
  <si>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</si>
  <si>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</si>
  <si>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</si>
  <si>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</si>
  <si>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</si>
  <si>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</si>
  <si>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</si>
  <si>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</si>
  <si>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</si>
  <si>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</si>
  <si>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</si>
  <si>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</si>
  <si>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</si>
  <si>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</si>
  <si>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</si>
  <si>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</si>
  <si>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</si>
  <si>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</si>
  <si>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</si>
  <si>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</si>
  <si>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</si>
  <si>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</si>
  <si>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</si>
  <si>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</si>
  <si>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</si>
  <si>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</si>
  <si>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</si>
  <si>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</si>
  <si>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</si>
  <si>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</si>
  <si>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</si>
  <si>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</si>
  <si>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</si>
  <si>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</si>
  <si>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</si>
  <si>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</si>
  <si>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</si>
  <si>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</si>
  <si>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</si>
  <si>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</si>
  <si>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</si>
  <si>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</si>
  <si>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</si>
  <si>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</si>
  <si>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</si>
  <si>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</si>
  <si>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</si>
  <si>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</si>
  <si>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</si>
  <si>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</si>
  <si>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</si>
  <si>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</si>
  <si>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</si>
  <si>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</si>
  <si>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</si>
  <si>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</si>
  <si>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</si>
  <si>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</si>
  <si>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</si>
  <si>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</si>
  <si>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</si>
  <si>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</si>
  <si>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</si>
  <si>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</si>
  <si>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</si>
  <si>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</si>
  <si>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</si>
  <si>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</si>
  <si>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</si>
  <si>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</si>
  <si>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</si>
  <si>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</si>
  <si>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</si>
  <si>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</si>
  <si>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</si>
  <si>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</si>
  <si>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</si>
  <si>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</si>
  <si>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</si>
  <si>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</si>
  <si>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</si>
  <si>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</si>
  <si>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</si>
  <si>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</si>
  <si>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</si>
  <si>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</si>
  <si>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</si>
  <si>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</si>
  <si>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</si>
  <si>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</si>
  <si>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</si>
  <si>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</si>
  <si>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</si>
  <si>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</si>
  <si>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</si>
  <si>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</si>
  <si>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</si>
  <si>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</si>
  <si>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</si>
  <si>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</si>
  <si>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</si>
  <si>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</si>
  <si>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</si>
  <si>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</si>
  <si>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</si>
  <si>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</si>
  <si>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</si>
  <si>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</si>
  <si>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</si>
  <si>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</si>
  <si>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</si>
  <si>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</si>
  <si>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</si>
  <si>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</si>
  <si>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</si>
  <si>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</si>
  <si>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</si>
  <si>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</si>
  <si>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</si>
  <si>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</si>
  <si>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</si>
  <si>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</si>
  <si>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</si>
  <si>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</si>
  <si>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</si>
  <si>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</si>
  <si>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</si>
  <si>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</si>
  <si>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</si>
  <si>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</si>
  <si>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</si>
  <si>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</si>
  <si>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</si>
  <si>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</si>
  <si>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</si>
  <si>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</si>
  <si>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</si>
  <si>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</si>
  <si>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</si>
  <si>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</si>
  <si>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</si>
  <si>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</si>
  <si>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</si>
  <si>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</si>
  <si>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</si>
  <si>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</si>
  <si>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</si>
  <si>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</si>
  <si>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</si>
  <si>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</si>
  <si>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</si>
  <si>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</si>
  <si>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</si>
  <si>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</si>
  <si>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</si>
  <si>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</si>
  <si>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</si>
  <si>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</si>
  <si>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</si>
  <si>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</si>
  <si>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</si>
  <si>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</si>
  <si>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</si>
  <si>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</si>
  <si>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</si>
  <si>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</si>
  <si>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</si>
  <si>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</si>
  <si>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</si>
  <si>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</si>
  <si>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</si>
  <si>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</si>
  <si>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</si>
  <si>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</si>
  <si>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</si>
  <si>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</si>
  <si>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</si>
  <si>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</si>
  <si>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</si>
  <si>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</si>
  <si>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</si>
  <si>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</si>
  <si>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</si>
  <si>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</si>
  <si>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</si>
  <si>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</si>
  <si>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</si>
  <si>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</si>
  <si>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</si>
  <si>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</si>
  <si>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</si>
  <si>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</si>
  <si>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</si>
  <si>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</si>
  <si>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</si>
  <si>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</si>
  <si>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</si>
  <si>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</si>
  <si>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</si>
  <si>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</si>
  <si>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</si>
  <si>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</si>
  <si>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</si>
  <si>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</si>
  <si>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</si>
  <si>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</si>
  <si>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</si>
  <si>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</si>
  <si>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</si>
  <si>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</si>
  <si>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</si>
  <si>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</si>
  <si>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</si>
  <si>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</si>
  <si>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</si>
  <si>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</si>
  <si>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</si>
  <si>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</si>
  <si>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</si>
  <si>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</si>
  <si>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</si>
  <si>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</si>
  <si>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</si>
  <si>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</si>
  <si>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</si>
  <si>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</si>
  <si>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</si>
  <si>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</si>
  <si>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</si>
  <si>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</si>
  <si>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</si>
  <si>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</si>
  <si>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</si>
  <si>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</si>
  <si>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</si>
  <si>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</si>
  <si>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</si>
  <si>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</si>
  <si>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</si>
  <si>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</si>
  <si>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</si>
  <si>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</si>
  <si>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</si>
  <si>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</si>
  <si>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</si>
  <si>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</si>
  <si>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</si>
  <si>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</si>
  <si>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</si>
  <si>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</si>
  <si>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</si>
  <si>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</si>
  <si>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</si>
  <si>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</si>
  <si>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</si>
  <si>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</si>
  <si>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</si>
  <si>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</si>
  <si>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</si>
  <si>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</si>
  <si>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</si>
  <si>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</si>
  <si>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</si>
  <si>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</si>
  <si>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</si>
  <si>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</si>
  <si>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</si>
  <si>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</si>
  <si>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</si>
  <si>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</si>
  <si>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</si>
  <si>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</si>
  <si>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</si>
  <si>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</si>
  <si>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</si>
  <si>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</si>
  <si>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</si>
  <si>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</si>
  <si>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</si>
  <si>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</si>
  <si>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</si>
  <si>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</si>
  <si>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</si>
  <si>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</si>
  <si>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</si>
  <si>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</si>
  <si>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</si>
  <si>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</si>
  <si>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</si>
  <si>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</si>
  <si>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</si>
  <si>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</si>
  <si>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</si>
  <si>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</si>
  <si>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</si>
  <si>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</si>
  <si>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</si>
  <si>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</si>
  <si>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</si>
  <si>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</si>
  <si>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</si>
  <si>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</si>
  <si>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</si>
  <si>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</si>
  <si>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</si>
  <si>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</si>
  <si>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</si>
  <si>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</si>
  <si>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</si>
  <si>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</si>
  <si>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</si>
  <si>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</si>
  <si>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</si>
  <si>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</si>
  <si>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</si>
  <si>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</si>
  <si>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</si>
  <si>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</si>
  <si>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</si>
  <si>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</si>
  <si>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</si>
  <si>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</si>
  <si>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</si>
  <si>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</si>
  <si>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</si>
  <si>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</si>
  <si>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</si>
  <si>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</si>
  <si>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</si>
  <si>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</si>
  <si>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</si>
  <si>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</si>
  <si>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</si>
  <si>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</si>
  <si>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</si>
  <si>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</si>
  <si>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</si>
  <si>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</si>
  <si>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</si>
  <si>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</si>
  <si>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</si>
  <si>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</si>
  <si>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</si>
  <si>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</si>
  <si>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</si>
  <si>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</si>
  <si>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</si>
  <si>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</si>
  <si>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</si>
  <si>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</si>
  <si>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</si>
  <si>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</si>
  <si>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</si>
  <si>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</si>
  <si>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</si>
  <si>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</si>
  <si>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</si>
  <si>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</si>
  <si>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</si>
  <si>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</si>
  <si>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</si>
  <si>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</si>
  <si>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</si>
  <si>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</si>
  <si>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</si>
  <si>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</si>
  <si>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</si>
  <si>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</si>
  <si>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</si>
  <si>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</si>
  <si>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</si>
  <si>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</si>
  <si>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</si>
  <si>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</si>
  <si>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</si>
  <si>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</si>
  <si>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</si>
  <si>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</si>
  <si>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</si>
  <si>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</si>
  <si>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</si>
  <si>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</si>
  <si>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</si>
  <si>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</si>
  <si>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</si>
  <si>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</si>
  <si>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</si>
  <si>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</si>
  <si>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</si>
  <si>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</si>
  <si>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</si>
  <si>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</si>
  <si>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</si>
  <si>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</si>
  <si>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</si>
  <si>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</si>
  <si>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</si>
  <si>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</si>
  <si>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</si>
  <si>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</si>
  <si>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</si>
  <si>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</si>
  <si>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</si>
  <si>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</si>
  <si>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</si>
  <si>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</si>
  <si>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</si>
  <si>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</si>
  <si>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</si>
  <si>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</si>
  <si>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</si>
  <si>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</si>
  <si>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</si>
  <si>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</si>
  <si>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</si>
  <si>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</si>
  <si>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</si>
  <si>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</si>
  <si>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</si>
  <si>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</si>
  <si>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</si>
  <si>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</si>
  <si>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</si>
  <si>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</si>
  <si>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</si>
  <si>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</si>
  <si>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</si>
  <si>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</si>
  <si>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</si>
  <si>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</si>
  <si>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</si>
  <si>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</si>
  <si>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</si>
  <si>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</si>
  <si>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</si>
  <si>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</si>
  <si>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</si>
  <si>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</si>
  <si>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</si>
  <si>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</si>
  <si>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</si>
  <si>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</si>
  <si>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</si>
  <si>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</si>
  <si>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</si>
  <si>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</si>
  <si>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</si>
  <si>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</si>
  <si>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</si>
  <si>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</si>
  <si>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</si>
  <si>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</si>
  <si>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</si>
  <si>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</si>
  <si>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</si>
  <si>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</si>
  <si>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</si>
  <si>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</si>
  <si>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</si>
  <si>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</si>
  <si>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</si>
  <si>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</si>
  <si>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</si>
  <si>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</si>
  <si>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</si>
  <si>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</si>
  <si>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</si>
  <si>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</si>
  <si>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</si>
  <si>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</si>
  <si>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</si>
  <si>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</si>
  <si>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</si>
  <si>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</si>
  <si>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</si>
  <si>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</si>
  <si>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</si>
  <si>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</si>
  <si>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</si>
  <si>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</si>
  <si>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</si>
  <si>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</si>
  <si>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</si>
  <si>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</si>
  <si>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</si>
  <si>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</si>
  <si>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</si>
  <si>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</si>
  <si>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</si>
  <si>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</si>
  <si>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</si>
  <si>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</si>
  <si>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</si>
  <si>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</si>
  <si>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</si>
  <si>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</si>
  <si>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</si>
  <si>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</si>
  <si>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</si>
  <si>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</si>
  <si>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</si>
  <si>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</si>
  <si>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</si>
  <si>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</si>
  <si>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</si>
  <si>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</si>
  <si>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</si>
  <si>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</si>
  <si>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</si>
  <si>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</si>
  <si>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</si>
  <si>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</si>
  <si>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</si>
  <si>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</si>
  <si>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</si>
  <si>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</si>
  <si>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</si>
  <si>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</si>
  <si>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</si>
  <si>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</si>
  <si>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</si>
  <si>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</si>
  <si>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</si>
  <si>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</si>
  <si>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</si>
  <si>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</si>
  <si>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</si>
  <si>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</si>
  <si>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</si>
  <si>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</si>
  <si>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</si>
  <si>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</si>
  <si>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</si>
  <si>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</si>
  <si>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</si>
  <si>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</si>
  <si>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</si>
  <si>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</si>
  <si>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</si>
  <si>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</si>
  <si>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</si>
  <si>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</si>
  <si>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</si>
  <si>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</si>
  <si>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</si>
  <si>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</si>
  <si>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</si>
  <si>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</si>
  <si>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</si>
  <si>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</si>
  <si>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</si>
  <si>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</si>
  <si>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</si>
  <si>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</si>
  <si>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</si>
  <si>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</si>
  <si>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</si>
  <si>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</si>
  <si>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</si>
  <si>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</si>
  <si>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</si>
  <si>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</si>
  <si>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</si>
  <si>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</si>
  <si>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</si>
  <si>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</si>
  <si>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</si>
  <si>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</si>
  <si>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</si>
  <si>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</si>
  <si>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</si>
  <si>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</si>
  <si>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</si>
  <si>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</si>
  <si>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</si>
  <si>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</si>
  <si>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</si>
  <si>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</si>
  <si>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</si>
  <si>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</si>
  <si>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</si>
  <si>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</si>
  <si>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</si>
  <si>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</si>
  <si>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</si>
  <si>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</si>
  <si>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</si>
  <si>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</si>
  <si>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</si>
  <si>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</si>
  <si>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</si>
  <si>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</si>
  <si>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</si>
  <si>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</si>
  <si>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</si>
  <si>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</si>
  <si>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</si>
  <si>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</si>
  <si>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</si>
  <si>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</si>
  <si>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</si>
  <si>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</si>
  <si>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</si>
  <si>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</si>
  <si>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</si>
  <si>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</si>
  <si>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</si>
  <si>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</si>
  <si>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</si>
  <si>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</si>
  <si>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</si>
  <si>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</si>
  <si>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</si>
  <si>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</si>
  <si>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</si>
  <si>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</si>
  <si>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</si>
  <si>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</si>
  <si>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</si>
  <si>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</si>
  <si>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</si>
  <si>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</si>
  <si>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</si>
  <si>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</si>
  <si>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</si>
  <si>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</si>
  <si>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</si>
  <si>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</si>
  <si>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</si>
  <si>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</si>
  <si>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</si>
  <si>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</si>
  <si>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</si>
  <si>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</si>
  <si>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</si>
  <si>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</si>
  <si>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</si>
  <si>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</si>
  <si>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</si>
  <si>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</si>
  <si>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</si>
  <si>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</si>
  <si>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</si>
  <si>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</si>
  <si>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</si>
  <si>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</si>
  <si>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</si>
  <si>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</si>
  <si>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</si>
  <si>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</si>
  <si>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</si>
  <si>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</si>
  <si>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</si>
  <si>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</si>
  <si>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</si>
  <si>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</si>
  <si>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</si>
  <si>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</si>
  <si>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</si>
  <si>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</si>
  <si>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</si>
  <si>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</si>
  <si>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</si>
  <si>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</si>
  <si>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</si>
  <si>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</si>
  <si>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</si>
  <si>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</si>
  <si>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</si>
  <si>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</si>
  <si>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</si>
  <si>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</si>
  <si>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</si>
  <si>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</si>
  <si>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</si>
  <si>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</si>
  <si>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</si>
  <si>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</si>
  <si>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</si>
  <si>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</si>
  <si>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</si>
  <si>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</si>
  <si>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</si>
  <si>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</si>
  <si>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</si>
  <si>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</si>
  <si>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</si>
  <si>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</si>
  <si>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</si>
  <si>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</si>
  <si>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</si>
  <si>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</si>
  <si>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</si>
  <si>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</si>
  <si>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</si>
  <si>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</si>
  <si>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</si>
  <si>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</si>
  <si>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</si>
  <si>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</si>
  <si>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</si>
  <si>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</si>
  <si>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</si>
  <si>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</si>
  <si>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</si>
  <si>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</si>
  <si>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</si>
  <si>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</si>
  <si>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</si>
  <si>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</si>
  <si>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</si>
  <si>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</si>
  <si>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</si>
  <si>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</si>
  <si>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</si>
  <si>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</si>
  <si>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</si>
  <si>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</si>
  <si>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</si>
  <si>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</si>
  <si>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</si>
  <si>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</si>
  <si>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</si>
  <si>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</si>
  <si>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</si>
  <si>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</si>
  <si>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</si>
  <si>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</si>
  <si>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</si>
  <si>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</si>
  <si>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</si>
  <si>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</si>
  <si>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</si>
  <si>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</si>
  <si>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</si>
  <si>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</si>
  <si>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</si>
  <si>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</si>
  <si>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</si>
  <si>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</si>
  <si>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</si>
  <si>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</si>
  <si>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</si>
  <si>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</si>
  <si>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</si>
  <si>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</si>
  <si>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</si>
  <si>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</si>
  <si>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</si>
  <si>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</si>
  <si>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</si>
  <si>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</si>
  <si>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</si>
  <si>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</si>
  <si>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</si>
  <si>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</si>
  <si>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</si>
  <si>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</si>
  <si>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</si>
  <si>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</si>
  <si>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</si>
  <si>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</si>
  <si>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</si>
  <si>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</si>
  <si>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</si>
  <si>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</si>
  <si>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</si>
  <si>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</si>
  <si>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</si>
  <si>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</si>
  <si>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</si>
  <si>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</si>
  <si>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</si>
  <si>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</si>
  <si>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</si>
  <si>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</si>
  <si>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</si>
  <si>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</si>
  <si>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</si>
  <si>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</si>
  <si>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</si>
  <si>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</si>
  <si>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</si>
  <si>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</si>
  <si>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</si>
  <si>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</si>
  <si>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</si>
  <si>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</si>
  <si>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</si>
  <si>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</si>
  <si>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</si>
  <si>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</si>
  <si>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</si>
  <si>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</si>
  <si>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</si>
  <si>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</si>
  <si>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</si>
  <si>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</si>
  <si>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</si>
  <si>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</si>
  <si>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</si>
  <si>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</si>
  <si>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</si>
  <si>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</si>
  <si>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</si>
  <si>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</si>
  <si>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</si>
  <si>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</si>
  <si>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</si>
  <si>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</si>
  <si>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</si>
  <si>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</si>
  <si>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</si>
  <si>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</si>
  <si>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</si>
  <si>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</si>
  <si>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</si>
  <si>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</si>
  <si>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</si>
  <si>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</si>
  <si>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</si>
  <si>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</si>
  <si>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</si>
  <si>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</si>
  <si>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</si>
  <si>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</si>
  <si>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</si>
  <si>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</si>
  <si>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</si>
  <si>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</si>
  <si>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</si>
  <si>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</si>
  <si>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</si>
  <si>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</si>
  <si>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</si>
  <si>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</si>
  <si>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</si>
  <si>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</si>
  <si>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</si>
  <si>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</si>
  <si>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</si>
  <si>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</si>
  <si>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</si>
  <si>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</si>
  <si>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</si>
  <si>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</si>
  <si>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</si>
  <si>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</si>
  <si>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</si>
  <si>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</si>
  <si>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</si>
  <si>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</si>
  <si>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</si>
  <si>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</si>
  <si>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</si>
  <si>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</si>
  <si>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</si>
  <si>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</si>
  <si>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</si>
  <si>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</si>
  <si>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</si>
  <si>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</si>
  <si>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</si>
  <si>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</si>
  <si>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</si>
  <si>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</si>
  <si>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</si>
  <si>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</si>
  <si>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</si>
  <si>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</si>
  <si>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</si>
  <si>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</si>
  <si>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</si>
  <si>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</si>
  <si>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</si>
  <si>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</si>
  <si>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</si>
  <si>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</si>
  <si>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</si>
  <si>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</si>
  <si>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</si>
  <si>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</si>
  <si>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</si>
  <si>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</si>
  <si>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</si>
  <si>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</si>
  <si>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</si>
  <si>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</si>
  <si>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</si>
  <si>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</si>
  <si>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</si>
  <si>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</si>
  <si>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</si>
  <si>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</si>
  <si>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</si>
  <si>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</si>
  <si>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</si>
  <si>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</si>
  <si>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</si>
  <si>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</si>
  <si>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</si>
  <si>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</si>
  <si>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</si>
  <si>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</si>
  <si>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</si>
  <si>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</si>
  <si>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</si>
  <si>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</si>
  <si>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</si>
  <si>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</si>
  <si>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</si>
  <si>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</si>
  <si>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</si>
  <si>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</si>
  <si>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</si>
  <si>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</si>
  <si>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</si>
  <si>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</si>
  <si>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</si>
  <si>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</si>
  <si>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</si>
  <si>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</si>
  <si>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</si>
  <si>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</si>
  <si>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</si>
  <si>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</si>
  <si>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</si>
  <si>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</si>
  <si>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</si>
  <si>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</si>
  <si>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</si>
  <si>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</si>
  <si>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</si>
  <si>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</si>
  <si>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</si>
  <si>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</si>
  <si>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</si>
  <si>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</si>
  <si>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</si>
  <si>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</si>
  <si>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</si>
  <si>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</si>
  <si>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</si>
  <si>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</si>
  <si>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</si>
  <si>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</si>
  <si>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</si>
  <si>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</si>
  <si>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</si>
  <si>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</si>
  <si>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</si>
  <si>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</si>
  <si>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</si>
  <si>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</si>
  <si>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</si>
  <si>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</si>
  <si>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</si>
  <si>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</si>
  <si>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</si>
  <si>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</si>
  <si>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</si>
  <si>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</si>
  <si>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</si>
  <si>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</si>
  <si>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</si>
  <si>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</si>
  <si>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</si>
  <si>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</si>
  <si>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</si>
  <si>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</si>
  <si>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</si>
  <si>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</si>
  <si>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</si>
  <si>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</si>
  <si>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</si>
  <si>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</si>
  <si>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</si>
  <si>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</si>
  <si>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</si>
  <si>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</si>
  <si>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</si>
  <si>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</si>
  <si>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</si>
  <si>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</si>
  <si>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</si>
  <si>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</si>
  <si>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</si>
  <si>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</si>
  <si>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</si>
  <si>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</si>
  <si>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</si>
  <si>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</si>
  <si>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</si>
  <si>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</si>
  <si>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</si>
  <si>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</si>
  <si>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</si>
  <si>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</si>
  <si>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</si>
  <si>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</si>
  <si>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</si>
  <si>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</si>
  <si>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</si>
  <si>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</si>
  <si>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</si>
  <si>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</si>
  <si>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</si>
  <si>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</si>
  <si>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</si>
  <si>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</si>
  <si>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</si>
  <si>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</si>
  <si>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</si>
  <si>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</si>
  <si>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</si>
  <si>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</si>
  <si>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</si>
  <si>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</si>
  <si>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</si>
  <si>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</si>
  <si>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</si>
  <si>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</si>
  <si>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</si>
  <si>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</si>
  <si>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</si>
  <si>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</si>
  <si>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</si>
  <si>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</si>
  <si>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</si>
  <si>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</si>
  <si>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</si>
  <si>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</si>
  <si>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</si>
  <si>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</si>
  <si>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</si>
  <si>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</si>
  <si>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</si>
  <si>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</si>
  <si>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</si>
  <si>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</si>
  <si>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</si>
  <si>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</si>
  <si>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</si>
  <si>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</si>
  <si>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</si>
  <si>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</si>
  <si>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</si>
  <si>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</si>
  <si>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</si>
  <si>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</si>
  <si>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</si>
  <si>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</si>
  <si>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</si>
  <si>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</si>
  <si>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</si>
  <si>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</si>
  <si>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</si>
  <si>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</si>
  <si>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</si>
  <si>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</si>
  <si>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</si>
  <si>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</si>
  <si>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</si>
  <si>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</si>
  <si>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</si>
  <si>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</si>
  <si>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</si>
  <si>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</si>
  <si>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</si>
  <si>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</si>
  <si>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</si>
  <si>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</si>
  <si>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</si>
  <si>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</si>
  <si>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</si>
  <si>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</si>
  <si>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</si>
  <si>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</si>
  <si>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</si>
  <si>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</si>
  <si>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</si>
  <si>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</si>
  <si>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</si>
  <si>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</si>
  <si>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</si>
  <si>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</si>
  <si>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</si>
  <si>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</si>
  <si>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</si>
  <si>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</si>
  <si>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</si>
  <si>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</si>
  <si>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</si>
  <si>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</si>
  <si>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</si>
  <si>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</si>
  <si>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</si>
  <si>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</si>
  <si>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</si>
  <si>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</si>
  <si>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</si>
  <si>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</si>
  <si>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</si>
  <si>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</si>
  <si>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</si>
  <si>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</si>
  <si>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</si>
  <si>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</si>
  <si>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</si>
  <si>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</si>
  <si>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</si>
  <si>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</si>
  <si>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</si>
  <si>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</si>
  <si>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</si>
  <si>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</si>
  <si>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</si>
  <si>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</si>
  <si>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</si>
  <si>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</si>
  <si>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</si>
  <si>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</si>
  <si>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</si>
  <si>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</si>
  <si>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</si>
  <si>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</si>
  <si>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</si>
  <si>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</si>
  <si>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</si>
  <si>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</si>
  <si>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</si>
  <si>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</si>
  <si>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</si>
  <si>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</si>
  <si>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</si>
  <si>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</si>
  <si>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</si>
  <si>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</si>
  <si>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</si>
  <si>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</si>
  <si>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</si>
  <si>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</si>
  <si>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</si>
  <si>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</si>
  <si>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</si>
  <si>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</si>
  <si>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</si>
  <si>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</si>
  <si>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</si>
  <si>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</si>
  <si>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</si>
  <si>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</si>
  <si>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</si>
  <si>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</si>
  <si>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</si>
  <si>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</si>
  <si>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</si>
  <si>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</si>
  <si>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</si>
  <si>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</si>
  <si>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</si>
  <si>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</si>
  <si>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</si>
  <si>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</si>
  <si>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</si>
  <si>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</si>
  <si>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</si>
  <si>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</si>
  <si>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</si>
  <si>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</si>
  <si>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</si>
  <si>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</si>
  <si>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</si>
  <si>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</si>
  <si>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</si>
  <si>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</si>
  <si>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</si>
  <si>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</si>
  <si>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</si>
  <si>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</si>
  <si>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</si>
  <si>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</si>
  <si>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</si>
  <si>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</si>
  <si>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</si>
  <si>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</si>
  <si>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</si>
  <si>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</si>
  <si>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</si>
  <si>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</si>
  <si>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</si>
  <si>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</si>
  <si>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</si>
  <si>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</si>
  <si>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</si>
  <si>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</si>
  <si>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</si>
  <si>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</si>
  <si>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</si>
  <si>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</si>
  <si>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</si>
  <si>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</si>
  <si>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</si>
  <si>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</si>
  <si>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</si>
  <si>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</si>
  <si>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</si>
  <si>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</si>
  <si>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</si>
  <si>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</si>
  <si>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</si>
  <si>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</si>
  <si>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</si>
  <si>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</si>
  <si>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</si>
  <si>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</si>
  <si>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</si>
  <si>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</si>
  <si>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</si>
  <si>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</si>
  <si>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</si>
  <si>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</si>
  <si>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</si>
  <si>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</si>
  <si>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</si>
  <si>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</si>
  <si>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</si>
  <si>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</si>
  <si>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</si>
  <si>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</si>
  <si>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</si>
  <si>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</si>
  <si>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</si>
  <si>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</si>
  <si>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</si>
  <si>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</si>
  <si>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</si>
  <si>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</si>
  <si>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</si>
  <si>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</si>
  <si>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</si>
  <si>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</si>
  <si>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</si>
  <si>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</si>
  <si>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</si>
  <si>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</si>
  <si>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</si>
  <si>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</si>
  <si>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</si>
  <si>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</si>
  <si>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</si>
  <si>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</si>
  <si>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</si>
  <si>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</si>
  <si>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</si>
  <si>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</si>
  <si>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</si>
  <si>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</si>
  <si>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</si>
  <si>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</si>
  <si>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</si>
  <si>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</si>
  <si>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</si>
  <si>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</si>
  <si>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</si>
  <si>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</si>
  <si>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</si>
  <si>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</si>
  <si>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</si>
  <si>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</si>
  <si>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</si>
  <si>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</si>
  <si>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</si>
  <si>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</si>
  <si>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</si>
  <si>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</si>
  <si>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</si>
  <si>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</si>
  <si>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</si>
  <si>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</si>
  <si>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</si>
  <si>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</si>
  <si>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</si>
  <si>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</si>
  <si>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</si>
  <si>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</si>
  <si>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</si>
  <si>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</si>
  <si>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</si>
  <si>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</si>
  <si>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</si>
  <si>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</si>
  <si>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</si>
  <si>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</si>
  <si>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</si>
  <si>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</si>
  <si>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</si>
  <si>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</si>
  <si>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</si>
  <si>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</si>
  <si>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</si>
  <si>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</si>
  <si>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</si>
  <si>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</si>
  <si>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</si>
  <si>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</si>
  <si>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</si>
  <si>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</si>
  <si>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</si>
  <si>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</si>
  <si>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</si>
  <si>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</si>
  <si>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</si>
  <si>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</si>
  <si>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</si>
  <si>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</si>
  <si>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</si>
  <si>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</si>
  <si>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</si>
  <si>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</si>
  <si>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</si>
  <si>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</si>
  <si>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</si>
  <si>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</si>
  <si>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</si>
  <si>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</si>
  <si>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</si>
  <si>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</si>
  <si>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</si>
  <si>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</si>
  <si>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</si>
  <si>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</si>
  <si>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</si>
  <si>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</si>
  <si>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</si>
  <si>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</si>
  <si>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</si>
  <si>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</si>
  <si>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</si>
  <si>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</si>
  <si>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</si>
  <si>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</si>
  <si>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</si>
  <si>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</si>
  <si>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</si>
  <si>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</si>
  <si>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</si>
  <si>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</si>
  <si>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</si>
  <si>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</si>
  <si>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</si>
  <si>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</si>
  <si>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</si>
  <si>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</si>
  <si>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</si>
  <si>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</si>
  <si>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</si>
  <si>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</si>
  <si>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</si>
  <si>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</si>
  <si>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</si>
  <si>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</si>
  <si>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</si>
  <si>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</si>
  <si>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</si>
  <si>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</si>
  <si>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</si>
  <si>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</si>
  <si>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</si>
  <si>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</si>
  <si>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</si>
  <si>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</si>
  <si>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</si>
  <si>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</si>
  <si>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</si>
  <si>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</si>
  <si>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</si>
  <si>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</si>
  <si>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</si>
  <si>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</si>
  <si>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</si>
  <si>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</si>
  <si>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</si>
  <si>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</si>
  <si>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</si>
  <si>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</si>
  <si>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</si>
  <si>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</si>
  <si>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</si>
  <si>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</si>
  <si>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</si>
  <si>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</si>
  <si>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</si>
  <si>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</si>
  <si>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</si>
  <si>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</si>
  <si>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</si>
  <si>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</si>
  <si>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</si>
  <si>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</si>
  <si>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</si>
  <si>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</si>
  <si>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</si>
  <si>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</si>
  <si>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</si>
  <si>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</si>
  <si>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</si>
  <si>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</si>
  <si>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</si>
  <si>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</si>
  <si>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</si>
  <si>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</si>
  <si>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</si>
  <si>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</si>
  <si>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</si>
  <si>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</si>
  <si>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</si>
  <si>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</si>
  <si>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</si>
  <si>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</si>
  <si>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</si>
  <si>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</si>
  <si>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</si>
  <si>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</si>
  <si>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</si>
  <si>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</si>
  <si>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</si>
  <si>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</si>
  <si>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</si>
  <si>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</si>
  <si>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</si>
  <si>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</si>
  <si>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</si>
  <si>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</si>
  <si>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</si>
  <si>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</si>
  <si>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</si>
  <si>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</si>
  <si>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</si>
  <si>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</si>
  <si>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</si>
  <si>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</si>
  <si>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</si>
  <si>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</si>
  <si>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</si>
  <si>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</si>
  <si>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</si>
  <si>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</si>
  <si>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</si>
  <si>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</si>
  <si>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</si>
  <si>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</si>
  <si>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</si>
  <si>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</si>
  <si>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</si>
  <si>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</si>
  <si>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</si>
  <si>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</si>
  <si>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</si>
  <si>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</si>
  <si>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</si>
  <si>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</si>
  <si>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</si>
  <si>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</si>
  <si>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</si>
  <si>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</si>
  <si>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</si>
  <si>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</si>
  <si>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</si>
  <si>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</si>
  <si>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</si>
  <si>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</si>
  <si>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</si>
  <si>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</si>
  <si>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</si>
  <si>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</si>
  <si>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</si>
  <si>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</si>
  <si>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</si>
  <si>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</si>
  <si>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</si>
  <si>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</si>
  <si>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</si>
  <si>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</si>
  <si>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</si>
  <si>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</si>
  <si>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</si>
  <si>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</si>
  <si>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</si>
  <si>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</si>
  <si>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</si>
  <si>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</si>
  <si>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</si>
  <si>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</si>
  <si>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</si>
  <si>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</si>
  <si>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</si>
  <si>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</si>
  <si>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</si>
  <si>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</si>
  <si>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</si>
  <si>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</si>
  <si>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</si>
  <si>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</si>
  <si>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</si>
  <si>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</si>
  <si>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</si>
  <si>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</si>
  <si>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</si>
  <si>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</si>
  <si>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</si>
  <si>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</si>
  <si>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</si>
  <si>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</si>
  <si>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</si>
  <si>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</si>
  <si>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</si>
  <si>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</si>
  <si>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</si>
  <si>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</si>
  <si>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</si>
  <si>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</si>
  <si>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</si>
  <si>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</si>
  <si>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</si>
  <si>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</si>
  <si>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</si>
  <si>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</si>
  <si>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</si>
  <si>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</si>
  <si>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</si>
  <si>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</si>
  <si>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</si>
  <si>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</si>
  <si>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</si>
  <si>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</si>
  <si>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</si>
  <si>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</si>
  <si>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</si>
  <si>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</si>
  <si>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</si>
  <si>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</si>
  <si>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</si>
  <si>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</si>
  <si>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</si>
  <si>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</si>
  <si>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</si>
  <si>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</si>
  <si>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</si>
  <si>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</si>
  <si>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</si>
  <si>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</si>
  <si>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</si>
  <si>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</si>
  <si>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</si>
  <si>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</si>
  <si>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</si>
  <si>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</si>
  <si>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</si>
  <si>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</si>
  <si>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</si>
  <si>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</si>
  <si>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</si>
  <si>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</si>
  <si>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</si>
  <si>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</si>
  <si>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</si>
  <si>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</si>
  <si>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</si>
  <si>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</si>
  <si>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</si>
  <si>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</si>
  <si>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</si>
  <si>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</si>
  <si>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</si>
  <si>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</si>
  <si>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</si>
  <si>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</si>
  <si>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</si>
  <si>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</si>
  <si>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</si>
  <si>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</si>
  <si>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</si>
  <si>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</si>
  <si>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</si>
  <si>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</si>
  <si>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</si>
  <si>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</si>
  <si>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</si>
  <si>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</si>
  <si>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</si>
  <si>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</si>
  <si>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</si>
  <si>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</si>
  <si>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</si>
  <si>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</si>
  <si>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</si>
  <si>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</si>
  <si>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</si>
  <si>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</si>
  <si>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</si>
  <si>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</si>
  <si>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</si>
  <si>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</si>
  <si>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</si>
  <si>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</si>
  <si>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</si>
  <si>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</si>
  <si>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</si>
  <si>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</si>
  <si>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</si>
  <si>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</si>
  <si>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</si>
  <si>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</si>
  <si>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</si>
  <si>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</si>
  <si>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</si>
  <si>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</si>
  <si>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</si>
  <si>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</si>
  <si>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</si>
  <si>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</si>
  <si>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</si>
  <si>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</si>
  <si>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</si>
  <si>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</si>
  <si>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</si>
  <si>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</si>
  <si>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</si>
  <si>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</si>
  <si>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</si>
  <si>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</si>
  <si>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</si>
  <si>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</si>
  <si>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</si>
  <si>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</si>
  <si>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</si>
  <si>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</si>
  <si>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</si>
  <si>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</si>
  <si>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</si>
  <si>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</si>
  <si>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</si>
  <si>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</si>
  <si>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</si>
  <si>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</si>
  <si>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</si>
  <si>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</si>
  <si>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</si>
  <si>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</si>
  <si>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</si>
  <si>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</si>
  <si>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</si>
  <si>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</si>
  <si>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</si>
  <si>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</si>
  <si>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</si>
  <si>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</si>
  <si>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</si>
  <si>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</si>
  <si>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</si>
  <si>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</si>
  <si>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</si>
  <si>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</si>
  <si>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</si>
  <si>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</si>
  <si>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</si>
  <si>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</si>
  <si>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</si>
  <si>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</si>
  <si>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</si>
  <si>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</si>
  <si>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</si>
  <si>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</si>
  <si>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</si>
  <si>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</si>
  <si>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</si>
  <si>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</si>
  <si>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</si>
  <si>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</si>
  <si>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</si>
  <si>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</si>
  <si>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</si>
  <si>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</si>
  <si>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</si>
  <si>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</si>
  <si>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</si>
  <si>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</si>
  <si>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</si>
  <si>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</si>
  <si>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</si>
  <si>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</si>
  <si>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</si>
  <si>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</si>
  <si>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</si>
  <si>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</si>
  <si>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</si>
  <si>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</si>
  <si>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</si>
  <si>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</si>
  <si>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</si>
  <si>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</si>
  <si>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</si>
  <si>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</si>
  <si>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</si>
  <si>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</si>
  <si>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</si>
  <si>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</si>
  <si>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</si>
  <si>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</si>
  <si>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</si>
  <si>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</si>
  <si>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</si>
  <si>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</si>
  <si>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</si>
  <si>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</si>
  <si>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</si>
  <si>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</si>
  <si>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</si>
  <si>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</si>
  <si>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</si>
  <si>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</si>
  <si>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</si>
  <si>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</si>
  <si>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</si>
  <si>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</si>
  <si>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</si>
  <si>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</si>
  <si>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</si>
  <si>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</si>
  <si>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</si>
  <si>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</si>
  <si>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</si>
  <si>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</si>
  <si>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</si>
  <si>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</si>
  <si>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</si>
  <si>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</si>
  <si>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</si>
  <si>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</si>
  <si>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</si>
  <si>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</si>
  <si>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</si>
  <si>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</si>
  <si>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</si>
  <si>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</si>
  <si>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</si>
  <si>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</si>
  <si>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</si>
  <si>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</si>
  <si>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</si>
  <si>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</si>
  <si>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</si>
  <si>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</si>
  <si>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</si>
  <si>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</si>
  <si>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</si>
  <si>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</si>
  <si>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</si>
  <si>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</si>
  <si>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</si>
  <si>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</si>
  <si>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</si>
  <si>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</si>
  <si>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</si>
  <si>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</si>
  <si>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</si>
  <si>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</si>
  <si>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</si>
  <si>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</si>
  <si>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</si>
  <si>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</si>
  <si>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</si>
  <si>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</si>
  <si>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</si>
  <si>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</si>
  <si>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</si>
  <si>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</si>
  <si>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</si>
  <si>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</si>
  <si>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</si>
  <si>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</si>
  <si>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</si>
  <si>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</si>
  <si>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</si>
  <si>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</si>
  <si>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</si>
  <si>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</si>
  <si>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</si>
  <si>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</si>
  <si>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</si>
  <si>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</si>
  <si>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</si>
  <si>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</si>
  <si>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</si>
  <si>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</si>
  <si>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</si>
  <si>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</si>
  <si>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</si>
  <si>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</si>
  <si>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</si>
  <si>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</si>
  <si>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</si>
  <si>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</si>
  <si>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</si>
  <si>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</si>
  <si>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</si>
  <si>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</si>
  <si>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</si>
  <si>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</si>
  <si>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</si>
  <si>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</si>
  <si>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</si>
  <si>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</si>
  <si>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</si>
  <si>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</si>
  <si>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</si>
  <si>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</si>
  <si>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</si>
  <si>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</si>
  <si>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</si>
  <si>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</si>
  <si>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</si>
  <si>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</si>
  <si>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</si>
  <si>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Divkāršā virsmas apstrāde Lauberes, Lēdmanes, Madlienas, Taurupes, Mežmalas (līdz Amatnieku), Bezdelīgu (līdz Amatnieku) un Vēju (līdz Amatnieku) ielās</t>
  </si>
  <si>
    <t>Veikta divkāršā virsmas apstrāde Lauberes, Lēdmanes, Madlienas, Taurupes, Mežmalas (līdz Amatnieku), Bezdelīgu (līdz Amatnieku) un Vēju (līdz Amatnieku) ielās</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</si>
  <si>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</si>
  <si>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</si>
  <si>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</si>
  <si>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</si>
  <si>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</si>
  <si>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</si>
  <si>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</si>
  <si>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</si>
  <si>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</si>
  <si>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</si>
  <si>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</si>
  <si>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</si>
  <si>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</si>
  <si>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</si>
  <si>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</si>
  <si>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J.Čakstes prospekta posma no Mazās Ķentes līdz Skalbju ielai atjaunošana un būvuzraudzība</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</si>
  <si>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</si>
  <si>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</si>
  <si>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</si>
  <si>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</si>
  <si>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</si>
  <si>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</si>
  <si>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</si>
  <si>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</si>
  <si>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</si>
  <si>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</si>
  <si>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</si>
  <si>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</si>
  <si>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</si>
  <si>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</si>
  <si>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</si>
  <si>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</si>
  <si>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</si>
  <si>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</si>
  <si>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</si>
  <si>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</si>
  <si>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</si>
  <si>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</si>
  <si>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</si>
  <si>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</si>
  <si>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 xml:space="preserve">Projekta īstenošanas rezultātā tiks pārbūvēts J.Čakstes prospekta posms  no Mazās Ķentes līdz Skalbju ielai. </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</si>
  <si>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</si>
  <si>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</si>
  <si>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</si>
  <si>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</si>
  <si>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</si>
  <si>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</si>
  <si>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</si>
  <si>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</si>
  <si>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</si>
  <si>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</si>
  <si>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</si>
  <si>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</si>
  <si>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</si>
  <si>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</si>
  <si>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</si>
  <si>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</si>
  <si>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</si>
  <si>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</si>
  <si>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</si>
  <si>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</si>
  <si>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</si>
  <si>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</si>
  <si>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</si>
  <si>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</si>
  <si>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</si>
  <si>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</si>
  <si>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</si>
  <si>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</si>
  <si>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</si>
  <si>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</si>
  <si>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</si>
  <si>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</si>
  <si>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</si>
  <si>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</si>
  <si>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</si>
  <si>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Projekta  īstenošanai nepieciešamā finansējuma apmērs – EUR 1246663:
    – 2021.gadā – EUR 747 997,80 (EUR 112 199,67– pašvaldības budžeta līdzekļi, EUR – 635 798,13 – valsts budžeta līdzekļi);
    – 2022.gadā –  EUR 498 665,22 (EUR 74 799,78– pašvaldības budžeta līdzekļi, EUR – 423 865,42 – valsts budžeta līdzekļi).
</t>
  </si>
  <si>
    <t>(Ogres novada pašvaldības domes 29.04.2021. ārkārtas sēdes lēmuma (protokols Nr.8; 1.)  redakcijā)</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</si>
  <si>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
Projektu plānots īstenot 2021.-2022.g. periodā. Kopējais nepieciešamā finansējuma apjoms – EUR 900 000:
   – 2021.gadā – EUR 540 000 (EUR 81 000 – pašvaldības budžeta līdzekļi, EUR 459 000 – valsts budžeta finansējums);
   – 2022.gadā – EUR 360 000 (EUR 54 000 – pašvaldības budžeta līdzekļi, EUR 306 000 – valsts budžeta finansējums);</t>
  </si>
  <si>
    <t>(Ogres novada pašvaldības domes 29.04.2021. ārkārtas sēdes lēmuma (protokols Nr.8; 1.) redakcijā)</t>
  </si>
  <si>
    <t>3.2.188.</t>
  </si>
  <si>
    <t>Ūdenstorņa pārveide klinšu kāpšanas sienā</t>
  </si>
  <si>
    <r>
      <t>Uz zemes vienības Zvaigžņu ielā 11, Ogrē, esošais ūdenstornis tiks pārveidots kāpšanās sienā, uzstādot boulderinga moduļsienu</t>
    </r>
    <r>
      <rPr>
        <i/>
        <sz val="12"/>
        <color theme="1"/>
        <rFont val="Times New Roman"/>
        <family val="1"/>
        <charset val="186"/>
      </rPr>
      <t xml:space="preserve"> </t>
    </r>
    <r>
      <rPr>
        <sz val="12"/>
        <color theme="1"/>
        <rFont val="Times New Roman"/>
        <family val="1"/>
        <charset val="186"/>
      </rPr>
      <t>un ātrumkāpšanas moduli</t>
    </r>
    <r>
      <rPr>
        <i/>
        <sz val="12"/>
        <color theme="1"/>
        <rFont val="Times New Roman"/>
        <family val="1"/>
        <charset val="186"/>
      </rPr>
      <t xml:space="preserve">.  </t>
    </r>
    <r>
      <rPr>
        <sz val="12"/>
        <color theme="1"/>
        <rFont val="Times New Roman"/>
        <family val="1"/>
        <charset val="186"/>
      </rPr>
      <t>Projekta īstenošanas rezultātā 20.gadsimta industriālā mantojuma būve tiks pielāgota jaunajai funkcijai, pilsētai iegūstot unikālo aktīvās atpūtas un tūrisma objektu. 
Projekta īstenošanai nepieciešamā finansējuma apmērs – EUR 589 000:
   – 2021. g. – EUR 471 200 (EUR 70 680 – pašvaldības budžeta līdzekļi, EUR 400 520 – valsts budžeta finansējums);
   – 2022.g. – EUR EUR 117 800 (EUR 17 670 – pašvaldības budžeta līdzekļi, EUR 100 130 – valsts budžeta finansējums).</t>
    </r>
  </si>
  <si>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</si>
  <si>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</si>
  <si>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</si>
  <si>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</si>
  <si>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</si>
  <si>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</si>
  <si>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</si>
  <si>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</si>
  <si>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</si>
  <si>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</si>
  <si>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</si>
  <si>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</si>
  <si>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r>
      <t xml:space="preserve">Pielikums 
Ogres novada pašvaldības domes
18.02.2021. ārkārtas sēdes lēmumam (protokols Nr.3; 3.)
</t>
    </r>
    <r>
      <rPr>
        <i/>
        <sz val="12"/>
        <color indexed="8"/>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</si>
</sst>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s>
  <fonts count="64">
    <font>
      <sz val="11"/>
      <color indexed="8"/>
      <name val="Calibri"/>
      <family val="2"/>
      <charset val="186"/>
    </font>
    <font>
      <sz val="10"/>
      <name val="Arial"/>
      <family val="2"/>
      <charset val="186"/>
    </font>
    <font>
      <sz val="10"/>
      <name val="BaltHelvetica"/>
    </font>
    <font>
      <sz val="11"/>
      <color indexed="8"/>
      <name val="Calibri"/>
      <family val="2"/>
    </font>
    <font>
      <b/>
      <sz val="12"/>
      <color indexed="8"/>
      <name val="Calibri Light"/>
      <family val="2"/>
      <charset val="186"/>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color indexed="8"/>
      <name val="Calibri Light"/>
      <family val="2"/>
      <charset val="186"/>
    </font>
    <font>
      <sz val="12"/>
      <color theme="1"/>
      <name val="Times New Roman"/>
      <family val="1"/>
      <charset val="186"/>
    </font>
    <font>
      <i/>
      <sz val="12"/>
      <color theme="1"/>
      <name val="Times New Roman"/>
      <family val="1"/>
      <charset val="186"/>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theme="0"/>
        <bgColor indexed="37"/>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s>
  <borders count="4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s>
  <cellStyleXfs count="11">
    <xf numFmtId="0" fontId="0" fillId="0" borderId="0"/>
    <xf numFmtId="164" fontId="53" fillId="0" borderId="0" applyFill="0" applyBorder="0" applyAlignment="0" applyProtection="0"/>
    <xf numFmtId="164" fontId="53" fillId="0" borderId="0" applyFill="0" applyBorder="0" applyAlignment="0" applyProtection="0"/>
    <xf numFmtId="0" fontId="1" fillId="0" borderId="0"/>
    <xf numFmtId="0" fontId="2" fillId="0" borderId="0"/>
    <xf numFmtId="0" fontId="3" fillId="0" borderId="0"/>
    <xf numFmtId="0" fontId="53" fillId="0" borderId="0"/>
    <xf numFmtId="0" fontId="53" fillId="0" borderId="0"/>
    <xf numFmtId="0" fontId="1" fillId="0" borderId="0"/>
    <xf numFmtId="0" fontId="1" fillId="0" borderId="0"/>
    <xf numFmtId="0" fontId="53" fillId="0" borderId="0"/>
  </cellStyleXfs>
  <cellXfs count="801">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5" fillId="2" borderId="0" xfId="0" applyNumberFormat="1" applyFont="1" applyFill="1" applyAlignment="1">
      <alignment vertical="center"/>
    </xf>
    <xf numFmtId="166" fontId="7" fillId="0" borderId="0" xfId="0" applyNumberFormat="1" applyFont="1" applyAlignment="1">
      <alignment horizontal="center" vertical="center" wrapText="1"/>
    </xf>
    <xf numFmtId="166" fontId="7" fillId="0" borderId="0" xfId="0" applyNumberFormat="1" applyFont="1" applyAlignment="1">
      <alignment horizontal="right" vertical="top" wrapText="1"/>
    </xf>
    <xf numFmtId="167" fontId="6" fillId="0" borderId="1" xfId="0" applyNumberFormat="1" applyFont="1" applyBorder="1" applyAlignment="1">
      <alignment horizontal="center" vertical="center" wrapText="1"/>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vertical="center"/>
    </xf>
    <xf numFmtId="166" fontId="6" fillId="3" borderId="2" xfId="0" applyNumberFormat="1" applyFont="1" applyFill="1" applyBorder="1" applyAlignment="1">
      <alignment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168" fontId="6"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vertical="center" wrapText="1"/>
    </xf>
    <xf numFmtId="166" fontId="7" fillId="4" borderId="1" xfId="1" applyNumberFormat="1" applyFont="1" applyFill="1" applyBorder="1" applyAlignment="1" applyProtection="1">
      <alignment horizontal="center" vertical="center" wrapText="1"/>
    </xf>
    <xf numFmtId="166" fontId="7" fillId="4" borderId="2" xfId="1" applyNumberFormat="1" applyFont="1" applyFill="1" applyBorder="1" applyAlignment="1" applyProtection="1">
      <alignment horizontal="center" vertical="center" wrapText="1"/>
    </xf>
    <xf numFmtId="3" fontId="7" fillId="4" borderId="2" xfId="1" applyNumberFormat="1" applyFont="1" applyFill="1" applyBorder="1" applyAlignment="1" applyProtection="1">
      <alignment horizontal="center" vertical="center"/>
    </xf>
    <xf numFmtId="3" fontId="7" fillId="4" borderId="1" xfId="1" applyNumberFormat="1" applyFont="1" applyFill="1" applyBorder="1" applyAlignment="1" applyProtection="1">
      <alignment horizontal="center" vertical="center"/>
    </xf>
    <xf numFmtId="49" fontId="7" fillId="4" borderId="1" xfId="0" applyNumberFormat="1" applyFont="1" applyFill="1" applyBorder="1" applyAlignment="1">
      <alignment horizontal="center" vertical="center" wrapText="1"/>
    </xf>
    <xf numFmtId="168" fontId="7"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6" fontId="8" fillId="0" borderId="1" xfId="3" applyNumberFormat="1" applyFont="1" applyFill="1" applyBorder="1" applyAlignment="1">
      <alignmen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8" fillId="0" borderId="4" xfId="3" applyNumberFormat="1" applyFont="1" applyFill="1" applyBorder="1" applyAlignment="1">
      <alignment horizontal="center" vertical="center" wrapText="1"/>
    </xf>
    <xf numFmtId="3" fontId="8" fillId="0" borderId="2" xfId="3" applyNumberFormat="1" applyFont="1" applyFill="1" applyBorder="1" applyAlignment="1">
      <alignment horizontal="center" vertical="center"/>
    </xf>
    <xf numFmtId="3" fontId="9" fillId="0" borderId="0" xfId="5" applyNumberFormat="1" applyFont="1" applyFill="1"/>
    <xf numFmtId="3" fontId="8" fillId="0" borderId="1" xfId="3" applyNumberFormat="1" applyFont="1" applyFill="1" applyBorder="1" applyAlignment="1">
      <alignment horizontal="center" vertical="center"/>
    </xf>
    <xf numFmtId="3" fontId="8" fillId="0" borderId="5" xfId="1" applyNumberFormat="1" applyFont="1" applyFill="1" applyBorder="1" applyAlignment="1" applyProtection="1">
      <alignment horizontal="center" vertical="center"/>
    </xf>
    <xf numFmtId="3" fontId="10" fillId="0" borderId="6" xfId="6" applyNumberFormat="1" applyFont="1" applyFill="1" applyBorder="1"/>
    <xf numFmtId="49" fontId="8" fillId="0" borderId="1" xfId="3" applyNumberFormat="1" applyFont="1" applyFill="1" applyBorder="1" applyAlignment="1">
      <alignment horizontal="center" vertical="center" wrapText="1"/>
    </xf>
    <xf numFmtId="169" fontId="7" fillId="0" borderId="1" xfId="3" applyNumberFormat="1" applyFont="1" applyFill="1" applyBorder="1" applyAlignment="1">
      <alignment horizontal="center" vertical="center" wrapText="1"/>
    </xf>
    <xf numFmtId="166" fontId="7" fillId="0" borderId="1" xfId="3"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7" fillId="2" borderId="1" xfId="0" applyNumberFormat="1" applyFont="1" applyFill="1" applyBorder="1" applyAlignment="1">
      <alignment horizontal="center" vertical="center"/>
    </xf>
    <xf numFmtId="166" fontId="8" fillId="2" borderId="1" xfId="3" applyNumberFormat="1" applyFont="1" applyFill="1" applyBorder="1" applyAlignment="1">
      <alignment vertical="center" wrapText="1"/>
    </xf>
    <xf numFmtId="166" fontId="8" fillId="2" borderId="1" xfId="3" applyNumberFormat="1" applyFont="1" applyFill="1" applyBorder="1" applyAlignment="1">
      <alignment horizontal="center" vertical="center" wrapText="1"/>
    </xf>
    <xf numFmtId="166" fontId="8" fillId="2" borderId="3" xfId="3" applyNumberFormat="1" applyFont="1" applyFill="1" applyBorder="1" applyAlignment="1">
      <alignment horizontal="center" vertical="center" wrapText="1"/>
    </xf>
    <xf numFmtId="166" fontId="8" fillId="2" borderId="4" xfId="3" applyNumberFormat="1" applyFont="1" applyFill="1" applyBorder="1" applyAlignment="1">
      <alignment horizontal="center" vertical="center" wrapText="1"/>
    </xf>
    <xf numFmtId="3" fontId="8" fillId="2" borderId="2" xfId="3" applyNumberFormat="1" applyFont="1" applyFill="1" applyBorder="1" applyAlignment="1">
      <alignment horizontal="center" vertical="center"/>
    </xf>
    <xf numFmtId="3" fontId="8"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169" fontId="7"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1" fillId="0" borderId="0" xfId="0" applyNumberFormat="1" applyFont="1"/>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8" fillId="2" borderId="2"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xf>
    <xf numFmtId="166" fontId="7" fillId="0" borderId="2" xfId="3" applyNumberFormat="1" applyFont="1" applyBorder="1" applyAlignment="1">
      <alignment horizontal="center" vertical="center" wrapText="1"/>
    </xf>
    <xf numFmtId="165" fontId="8" fillId="0" borderId="3" xfId="0" applyNumberFormat="1" applyFont="1" applyFill="1" applyBorder="1" applyAlignment="1">
      <alignment horizontal="center" vertical="center"/>
    </xf>
    <xf numFmtId="166" fontId="8" fillId="0" borderId="2" xfId="3" applyNumberFormat="1" applyFont="1" applyFill="1" applyBorder="1" applyAlignment="1">
      <alignment horizontal="center" vertical="center" wrapText="1"/>
    </xf>
    <xf numFmtId="3" fontId="8" fillId="2" borderId="5" xfId="1" applyNumberFormat="1" applyFont="1" applyFill="1" applyBorder="1" applyAlignment="1" applyProtection="1">
      <alignment horizontal="center" vertical="center"/>
    </xf>
    <xf numFmtId="49" fontId="8" fillId="0" borderId="3" xfId="3" applyNumberFormat="1" applyFont="1" applyFill="1" applyBorder="1" applyAlignment="1">
      <alignment horizontal="center" vertical="center" wrapText="1"/>
    </xf>
    <xf numFmtId="166" fontId="8" fillId="0" borderId="3" xfId="0" applyNumberFormat="1" applyFont="1" applyFill="1" applyBorder="1" applyAlignment="1">
      <alignment horizontal="center" vertical="center" wrapText="1"/>
    </xf>
    <xf numFmtId="166" fontId="8" fillId="0" borderId="3" xfId="3" applyNumberFormat="1" applyFont="1" applyFill="1" applyBorder="1" applyAlignment="1">
      <alignment horizontal="center" vertical="center"/>
    </xf>
    <xf numFmtId="166" fontId="1" fillId="0" borderId="0" xfId="3" applyNumberFormat="1" applyFill="1"/>
    <xf numFmtId="165" fontId="7" fillId="0" borderId="0" xfId="0" applyNumberFormat="1" applyFont="1" applyAlignment="1">
      <alignment horizontal="center" vertical="center"/>
    </xf>
    <xf numFmtId="166" fontId="7" fillId="0" borderId="0" xfId="0" applyNumberFormat="1" applyFont="1" applyAlignment="1">
      <alignment vertical="center" wrapText="1"/>
    </xf>
    <xf numFmtId="166" fontId="7" fillId="0" borderId="0" xfId="0" applyNumberFormat="1" applyFont="1" applyAlignment="1">
      <alignment vertical="center"/>
    </xf>
    <xf numFmtId="167" fontId="7" fillId="0" borderId="0" xfId="0" applyNumberFormat="1" applyFont="1" applyAlignment="1">
      <alignment horizontal="center" vertical="center"/>
    </xf>
    <xf numFmtId="167" fontId="7" fillId="0" borderId="0" xfId="3" applyNumberFormat="1" applyFont="1" applyAlignment="1">
      <alignment horizontal="center" vertical="center"/>
    </xf>
    <xf numFmtId="49" fontId="7" fillId="2" borderId="0" xfId="0" applyNumberFormat="1" applyFont="1" applyFill="1" applyAlignment="1">
      <alignment horizontal="center" vertical="center" wrapText="1"/>
    </xf>
    <xf numFmtId="168" fontId="7" fillId="2" borderId="0" xfId="0" applyNumberFormat="1" applyFont="1" applyFill="1" applyAlignment="1">
      <alignment horizontal="center" vertical="center" wrapText="1"/>
    </xf>
    <xf numFmtId="166" fontId="7"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5" fillId="0" borderId="0" xfId="0" applyNumberFormat="1" applyFont="1" applyAlignment="1">
      <alignment vertical="center"/>
    </xf>
    <xf numFmtId="166" fontId="15" fillId="0" borderId="0" xfId="0" applyNumberFormat="1" applyFont="1" applyAlignment="1">
      <alignment vertical="center"/>
    </xf>
    <xf numFmtId="166" fontId="1" fillId="0" borderId="0" xfId="0" applyNumberFormat="1" applyFont="1" applyAlignment="1">
      <alignment horizontal="center" vertical="center" wrapText="1"/>
    </xf>
    <xf numFmtId="166" fontId="17"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6" fontId="18"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8" fillId="3" borderId="2" xfId="0" applyNumberFormat="1" applyFont="1" applyFill="1" applyBorder="1" applyAlignment="1">
      <alignment horizontal="center" vertical="center" wrapText="1"/>
    </xf>
    <xf numFmtId="166" fontId="18" fillId="3" borderId="1" xfId="0" applyNumberFormat="1" applyFont="1" applyFill="1" applyBorder="1" applyAlignment="1">
      <alignment vertical="center"/>
    </xf>
    <xf numFmtId="166" fontId="18" fillId="3" borderId="2" xfId="0" applyNumberFormat="1" applyFont="1" applyFill="1" applyBorder="1" applyAlignment="1">
      <alignment vertical="center"/>
    </xf>
    <xf numFmtId="3" fontId="18" fillId="3" borderId="2"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wrapText="1"/>
    </xf>
    <xf numFmtId="168" fontId="18" fillId="3" borderId="1" xfId="0" applyNumberFormat="1" applyFont="1" applyFill="1" applyBorder="1" applyAlignment="1">
      <alignment horizontal="center" vertical="center" wrapText="1"/>
    </xf>
    <xf numFmtId="166" fontId="18"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9" fillId="0" borderId="1" xfId="3"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166" fontId="19" fillId="0" borderId="2" xfId="3"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xf>
    <xf numFmtId="3" fontId="19" fillId="2" borderId="1" xfId="3" applyNumberFormat="1" applyFont="1" applyFill="1" applyBorder="1" applyAlignment="1">
      <alignment horizontal="center" vertical="center"/>
    </xf>
    <xf numFmtId="3" fontId="19" fillId="2" borderId="5" xfId="1" applyNumberFormat="1" applyFont="1" applyFill="1" applyBorder="1" applyAlignment="1" applyProtection="1">
      <alignment horizontal="center" vertical="center"/>
    </xf>
    <xf numFmtId="3" fontId="19" fillId="2" borderId="2" xfId="3" applyNumberFormat="1" applyFont="1" applyFill="1" applyBorder="1" applyAlignment="1">
      <alignment horizontal="center" vertical="center"/>
    </xf>
    <xf numFmtId="3" fontId="9" fillId="2" borderId="6" xfId="6" applyNumberFormat="1" applyFont="1" applyFill="1" applyBorder="1"/>
    <xf numFmtId="3" fontId="19" fillId="0" borderId="5" xfId="1" applyNumberFormat="1" applyFont="1" applyFill="1" applyBorder="1" applyAlignment="1" applyProtection="1">
      <alignment horizontal="center" vertical="center"/>
    </xf>
    <xf numFmtId="49" fontId="19"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9" fillId="2" borderId="1" xfId="3" applyNumberFormat="1" applyFont="1" applyFill="1" applyBorder="1" applyAlignment="1">
      <alignment horizontal="center" vertical="center" wrapText="1"/>
    </xf>
    <xf numFmtId="166" fontId="19" fillId="2" borderId="1" xfId="0" applyNumberFormat="1" applyFont="1" applyFill="1" applyBorder="1" applyAlignment="1">
      <alignment horizontal="center" vertical="center" wrapText="1"/>
    </xf>
    <xf numFmtId="166" fontId="19" fillId="2" borderId="2" xfId="3" applyNumberFormat="1" applyFont="1" applyFill="1" applyBorder="1" applyAlignment="1">
      <alignment horizontal="center" vertical="center" wrapText="1"/>
    </xf>
    <xf numFmtId="166" fontId="19"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9" fillId="0" borderId="1" xfId="5" applyNumberFormat="1" applyFont="1" applyFill="1" applyBorder="1"/>
    <xf numFmtId="167" fontId="19" fillId="0" borderId="1" xfId="3" applyNumberFormat="1" applyFont="1" applyFill="1" applyBorder="1" applyAlignment="1">
      <alignment horizontal="center" vertical="center"/>
    </xf>
    <xf numFmtId="167" fontId="19" fillId="2" borderId="1" xfId="3" applyNumberFormat="1" applyFont="1" applyFill="1" applyBorder="1" applyAlignment="1">
      <alignment horizontal="center" vertical="center"/>
    </xf>
    <xf numFmtId="167" fontId="19" fillId="2" borderId="2" xfId="3" applyNumberFormat="1" applyFont="1" applyFill="1" applyBorder="1" applyAlignment="1">
      <alignment horizontal="center" vertical="center"/>
    </xf>
    <xf numFmtId="3" fontId="10" fillId="2" borderId="6" xfId="6" applyNumberFormat="1" applyFont="1" applyFill="1" applyBorder="1"/>
    <xf numFmtId="49" fontId="19"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9" fillId="0" borderId="1" xfId="3" applyNumberFormat="1" applyFont="1" applyFill="1" applyBorder="1" applyAlignment="1">
      <alignment horizontal="center" vertical="center"/>
    </xf>
    <xf numFmtId="49" fontId="19"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9"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9" fillId="2" borderId="1" xfId="3" applyNumberFormat="1" applyFont="1" applyFill="1" applyBorder="1" applyAlignment="1">
      <alignment vertical="top" wrapText="1"/>
    </xf>
    <xf numFmtId="166" fontId="19" fillId="2" borderId="3" xfId="3" applyNumberFormat="1" applyFont="1" applyFill="1" applyBorder="1" applyAlignment="1">
      <alignment horizontal="center" vertical="center"/>
    </xf>
    <xf numFmtId="165" fontId="19" fillId="2" borderId="1" xfId="0" applyNumberFormat="1" applyFont="1" applyFill="1" applyBorder="1" applyAlignment="1">
      <alignment horizontal="center" vertical="center"/>
    </xf>
    <xf numFmtId="166" fontId="21" fillId="0" borderId="0" xfId="0" applyNumberFormat="1" applyFont="1" applyAlignment="1">
      <alignment vertical="center"/>
    </xf>
    <xf numFmtId="0" fontId="22" fillId="0" borderId="0" xfId="0" applyFont="1" applyAlignment="1">
      <alignment vertical="center" wrapText="1"/>
    </xf>
    <xf numFmtId="0" fontId="22" fillId="0" borderId="0" xfId="0" applyFont="1"/>
    <xf numFmtId="166" fontId="21" fillId="0" borderId="0" xfId="0" applyNumberFormat="1" applyFont="1"/>
    <xf numFmtId="166" fontId="21" fillId="0" borderId="0" xfId="3" applyNumberFormat="1" applyFont="1"/>
    <xf numFmtId="166" fontId="25"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9" fillId="0" borderId="1" xfId="0" applyFont="1" applyBorder="1" applyAlignment="1">
      <alignment horizontal="left" vertical="center" wrapText="1"/>
    </xf>
    <xf numFmtId="166" fontId="19"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9" fillId="2" borderId="7" xfId="3" applyNumberFormat="1" applyFont="1" applyFill="1" applyBorder="1" applyAlignment="1">
      <alignment horizontal="left" vertical="center" wrapText="1"/>
    </xf>
    <xf numFmtId="166" fontId="19" fillId="2" borderId="7" xfId="3"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20"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9" fillId="0" borderId="1" xfId="3" applyNumberFormat="1" applyFont="1" applyFill="1" applyBorder="1" applyAlignment="1">
      <alignment horizontal="left" vertical="center" wrapText="1"/>
    </xf>
    <xf numFmtId="3" fontId="10" fillId="0" borderId="2" xfId="6" applyNumberFormat="1" applyFont="1" applyFill="1" applyBorder="1" applyAlignment="1">
      <alignment wrapText="1"/>
    </xf>
    <xf numFmtId="0" fontId="1" fillId="0" borderId="2" xfId="3" applyFont="1" applyFill="1" applyBorder="1" applyAlignment="1">
      <alignment horizontal="center" vertical="center"/>
    </xf>
    <xf numFmtId="3" fontId="10" fillId="0" borderId="1" xfId="6" applyNumberFormat="1" applyFont="1" applyFill="1" applyBorder="1"/>
    <xf numFmtId="3" fontId="27"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9"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9" fillId="0" borderId="1" xfId="1" applyNumberFormat="1" applyFont="1" applyFill="1" applyBorder="1" applyAlignment="1" applyProtection="1">
      <alignment horizontal="center" vertical="center"/>
    </xf>
    <xf numFmtId="165" fontId="9" fillId="0" borderId="1" xfId="0" applyNumberFormat="1" applyFont="1" applyFill="1" applyBorder="1" applyAlignment="1">
      <alignment horizontal="center" vertical="center"/>
    </xf>
    <xf numFmtId="166" fontId="9" fillId="0" borderId="1" xfId="3" applyNumberFormat="1" applyFont="1" applyFill="1" applyBorder="1" applyAlignment="1">
      <alignment horizontal="left" vertical="center" wrapText="1"/>
    </xf>
    <xf numFmtId="166" fontId="9" fillId="0" borderId="1" xfId="3"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3" fontId="9" fillId="0" borderId="1" xfId="3" applyNumberFormat="1" applyFont="1" applyFill="1" applyBorder="1" applyAlignment="1">
      <alignment horizontal="center" vertical="center"/>
    </xf>
    <xf numFmtId="3" fontId="9" fillId="0" borderId="1" xfId="1" applyNumberFormat="1" applyFont="1" applyFill="1" applyBorder="1" applyAlignment="1" applyProtection="1">
      <alignment horizontal="center" vertical="center"/>
    </xf>
    <xf numFmtId="3" fontId="9" fillId="0" borderId="1" xfId="7" applyNumberFormat="1" applyFont="1" applyFill="1" applyBorder="1" applyAlignment="1">
      <alignment horizontal="center" vertical="center"/>
    </xf>
    <xf numFmtId="49" fontId="9" fillId="0" borderId="1" xfId="3" applyNumberFormat="1" applyFont="1" applyFill="1" applyBorder="1" applyAlignment="1">
      <alignment horizontal="center" vertical="center" wrapText="1"/>
    </xf>
    <xf numFmtId="49" fontId="19"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9"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9" fillId="0" borderId="3" xfId="3" applyNumberFormat="1" applyFont="1" applyFill="1" applyBorder="1" applyAlignment="1">
      <alignment horizontal="center" vertical="center"/>
    </xf>
    <xf numFmtId="166" fontId="19" fillId="0" borderId="3" xfId="0" applyNumberFormat="1" applyFont="1" applyFill="1" applyBorder="1" applyAlignment="1">
      <alignment horizontal="center" vertical="center" wrapText="1"/>
    </xf>
    <xf numFmtId="3" fontId="28" fillId="0" borderId="9" xfId="8" applyNumberFormat="1" applyFont="1" applyFill="1" applyBorder="1"/>
    <xf numFmtId="166" fontId="1" fillId="0" borderId="1" xfId="3" applyNumberFormat="1" applyFont="1" applyFill="1" applyBorder="1" applyAlignment="1">
      <alignment horizontal="left" vertical="center" wrapText="1"/>
    </xf>
    <xf numFmtId="166" fontId="19" fillId="0" borderId="1" xfId="3" applyNumberFormat="1" applyFont="1" applyFill="1" applyBorder="1" applyAlignment="1">
      <alignment vertical="top" wrapText="1"/>
    </xf>
    <xf numFmtId="3" fontId="29" fillId="0" borderId="10" xfId="0" applyNumberFormat="1" applyFont="1" applyFill="1" applyBorder="1"/>
    <xf numFmtId="3" fontId="29" fillId="0" borderId="10" xfId="8" applyNumberFormat="1" applyFont="1" applyFill="1" applyBorder="1"/>
    <xf numFmtId="3" fontId="19" fillId="0" borderId="2" xfId="1" applyNumberFormat="1" applyFont="1" applyFill="1" applyBorder="1" applyAlignment="1" applyProtection="1">
      <alignment horizontal="center" vertical="center"/>
    </xf>
    <xf numFmtId="166" fontId="19"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9" fillId="0" borderId="11" xfId="0" applyNumberFormat="1" applyFont="1" applyFill="1" applyBorder="1" applyAlignment="1">
      <alignment horizontal="center" vertical="center"/>
    </xf>
    <xf numFmtId="3" fontId="19" fillId="0" borderId="1" xfId="3" applyNumberFormat="1" applyFont="1" applyFill="1" applyBorder="1" applyAlignment="1">
      <alignment horizontal="center" vertical="center" wrapText="1"/>
    </xf>
    <xf numFmtId="167" fontId="19"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9" fillId="0" borderId="2" xfId="3" applyNumberFormat="1" applyFont="1" applyFill="1" applyBorder="1" applyAlignment="1">
      <alignment horizontal="left" vertical="center" wrapText="1"/>
    </xf>
    <xf numFmtId="3" fontId="10"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9"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vertical="center" wrapText="1"/>
    </xf>
    <xf numFmtId="0" fontId="31" fillId="0" borderId="1" xfId="0" applyFont="1" applyFill="1" applyBorder="1" applyAlignment="1">
      <alignment horizontal="left" vertical="top" wrapText="1"/>
    </xf>
    <xf numFmtId="0" fontId="31" fillId="0" borderId="7" xfId="0" applyFont="1" applyFill="1" applyBorder="1" applyAlignment="1">
      <alignment vertical="center" wrapText="1"/>
    </xf>
    <xf numFmtId="0" fontId="31" fillId="0" borderId="1" xfId="0" applyFont="1" applyFill="1" applyBorder="1" applyAlignment="1">
      <alignment horizontal="left" vertical="center" wrapText="1"/>
    </xf>
    <xf numFmtId="1" fontId="19" fillId="0" borderId="1" xfId="3" applyNumberFormat="1" applyFont="1" applyFill="1" applyBorder="1" applyAlignment="1">
      <alignment horizontal="center" vertical="center"/>
    </xf>
    <xf numFmtId="1" fontId="19" fillId="0" borderId="1" xfId="1" applyNumberFormat="1" applyFont="1" applyFill="1" applyBorder="1" applyAlignment="1" applyProtection="1">
      <alignment horizontal="center" vertical="center"/>
    </xf>
    <xf numFmtId="1" fontId="9"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9" fillId="0" borderId="3" xfId="3" applyNumberFormat="1" applyFont="1" applyFill="1" applyBorder="1" applyAlignment="1">
      <alignment horizontal="center" vertical="center" wrapText="1"/>
    </xf>
    <xf numFmtId="3" fontId="19" fillId="0" borderId="4"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wrapText="1"/>
    </xf>
    <xf numFmtId="166" fontId="20" fillId="0" borderId="0" xfId="3" applyNumberFormat="1" applyFont="1" applyFill="1"/>
    <xf numFmtId="166" fontId="19" fillId="0" borderId="13" xfId="3" applyNumberFormat="1" applyFont="1" applyFill="1" applyBorder="1" applyAlignment="1">
      <alignment horizontal="center" vertical="center"/>
    </xf>
    <xf numFmtId="165" fontId="19" fillId="2" borderId="12" xfId="0" applyNumberFormat="1" applyFont="1" applyFill="1" applyBorder="1" applyAlignment="1">
      <alignment horizontal="center" vertical="center"/>
    </xf>
    <xf numFmtId="166" fontId="19" fillId="2" borderId="0" xfId="3" applyNumberFormat="1" applyFont="1" applyFill="1"/>
    <xf numFmtId="3" fontId="9" fillId="0" borderId="1" xfId="7" applyNumberFormat="1" applyFont="1" applyFill="1" applyBorder="1" applyAlignment="1">
      <alignment horizontal="center" vertical="center" wrapText="1"/>
    </xf>
    <xf numFmtId="3" fontId="9"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20"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3" fontId="1" fillId="0" borderId="2" xfId="3" applyNumberFormat="1" applyFont="1" applyFill="1" applyBorder="1" applyAlignment="1">
      <alignment horizontal="center" vertical="center"/>
    </xf>
    <xf numFmtId="166" fontId="1" fillId="0" borderId="13" xfId="3" applyNumberFormat="1" applyFont="1" applyFill="1" applyBorder="1" applyAlignment="1">
      <alignment horizontal="center" vertical="center"/>
    </xf>
    <xf numFmtId="166" fontId="19" fillId="0" borderId="2" xfId="3" applyNumberFormat="1" applyFont="1" applyFill="1" applyBorder="1" applyAlignment="1">
      <alignment horizontal="center" vertical="center"/>
    </xf>
    <xf numFmtId="1" fontId="19" fillId="0" borderId="1" xfId="2" applyNumberFormat="1" applyFont="1" applyFill="1" applyBorder="1" applyAlignment="1" applyProtection="1">
      <alignment horizontal="center" vertical="center"/>
    </xf>
    <xf numFmtId="1" fontId="19" fillId="0" borderId="1" xfId="3" applyNumberFormat="1" applyFont="1" applyFill="1" applyBorder="1" applyAlignment="1">
      <alignment horizontal="center" vertical="center" wrapText="1"/>
    </xf>
    <xf numFmtId="1" fontId="9"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9" fillId="2" borderId="1" xfId="3" applyNumberFormat="1" applyFont="1" applyFill="1" applyBorder="1" applyAlignment="1">
      <alignment horizontal="center" vertical="center" wrapText="1"/>
    </xf>
    <xf numFmtId="166" fontId="19"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8" fillId="0" borderId="2" xfId="0" applyNumberFormat="1" applyFont="1" applyBorder="1" applyAlignment="1">
      <alignment horizontal="center" vertical="center" wrapText="1"/>
    </xf>
    <xf numFmtId="166" fontId="18" fillId="3" borderId="1" xfId="0" applyNumberFormat="1" applyFont="1" applyFill="1" applyBorder="1" applyAlignment="1">
      <alignment vertical="center" wrapText="1"/>
    </xf>
    <xf numFmtId="166" fontId="18" fillId="3" borderId="2" xfId="0" applyNumberFormat="1" applyFont="1" applyFill="1" applyBorder="1" applyAlignment="1">
      <alignment vertical="center" wrapText="1"/>
    </xf>
    <xf numFmtId="3" fontId="18" fillId="3" borderId="2"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3" fontId="19" fillId="2" borderId="2" xfId="3" applyNumberFormat="1" applyFont="1" applyFill="1" applyBorder="1" applyAlignment="1">
      <alignment horizontal="center" vertical="center" wrapText="1"/>
    </xf>
    <xf numFmtId="49" fontId="19" fillId="2" borderId="3" xfId="3" applyNumberFormat="1" applyFont="1" applyFill="1" applyBorder="1" applyAlignment="1">
      <alignment horizontal="center" vertical="center" wrapText="1"/>
    </xf>
    <xf numFmtId="166" fontId="19" fillId="2" borderId="3" xfId="0" applyNumberFormat="1" applyFont="1" applyFill="1" applyBorder="1" applyAlignment="1">
      <alignment horizontal="center" vertical="center" wrapText="1"/>
    </xf>
    <xf numFmtId="166" fontId="19" fillId="2" borderId="3" xfId="3" applyNumberFormat="1" applyFont="1" applyFill="1" applyBorder="1" applyAlignment="1">
      <alignment horizontal="center" vertical="center" wrapText="1"/>
    </xf>
    <xf numFmtId="0" fontId="19" fillId="0" borderId="1" xfId="0" applyFont="1" applyFill="1" applyBorder="1" applyAlignment="1">
      <alignment horizontal="left" vertical="center"/>
    </xf>
    <xf numFmtId="166" fontId="19" fillId="0" borderId="1" xfId="3" applyNumberFormat="1" applyFont="1" applyBorder="1" applyAlignment="1">
      <alignment vertical="center" wrapText="1"/>
    </xf>
    <xf numFmtId="166" fontId="19" fillId="0" borderId="2" xfId="3" applyNumberFormat="1" applyFont="1" applyBorder="1" applyAlignment="1">
      <alignment horizontal="center" vertical="center" wrapText="1"/>
    </xf>
    <xf numFmtId="49" fontId="19" fillId="2" borderId="3" xfId="3" applyNumberFormat="1" applyFont="1" applyFill="1" applyBorder="1" applyAlignment="1">
      <alignment horizontal="left" vertical="center" wrapText="1"/>
    </xf>
    <xf numFmtId="165" fontId="19" fillId="2" borderId="12" xfId="0" applyNumberFormat="1" applyFont="1" applyFill="1" applyBorder="1" applyAlignment="1">
      <alignment horizontal="center" vertical="center" wrapText="1"/>
    </xf>
    <xf numFmtId="0" fontId="19"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9"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9" fillId="0" borderId="2" xfId="3" applyNumberFormat="1" applyFont="1" applyBorder="1" applyAlignment="1">
      <alignment horizontal="center" vertical="center" wrapText="1"/>
    </xf>
    <xf numFmtId="3" fontId="19" fillId="0" borderId="1" xfId="3" applyNumberFormat="1" applyFont="1" applyBorder="1" applyAlignment="1">
      <alignment horizontal="center" vertical="center" wrapText="1"/>
    </xf>
    <xf numFmtId="1" fontId="19" fillId="0" borderId="2" xfId="3" applyNumberFormat="1" applyFont="1" applyBorder="1" applyAlignment="1">
      <alignment horizontal="center" vertical="center" wrapText="1"/>
    </xf>
    <xf numFmtId="1" fontId="19" fillId="0" borderId="1" xfId="3" applyNumberFormat="1" applyFont="1" applyBorder="1" applyAlignment="1">
      <alignment horizontal="center" vertical="center" wrapText="1"/>
    </xf>
    <xf numFmtId="1" fontId="1" fillId="0" borderId="1" xfId="3" applyNumberFormat="1" applyBorder="1" applyAlignment="1">
      <alignment horizontal="center" vertical="center" wrapText="1"/>
    </xf>
    <xf numFmtId="166" fontId="20" fillId="2" borderId="0" xfId="3" applyNumberFormat="1" applyFont="1" applyFill="1" applyAlignment="1"/>
    <xf numFmtId="171" fontId="19" fillId="0" borderId="2" xfId="0" applyNumberFormat="1" applyFont="1" applyFill="1" applyBorder="1" applyAlignment="1">
      <alignment horizontal="center" vertical="center" wrapText="1"/>
    </xf>
    <xf numFmtId="166" fontId="19" fillId="0" borderId="2"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49" fontId="19" fillId="0" borderId="2" xfId="3" applyNumberFormat="1" applyFont="1" applyBorder="1" applyAlignment="1">
      <alignment horizontal="center" vertical="center" wrapText="1"/>
    </xf>
    <xf numFmtId="49" fontId="19" fillId="0" borderId="3" xfId="3" applyNumberFormat="1" applyFont="1" applyBorder="1" applyAlignment="1">
      <alignment horizontal="center" vertical="center" wrapText="1"/>
    </xf>
    <xf numFmtId="166" fontId="19" fillId="0" borderId="3" xfId="0" applyNumberFormat="1" applyFont="1" applyBorder="1" applyAlignment="1">
      <alignment horizontal="center" vertical="center" wrapText="1"/>
    </xf>
    <xf numFmtId="166" fontId="19" fillId="0" borderId="3" xfId="3" applyNumberFormat="1" applyFont="1" applyBorder="1" applyAlignment="1">
      <alignment horizontal="center" vertical="center" wrapText="1"/>
    </xf>
    <xf numFmtId="166" fontId="19" fillId="0" borderId="3" xfId="3" applyNumberFormat="1" applyFont="1" applyBorder="1" applyAlignment="1">
      <alignment horizontal="center" vertical="center"/>
    </xf>
    <xf numFmtId="166" fontId="1" fillId="0" borderId="0" xfId="3" applyNumberFormat="1" applyFill="1" applyAlignment="1"/>
    <xf numFmtId="0" fontId="19" fillId="0" borderId="0" xfId="0" applyFont="1" applyFill="1" applyAlignment="1">
      <alignment horizontal="left" vertical="center" wrapText="1"/>
    </xf>
    <xf numFmtId="166" fontId="1" fillId="2" borderId="0" xfId="3" applyNumberFormat="1" applyFill="1"/>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49" fontId="19" fillId="0" borderId="3" xfId="0" applyNumberFormat="1" applyFont="1" applyFill="1" applyBorder="1" applyAlignment="1">
      <alignment horizontal="center" vertical="center" wrapText="1"/>
    </xf>
    <xf numFmtId="3" fontId="33"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3" fillId="0" borderId="3" xfId="0" applyNumberFormat="1" applyFont="1" applyFill="1" applyBorder="1"/>
    <xf numFmtId="3" fontId="33"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9"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9"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9"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9" fillId="0" borderId="0" xfId="3" applyNumberFormat="1" applyFont="1" applyFill="1" applyAlignment="1">
      <alignment horizontal="left" vertical="center" wrapText="1"/>
    </xf>
    <xf numFmtId="165" fontId="26" fillId="0" borderId="14" xfId="0" applyNumberFormat="1" applyFont="1" applyFill="1" applyBorder="1" applyAlignment="1">
      <alignment horizontal="center" vertical="center"/>
    </xf>
    <xf numFmtId="165" fontId="20" fillId="0" borderId="15" xfId="0" applyNumberFormat="1" applyFont="1" applyFill="1" applyBorder="1" applyAlignment="1">
      <alignment horizontal="center" vertical="center"/>
    </xf>
    <xf numFmtId="165" fontId="20" fillId="0" borderId="11" xfId="0" applyNumberFormat="1" applyFont="1" applyFill="1" applyBorder="1" applyAlignment="1">
      <alignment horizontal="center" vertical="center"/>
    </xf>
    <xf numFmtId="0" fontId="19" fillId="0" borderId="1" xfId="0" applyFont="1" applyFill="1" applyBorder="1" applyAlignment="1">
      <alignment vertical="center" wrapText="1"/>
    </xf>
    <xf numFmtId="0" fontId="34" fillId="0" borderId="1" xfId="0" applyFont="1" applyFill="1" applyBorder="1" applyAlignment="1">
      <alignment horizontal="left" vertical="center" wrapText="1"/>
    </xf>
    <xf numFmtId="0" fontId="19" fillId="0" borderId="1" xfId="0" applyFont="1" applyBorder="1" applyAlignment="1">
      <alignment vertical="center" wrapText="1"/>
    </xf>
    <xf numFmtId="0" fontId="34"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9" fillId="0" borderId="7" xfId="3" applyNumberFormat="1" applyFont="1" applyFill="1" applyBorder="1" applyAlignment="1">
      <alignment horizontal="center" vertical="center" wrapText="1"/>
    </xf>
    <xf numFmtId="166" fontId="19" fillId="0" borderId="7" xfId="0" applyNumberFormat="1" applyFont="1" applyFill="1" applyBorder="1" applyAlignment="1">
      <alignment horizontal="center" vertical="center" wrapText="1"/>
    </xf>
    <xf numFmtId="0" fontId="9" fillId="0" borderId="1" xfId="6" applyFont="1" applyFill="1" applyBorder="1"/>
    <xf numFmtId="0" fontId="19" fillId="0" borderId="0" xfId="0" applyFont="1"/>
    <xf numFmtId="166" fontId="20" fillId="0" borderId="0" xfId="3" applyNumberFormat="1" applyFont="1" applyFill="1" applyAlignment="1"/>
    <xf numFmtId="165" fontId="19" fillId="2" borderId="3" xfId="0" applyNumberFormat="1" applyFont="1" applyFill="1" applyBorder="1" applyAlignment="1">
      <alignment horizontal="center" vertical="center" wrapText="1"/>
    </xf>
    <xf numFmtId="3" fontId="19"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5" fillId="0" borderId="0" xfId="0" applyNumberFormat="1" applyFont="1" applyAlignment="1">
      <alignment horizontal="right" vertical="top" wrapText="1"/>
    </xf>
    <xf numFmtId="165" fontId="35"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0" fontId="27" fillId="0" borderId="1" xfId="0" applyFont="1" applyFill="1" applyBorder="1" applyAlignment="1">
      <alignment horizontal="left" vertical="center" wrapText="1"/>
    </xf>
    <xf numFmtId="3" fontId="9" fillId="0" borderId="1" xfId="6" applyNumberFormat="1" applyFont="1" applyFill="1" applyBorder="1"/>
    <xf numFmtId="166" fontId="1" fillId="0" borderId="1" xfId="3" applyNumberFormat="1" applyFont="1" applyFill="1" applyBorder="1" applyAlignment="1">
      <alignment horizontal="left" vertical="top" wrapText="1"/>
    </xf>
    <xf numFmtId="3" fontId="10"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9"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9" fillId="0" borderId="2" xfId="3" applyNumberFormat="1" applyFont="1" applyBorder="1" applyAlignment="1">
      <alignment horizontal="center" vertical="center"/>
    </xf>
    <xf numFmtId="3" fontId="19"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9" fillId="0" borderId="1" xfId="3" applyNumberFormat="1" applyFont="1" applyBorder="1" applyAlignment="1">
      <alignment horizontal="center" vertical="center" wrapText="1"/>
    </xf>
    <xf numFmtId="166" fontId="19"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8" fillId="0" borderId="1" xfId="0" applyNumberFormat="1" applyFont="1" applyFill="1" applyBorder="1"/>
    <xf numFmtId="165" fontId="19" fillId="0" borderId="3" xfId="0" applyNumberFormat="1" applyFont="1" applyFill="1" applyBorder="1" applyAlignment="1">
      <alignment horizontal="center" vertical="center"/>
    </xf>
    <xf numFmtId="3" fontId="19"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9" fillId="2" borderId="1" xfId="3" applyNumberFormat="1" applyFont="1" applyFill="1" applyBorder="1" applyAlignment="1">
      <alignment horizontal="left" vertical="center" wrapText="1"/>
    </xf>
    <xf numFmtId="166" fontId="40" fillId="0" borderId="0" xfId="0" applyNumberFormat="1" applyFont="1" applyAlignment="1">
      <alignment horizontal="center" vertical="center" wrapText="1"/>
    </xf>
    <xf numFmtId="166" fontId="40" fillId="0" borderId="0" xfId="0" applyNumberFormat="1" applyFont="1" applyAlignment="1">
      <alignment horizontal="right" vertical="top" wrapText="1"/>
    </xf>
    <xf numFmtId="166" fontId="39" fillId="0" borderId="1"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6" fontId="39" fillId="0" borderId="1" xfId="3"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5" fontId="40" fillId="0" borderId="1" xfId="0" applyNumberFormat="1" applyFont="1" applyBorder="1" applyAlignment="1">
      <alignment horizontal="center" vertical="center" textRotation="90" wrapText="1"/>
    </xf>
    <xf numFmtId="166" fontId="41" fillId="0" borderId="1" xfId="0" applyNumberFormat="1" applyFont="1" applyBorder="1" applyAlignment="1">
      <alignment horizontal="center" vertical="center" wrapText="1"/>
    </xf>
    <xf numFmtId="49" fontId="39" fillId="2" borderId="1" xfId="0" applyNumberFormat="1" applyFont="1" applyFill="1" applyBorder="1" applyAlignment="1">
      <alignment horizontal="center" vertical="center" wrapText="1"/>
    </xf>
    <xf numFmtId="166" fontId="39" fillId="3" borderId="1" xfId="0" applyNumberFormat="1" applyFont="1" applyFill="1" applyBorder="1" applyAlignment="1">
      <alignment horizontal="center" vertical="center" wrapText="1"/>
    </xf>
    <xf numFmtId="166" fontId="39" fillId="3" borderId="1" xfId="0" applyNumberFormat="1" applyFont="1" applyFill="1" applyBorder="1" applyAlignment="1">
      <alignment vertical="center"/>
    </xf>
    <xf numFmtId="166" fontId="39" fillId="3" borderId="2" xfId="0" applyNumberFormat="1" applyFont="1" applyFill="1" applyBorder="1" applyAlignment="1">
      <alignment vertical="center"/>
    </xf>
    <xf numFmtId="3" fontId="39" fillId="3" borderId="2"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49" fontId="39" fillId="3" borderId="1" xfId="0" applyNumberFormat="1" applyFont="1" applyFill="1" applyBorder="1" applyAlignment="1">
      <alignment horizontal="center" vertical="center" wrapText="1"/>
    </xf>
    <xf numFmtId="168" fontId="39" fillId="3" borderId="1" xfId="0" applyNumberFormat="1" applyFont="1" applyFill="1" applyBorder="1" applyAlignment="1">
      <alignment horizontal="center" vertical="center" wrapText="1"/>
    </xf>
    <xf numFmtId="169" fontId="40" fillId="4" borderId="1" xfId="0" applyNumberFormat="1" applyFont="1" applyFill="1" applyBorder="1" applyAlignment="1">
      <alignment horizontal="center" vertical="center"/>
    </xf>
    <xf numFmtId="166" fontId="40" fillId="4" borderId="1" xfId="0" applyNumberFormat="1" applyFont="1" applyFill="1" applyBorder="1" applyAlignment="1">
      <alignment horizontal="left" vertical="center" wrapText="1"/>
    </xf>
    <xf numFmtId="166" fontId="40" fillId="4" borderId="1" xfId="1" applyNumberFormat="1" applyFont="1" applyFill="1" applyBorder="1" applyAlignment="1" applyProtection="1">
      <alignment horizontal="center" vertical="center" wrapText="1"/>
    </xf>
    <xf numFmtId="166" fontId="40" fillId="4" borderId="2" xfId="1" applyNumberFormat="1" applyFont="1" applyFill="1" applyBorder="1" applyAlignment="1" applyProtection="1">
      <alignment horizontal="center" vertical="center" wrapText="1"/>
    </xf>
    <xf numFmtId="3" fontId="40" fillId="4" borderId="2" xfId="1" applyNumberFormat="1" applyFont="1" applyFill="1" applyBorder="1" applyAlignment="1" applyProtection="1">
      <alignment horizontal="center" vertical="center"/>
    </xf>
    <xf numFmtId="3" fontId="40" fillId="4" borderId="1" xfId="1" applyNumberFormat="1" applyFont="1" applyFill="1" applyBorder="1" applyAlignment="1" applyProtection="1">
      <alignment horizontal="center" vertical="center"/>
    </xf>
    <xf numFmtId="49" fontId="40" fillId="4" borderId="1" xfId="0" applyNumberFormat="1" applyFont="1" applyFill="1" applyBorder="1" applyAlignment="1">
      <alignment horizontal="center" vertical="center" wrapText="1"/>
    </xf>
    <xf numFmtId="168" fontId="40" fillId="4" borderId="1" xfId="0" applyNumberFormat="1" applyFont="1" applyFill="1" applyBorder="1" applyAlignment="1">
      <alignment horizontal="center" vertical="center" wrapText="1"/>
    </xf>
    <xf numFmtId="166" fontId="40" fillId="4" borderId="1" xfId="0" applyNumberFormat="1" applyFont="1" applyFill="1" applyBorder="1" applyAlignment="1">
      <alignment horizontal="center" vertical="center" wrapText="1"/>
    </xf>
    <xf numFmtId="165" fontId="40" fillId="2" borderId="1" xfId="0" applyNumberFormat="1" applyFont="1" applyFill="1" applyBorder="1" applyAlignment="1">
      <alignment horizontal="center" vertical="center"/>
    </xf>
    <xf numFmtId="166" fontId="42" fillId="2" borderId="1" xfId="3" applyNumberFormat="1" applyFont="1" applyFill="1" applyBorder="1" applyAlignment="1">
      <alignment vertical="top" wrapText="1"/>
    </xf>
    <xf numFmtId="166" fontId="42" fillId="2" borderId="1" xfId="3" applyNumberFormat="1" applyFont="1" applyFill="1" applyBorder="1" applyAlignment="1">
      <alignment horizontal="center" vertical="center" wrapText="1"/>
    </xf>
    <xf numFmtId="166" fontId="42" fillId="2" borderId="1" xfId="0" applyNumberFormat="1" applyFont="1" applyFill="1" applyBorder="1" applyAlignment="1">
      <alignment horizontal="center" vertical="center" wrapText="1"/>
    </xf>
    <xf numFmtId="166" fontId="42" fillId="2" borderId="2" xfId="3" applyNumberFormat="1" applyFont="1" applyFill="1" applyBorder="1" applyAlignment="1">
      <alignment horizontal="center" vertical="center" wrapText="1"/>
    </xf>
    <xf numFmtId="3" fontId="42" fillId="2" borderId="2" xfId="3" applyNumberFormat="1" applyFont="1" applyFill="1" applyBorder="1" applyAlignment="1">
      <alignment horizontal="center" vertical="center"/>
    </xf>
    <xf numFmtId="3" fontId="42" fillId="2" borderId="1" xfId="3" applyNumberFormat="1" applyFont="1" applyFill="1" applyBorder="1" applyAlignment="1">
      <alignment horizontal="center" vertical="center"/>
    </xf>
    <xf numFmtId="3" fontId="42" fillId="2" borderId="5" xfId="1" applyNumberFormat="1" applyFont="1" applyFill="1" applyBorder="1" applyAlignment="1" applyProtection="1">
      <alignment horizontal="center" vertical="center"/>
    </xf>
    <xf numFmtId="49" fontId="42" fillId="2" borderId="1" xfId="3" applyNumberFormat="1" applyFont="1" applyFill="1" applyBorder="1" applyAlignment="1">
      <alignment horizontal="center" vertical="center" wrapText="1"/>
    </xf>
    <xf numFmtId="169" fontId="40" fillId="2" borderId="1" xfId="3" applyNumberFormat="1" applyFont="1" applyFill="1" applyBorder="1" applyAlignment="1">
      <alignment horizontal="center" vertical="center" wrapText="1"/>
    </xf>
    <xf numFmtId="166" fontId="40" fillId="2" borderId="1" xfId="3" applyNumberFormat="1" applyFont="1" applyFill="1" applyBorder="1" applyAlignment="1">
      <alignment horizontal="center" vertical="center" wrapText="1"/>
    </xf>
    <xf numFmtId="166" fontId="40" fillId="2" borderId="3" xfId="3" applyNumberFormat="1" applyFont="1" applyFill="1" applyBorder="1" applyAlignment="1">
      <alignment horizontal="center" vertical="center" wrapText="1"/>
    </xf>
    <xf numFmtId="165" fontId="40" fillId="4" borderId="1" xfId="0" applyNumberFormat="1" applyFont="1" applyFill="1" applyBorder="1" applyAlignment="1">
      <alignment horizontal="center" vertical="center"/>
    </xf>
    <xf numFmtId="165" fontId="40" fillId="0" borderId="1" xfId="0" applyNumberFormat="1" applyFont="1" applyFill="1" applyBorder="1" applyAlignment="1">
      <alignment horizontal="center" vertical="center"/>
    </xf>
    <xf numFmtId="0" fontId="42" fillId="0" borderId="1" xfId="0" applyFont="1" applyFill="1" applyBorder="1" applyAlignment="1">
      <alignment horizontal="left" vertical="center" wrapText="1"/>
    </xf>
    <xf numFmtId="166" fontId="40" fillId="0" borderId="1" xfId="3" applyNumberFormat="1" applyFont="1" applyFill="1" applyBorder="1" applyAlignment="1">
      <alignment horizontal="center" vertical="center" wrapText="1"/>
    </xf>
    <xf numFmtId="166" fontId="40" fillId="0" borderId="1" xfId="0" applyNumberFormat="1" applyFont="1" applyFill="1" applyBorder="1" applyAlignment="1">
      <alignment horizontal="center" vertical="center" wrapText="1"/>
    </xf>
    <xf numFmtId="166" fontId="40" fillId="0" borderId="2" xfId="3" applyNumberFormat="1" applyFont="1" applyFill="1" applyBorder="1" applyAlignment="1">
      <alignment horizontal="center" vertical="center" wrapText="1"/>
    </xf>
    <xf numFmtId="3" fontId="40" fillId="0" borderId="2" xfId="3" applyNumberFormat="1" applyFont="1" applyFill="1" applyBorder="1" applyAlignment="1">
      <alignment horizontal="center" vertical="center"/>
    </xf>
    <xf numFmtId="3" fontId="40" fillId="0" borderId="1" xfId="3" applyNumberFormat="1" applyFont="1" applyFill="1" applyBorder="1" applyAlignment="1">
      <alignment horizontal="center" vertical="center"/>
    </xf>
    <xf numFmtId="3" fontId="42" fillId="0" borderId="5" xfId="1" applyNumberFormat="1" applyFont="1" applyFill="1" applyBorder="1" applyAlignment="1" applyProtection="1">
      <alignment horizontal="center" vertical="center"/>
    </xf>
    <xf numFmtId="0" fontId="10" fillId="0" borderId="1" xfId="6" applyFont="1" applyFill="1" applyBorder="1"/>
    <xf numFmtId="166" fontId="42" fillId="0" borderId="1" xfId="3" applyNumberFormat="1" applyFont="1" applyFill="1" applyBorder="1" applyAlignment="1">
      <alignment horizontal="left" vertical="center" wrapText="1"/>
    </xf>
    <xf numFmtId="49" fontId="42" fillId="0" borderId="3" xfId="3" applyNumberFormat="1" applyFont="1" applyFill="1" applyBorder="1" applyAlignment="1">
      <alignment horizontal="center" vertical="center" wrapText="1"/>
    </xf>
    <xf numFmtId="166" fontId="42" fillId="0" borderId="1" xfId="0" applyNumberFormat="1" applyFont="1" applyFill="1" applyBorder="1" applyAlignment="1">
      <alignment horizontal="center" vertical="center" wrapText="1"/>
    </xf>
    <xf numFmtId="166" fontId="40" fillId="0" borderId="3" xfId="3" applyNumberFormat="1" applyFont="1" applyFill="1" applyBorder="1" applyAlignment="1">
      <alignment horizontal="center" vertical="center" wrapText="1"/>
    </xf>
    <xf numFmtId="165" fontId="40" fillId="0" borderId="3" xfId="0" applyNumberFormat="1" applyFont="1" applyFill="1" applyBorder="1" applyAlignment="1">
      <alignment horizontal="center" vertical="center"/>
    </xf>
    <xf numFmtId="3" fontId="42" fillId="0" borderId="1" xfId="3" applyNumberFormat="1" applyFont="1" applyFill="1" applyBorder="1" applyAlignment="1">
      <alignment horizontal="center" vertical="center"/>
    </xf>
    <xf numFmtId="166" fontId="42" fillId="0" borderId="3" xfId="3" applyNumberFormat="1" applyFont="1" applyFill="1" applyBorder="1" applyAlignment="1">
      <alignment horizontal="left" vertical="center" wrapText="1"/>
    </xf>
    <xf numFmtId="165" fontId="42" fillId="0" borderId="3" xfId="0" applyNumberFormat="1" applyFont="1" applyFill="1" applyBorder="1" applyAlignment="1">
      <alignment horizontal="center" vertical="center"/>
    </xf>
    <xf numFmtId="166" fontId="42" fillId="0" borderId="1" xfId="3" applyNumberFormat="1" applyFont="1" applyFill="1" applyBorder="1" applyAlignment="1">
      <alignment vertical="top" wrapText="1"/>
    </xf>
    <xf numFmtId="166" fontId="42" fillId="0" borderId="1" xfId="3" applyNumberFormat="1" applyFont="1" applyFill="1" applyBorder="1" applyAlignment="1">
      <alignment horizontal="center" vertical="center" wrapText="1"/>
    </xf>
    <xf numFmtId="166" fontId="42" fillId="0" borderId="2" xfId="3" applyNumberFormat="1" applyFont="1" applyFill="1" applyBorder="1" applyAlignment="1">
      <alignment horizontal="center" vertical="center" wrapText="1"/>
    </xf>
    <xf numFmtId="3" fontId="42" fillId="0" borderId="2" xfId="3" applyNumberFormat="1" applyFont="1" applyFill="1" applyBorder="1" applyAlignment="1">
      <alignment horizontal="center" vertical="center"/>
    </xf>
    <xf numFmtId="166" fontId="42" fillId="0" borderId="3" xfId="0" applyNumberFormat="1" applyFont="1" applyFill="1" applyBorder="1" applyAlignment="1">
      <alignment horizontal="center" vertical="center" wrapText="1"/>
    </xf>
    <xf numFmtId="166" fontId="42" fillId="0" borderId="3" xfId="3" applyNumberFormat="1" applyFont="1" applyFill="1" applyBorder="1" applyAlignment="1">
      <alignment horizontal="center" vertical="center"/>
    </xf>
    <xf numFmtId="49" fontId="42" fillId="0" borderId="1" xfId="3" applyNumberFormat="1" applyFont="1" applyFill="1" applyBorder="1" applyAlignment="1">
      <alignment horizontal="center" vertical="center" wrapText="1"/>
    </xf>
    <xf numFmtId="169" fontId="40" fillId="0" borderId="1" xfId="3" applyNumberFormat="1" applyFont="1" applyFill="1" applyBorder="1" applyAlignment="1">
      <alignment horizontal="center" vertical="center" wrapText="1"/>
    </xf>
    <xf numFmtId="166" fontId="40" fillId="2" borderId="1" xfId="3" applyNumberFormat="1" applyFont="1" applyFill="1" applyBorder="1" applyAlignment="1">
      <alignment vertical="top" wrapText="1"/>
    </xf>
    <xf numFmtId="166" fontId="40" fillId="2" borderId="1" xfId="0" applyNumberFormat="1" applyFont="1" applyFill="1" applyBorder="1" applyAlignment="1">
      <alignment horizontal="center" vertical="center" wrapText="1"/>
    </xf>
    <xf numFmtId="166" fontId="40" fillId="2" borderId="2" xfId="3" applyNumberFormat="1" applyFont="1" applyFill="1" applyBorder="1" applyAlignment="1">
      <alignment horizontal="center" vertical="center" wrapText="1"/>
    </xf>
    <xf numFmtId="3" fontId="40" fillId="2" borderId="2" xfId="3" applyNumberFormat="1" applyFont="1" applyFill="1" applyBorder="1" applyAlignment="1">
      <alignment horizontal="center" vertical="center"/>
    </xf>
    <xf numFmtId="3" fontId="40" fillId="2" borderId="1" xfId="3" applyNumberFormat="1" applyFont="1" applyFill="1" applyBorder="1" applyAlignment="1">
      <alignment horizontal="center" vertical="center"/>
    </xf>
    <xf numFmtId="49" fontId="40"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9"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40" fillId="0" borderId="0" xfId="0" applyNumberFormat="1" applyFont="1" applyAlignment="1">
      <alignment horizontal="center" vertical="center"/>
    </xf>
    <xf numFmtId="166" fontId="40" fillId="0" borderId="0" xfId="0" applyNumberFormat="1" applyFont="1" applyAlignment="1">
      <alignment vertical="center" wrapText="1"/>
    </xf>
    <xf numFmtId="166" fontId="40" fillId="0" borderId="0" xfId="0" applyNumberFormat="1" applyFont="1" applyAlignment="1">
      <alignment vertical="center"/>
    </xf>
    <xf numFmtId="167" fontId="40" fillId="0" borderId="0" xfId="0" applyNumberFormat="1" applyFont="1" applyAlignment="1">
      <alignment horizontal="center" vertical="center"/>
    </xf>
    <xf numFmtId="167" fontId="40" fillId="0" borderId="0" xfId="3" applyNumberFormat="1" applyFont="1" applyAlignment="1">
      <alignment horizontal="center" vertical="center"/>
    </xf>
    <xf numFmtId="49" fontId="40" fillId="2" borderId="0" xfId="0" applyNumberFormat="1" applyFont="1" applyFill="1" applyAlignment="1">
      <alignment horizontal="center" vertical="center" wrapText="1"/>
    </xf>
    <xf numFmtId="168" fontId="40" fillId="2" borderId="0" xfId="0" applyNumberFormat="1" applyFont="1" applyFill="1" applyAlignment="1">
      <alignment horizontal="center" vertical="center" wrapText="1"/>
    </xf>
    <xf numFmtId="166" fontId="40" fillId="2" borderId="0" xfId="0" applyNumberFormat="1" applyFont="1" applyFill="1" applyAlignment="1">
      <alignment horizontal="center" vertical="center" wrapText="1"/>
    </xf>
    <xf numFmtId="0" fontId="22" fillId="0" borderId="0" xfId="0" applyFont="1" applyAlignment="1">
      <alignment vertical="center"/>
    </xf>
    <xf numFmtId="0" fontId="0" fillId="0" borderId="0" xfId="0" applyFont="1" applyAlignment="1">
      <alignment horizontal="right"/>
    </xf>
    <xf numFmtId="0" fontId="46" fillId="0" borderId="0" xfId="0" applyFont="1" applyAlignment="1">
      <alignment horizontal="center" vertical="center" wrapText="1"/>
    </xf>
    <xf numFmtId="0" fontId="47"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8" fillId="0" borderId="0" xfId="0" applyFont="1" applyAlignment="1">
      <alignment vertical="top" wrapText="1"/>
    </xf>
    <xf numFmtId="0" fontId="34" fillId="0" borderId="0" xfId="0" applyFont="1" applyAlignment="1">
      <alignment vertical="center"/>
    </xf>
    <xf numFmtId="0" fontId="0" fillId="0" borderId="0" xfId="0" applyAlignment="1">
      <alignment wrapText="1"/>
    </xf>
    <xf numFmtId="0" fontId="0" fillId="0" borderId="0" xfId="0" applyAlignment="1"/>
    <xf numFmtId="0" fontId="48" fillId="0" borderId="0" xfId="0" applyFont="1" applyAlignment="1">
      <alignment wrapText="1"/>
    </xf>
    <xf numFmtId="0" fontId="50" fillId="5" borderId="16" xfId="0" applyFont="1" applyFill="1" applyBorder="1" applyAlignment="1">
      <alignment horizontal="justify" vertical="center" wrapText="1"/>
    </xf>
    <xf numFmtId="0" fontId="50" fillId="5" borderId="17" xfId="0" applyFont="1" applyFill="1" applyBorder="1" applyAlignment="1">
      <alignment horizontal="justify" vertical="center" wrapText="1"/>
    </xf>
    <xf numFmtId="0" fontId="50" fillId="2" borderId="16" xfId="0" applyFont="1" applyFill="1" applyBorder="1" applyAlignment="1">
      <alignment horizontal="justify" vertical="center" wrapText="1"/>
    </xf>
    <xf numFmtId="0" fontId="50" fillId="6" borderId="18" xfId="0" applyFont="1" applyFill="1" applyBorder="1" applyAlignment="1">
      <alignment vertical="center" wrapText="1"/>
    </xf>
    <xf numFmtId="0" fontId="50" fillId="7" borderId="18" xfId="0" applyFont="1" applyFill="1" applyBorder="1" applyAlignment="1">
      <alignment vertical="center" wrapText="1"/>
    </xf>
    <xf numFmtId="0" fontId="50" fillId="7" borderId="18" xfId="0" applyFont="1" applyFill="1" applyBorder="1" applyAlignment="1">
      <alignment horizontal="center" vertical="center" wrapText="1"/>
    </xf>
    <xf numFmtId="0" fontId="50" fillId="6" borderId="18"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16" xfId="0" applyFont="1" applyBorder="1" applyAlignment="1">
      <alignment horizontal="justify" vertical="center" wrapText="1"/>
    </xf>
    <xf numFmtId="0" fontId="50" fillId="2" borderId="18" xfId="0" applyFont="1" applyFill="1" applyBorder="1" applyAlignment="1">
      <alignment horizontal="center" vertical="center" wrapText="1"/>
    </xf>
    <xf numFmtId="0" fontId="52" fillId="0" borderId="0" xfId="0" applyFont="1" applyAlignment="1">
      <alignment vertical="center"/>
    </xf>
    <xf numFmtId="0" fontId="0" fillId="0" borderId="0" xfId="0" applyFill="1"/>
    <xf numFmtId="0" fontId="46" fillId="0" borderId="0" xfId="0" applyFont="1" applyFill="1" applyAlignment="1">
      <alignment horizontal="center" vertical="center"/>
    </xf>
    <xf numFmtId="0" fontId="46" fillId="0" borderId="0" xfId="0" applyFont="1" applyFill="1" applyAlignment="1">
      <alignment horizontal="center" vertical="center" wrapText="1"/>
    </xf>
    <xf numFmtId="0" fontId="47" fillId="0" borderId="0" xfId="0" applyFont="1" applyFill="1" applyAlignment="1">
      <alignment horizontal="center"/>
    </xf>
    <xf numFmtId="3" fontId="9"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1" fontId="19" fillId="0" borderId="2" xfId="3" applyNumberFormat="1" applyFont="1" applyFill="1" applyBorder="1" applyAlignment="1">
      <alignment horizontal="center" vertical="center" wrapText="1"/>
    </xf>
    <xf numFmtId="0" fontId="19" fillId="0" borderId="1" xfId="0" applyFont="1" applyFill="1" applyBorder="1"/>
    <xf numFmtId="3" fontId="19" fillId="0" borderId="1" xfId="0" applyNumberFormat="1" applyFont="1" applyFill="1" applyBorder="1"/>
    <xf numFmtId="0" fontId="19" fillId="0" borderId="1" xfId="0" applyFont="1" applyFill="1" applyBorder="1" applyAlignment="1">
      <alignment wrapText="1"/>
    </xf>
    <xf numFmtId="3" fontId="17" fillId="0" borderId="1" xfId="3" applyNumberFormat="1" applyFont="1" applyFill="1" applyBorder="1" applyAlignment="1">
      <alignment horizontal="center" vertical="center"/>
    </xf>
    <xf numFmtId="3" fontId="17" fillId="0" borderId="1" xfId="3" applyNumberFormat="1" applyFont="1" applyFill="1" applyBorder="1" applyAlignment="1">
      <alignment horizontal="center" vertical="center" wrapText="1"/>
    </xf>
    <xf numFmtId="3" fontId="17"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8" fillId="9" borderId="5" xfId="1" applyNumberFormat="1" applyFont="1" applyFill="1" applyBorder="1" applyAlignment="1" applyProtection="1">
      <alignment horizontal="center" vertical="center"/>
    </xf>
    <xf numFmtId="165" fontId="1" fillId="0" borderId="20" xfId="0" applyNumberFormat="1" applyFont="1" applyBorder="1" applyAlignment="1">
      <alignment horizontal="center" vertical="center"/>
    </xf>
    <xf numFmtId="172" fontId="56" fillId="0" borderId="21" xfId="3" applyNumberFormat="1" applyFont="1" applyBorder="1" applyAlignment="1">
      <alignment horizontal="left" vertical="center" wrapText="1"/>
    </xf>
    <xf numFmtId="172" fontId="56" fillId="0" borderId="21" xfId="3" applyNumberFormat="1" applyFont="1" applyBorder="1" applyAlignment="1">
      <alignment horizontal="center" vertical="center" wrapText="1"/>
    </xf>
    <xf numFmtId="0" fontId="1" fillId="0" borderId="19" xfId="3" applyBorder="1" applyAlignment="1">
      <alignment horizontal="center" vertical="center" wrapText="1"/>
    </xf>
    <xf numFmtId="3" fontId="56" fillId="0" borderId="19" xfId="3" applyNumberFormat="1" applyFont="1" applyBorder="1" applyAlignment="1">
      <alignment horizontal="center" vertical="center"/>
    </xf>
    <xf numFmtId="3" fontId="56" fillId="0" borderId="21" xfId="3" applyNumberFormat="1" applyFont="1" applyBorder="1" applyAlignment="1">
      <alignment horizontal="center" vertical="center"/>
    </xf>
    <xf numFmtId="3" fontId="56" fillId="8" borderId="22" xfId="1" applyNumberFormat="1" applyFont="1" applyFill="1" applyBorder="1" applyAlignment="1">
      <alignment horizontal="center" vertical="center"/>
    </xf>
    <xf numFmtId="49" fontId="56" fillId="0" borderId="23" xfId="3" applyNumberFormat="1" applyFont="1" applyBorder="1" applyAlignment="1">
      <alignment horizontal="center" vertical="center" wrapText="1"/>
    </xf>
    <xf numFmtId="172" fontId="1" fillId="0" borderId="21" xfId="3" applyNumberFormat="1" applyBorder="1" applyAlignment="1">
      <alignment horizontal="center" vertical="center" wrapText="1"/>
    </xf>
    <xf numFmtId="172" fontId="1" fillId="0" borderId="23" xfId="3" applyNumberFormat="1" applyBorder="1" applyAlignment="1">
      <alignment horizontal="center" vertical="center" wrapText="1"/>
    </xf>
    <xf numFmtId="172" fontId="1" fillId="0" borderId="0" xfId="0" applyNumberFormat="1" applyFont="1" applyAlignment="1">
      <alignment vertical="center"/>
    </xf>
    <xf numFmtId="0" fontId="57" fillId="10" borderId="37" xfId="0" applyFont="1" applyFill="1" applyBorder="1" applyAlignment="1">
      <alignment vertical="center" wrapText="1"/>
    </xf>
    <xf numFmtId="0" fontId="58" fillId="11"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7" fillId="10" borderId="37" xfId="0" applyFont="1" applyFill="1" applyBorder="1" applyAlignment="1">
      <alignment horizontal="center" vertical="center" wrapText="1"/>
    </xf>
    <xf numFmtId="0" fontId="58" fillId="0" borderId="37" xfId="0" applyFont="1" applyBorder="1" applyAlignment="1">
      <alignment horizontal="center" vertical="center" wrapText="1"/>
    </xf>
    <xf numFmtId="0" fontId="57" fillId="12" borderId="37" xfId="0" applyFont="1" applyFill="1" applyBorder="1" applyAlignment="1">
      <alignment vertical="center" wrapText="1"/>
    </xf>
    <xf numFmtId="0" fontId="57" fillId="12" borderId="37" xfId="0" applyFont="1" applyFill="1" applyBorder="1" applyAlignment="1">
      <alignment horizontal="center" vertical="center" wrapText="1"/>
    </xf>
    <xf numFmtId="0" fontId="1" fillId="13" borderId="1" xfId="0" applyFont="1" applyFill="1" applyBorder="1" applyAlignment="1">
      <alignment horizontal="left" vertical="center" wrapText="1"/>
    </xf>
    <xf numFmtId="3" fontId="9" fillId="8" borderId="24" xfId="6" applyNumberFormat="1" applyFont="1" applyFill="1" applyBorder="1" applyAlignment="1">
      <alignment vertical="center"/>
    </xf>
    <xf numFmtId="3" fontId="56" fillId="8" borderId="21" xfId="3" applyNumberFormat="1" applyFont="1" applyFill="1" applyBorder="1" applyAlignment="1">
      <alignment horizontal="center" vertical="center"/>
    </xf>
    <xf numFmtId="167" fontId="56" fillId="8" borderId="19" xfId="3" applyNumberFormat="1" applyFont="1" applyFill="1" applyBorder="1" applyAlignment="1">
      <alignment horizontal="center" vertical="center"/>
    </xf>
    <xf numFmtId="3" fontId="10" fillId="8" borderId="24" xfId="6" applyNumberFormat="1" applyFont="1" applyFill="1" applyBorder="1"/>
    <xf numFmtId="167" fontId="56" fillId="8" borderId="21" xfId="3" applyNumberFormat="1" applyFont="1" applyFill="1" applyBorder="1" applyAlignment="1">
      <alignment horizontal="center" vertical="center"/>
    </xf>
    <xf numFmtId="3" fontId="56"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6" fillId="0" borderId="6"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9" fillId="0" borderId="1" xfId="7" applyNumberFormat="1" applyFont="1" applyFill="1" applyBorder="1" applyAlignment="1">
      <alignment vertical="center" wrapText="1"/>
    </xf>
    <xf numFmtId="1" fontId="20" fillId="0" borderId="0" xfId="3" applyNumberFormat="1" applyFont="1" applyFill="1"/>
    <xf numFmtId="165"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left" vertical="center" wrapText="1"/>
    </xf>
    <xf numFmtId="166" fontId="30" fillId="0" borderId="0" xfId="3" applyNumberFormat="1" applyFont="1" applyFill="1"/>
    <xf numFmtId="165" fontId="10" fillId="0" borderId="6" xfId="0" applyNumberFormat="1" applyFont="1" applyFill="1" applyBorder="1" applyAlignment="1">
      <alignment horizontal="center" vertical="center"/>
    </xf>
    <xf numFmtId="165" fontId="10" fillId="0" borderId="6" xfId="0" applyNumberFormat="1" applyFont="1" applyFill="1" applyBorder="1" applyAlignment="1">
      <alignment horizontal="center" vertical="center" wrapText="1"/>
    </xf>
    <xf numFmtId="172" fontId="56" fillId="0" borderId="21" xfId="3" applyNumberFormat="1" applyFont="1" applyFill="1" applyBorder="1" applyAlignment="1">
      <alignment horizontal="center" vertical="center" wrapText="1"/>
    </xf>
    <xf numFmtId="165" fontId="26" fillId="0" borderId="11" xfId="0" applyNumberFormat="1" applyFont="1" applyFill="1" applyBorder="1" applyAlignment="1">
      <alignment horizontal="center" vertical="center"/>
    </xf>
    <xf numFmtId="165" fontId="10"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10" fillId="0" borderId="11" xfId="0" applyNumberFormat="1" applyFont="1" applyFill="1" applyBorder="1" applyAlignment="1">
      <alignment horizontal="center" vertical="center"/>
    </xf>
    <xf numFmtId="169" fontId="10" fillId="0" borderId="11"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166" fontId="1" fillId="0" borderId="0" xfId="3" applyNumberFormat="1" applyFont="1" applyFill="1"/>
    <xf numFmtId="165" fontId="10" fillId="0" borderId="1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49" fontId="9"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9" fillId="0" borderId="6" xfId="6" applyNumberFormat="1" applyFont="1" applyFill="1" applyBorder="1" applyAlignment="1">
      <alignment vertical="center"/>
    </xf>
    <xf numFmtId="0" fontId="30" fillId="0" borderId="1" xfId="5" applyFont="1" applyFill="1" applyBorder="1" applyAlignment="1">
      <alignment vertical="center"/>
    </xf>
    <xf numFmtId="169" fontId="10" fillId="0" borderId="11" xfId="0" applyNumberFormat="1" applyFont="1" applyFill="1" applyBorder="1" applyAlignment="1">
      <alignment horizontal="center" vertical="center" wrapText="1"/>
    </xf>
    <xf numFmtId="169" fontId="10"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1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10"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10" fillId="0" borderId="1"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3" fontId="10" fillId="0" borderId="21" xfId="6" applyNumberFormat="1" applyFont="1" applyFill="1" applyBorder="1" applyAlignment="1">
      <alignment vertical="center" wrapText="1"/>
    </xf>
    <xf numFmtId="49" fontId="19" fillId="0" borderId="2" xfId="3" applyNumberFormat="1" applyFont="1" applyFill="1" applyBorder="1" applyAlignment="1">
      <alignment horizontal="center" vertical="center" wrapText="1"/>
    </xf>
    <xf numFmtId="3" fontId="9" fillId="0" borderId="6" xfId="6" applyNumberFormat="1" applyFont="1" applyFill="1" applyBorder="1"/>
    <xf numFmtId="165" fontId="10"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10" fillId="0" borderId="25" xfId="6" applyNumberFormat="1" applyFont="1" applyFill="1" applyBorder="1" applyAlignment="1">
      <alignment horizontal="left" vertical="center"/>
    </xf>
    <xf numFmtId="165" fontId="10" fillId="0" borderId="2" xfId="0" applyNumberFormat="1" applyFont="1" applyFill="1" applyBorder="1" applyAlignment="1">
      <alignment horizontal="left" vertical="center" wrapText="1"/>
    </xf>
    <xf numFmtId="169" fontId="10" fillId="0" borderId="2" xfId="0" applyNumberFormat="1" applyFont="1" applyFill="1" applyBorder="1" applyAlignment="1">
      <alignment horizontal="left" vertical="center" wrapText="1"/>
    </xf>
    <xf numFmtId="3" fontId="19" fillId="0" borderId="5" xfId="1" applyNumberFormat="1" applyFont="1" applyFill="1" applyBorder="1" applyAlignment="1" applyProtection="1">
      <alignment horizontal="left" vertical="center"/>
    </xf>
    <xf numFmtId="3" fontId="19" fillId="0" borderId="2" xfId="3" applyNumberFormat="1" applyFont="1" applyFill="1" applyBorder="1" applyAlignment="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50"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6"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9" fillId="0" borderId="1" xfId="0" applyFont="1" applyFill="1" applyBorder="1" applyAlignment="1">
      <alignment horizontal="center" vertical="center"/>
    </xf>
    <xf numFmtId="3" fontId="19"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9"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6"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5" fontId="1" fillId="0" borderId="40" xfId="0" applyNumberFormat="1" applyFont="1" applyBorder="1" applyAlignment="1">
      <alignment horizontal="center" vertical="center" wrapText="1"/>
    </xf>
    <xf numFmtId="172" fontId="56" fillId="0" borderId="40" xfId="3" applyNumberFormat="1" applyFont="1" applyBorder="1" applyAlignment="1">
      <alignment vertical="center" wrapText="1"/>
    </xf>
    <xf numFmtId="172" fontId="56" fillId="0" borderId="40" xfId="3" applyNumberFormat="1" applyFont="1" applyBorder="1" applyAlignment="1">
      <alignment horizontal="center" vertical="center" wrapText="1"/>
    </xf>
    <xf numFmtId="49" fontId="1" fillId="0" borderId="1" xfId="3" applyNumberFormat="1" applyBorder="1" applyAlignment="1" applyProtection="1">
      <alignment horizontal="center" vertical="center" wrapText="1"/>
      <protection locked="0"/>
    </xf>
    <xf numFmtId="3" fontId="56" fillId="0" borderId="41" xfId="3" applyNumberFormat="1" applyFont="1" applyBorder="1" applyAlignment="1">
      <alignment horizontal="center" vertical="center" wrapText="1"/>
    </xf>
    <xf numFmtId="3" fontId="56" fillId="0" borderId="40" xfId="3" applyNumberFormat="1" applyFont="1" applyBorder="1" applyAlignment="1">
      <alignment horizontal="center" vertical="center" wrapText="1"/>
    </xf>
    <xf numFmtId="3" fontId="56" fillId="0" borderId="42" xfId="1" applyNumberFormat="1" applyFont="1" applyFill="1" applyBorder="1" applyAlignment="1">
      <alignment horizontal="center" vertical="center" wrapText="1"/>
    </xf>
    <xf numFmtId="3" fontId="9" fillId="0" borderId="1" xfId="7" applyNumberFormat="1" applyFont="1" applyBorder="1" applyAlignment="1">
      <alignment horizontal="center" vertical="center" wrapText="1"/>
    </xf>
    <xf numFmtId="1" fontId="56" fillId="0" borderId="0" xfId="0" applyNumberFormat="1" applyFont="1" applyAlignment="1">
      <alignment vertical="center"/>
    </xf>
    <xf numFmtId="1" fontId="19" fillId="0" borderId="1" xfId="3"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1" fillId="0" borderId="0" xfId="3" applyNumberFormat="1" applyAlignment="1">
      <alignment vertical="center"/>
    </xf>
    <xf numFmtId="166" fontId="1" fillId="0" borderId="1" xfId="3" applyNumberFormat="1" applyBorder="1" applyAlignment="1">
      <alignment horizontal="left" vertical="center" wrapText="1"/>
    </xf>
    <xf numFmtId="166" fontId="1" fillId="0" borderId="2" xfId="0" applyNumberFormat="1" applyFont="1" applyBorder="1" applyAlignment="1">
      <alignment horizontal="center" vertical="center" wrapText="1"/>
    </xf>
    <xf numFmtId="3" fontId="1" fillId="0" borderId="1" xfId="3" applyNumberFormat="1" applyBorder="1" applyAlignment="1">
      <alignment horizontal="center" vertical="center"/>
    </xf>
    <xf numFmtId="1" fontId="1" fillId="0" borderId="0" xfId="0" applyNumberFormat="1" applyFont="1" applyAlignment="1">
      <alignment horizontal="center" vertical="center"/>
    </xf>
    <xf numFmtId="49" fontId="1" fillId="0" borderId="1" xfId="3" applyNumberFormat="1" applyBorder="1" applyAlignment="1">
      <alignment horizontal="left" vertical="top" wrapText="1"/>
    </xf>
    <xf numFmtId="49" fontId="1" fillId="0" borderId="1" xfId="3" applyNumberFormat="1" applyBorder="1" applyAlignment="1">
      <alignment horizontal="center" vertical="center" wrapText="1"/>
    </xf>
    <xf numFmtId="166" fontId="19" fillId="0" borderId="1" xfId="3"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8" borderId="43" xfId="3" applyNumberFormat="1" applyFill="1" applyBorder="1" applyAlignment="1">
      <alignment horizontal="center" vertical="center" wrapText="1"/>
    </xf>
    <xf numFmtId="0" fontId="62" fillId="0" borderId="0" xfId="0" applyFont="1" applyAlignment="1">
      <alignment horizontal="justify" vertical="center" wrapText="1"/>
    </xf>
    <xf numFmtId="0" fontId="1" fillId="0" borderId="1" xfId="0" applyFont="1" applyBorder="1" applyAlignment="1">
      <alignment horizontal="left" vertical="top" wrapText="1"/>
    </xf>
    <xf numFmtId="166" fontId="56"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9" fillId="0" borderId="3" xfId="3" applyFont="1" applyFill="1" applyBorder="1" applyAlignment="1">
      <alignment horizontal="center" vertical="center" wrapText="1"/>
    </xf>
    <xf numFmtId="166" fontId="6" fillId="0" borderId="32" xfId="0" applyNumberFormat="1" applyFont="1" applyBorder="1" applyAlignment="1">
      <alignment horizontal="center" vertical="center"/>
    </xf>
    <xf numFmtId="166" fontId="7" fillId="0" borderId="0" xfId="0" applyNumberFormat="1" applyFont="1" applyBorder="1" applyAlignment="1">
      <alignment horizontal="right" vertical="top" wrapText="1"/>
    </xf>
    <xf numFmtId="165" fontId="7" fillId="0" borderId="1" xfId="0" applyNumberFormat="1" applyFont="1" applyBorder="1" applyAlignment="1">
      <alignment horizontal="center" vertical="center" textRotation="90" wrapText="1"/>
    </xf>
    <xf numFmtId="166" fontId="6" fillId="0" borderId="1"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166" fontId="6" fillId="0" borderId="30" xfId="0" applyNumberFormat="1" applyFont="1" applyBorder="1" applyAlignment="1">
      <alignment horizontal="center" vertical="center" wrapText="1"/>
    </xf>
    <xf numFmtId="169" fontId="6" fillId="0" borderId="3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7" fontId="7" fillId="0" borderId="29" xfId="0" applyNumberFormat="1" applyFont="1" applyBorder="1" applyAlignment="1">
      <alignment horizontal="center" vertical="center" wrapText="1"/>
    </xf>
    <xf numFmtId="166"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167" fontId="6" fillId="0" borderId="27"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166" fontId="11"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6" fontId="18" fillId="0" borderId="32" xfId="0" applyNumberFormat="1" applyFont="1" applyBorder="1" applyAlignment="1">
      <alignment horizontal="center" vertical="center"/>
    </xf>
    <xf numFmtId="166" fontId="1" fillId="0" borderId="0" xfId="0" applyNumberFormat="1" applyFont="1" applyBorder="1" applyAlignment="1">
      <alignment horizontal="right" vertical="top" wrapText="1"/>
    </xf>
    <xf numFmtId="166" fontId="12" fillId="0" borderId="33" xfId="0" applyNumberFormat="1" applyFont="1" applyBorder="1" applyAlignment="1">
      <alignment horizontal="right" vertical="center" wrapText="1"/>
    </xf>
    <xf numFmtId="166" fontId="13" fillId="0" borderId="33" xfId="0" applyNumberFormat="1" applyFont="1" applyBorder="1" applyAlignment="1">
      <alignment horizontal="center" vertical="center" wrapText="1"/>
    </xf>
    <xf numFmtId="166" fontId="14" fillId="0" borderId="33" xfId="0" applyNumberFormat="1" applyFont="1" applyBorder="1" applyAlignment="1">
      <alignment horizontal="center" vertical="center" wrapText="1"/>
    </xf>
    <xf numFmtId="166" fontId="16"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6" fontId="18" fillId="0" borderId="1" xfId="3" applyNumberFormat="1" applyFont="1" applyBorder="1" applyAlignment="1">
      <alignment horizontal="center" vertical="center" wrapText="1"/>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6" fontId="18" fillId="0" borderId="5" xfId="0" applyNumberFormat="1" applyFont="1" applyBorder="1" applyAlignment="1">
      <alignment horizontal="center" vertical="center" wrapText="1"/>
    </xf>
    <xf numFmtId="166" fontId="18" fillId="0" borderId="30" xfId="0" applyNumberFormat="1" applyFont="1" applyBorder="1" applyAlignment="1">
      <alignment horizontal="center" vertical="center" wrapText="1"/>
    </xf>
    <xf numFmtId="169" fontId="18" fillId="0" borderId="3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7" fontId="18" fillId="0" borderId="27" xfId="0" applyNumberFormat="1" applyFont="1" applyBorder="1" applyAlignment="1">
      <alignment horizontal="center" vertical="center" wrapText="1"/>
    </xf>
    <xf numFmtId="166" fontId="18" fillId="3" borderId="8"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166" fontId="11" fillId="0" borderId="1" xfId="3" applyNumberFormat="1" applyFont="1" applyFill="1" applyBorder="1" applyAlignment="1">
      <alignment horizontal="center" vertical="center"/>
    </xf>
    <xf numFmtId="166" fontId="24" fillId="0" borderId="33" xfId="0" applyNumberFormat="1" applyFont="1" applyBorder="1" applyAlignment="1">
      <alignment horizontal="right" vertical="center" wrapText="1"/>
    </xf>
    <xf numFmtId="169" fontId="1" fillId="0" borderId="1" xfId="0" applyNumberFormat="1" applyFont="1" applyBorder="1" applyAlignment="1">
      <alignment horizontal="center" vertical="center" textRotation="90" wrapText="1"/>
    </xf>
    <xf numFmtId="166" fontId="18" fillId="3" borderId="1" xfId="0" applyNumberFormat="1" applyFont="1" applyFill="1" applyBorder="1" applyAlignment="1">
      <alignment horizontal="center" vertical="center" wrapText="1"/>
    </xf>
    <xf numFmtId="165" fontId="26" fillId="0" borderId="6" xfId="0" applyNumberFormat="1" applyFont="1" applyFill="1" applyBorder="1" applyAlignment="1">
      <alignment horizontal="center" vertical="center"/>
    </xf>
    <xf numFmtId="165" fontId="26" fillId="2" borderId="6"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wrapText="1"/>
    </xf>
    <xf numFmtId="165" fontId="26" fillId="2" borderId="1" xfId="0" applyNumberFormat="1" applyFont="1" applyFill="1" applyBorder="1" applyAlignment="1">
      <alignment horizontal="center" vertical="center"/>
    </xf>
    <xf numFmtId="0" fontId="11" fillId="2" borderId="3" xfId="0" applyFont="1" applyFill="1" applyBorder="1" applyAlignment="1">
      <alignment horizontal="center" vertical="center"/>
    </xf>
    <xf numFmtId="169"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0" fontId="0" fillId="0" borderId="28" xfId="0" applyFill="1" applyBorder="1" applyAlignment="1">
      <alignment vertical="center"/>
    </xf>
    <xf numFmtId="0" fontId="0" fillId="0" borderId="2" xfId="0" applyFill="1" applyBorder="1" applyAlignment="1">
      <alignment vertical="center"/>
    </xf>
    <xf numFmtId="165" fontId="20"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165" fontId="26" fillId="0" borderId="1" xfId="0" applyNumberFormat="1" applyFont="1" applyBorder="1" applyAlignment="1">
      <alignment horizontal="center" vertical="center"/>
    </xf>
    <xf numFmtId="0" fontId="49" fillId="0" borderId="1" xfId="0" applyFont="1" applyBorder="1" applyAlignment="1">
      <alignment horizontal="center" vertical="center"/>
    </xf>
    <xf numFmtId="0" fontId="20" fillId="2" borderId="3" xfId="0" applyFont="1" applyFill="1" applyBorder="1" applyAlignment="1">
      <alignment horizontal="center" vertical="center" wrapText="1"/>
    </xf>
    <xf numFmtId="165" fontId="26" fillId="0" borderId="1"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0" fontId="49" fillId="0" borderId="28"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28"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Fill="1" applyBorder="1" applyAlignment="1">
      <alignment horizontal="center" vertical="center"/>
    </xf>
    <xf numFmtId="169" fontId="1" fillId="0" borderId="1" xfId="0" applyNumberFormat="1" applyFont="1" applyBorder="1" applyAlignment="1">
      <alignment horizontal="center" vertical="center" wrapText="1"/>
    </xf>
    <xf numFmtId="166" fontId="18" fillId="0" borderId="32" xfId="0" applyNumberFormat="1" applyFont="1" applyBorder="1" applyAlignment="1">
      <alignment horizontal="center" vertical="center" wrapText="1"/>
    </xf>
    <xf numFmtId="167" fontId="18" fillId="0" borderId="34" xfId="0" applyNumberFormat="1" applyFont="1" applyBorder="1" applyAlignment="1">
      <alignment horizontal="center" vertical="center" wrapText="1"/>
    </xf>
    <xf numFmtId="166" fontId="12" fillId="0" borderId="0" xfId="0" applyNumberFormat="1" applyFont="1" applyBorder="1" applyAlignment="1">
      <alignment horizontal="right" vertical="center" wrapText="1"/>
    </xf>
    <xf numFmtId="166" fontId="13"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5" fontId="26" fillId="0" borderId="14"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wrapText="1"/>
    </xf>
    <xf numFmtId="165" fontId="26" fillId="0" borderId="28" xfId="0" applyNumberFormat="1" applyFont="1" applyFill="1" applyBorder="1" applyAlignment="1">
      <alignment horizontal="center" vertical="center"/>
    </xf>
    <xf numFmtId="165" fontId="26" fillId="0" borderId="2"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165" fontId="26" fillId="0" borderId="8" xfId="0" applyNumberFormat="1" applyFont="1" applyBorder="1" applyAlignment="1">
      <alignment horizontal="center" vertical="center"/>
    </xf>
    <xf numFmtId="49" fontId="11" fillId="2" borderId="8" xfId="0" applyNumberFormat="1" applyFont="1" applyFill="1" applyBorder="1" applyAlignment="1">
      <alignment horizontal="center" vertical="center" wrapText="1"/>
    </xf>
    <xf numFmtId="49" fontId="20" fillId="2" borderId="12" xfId="0" applyNumberFormat="1" applyFont="1" applyFill="1" applyBorder="1" applyAlignment="1">
      <alignment horizontal="center" vertical="center"/>
    </xf>
    <xf numFmtId="166" fontId="36" fillId="0" borderId="32" xfId="0" applyNumberFormat="1" applyFont="1" applyBorder="1" applyAlignment="1">
      <alignment horizontal="center" vertical="center"/>
    </xf>
    <xf numFmtId="166" fontId="35" fillId="0" borderId="0" xfId="0" applyNumberFormat="1" applyFont="1" applyBorder="1" applyAlignment="1">
      <alignment horizontal="right" vertical="top" wrapText="1"/>
    </xf>
    <xf numFmtId="166" fontId="35" fillId="0" borderId="32" xfId="0" applyNumberFormat="1" applyFont="1" applyBorder="1" applyAlignment="1">
      <alignment horizontal="right" vertical="center" wrapText="1"/>
    </xf>
    <xf numFmtId="169" fontId="35"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167" fontId="6" fillId="0" borderId="34" xfId="0" applyNumberFormat="1" applyFont="1" applyBorder="1" applyAlignment="1">
      <alignment horizontal="center" vertical="center" wrapText="1"/>
    </xf>
    <xf numFmtId="165" fontId="26" fillId="0" borderId="14" xfId="0" applyNumberFormat="1" applyFont="1" applyBorder="1" applyAlignment="1">
      <alignment horizontal="center" vertical="center"/>
    </xf>
    <xf numFmtId="166" fontId="39" fillId="0" borderId="32" xfId="0" applyNumberFormat="1" applyFont="1" applyBorder="1" applyAlignment="1">
      <alignment horizontal="center" vertical="center"/>
    </xf>
    <xf numFmtId="166" fontId="40" fillId="0" borderId="0" xfId="0" applyNumberFormat="1" applyFont="1" applyBorder="1" applyAlignment="1">
      <alignment horizontal="right" vertical="top" wrapText="1"/>
    </xf>
    <xf numFmtId="166" fontId="39" fillId="0" borderId="1" xfId="3" applyNumberFormat="1" applyFont="1" applyBorder="1" applyAlignment="1">
      <alignment horizontal="center" vertical="center" wrapText="1"/>
    </xf>
    <xf numFmtId="169" fontId="40" fillId="0" borderId="1" xfId="0" applyNumberFormat="1" applyFont="1" applyBorder="1" applyAlignment="1">
      <alignment horizontal="center" vertical="center" textRotation="90" wrapText="1"/>
    </xf>
    <xf numFmtId="166" fontId="39" fillId="0" borderId="1" xfId="0" applyNumberFormat="1" applyFont="1" applyBorder="1" applyAlignment="1">
      <alignment horizontal="center" vertical="center" wrapText="1"/>
    </xf>
    <xf numFmtId="166" fontId="39" fillId="0" borderId="5" xfId="0" applyNumberFormat="1" applyFont="1" applyBorder="1" applyAlignment="1">
      <alignment horizontal="center" vertical="center" wrapText="1"/>
    </xf>
    <xf numFmtId="166" fontId="39" fillId="0" borderId="30" xfId="0" applyNumberFormat="1" applyFont="1" applyBorder="1" applyAlignment="1">
      <alignment horizontal="center" vertical="center" wrapText="1"/>
    </xf>
    <xf numFmtId="169" fontId="39" fillId="0" borderId="31" xfId="0" applyNumberFormat="1" applyFont="1" applyBorder="1" applyAlignment="1">
      <alignment horizontal="center" vertical="center" wrapText="1"/>
    </xf>
    <xf numFmtId="169" fontId="18" fillId="0" borderId="30"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7" fontId="40" fillId="0" borderId="29" xfId="0"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7" fontId="39" fillId="0" borderId="27" xfId="0" applyNumberFormat="1" applyFont="1" applyBorder="1" applyAlignment="1">
      <alignment horizontal="center" vertical="center" wrapText="1"/>
    </xf>
    <xf numFmtId="165" fontId="20" fillId="0" borderId="28" xfId="0" applyNumberFormat="1" applyFont="1" applyFill="1" applyBorder="1" applyAlignment="1">
      <alignment horizontal="center" vertical="center" wrapText="1"/>
    </xf>
    <xf numFmtId="167" fontId="18" fillId="0" borderId="10" xfId="0" applyNumberFormat="1" applyFont="1" applyBorder="1" applyAlignment="1">
      <alignment horizontal="center" vertical="center" wrapText="1"/>
    </xf>
    <xf numFmtId="166" fontId="39" fillId="3" borderId="1" xfId="0" applyNumberFormat="1" applyFont="1" applyFill="1" applyBorder="1" applyAlignment="1">
      <alignment horizontal="center" vertical="center" wrapText="1"/>
    </xf>
    <xf numFmtId="165" fontId="44" fillId="0" borderId="1" xfId="0" applyNumberFormat="1" applyFont="1" applyFill="1" applyBorder="1" applyAlignment="1">
      <alignment horizontal="center" vertical="center"/>
    </xf>
    <xf numFmtId="166" fontId="24" fillId="2" borderId="33" xfId="0" applyNumberFormat="1" applyFont="1" applyFill="1" applyBorder="1" applyAlignment="1">
      <alignment horizontal="right" vertical="center" wrapText="1"/>
    </xf>
    <xf numFmtId="166" fontId="35" fillId="2" borderId="32" xfId="0" applyNumberFormat="1" applyFont="1" applyFill="1" applyBorder="1" applyAlignment="1">
      <alignment horizontal="right" vertical="center" wrapText="1"/>
    </xf>
    <xf numFmtId="167" fontId="6" fillId="0" borderId="10" xfId="0" applyNumberFormat="1" applyFont="1" applyBorder="1" applyAlignment="1">
      <alignment horizontal="center" vertical="center" wrapText="1"/>
    </xf>
    <xf numFmtId="0" fontId="0" fillId="0" borderId="0" xfId="0" applyBorder="1" applyAlignment="1">
      <alignment wrapText="1"/>
    </xf>
    <xf numFmtId="0" fontId="45" fillId="0" borderId="0" xfId="0" applyFont="1" applyBorder="1" applyAlignment="1">
      <alignment horizontal="center"/>
    </xf>
    <xf numFmtId="0" fontId="48" fillId="0" borderId="0" xfId="0" applyFont="1" applyBorder="1" applyAlignment="1">
      <alignment horizontal="right"/>
    </xf>
    <xf numFmtId="0" fontId="48" fillId="0" borderId="0" xfId="0" applyFont="1" applyBorder="1" applyAlignment="1">
      <alignment horizontal="center"/>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55" fillId="0" borderId="35"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17" xfId="0" applyFont="1" applyFill="1" applyBorder="1" applyAlignment="1">
      <alignment horizontal="center" vertical="center" wrapText="1"/>
    </xf>
    <xf numFmtId="49" fontId="59" fillId="0" borderId="0" xfId="0" applyNumberFormat="1" applyFont="1" applyFill="1" applyAlignment="1">
      <alignment horizontal="center" vertical="center"/>
    </xf>
    <xf numFmtId="49" fontId="59" fillId="0" borderId="0" xfId="0" applyNumberFormat="1" applyFont="1" applyFill="1" applyAlignment="1">
      <alignment vertical="center"/>
    </xf>
    <xf numFmtId="0" fontId="58" fillId="0" borderId="38" xfId="0" applyFont="1" applyBorder="1" applyAlignment="1">
      <alignment horizontal="justify" vertical="center" wrapText="1"/>
    </xf>
    <xf numFmtId="0" fontId="58" fillId="0" borderId="39" xfId="0" applyFont="1" applyBorder="1" applyAlignment="1">
      <alignment horizontal="justify" vertical="center" wrapText="1"/>
    </xf>
    <xf numFmtId="0" fontId="60" fillId="0" borderId="38" xfId="0" applyFont="1" applyBorder="1" applyAlignment="1">
      <alignment horizontal="justify" vertical="center" wrapText="1"/>
    </xf>
    <xf numFmtId="0" fontId="60" fillId="0" borderId="39" xfId="0" applyFont="1" applyBorder="1" applyAlignment="1">
      <alignment horizontal="justify" vertical="center" wrapText="1"/>
    </xf>
    <xf numFmtId="0" fontId="50" fillId="0" borderId="16" xfId="0" applyFont="1" applyBorder="1" applyAlignment="1">
      <alignment horizontal="justify" vertical="center" wrapText="1"/>
    </xf>
    <xf numFmtId="0" fontId="27" fillId="0" borderId="16" xfId="0" applyFont="1" applyBorder="1" applyAlignment="1">
      <alignment horizontal="justify" vertical="center" wrapText="1"/>
    </xf>
    <xf numFmtId="49" fontId="4" fillId="0" borderId="0"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6" fillId="0" borderId="0" xfId="0" applyFont="1" applyFill="1" applyAlignment="1">
      <alignment horizontal="center" vertical="center" wrapText="1"/>
    </xf>
    <xf numFmtId="0" fontId="11"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cellXfs>
  <cellStyles count="11">
    <cellStyle name="Komats" xfId="1" builtinId="3"/>
    <cellStyle name="Komats 2" xfId="2"/>
    <cellStyle name="Normal 3" xfId="3"/>
    <cellStyle name="Normal_F8prec" xfId="4"/>
    <cellStyle name="Normal_PROJEKTI_2016_PLĀNS_Aija un Inese" xfId="5"/>
    <cellStyle name="Normal_PROJEKTI_2016_PLĀNS_Aija un Inese 2" xfId="6"/>
    <cellStyle name="Normal_PROJEKTI_2016_PLĀNS_Aija un Inese 2 2" xfId="7"/>
    <cellStyle name="Parasts" xfId="0" builtinId="0"/>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xmlns=""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E40"/>
  <sheetViews>
    <sheetView tabSelected="1" topLeftCell="N1" zoomScale="70" zoomScaleNormal="70" workbookViewId="0">
      <selection activeCell="A2" sqref="A2:AQ2"/>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1.7109375" style="4" customWidth="1"/>
    <col min="39" max="39" width="35.42578125" style="6" customWidth="1"/>
    <col min="40" max="40" width="10.140625" style="7" customWidth="1"/>
    <col min="41" max="41" width="17.42578125" style="8" customWidth="1"/>
    <col min="42" max="42" width="11.7109375" style="8" customWidth="1"/>
    <col min="43" max="43" width="23.140625" style="8" customWidth="1"/>
    <col min="44" max="213" width="9.140625" style="3" customWidth="1"/>
  </cols>
  <sheetData>
    <row r="2" spans="1:43" s="9" customFormat="1" ht="116.25" customHeight="1">
      <c r="A2" s="793" t="s">
        <v>2026</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row>
    <row r="3" spans="1:43" ht="12.75" hidden="1" customHeight="1">
      <c r="A3" s="664" t="s">
        <v>0</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5"/>
      <c r="AO3" s="665"/>
      <c r="AP3" s="665"/>
      <c r="AQ3" s="10"/>
    </row>
    <row r="4" spans="1:43">
      <c r="A4" s="664" t="s">
        <v>1</v>
      </c>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11"/>
      <c r="AO4" s="11"/>
      <c r="AP4" s="11"/>
      <c r="AQ4" s="10"/>
    </row>
    <row r="5" spans="1:43" ht="12.75" customHeight="1">
      <c r="A5" s="666" t="s">
        <v>2</v>
      </c>
      <c r="B5" s="667" t="s">
        <v>3</v>
      </c>
      <c r="C5" s="668" t="s">
        <v>4</v>
      </c>
      <c r="D5" s="668" t="s">
        <v>5</v>
      </c>
      <c r="E5" s="669" t="s">
        <v>6</v>
      </c>
      <c r="F5" s="670">
        <v>2018</v>
      </c>
      <c r="G5" s="670"/>
      <c r="H5" s="670"/>
      <c r="I5" s="670"/>
      <c r="J5" s="670"/>
      <c r="K5" s="670"/>
      <c r="L5" s="670"/>
      <c r="M5" s="670"/>
      <c r="N5" s="670">
        <v>2019</v>
      </c>
      <c r="O5" s="670"/>
      <c r="P5" s="670"/>
      <c r="Q5" s="670"/>
      <c r="R5" s="670"/>
      <c r="S5" s="670"/>
      <c r="T5" s="670"/>
      <c r="U5" s="670"/>
      <c r="V5" s="670">
        <v>2020</v>
      </c>
      <c r="W5" s="670"/>
      <c r="X5" s="670"/>
      <c r="Y5" s="670"/>
      <c r="Z5" s="670"/>
      <c r="AA5" s="670"/>
      <c r="AB5" s="670"/>
      <c r="AC5" s="670"/>
      <c r="AD5" s="670">
        <v>2021</v>
      </c>
      <c r="AE5" s="670"/>
      <c r="AF5" s="670"/>
      <c r="AG5" s="670"/>
      <c r="AH5" s="670"/>
      <c r="AI5" s="670"/>
      <c r="AJ5" s="670"/>
      <c r="AK5" s="670"/>
      <c r="AL5" s="676" t="s">
        <v>7</v>
      </c>
      <c r="AM5" s="677" t="s">
        <v>8</v>
      </c>
      <c r="AN5" s="671" t="s">
        <v>9</v>
      </c>
      <c r="AO5" s="667" t="s">
        <v>10</v>
      </c>
      <c r="AP5" s="675" t="s">
        <v>11</v>
      </c>
      <c r="AQ5" s="675" t="s">
        <v>12</v>
      </c>
    </row>
    <row r="6" spans="1:43" ht="12.75" customHeight="1">
      <c r="A6" s="666"/>
      <c r="B6" s="667"/>
      <c r="C6" s="668"/>
      <c r="D6" s="668"/>
      <c r="E6" s="669"/>
      <c r="F6" s="669" t="s">
        <v>13</v>
      </c>
      <c r="G6" s="669"/>
      <c r="H6" s="669"/>
      <c r="I6" s="669"/>
      <c r="J6" s="669"/>
      <c r="K6" s="669"/>
      <c r="L6" s="669"/>
      <c r="M6" s="669"/>
      <c r="N6" s="669" t="s">
        <v>13</v>
      </c>
      <c r="O6" s="669"/>
      <c r="P6" s="669"/>
      <c r="Q6" s="669"/>
      <c r="R6" s="669"/>
      <c r="S6" s="669"/>
      <c r="T6" s="669"/>
      <c r="U6" s="669"/>
      <c r="V6" s="669" t="s">
        <v>13</v>
      </c>
      <c r="W6" s="669"/>
      <c r="X6" s="669"/>
      <c r="Y6" s="669"/>
      <c r="Z6" s="669"/>
      <c r="AA6" s="669"/>
      <c r="AB6" s="669"/>
      <c r="AC6" s="669"/>
      <c r="AD6" s="669" t="s">
        <v>13</v>
      </c>
      <c r="AE6" s="669"/>
      <c r="AF6" s="669"/>
      <c r="AG6" s="669"/>
      <c r="AH6" s="669"/>
      <c r="AI6" s="669"/>
      <c r="AJ6" s="669"/>
      <c r="AK6" s="669"/>
      <c r="AL6" s="676"/>
      <c r="AM6" s="677"/>
      <c r="AN6" s="671"/>
      <c r="AO6" s="667"/>
      <c r="AP6" s="675"/>
      <c r="AQ6" s="675"/>
    </row>
    <row r="7" spans="1:43" ht="12.75" customHeight="1">
      <c r="A7" s="666"/>
      <c r="B7" s="667"/>
      <c r="C7" s="668"/>
      <c r="D7" s="668"/>
      <c r="E7" s="669"/>
      <c r="F7" s="674" t="s">
        <v>14</v>
      </c>
      <c r="G7" s="672" t="s">
        <v>15</v>
      </c>
      <c r="H7" s="673" t="s">
        <v>16</v>
      </c>
      <c r="I7" s="673" t="s">
        <v>17</v>
      </c>
      <c r="J7" s="673" t="s">
        <v>18</v>
      </c>
      <c r="K7" s="673" t="s">
        <v>19</v>
      </c>
      <c r="L7" s="673" t="s">
        <v>20</v>
      </c>
      <c r="M7" s="678" t="s">
        <v>21</v>
      </c>
      <c r="N7" s="674" t="s">
        <v>14</v>
      </c>
      <c r="O7" s="672" t="s">
        <v>15</v>
      </c>
      <c r="P7" s="673" t="s">
        <v>16</v>
      </c>
      <c r="Q7" s="673" t="s">
        <v>17</v>
      </c>
      <c r="R7" s="673" t="s">
        <v>18</v>
      </c>
      <c r="S7" s="673" t="s">
        <v>19</v>
      </c>
      <c r="T7" s="673" t="s">
        <v>20</v>
      </c>
      <c r="U7" s="678" t="s">
        <v>21</v>
      </c>
      <c r="V7" s="674" t="s">
        <v>14</v>
      </c>
      <c r="W7" s="672" t="s">
        <v>15</v>
      </c>
      <c r="X7" s="673" t="s">
        <v>16</v>
      </c>
      <c r="Y7" s="673" t="s">
        <v>17</v>
      </c>
      <c r="Z7" s="673" t="s">
        <v>18</v>
      </c>
      <c r="AA7" s="673" t="s">
        <v>19</v>
      </c>
      <c r="AB7" s="673" t="s">
        <v>20</v>
      </c>
      <c r="AC7" s="678" t="s">
        <v>21</v>
      </c>
      <c r="AD7" s="674" t="s">
        <v>14</v>
      </c>
      <c r="AE7" s="672" t="s">
        <v>15</v>
      </c>
      <c r="AF7" s="673" t="s">
        <v>16</v>
      </c>
      <c r="AG7" s="673" t="s">
        <v>17</v>
      </c>
      <c r="AH7" s="673" t="s">
        <v>18</v>
      </c>
      <c r="AI7" s="673" t="s">
        <v>19</v>
      </c>
      <c r="AJ7" s="673" t="s">
        <v>20</v>
      </c>
      <c r="AK7" s="678" t="s">
        <v>21</v>
      </c>
      <c r="AL7" s="676"/>
      <c r="AM7" s="677"/>
      <c r="AN7" s="671"/>
      <c r="AO7" s="667"/>
      <c r="AP7" s="675"/>
      <c r="AQ7" s="675"/>
    </row>
    <row r="8" spans="1:43" ht="81.75" customHeight="1">
      <c r="A8" s="666"/>
      <c r="B8" s="667"/>
      <c r="C8" s="668"/>
      <c r="D8" s="668"/>
      <c r="E8" s="669"/>
      <c r="F8" s="674"/>
      <c r="G8" s="672"/>
      <c r="H8" s="673"/>
      <c r="I8" s="673"/>
      <c r="J8" s="673"/>
      <c r="K8" s="673"/>
      <c r="L8" s="673"/>
      <c r="M8" s="678"/>
      <c r="N8" s="674"/>
      <c r="O8" s="672"/>
      <c r="P8" s="673"/>
      <c r="Q8" s="673"/>
      <c r="R8" s="673"/>
      <c r="S8" s="673"/>
      <c r="T8" s="673"/>
      <c r="U8" s="678"/>
      <c r="V8" s="674"/>
      <c r="W8" s="672"/>
      <c r="X8" s="673"/>
      <c r="Y8" s="673"/>
      <c r="Z8" s="673"/>
      <c r="AA8" s="673"/>
      <c r="AB8" s="673"/>
      <c r="AC8" s="678"/>
      <c r="AD8" s="674"/>
      <c r="AE8" s="672"/>
      <c r="AF8" s="673"/>
      <c r="AG8" s="673"/>
      <c r="AH8" s="673"/>
      <c r="AI8" s="673"/>
      <c r="AJ8" s="673"/>
      <c r="AK8" s="678"/>
      <c r="AL8" s="676"/>
      <c r="AM8" s="677"/>
      <c r="AN8" s="671"/>
      <c r="AO8" s="667"/>
      <c r="AP8" s="675"/>
      <c r="AQ8" s="675"/>
    </row>
    <row r="9" spans="1:43" s="22" customFormat="1" ht="12.75" customHeight="1">
      <c r="A9" s="679" t="s">
        <v>22</v>
      </c>
      <c r="B9" s="679"/>
      <c r="C9" s="16"/>
      <c r="D9" s="16"/>
      <c r="E9" s="17"/>
      <c r="F9" s="18">
        <f>F10+F12+F17+F21</f>
        <v>1691242.87</v>
      </c>
      <c r="G9" s="18">
        <f>G10+G12+G17+G21</f>
        <v>1797212.87</v>
      </c>
      <c r="H9" s="18">
        <f>H10+H12+H17+H21</f>
        <v>115860</v>
      </c>
      <c r="I9" s="19"/>
      <c r="J9" s="18">
        <f>J10+J12+J17+J21</f>
        <v>0</v>
      </c>
      <c r="K9" s="18">
        <f>K10+K12+K17+K21</f>
        <v>0</v>
      </c>
      <c r="L9" s="19"/>
      <c r="M9" s="18">
        <f>M10+M12+M17+M21</f>
        <v>3604315.74</v>
      </c>
      <c r="N9" s="18">
        <f>N10+N12+N17+N21</f>
        <v>248973</v>
      </c>
      <c r="O9" s="18">
        <f>O10+O12+O17+O21</f>
        <v>2513749</v>
      </c>
      <c r="P9" s="18">
        <f>P10+P12+P17+P21</f>
        <v>173790</v>
      </c>
      <c r="Q9" s="19"/>
      <c r="R9" s="18">
        <f>R10+R12+R17+R21</f>
        <v>0</v>
      </c>
      <c r="S9" s="18">
        <f>S10+S12+S17+S21</f>
        <v>0</v>
      </c>
      <c r="T9" s="19"/>
      <c r="U9" s="18">
        <f>U10+U12+U17+U21</f>
        <v>2936512</v>
      </c>
      <c r="V9" s="18">
        <f>V10+V12+V17+V21</f>
        <v>3000</v>
      </c>
      <c r="W9" s="18">
        <f>W10+W12+W17+W21</f>
        <v>0</v>
      </c>
      <c r="X9" s="18">
        <f>X10+X12+X17+X21</f>
        <v>0</v>
      </c>
      <c r="Y9" s="19"/>
      <c r="Z9" s="18">
        <f>Z10+Z12+Z17+Z21</f>
        <v>0</v>
      </c>
      <c r="AA9" s="18">
        <f>AA10+AA12+AA17+AA21</f>
        <v>0</v>
      </c>
      <c r="AB9" s="19"/>
      <c r="AC9" s="18">
        <f>AC10+AC12+AC17+AC21</f>
        <v>3000</v>
      </c>
      <c r="AD9" s="18">
        <f>AD10+AD12+AD17+AD21</f>
        <v>0</v>
      </c>
      <c r="AE9" s="18">
        <f>AE10+AE12+AE17+AE21</f>
        <v>1130702</v>
      </c>
      <c r="AF9" s="18">
        <f>AF10+AF12+AF17+AF21</f>
        <v>477235</v>
      </c>
      <c r="AG9" s="19"/>
      <c r="AH9" s="18">
        <f>AH10+AH12+AH17+AH21</f>
        <v>0</v>
      </c>
      <c r="AI9" s="18">
        <f>AI10+AI12+AI17+AI21</f>
        <v>0</v>
      </c>
      <c r="AJ9" s="19"/>
      <c r="AK9" s="18">
        <f>AK10+AK12+AK17+AK21</f>
        <v>1607937</v>
      </c>
      <c r="AL9" s="18">
        <f>AL10+AL12+AL17+AL21</f>
        <v>8151764.7400000002</v>
      </c>
      <c r="AM9" s="20"/>
      <c r="AN9" s="21"/>
      <c r="AO9" s="15"/>
      <c r="AP9" s="15"/>
      <c r="AQ9" s="15"/>
    </row>
    <row r="10" spans="1:43"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6405617.7400000002</v>
      </c>
      <c r="AM10" s="29"/>
      <c r="AN10" s="30"/>
      <c r="AO10" s="31"/>
      <c r="AP10" s="31"/>
      <c r="AQ10" s="31"/>
    </row>
    <row r="11" spans="1:43"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39">
        <f>AC11+U11+M11+AK11</f>
        <v>6405617.7400000002</v>
      </c>
      <c r="AM11" s="42" t="s">
        <v>30</v>
      </c>
      <c r="AN11" s="43" t="s">
        <v>31</v>
      </c>
      <c r="AO11" s="44" t="s">
        <v>32</v>
      </c>
      <c r="AP11" s="45" t="s">
        <v>33</v>
      </c>
      <c r="AQ11" s="45" t="s">
        <v>34</v>
      </c>
    </row>
    <row r="12" spans="1:43"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44210</v>
      </c>
      <c r="AM12" s="29"/>
      <c r="AN12" s="30"/>
      <c r="AO12" s="31"/>
      <c r="AP12" s="31"/>
      <c r="AQ12" s="31"/>
    </row>
    <row r="13" spans="1:43" s="46" customFormat="1">
      <c r="A13" s="557" t="s">
        <v>1921</v>
      </c>
      <c r="B13" s="680" t="s">
        <v>1937</v>
      </c>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c r="AJ13" s="681"/>
      <c r="AK13" s="681"/>
      <c r="AL13" s="681"/>
      <c r="AM13" s="681"/>
      <c r="AN13" s="681"/>
      <c r="AO13" s="681"/>
      <c r="AP13" s="681"/>
      <c r="AQ13" s="682"/>
    </row>
    <row r="14" spans="1:43"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39">
        <f>AC14+U14+M14+AK14</f>
        <v>13500</v>
      </c>
      <c r="AM14" s="54" t="s">
        <v>42</v>
      </c>
      <c r="AN14" s="55" t="s">
        <v>43</v>
      </c>
      <c r="AO14" s="56" t="s">
        <v>44</v>
      </c>
      <c r="AP14" s="57"/>
      <c r="AQ14" s="57"/>
    </row>
    <row r="15" spans="1:43"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39">
        <f>AC15+U15+M15+AK15</f>
        <v>25710</v>
      </c>
      <c r="AM15" s="64" t="s">
        <v>49</v>
      </c>
      <c r="AN15" s="55" t="s">
        <v>43</v>
      </c>
      <c r="AO15" s="56" t="s">
        <v>50</v>
      </c>
      <c r="AP15" s="57"/>
      <c r="AQ15" s="57"/>
    </row>
    <row r="16" spans="1:43"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9">
        <f>AC16+U16+M16+AK16</f>
        <v>5000</v>
      </c>
      <c r="AM16" s="54" t="s">
        <v>54</v>
      </c>
      <c r="AN16" s="55" t="s">
        <v>55</v>
      </c>
      <c r="AO16" s="56" t="s">
        <v>44</v>
      </c>
      <c r="AP16" s="57"/>
      <c r="AQ16" s="57"/>
    </row>
    <row r="17" spans="1:43" s="22" customFormat="1" ht="12.75">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0</v>
      </c>
      <c r="AE17" s="27">
        <f>SUM(AE18:AE20)</f>
        <v>1130702</v>
      </c>
      <c r="AF17" s="27">
        <f>SUM(AF18:AF20)</f>
        <v>477235</v>
      </c>
      <c r="AG17" s="28"/>
      <c r="AH17" s="27">
        <f>SUM(AH18:AH20)</f>
        <v>0</v>
      </c>
      <c r="AI17" s="27">
        <f>SUM(AI18:AI20)</f>
        <v>0</v>
      </c>
      <c r="AJ17" s="28"/>
      <c r="AK17" s="27">
        <f>SUM(AK18:AK20)</f>
        <v>1607937</v>
      </c>
      <c r="AL17" s="27">
        <f>SUM(AL18:AL20)</f>
        <v>1701937</v>
      </c>
      <c r="AM17" s="29"/>
      <c r="AN17" s="30"/>
      <c r="AO17" s="31"/>
      <c r="AP17" s="31"/>
      <c r="AQ17" s="31"/>
    </row>
    <row r="18" spans="1:43"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39">
        <f>AC18+U18+M18+AK18</f>
        <v>88000</v>
      </c>
      <c r="AM18" s="54" t="s">
        <v>61</v>
      </c>
      <c r="AN18" s="55">
        <v>2021</v>
      </c>
      <c r="AO18" s="56" t="s">
        <v>62</v>
      </c>
      <c r="AP18" s="57"/>
      <c r="AQ18" s="57"/>
    </row>
    <row r="19" spans="1:43"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39">
        <f>AC19+U19+M19+AK19</f>
        <v>6000</v>
      </c>
      <c r="AM19" s="64" t="s">
        <v>66</v>
      </c>
      <c r="AN19" s="55">
        <v>2021</v>
      </c>
      <c r="AO19" s="56" t="s">
        <v>67</v>
      </c>
      <c r="AP19" s="57"/>
      <c r="AQ19" s="57"/>
    </row>
    <row r="20" spans="1:43" s="75" customFormat="1" ht="36">
      <c r="A20" s="69" t="s">
        <v>68</v>
      </c>
      <c r="B20" s="33" t="s">
        <v>69</v>
      </c>
      <c r="C20" s="35" t="s">
        <v>59</v>
      </c>
      <c r="D20" s="35" t="s">
        <v>27</v>
      </c>
      <c r="E20" s="70" t="s">
        <v>60</v>
      </c>
      <c r="F20" s="37">
        <v>0</v>
      </c>
      <c r="G20" s="39"/>
      <c r="H20" s="39"/>
      <c r="I20" s="39"/>
      <c r="J20" s="39"/>
      <c r="K20" s="39"/>
      <c r="L20" s="39"/>
      <c r="M20" s="40">
        <f>F20+G20+H20+J20+K20</f>
        <v>0</v>
      </c>
      <c r="N20" s="37"/>
      <c r="O20" s="53">
        <v>0</v>
      </c>
      <c r="P20" s="53"/>
      <c r="Q20" s="53"/>
      <c r="R20" s="53"/>
      <c r="S20" s="53"/>
      <c r="T20" s="53"/>
      <c r="U20" s="71">
        <f>N20+O20+P20+R20+S20</f>
        <v>0</v>
      </c>
      <c r="V20" s="53"/>
      <c r="W20" s="53"/>
      <c r="X20" s="53"/>
      <c r="Y20" s="53"/>
      <c r="Z20" s="53"/>
      <c r="AA20" s="53"/>
      <c r="AB20" s="53"/>
      <c r="AC20" s="529">
        <f>V20+W20+X20+Z20+AA20</f>
        <v>0</v>
      </c>
      <c r="AD20" s="39"/>
      <c r="AE20" s="39">
        <v>1130702</v>
      </c>
      <c r="AF20" s="39">
        <v>477235</v>
      </c>
      <c r="AG20" s="53"/>
      <c r="AH20" s="53"/>
      <c r="AI20" s="53"/>
      <c r="AJ20" s="53"/>
      <c r="AK20" s="40">
        <f>AD20+AE20+AF20+AH20+AI20</f>
        <v>1607937</v>
      </c>
      <c r="AL20" s="39">
        <f>AC20+U20+M20+AK20</f>
        <v>1607937</v>
      </c>
      <c r="AM20" s="72" t="s">
        <v>70</v>
      </c>
      <c r="AN20" s="72" t="s">
        <v>71</v>
      </c>
      <c r="AO20" s="73" t="s">
        <v>72</v>
      </c>
      <c r="AP20" s="74"/>
      <c r="AQ20" s="74"/>
    </row>
    <row r="21" spans="1:43" s="22" customFormat="1" ht="24">
      <c r="A21" s="23"/>
      <c r="B21" s="24" t="s">
        <v>73</v>
      </c>
      <c r="C21" s="25"/>
      <c r="D21" s="25"/>
      <c r="E21" s="26"/>
      <c r="F21" s="27">
        <f>SUM(F22:F22)</f>
        <v>0</v>
      </c>
      <c r="G21" s="27">
        <f>SUM(G22:G22)</f>
        <v>0</v>
      </c>
      <c r="H21" s="27">
        <f>SUM(H22:H22)</f>
        <v>0</v>
      </c>
      <c r="I21" s="28"/>
      <c r="J21" s="27">
        <f>SUM(J22:J22)</f>
        <v>0</v>
      </c>
      <c r="K21" s="27">
        <f>SUM(K22:K22)</f>
        <v>0</v>
      </c>
      <c r="L21" s="28"/>
      <c r="M21" s="27">
        <f>SUM(M22:M22)</f>
        <v>0</v>
      </c>
      <c r="N21" s="27">
        <f>SUM(N22:N22)</f>
        <v>0</v>
      </c>
      <c r="O21" s="27">
        <f>SUM(O22:O22)</f>
        <v>0</v>
      </c>
      <c r="P21" s="27">
        <f>SUM(P22:P22)</f>
        <v>0</v>
      </c>
      <c r="Q21" s="28"/>
      <c r="R21" s="27">
        <f>SUM(R22:R22)</f>
        <v>0</v>
      </c>
      <c r="S21" s="27">
        <f>SUM(S22:S22)</f>
        <v>0</v>
      </c>
      <c r="T21" s="28"/>
      <c r="U21" s="27">
        <f>SUM(U22:U22)</f>
        <v>0</v>
      </c>
      <c r="V21" s="27">
        <f>SUM(V22:V22)</f>
        <v>0</v>
      </c>
      <c r="W21" s="27">
        <f>SUM(W22:W22)</f>
        <v>0</v>
      </c>
      <c r="X21" s="27">
        <f>SUM(X22:X22)</f>
        <v>0</v>
      </c>
      <c r="Y21" s="28"/>
      <c r="Z21" s="27">
        <f>SUM(Z22:Z22)</f>
        <v>0</v>
      </c>
      <c r="AA21" s="27">
        <f>SUM(AA22:AA22)</f>
        <v>0</v>
      </c>
      <c r="AB21" s="28"/>
      <c r="AC21" s="27">
        <f>SUM(AC22:AC22)</f>
        <v>0</v>
      </c>
      <c r="AD21" s="27">
        <f>SUM(AD22:AD22)</f>
        <v>0</v>
      </c>
      <c r="AE21" s="27">
        <f>SUM(AE22:AE22)</f>
        <v>0</v>
      </c>
      <c r="AF21" s="27">
        <f>SUM(AF22:AF22)</f>
        <v>0</v>
      </c>
      <c r="AG21" s="28"/>
      <c r="AH21" s="27">
        <f>SUM(AH22:AH22)</f>
        <v>0</v>
      </c>
      <c r="AI21" s="27">
        <f>SUM(AI22:AI22)</f>
        <v>0</v>
      </c>
      <c r="AJ21" s="28"/>
      <c r="AK21" s="27">
        <f>SUM(AK22:AK22)</f>
        <v>0</v>
      </c>
      <c r="AL21" s="27">
        <f>SUM(AL22:AL22)</f>
        <v>0</v>
      </c>
      <c r="AM21" s="29"/>
      <c r="AN21" s="30"/>
      <c r="AO21" s="31"/>
      <c r="AP21" s="31"/>
      <c r="AQ21" s="31"/>
    </row>
    <row r="22" spans="1:43">
      <c r="A22" s="47" t="s">
        <v>74</v>
      </c>
      <c r="B22" s="48"/>
      <c r="C22" s="65"/>
      <c r="D22" s="65"/>
      <c r="E22" s="61"/>
      <c r="F22" s="52"/>
      <c r="G22" s="53"/>
      <c r="H22" s="53"/>
      <c r="I22" s="53"/>
      <c r="J22" s="53"/>
      <c r="K22" s="53"/>
      <c r="L22" s="53"/>
      <c r="M22" s="40">
        <f>F22+G22+H22+J22+K22</f>
        <v>0</v>
      </c>
      <c r="N22" s="52"/>
      <c r="O22" s="53"/>
      <c r="P22" s="53"/>
      <c r="Q22" s="53"/>
      <c r="R22" s="53"/>
      <c r="S22" s="53"/>
      <c r="T22" s="53"/>
      <c r="U22" s="40">
        <f>N22+O22+P22+R22+S22</f>
        <v>0</v>
      </c>
      <c r="V22" s="52"/>
      <c r="W22" s="53"/>
      <c r="X22" s="53"/>
      <c r="Y22" s="53"/>
      <c r="Z22" s="53"/>
      <c r="AA22" s="53"/>
      <c r="AB22" s="53"/>
      <c r="AC22" s="71">
        <f>V22+X22+Z22+AA22</f>
        <v>0</v>
      </c>
      <c r="AD22" s="52"/>
      <c r="AE22" s="53"/>
      <c r="AF22" s="53"/>
      <c r="AG22" s="53"/>
      <c r="AH22" s="53"/>
      <c r="AI22" s="53"/>
      <c r="AJ22" s="53"/>
      <c r="AK22" s="71">
        <f>AD22+AF22+AH22+AI22</f>
        <v>0</v>
      </c>
      <c r="AL22" s="39">
        <f>AC22+U22+M22+AK22</f>
        <v>0</v>
      </c>
      <c r="AM22" s="54"/>
      <c r="AN22" s="55"/>
      <c r="AO22" s="56"/>
      <c r="AP22" s="56"/>
      <c r="AQ22" s="56"/>
    </row>
    <row r="23" spans="1:43">
      <c r="A23" s="76"/>
      <c r="B23" s="77"/>
      <c r="C23" s="78"/>
      <c r="D23" s="78"/>
      <c r="E23" s="78"/>
      <c r="F23" s="79"/>
      <c r="G23" s="80"/>
      <c r="H23" s="79"/>
      <c r="I23" s="79"/>
      <c r="J23" s="79"/>
      <c r="K23" s="79"/>
      <c r="L23" s="79"/>
      <c r="M23" s="79"/>
      <c r="N23" s="79"/>
      <c r="O23" s="80"/>
      <c r="P23" s="79"/>
      <c r="Q23" s="79"/>
      <c r="R23" s="79"/>
      <c r="S23" s="79"/>
      <c r="T23" s="79"/>
      <c r="U23" s="79"/>
      <c r="V23" s="79"/>
      <c r="W23" s="80"/>
      <c r="X23" s="79"/>
      <c r="Y23" s="79"/>
      <c r="Z23" s="79"/>
      <c r="AA23" s="79"/>
      <c r="AB23" s="79"/>
      <c r="AC23" s="79"/>
      <c r="AD23" s="79"/>
      <c r="AE23" s="80"/>
      <c r="AF23" s="79"/>
      <c r="AG23" s="79"/>
      <c r="AH23" s="79"/>
      <c r="AI23" s="79"/>
      <c r="AJ23" s="79"/>
      <c r="AK23" s="79"/>
      <c r="AL23" s="79"/>
      <c r="AM23" s="81"/>
      <c r="AN23" s="82"/>
      <c r="AO23" s="83"/>
      <c r="AP23" s="83"/>
      <c r="AQ23" s="83"/>
    </row>
    <row r="25" spans="1:43" ht="12.75" hidden="1" customHeight="1">
      <c r="B25" s="2">
        <f>COUNTA(B22:B22,B18:B20,B13:B16,B11:B11)</f>
        <v>8</v>
      </c>
    </row>
    <row r="26" spans="1:43" ht="12.75" hidden="1" customHeight="1"/>
    <row r="27" spans="1:43" ht="12.75" hidden="1" customHeight="1"/>
    <row r="28" spans="1:43" ht="12.75" hidden="1" customHeight="1"/>
    <row r="29" spans="1:43" ht="12.75" hidden="1" customHeight="1"/>
    <row r="30" spans="1:43" ht="27.95" hidden="1" customHeight="1"/>
    <row r="31" spans="1:43" ht="42" hidden="1" customHeight="1"/>
    <row r="32" spans="1:43" ht="42" hidden="1" customHeight="1"/>
    <row r="33" ht="42" hidden="1" customHeight="1"/>
    <row r="34" ht="42" hidden="1" customHeight="1"/>
    <row r="35" ht="56.1" hidden="1" customHeight="1"/>
    <row r="36" ht="27.95" hidden="1" customHeight="1"/>
    <row r="37" ht="14.1" hidden="1" customHeight="1"/>
    <row r="38" ht="14.1" hidden="1" customHeight="1"/>
    <row r="39" ht="12.75" hidden="1" customHeight="1"/>
    <row r="40" ht="12.75" hidden="1" customHeight="1"/>
  </sheetData>
  <sheetProtection selectLockedCells="1" selectUnlockedCells="1"/>
  <mergeCells count="57">
    <mergeCell ref="A9:B9"/>
    <mergeCell ref="B13:AQ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 ref="V7:V8"/>
    <mergeCell ref="W7:W8"/>
    <mergeCell ref="X7:X8"/>
    <mergeCell ref="AK7:AK8"/>
    <mergeCell ref="J7:J8"/>
    <mergeCell ref="K7:K8"/>
    <mergeCell ref="L7:L8"/>
    <mergeCell ref="M7:M8"/>
    <mergeCell ref="T7:T8"/>
    <mergeCell ref="AO5:AO8"/>
    <mergeCell ref="AP5:AP8"/>
    <mergeCell ref="AQ5:AQ8"/>
    <mergeCell ref="F6:M6"/>
    <mergeCell ref="N6:U6"/>
    <mergeCell ref="V6:AC6"/>
    <mergeCell ref="AD6:AK6"/>
    <mergeCell ref="F7:F8"/>
    <mergeCell ref="G7:G8"/>
    <mergeCell ref="H7:H8"/>
    <mergeCell ref="N5:U5"/>
    <mergeCell ref="V5:AC5"/>
    <mergeCell ref="AD5:AK5"/>
    <mergeCell ref="AL5:AL8"/>
    <mergeCell ref="AM5:AM8"/>
    <mergeCell ref="I7:I8"/>
    <mergeCell ref="A2:AQ2"/>
    <mergeCell ref="A3:AM3"/>
    <mergeCell ref="AN3:AP3"/>
    <mergeCell ref="A4:AM4"/>
    <mergeCell ref="A5:A8"/>
    <mergeCell ref="B5:B8"/>
    <mergeCell ref="C5:C8"/>
    <mergeCell ref="D5:D8"/>
    <mergeCell ref="E5:E8"/>
    <mergeCell ref="F5:M5"/>
    <mergeCell ref="AN5:AN8"/>
    <mergeCell ref="O7:O8"/>
    <mergeCell ref="P7:P8"/>
    <mergeCell ref="Q7:Q8"/>
    <mergeCell ref="R7:R8"/>
    <mergeCell ref="N7:N8"/>
  </mergeCells>
  <phoneticPr fontId="54" type="noConversion"/>
  <dataValidations disablePrompts="1" count="5">
    <dataValidation type="list" allowBlank="1" showErrorMessage="1" sqref="C14:C16 AO14:AO16 AO18:AO19 AO22:AQ22">
      <formula1>$AU$29:$AU$31</formula1>
      <formula2>0</formula2>
    </dataValidation>
    <dataValidation type="list" allowBlank="1" showErrorMessage="1" sqref="C18:C20">
      <formula1>$AV$29:$AV$37</formula1>
      <formula2>0</formula2>
    </dataValidation>
    <dataValidation type="list" allowBlank="1" showErrorMessage="1" sqref="C11">
      <formula1>$AT$29:$AT$34</formula1>
      <formula2>0</formula2>
    </dataValidation>
    <dataValidation type="list" allowBlank="1" showErrorMessage="1" sqref="C22">
      <formula1>$AW$29:$AW$31</formula1>
      <formula2>0</formula2>
    </dataValidation>
    <dataValidation type="list" allowBlank="1" showErrorMessage="1" sqref="D11 D14:D16 D18:D20 D22">
      <formula1>#REF!</formula1>
      <formula2>0</formula2>
    </dataValidation>
  </dataValidations>
  <pageMargins left="0.2361111111111111" right="0.2361111111111111" top="0.74791666666666667" bottom="0.74791666666666667" header="0.51180555555555551" footer="0.51180555555555551"/>
  <pageSetup paperSize="8" scale="39"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9"/>
  <sheetViews>
    <sheetView zoomScale="70" zoomScaleNormal="70" workbookViewId="0">
      <selection activeCell="AQ1" sqref="A1:AQ30"/>
    </sheetView>
  </sheetViews>
  <sheetFormatPr defaultRowHeight="12.75"/>
  <cols>
    <col min="1" max="1" width="5" style="84"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1.28515625" style="4" customWidth="1"/>
    <col min="39" max="39" width="34.7109375" style="6" customWidth="1"/>
    <col min="40" max="40" width="11.28515625" style="7" customWidth="1"/>
    <col min="41" max="41" width="17" style="8" customWidth="1"/>
    <col min="42" max="42" width="13.42578125" style="8" customWidth="1"/>
    <col min="43" max="43" width="18.5703125" style="8" customWidth="1"/>
    <col min="44" max="44" width="9.140625" style="3"/>
    <col min="45" max="48" width="44.42578125" style="3" customWidth="1"/>
    <col min="49" max="16384" width="9.140625" style="3"/>
  </cols>
  <sheetData>
    <row r="1" spans="1:70" s="85" customFormat="1">
      <c r="A1" s="685"/>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row>
    <row r="2" spans="1:70" s="85" customFormat="1" ht="12.7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row>
    <row r="3" spans="1:70" s="85" customFormat="1">
      <c r="A3" s="687"/>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R3" s="86" t="s">
        <v>27</v>
      </c>
    </row>
    <row r="4" spans="1:70">
      <c r="A4" s="688"/>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c r="AO4" s="688"/>
      <c r="AP4" s="688"/>
      <c r="AQ4" s="87"/>
      <c r="AR4" s="88" t="s">
        <v>37</v>
      </c>
    </row>
    <row r="5" spans="1:70" ht="12.75" customHeight="1">
      <c r="A5" s="689"/>
      <c r="B5" s="689"/>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87"/>
      <c r="AR5" s="88" t="s">
        <v>40</v>
      </c>
    </row>
    <row r="6" spans="1:70" ht="12.75" customHeight="1">
      <c r="A6" s="683" t="s">
        <v>0</v>
      </c>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4"/>
      <c r="AO6" s="684"/>
      <c r="AP6" s="684"/>
      <c r="AQ6" s="87"/>
    </row>
    <row r="7" spans="1:70" ht="12.75" customHeight="1">
      <c r="A7" s="683" t="s">
        <v>75</v>
      </c>
      <c r="B7" s="683"/>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89"/>
      <c r="AO7" s="89"/>
      <c r="AP7" s="89"/>
      <c r="AQ7" s="87"/>
    </row>
    <row r="8" spans="1:70" ht="12.75" customHeight="1">
      <c r="A8" s="691" t="s">
        <v>2</v>
      </c>
      <c r="B8" s="692" t="s">
        <v>3</v>
      </c>
      <c r="C8" s="693" t="s">
        <v>4</v>
      </c>
      <c r="D8" s="693" t="s">
        <v>5</v>
      </c>
      <c r="E8" s="694" t="s">
        <v>6</v>
      </c>
      <c r="F8" s="695">
        <v>2018</v>
      </c>
      <c r="G8" s="695"/>
      <c r="H8" s="695"/>
      <c r="I8" s="695"/>
      <c r="J8" s="695"/>
      <c r="K8" s="695"/>
      <c r="L8" s="695"/>
      <c r="M8" s="695"/>
      <c r="N8" s="695">
        <v>2019</v>
      </c>
      <c r="O8" s="695"/>
      <c r="P8" s="695"/>
      <c r="Q8" s="695"/>
      <c r="R8" s="695"/>
      <c r="S8" s="695"/>
      <c r="T8" s="695"/>
      <c r="U8" s="695"/>
      <c r="V8" s="695">
        <v>2020</v>
      </c>
      <c r="W8" s="695"/>
      <c r="X8" s="695"/>
      <c r="Y8" s="695"/>
      <c r="Z8" s="695"/>
      <c r="AA8" s="695"/>
      <c r="AB8" s="695"/>
      <c r="AC8" s="695"/>
      <c r="AD8" s="695">
        <v>2021</v>
      </c>
      <c r="AE8" s="695"/>
      <c r="AF8" s="695"/>
      <c r="AG8" s="695"/>
      <c r="AH8" s="695"/>
      <c r="AI8" s="695"/>
      <c r="AJ8" s="695"/>
      <c r="AK8" s="695"/>
      <c r="AL8" s="696" t="s">
        <v>7</v>
      </c>
      <c r="AM8" s="697" t="s">
        <v>8</v>
      </c>
      <c r="AN8" s="698" t="s">
        <v>9</v>
      </c>
      <c r="AO8" s="692" t="s">
        <v>10</v>
      </c>
      <c r="AP8" s="690" t="s">
        <v>11</v>
      </c>
      <c r="AQ8" s="690" t="s">
        <v>12</v>
      </c>
    </row>
    <row r="9" spans="1:70" ht="12.75" customHeight="1">
      <c r="A9" s="691"/>
      <c r="B9" s="692"/>
      <c r="C9" s="693"/>
      <c r="D9" s="693"/>
      <c r="E9" s="694"/>
      <c r="F9" s="694" t="s">
        <v>13</v>
      </c>
      <c r="G9" s="694"/>
      <c r="H9" s="694"/>
      <c r="I9" s="694"/>
      <c r="J9" s="694"/>
      <c r="K9" s="694"/>
      <c r="L9" s="694"/>
      <c r="M9" s="694"/>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696"/>
      <c r="AM9" s="697"/>
      <c r="AN9" s="698"/>
      <c r="AO9" s="692"/>
      <c r="AP9" s="690"/>
      <c r="AQ9" s="690"/>
    </row>
    <row r="10" spans="1:70" ht="12.75" customHeight="1">
      <c r="A10" s="691"/>
      <c r="B10" s="692"/>
      <c r="C10" s="693"/>
      <c r="D10" s="693"/>
      <c r="E10" s="694"/>
      <c r="F10" s="700" t="s">
        <v>14</v>
      </c>
      <c r="G10" s="701" t="s">
        <v>15</v>
      </c>
      <c r="H10" s="699" t="s">
        <v>16</v>
      </c>
      <c r="I10" s="699" t="s">
        <v>17</v>
      </c>
      <c r="J10" s="699" t="s">
        <v>18</v>
      </c>
      <c r="K10" s="699" t="s">
        <v>19</v>
      </c>
      <c r="L10" s="699" t="s">
        <v>20</v>
      </c>
      <c r="M10" s="702" t="s">
        <v>21</v>
      </c>
      <c r="N10" s="700" t="s">
        <v>14</v>
      </c>
      <c r="O10" s="701" t="s">
        <v>15</v>
      </c>
      <c r="P10" s="699" t="s">
        <v>16</v>
      </c>
      <c r="Q10" s="699" t="s">
        <v>17</v>
      </c>
      <c r="R10" s="699" t="s">
        <v>18</v>
      </c>
      <c r="S10" s="699" t="s">
        <v>19</v>
      </c>
      <c r="T10" s="699" t="s">
        <v>20</v>
      </c>
      <c r="U10" s="702" t="s">
        <v>21</v>
      </c>
      <c r="V10" s="700" t="s">
        <v>14</v>
      </c>
      <c r="W10" s="701" t="s">
        <v>15</v>
      </c>
      <c r="X10" s="699" t="s">
        <v>16</v>
      </c>
      <c r="Y10" s="699" t="s">
        <v>17</v>
      </c>
      <c r="Z10" s="699" t="s">
        <v>18</v>
      </c>
      <c r="AA10" s="699" t="s">
        <v>19</v>
      </c>
      <c r="AB10" s="699" t="s">
        <v>20</v>
      </c>
      <c r="AC10" s="702" t="s">
        <v>21</v>
      </c>
      <c r="AD10" s="700" t="s">
        <v>14</v>
      </c>
      <c r="AE10" s="701" t="s">
        <v>15</v>
      </c>
      <c r="AF10" s="699" t="s">
        <v>16</v>
      </c>
      <c r="AG10" s="699" t="s">
        <v>17</v>
      </c>
      <c r="AH10" s="699" t="s">
        <v>18</v>
      </c>
      <c r="AI10" s="699" t="s">
        <v>19</v>
      </c>
      <c r="AJ10" s="699" t="s">
        <v>20</v>
      </c>
      <c r="AK10" s="702" t="s">
        <v>21</v>
      </c>
      <c r="AL10" s="696"/>
      <c r="AM10" s="697"/>
      <c r="AN10" s="698"/>
      <c r="AO10" s="692"/>
      <c r="AP10" s="690"/>
      <c r="AQ10" s="690"/>
    </row>
    <row r="11" spans="1:70" ht="68.25" customHeight="1">
      <c r="A11" s="691"/>
      <c r="B11" s="692"/>
      <c r="C11" s="693"/>
      <c r="D11" s="693"/>
      <c r="E11" s="694"/>
      <c r="F11" s="700"/>
      <c r="G11" s="701"/>
      <c r="H11" s="699"/>
      <c r="I11" s="699"/>
      <c r="J11" s="699"/>
      <c r="K11" s="699"/>
      <c r="L11" s="699"/>
      <c r="M11" s="702"/>
      <c r="N11" s="700"/>
      <c r="O11" s="701"/>
      <c r="P11" s="699"/>
      <c r="Q11" s="699"/>
      <c r="R11" s="699"/>
      <c r="S11" s="699"/>
      <c r="T11" s="699"/>
      <c r="U11" s="702"/>
      <c r="V11" s="700"/>
      <c r="W11" s="701"/>
      <c r="X11" s="699"/>
      <c r="Y11" s="699"/>
      <c r="Z11" s="699"/>
      <c r="AA11" s="699"/>
      <c r="AB11" s="699"/>
      <c r="AC11" s="702"/>
      <c r="AD11" s="700"/>
      <c r="AE11" s="701"/>
      <c r="AF11" s="699"/>
      <c r="AG11" s="699"/>
      <c r="AH11" s="699"/>
      <c r="AI11" s="699"/>
      <c r="AJ11" s="699"/>
      <c r="AK11" s="702"/>
      <c r="AL11" s="696"/>
      <c r="AM11" s="697"/>
      <c r="AN11" s="698"/>
      <c r="AO11" s="692"/>
      <c r="AP11" s="690"/>
      <c r="AQ11" s="690"/>
    </row>
    <row r="12" spans="1:70" s="22" customFormat="1" ht="21.95" customHeight="1">
      <c r="A12" s="703" t="s">
        <v>76</v>
      </c>
      <c r="B12" s="703"/>
      <c r="C12" s="97"/>
      <c r="D12" s="98"/>
      <c r="E12" s="99"/>
      <c r="F12" s="100">
        <f>F13+F17+F23+F26</f>
        <v>60286</v>
      </c>
      <c r="G12" s="100">
        <f>G13+G17+G23+G26</f>
        <v>0</v>
      </c>
      <c r="H12" s="100">
        <f>H13+H17+H23+H26</f>
        <v>9800</v>
      </c>
      <c r="I12" s="101"/>
      <c r="J12" s="100">
        <f>J13+J17+J20+J26</f>
        <v>0</v>
      </c>
      <c r="K12" s="100">
        <f>K13+K17+K20+K26</f>
        <v>0</v>
      </c>
      <c r="L12" s="101"/>
      <c r="M12" s="100">
        <f>M13+M17+M23+M26</f>
        <v>70086</v>
      </c>
      <c r="N12" s="100">
        <f>N13+N17+N23+N26</f>
        <v>10085.35</v>
      </c>
      <c r="O12" s="100">
        <f>O13+O17+O23+O26</f>
        <v>523785</v>
      </c>
      <c r="P12" s="100">
        <f>P13+P17+P23+P26</f>
        <v>1594289.21</v>
      </c>
      <c r="Q12" s="101"/>
      <c r="R12" s="100">
        <f>R13+R17+R20+R26</f>
        <v>0</v>
      </c>
      <c r="S12" s="100">
        <f>S13+S17+S20+S26</f>
        <v>0</v>
      </c>
      <c r="T12" s="101"/>
      <c r="U12" s="100">
        <f>U13+U17+U23+U26</f>
        <v>2128159.56</v>
      </c>
      <c r="V12" s="100">
        <f>V13+V17+V23+V26</f>
        <v>797367.15</v>
      </c>
      <c r="W12" s="100">
        <f>W13+W17+W23+W26</f>
        <v>3225402.23</v>
      </c>
      <c r="X12" s="100">
        <f>X13+X17+X23+X26</f>
        <v>2711723.22</v>
      </c>
      <c r="Y12" s="101"/>
      <c r="Z12" s="100">
        <f>Z13+Z17+Z20+Z26</f>
        <v>3800.79</v>
      </c>
      <c r="AA12" s="100">
        <f>AA13+AA17+AA20+AA26</f>
        <v>0</v>
      </c>
      <c r="AB12" s="101"/>
      <c r="AC12" s="100">
        <f>AC13+AC17+AC23+AC26</f>
        <v>6738293.3899999997</v>
      </c>
      <c r="AD12" s="100">
        <f>AD13+AD17+AD23+AD26</f>
        <v>768873</v>
      </c>
      <c r="AE12" s="100">
        <f>AE13+AE17+AE23+AE26</f>
        <v>396865</v>
      </c>
      <c r="AF12" s="100">
        <f>AF13+AF17+AF23+AF26</f>
        <v>60193.78</v>
      </c>
      <c r="AG12" s="101"/>
      <c r="AH12" s="100">
        <f>AH13+AH17+AH20+AH26</f>
        <v>1131.22</v>
      </c>
      <c r="AI12" s="100">
        <f>AI13+AI17+AI20+AI26</f>
        <v>0</v>
      </c>
      <c r="AJ12" s="101"/>
      <c r="AK12" s="100">
        <f>AK13+AK17+AK23+AK26</f>
        <v>1227063</v>
      </c>
      <c r="AL12" s="100">
        <f>AL13+AL17+AL23+AL26</f>
        <v>10163601.950000001</v>
      </c>
      <c r="AM12" s="102"/>
      <c r="AN12" s="103"/>
      <c r="AO12" s="104"/>
      <c r="AP12" s="104"/>
      <c r="AQ12" s="104"/>
      <c r="AR12" s="3"/>
      <c r="AW12" s="3"/>
      <c r="AX12" s="3"/>
      <c r="AY12" s="3"/>
      <c r="AZ12" s="3"/>
      <c r="BA12" s="3"/>
      <c r="BB12" s="3"/>
      <c r="BC12" s="3"/>
      <c r="BD12" s="3"/>
      <c r="BE12" s="3"/>
      <c r="BF12" s="3"/>
      <c r="BG12" s="3"/>
      <c r="BH12" s="3"/>
      <c r="BI12" s="3"/>
      <c r="BJ12" s="3"/>
      <c r="BK12" s="3"/>
      <c r="BL12" s="3"/>
      <c r="BM12" s="3"/>
      <c r="BN12" s="3"/>
      <c r="BO12" s="3"/>
      <c r="BP12" s="3"/>
      <c r="BQ12" s="3"/>
      <c r="BR12" s="3"/>
    </row>
    <row r="13" spans="1:70" s="22" customFormat="1" ht="34.5" customHeight="1">
      <c r="A13" s="105"/>
      <c r="B13" s="106" t="s">
        <v>77</v>
      </c>
      <c r="C13" s="107"/>
      <c r="D13" s="107"/>
      <c r="E13" s="108"/>
      <c r="F13" s="109">
        <f>SUM(F14:F14)</f>
        <v>0</v>
      </c>
      <c r="G13" s="109">
        <f>SUM(G14:G14)</f>
        <v>0</v>
      </c>
      <c r="H13" s="109">
        <f>SUM(H14:H14)</f>
        <v>0</v>
      </c>
      <c r="I13" s="110"/>
      <c r="J13" s="109">
        <f>SUM(J14:J17)</f>
        <v>0</v>
      </c>
      <c r="K13" s="109">
        <f>SUM(K14:K17)</f>
        <v>0</v>
      </c>
      <c r="L13" s="110"/>
      <c r="M13" s="109">
        <f>SUM(M14:M14)</f>
        <v>0</v>
      </c>
      <c r="N13" s="109">
        <f>SUM(N14:N14)</f>
        <v>0</v>
      </c>
      <c r="O13" s="109">
        <f>SUM(O14:O14)</f>
        <v>159667</v>
      </c>
      <c r="P13" s="109">
        <f>SUM(P14:P14)</f>
        <v>1497051.9</v>
      </c>
      <c r="Q13" s="110"/>
      <c r="R13" s="109">
        <f>SUM(R14:R17)</f>
        <v>0</v>
      </c>
      <c r="S13" s="109">
        <f>SUM(S14:S17)</f>
        <v>0</v>
      </c>
      <c r="T13" s="110"/>
      <c r="U13" s="109">
        <f>SUM(U14:U14)</f>
        <v>1656718.9</v>
      </c>
      <c r="V13" s="109">
        <f>SUM(V14:V15)</f>
        <v>694944.15</v>
      </c>
      <c r="W13" s="109">
        <f>SUM(W14:W15)</f>
        <v>3225402.23</v>
      </c>
      <c r="X13" s="109">
        <f>SUM(X14:X15)</f>
        <v>2576572</v>
      </c>
      <c r="Y13" s="110"/>
      <c r="Z13" s="109">
        <f>SUM(Z14:Z15)</f>
        <v>0</v>
      </c>
      <c r="AA13" s="109">
        <f>SUM(AA14:AA15)</f>
        <v>0</v>
      </c>
      <c r="AB13" s="110"/>
      <c r="AC13" s="109">
        <f>SUM(AC14:AC15)</f>
        <v>6496918.3799999999</v>
      </c>
      <c r="AD13" s="109">
        <f>SUM(AD14:AD15)</f>
        <v>509323</v>
      </c>
      <c r="AE13" s="109">
        <f>SUM(AE14:AE15)</f>
        <v>396865</v>
      </c>
      <c r="AF13" s="109">
        <f>SUM(AF14:AF15)</f>
        <v>11193.78</v>
      </c>
      <c r="AG13" s="110"/>
      <c r="AH13" s="109">
        <f>SUM(AH14:AH15)</f>
        <v>1131.22</v>
      </c>
      <c r="AI13" s="109">
        <f>SUM(AI14:AI15)</f>
        <v>0</v>
      </c>
      <c r="AJ13" s="110"/>
      <c r="AK13" s="109">
        <f>SUM(AK14:AK15)</f>
        <v>918513</v>
      </c>
      <c r="AL13" s="109">
        <f>SUM(AL14:AL15)</f>
        <v>9072150.2800000012</v>
      </c>
      <c r="AM13" s="111"/>
      <c r="AN13" s="112"/>
      <c r="AO13" s="113"/>
      <c r="AP13" s="113"/>
      <c r="AQ13" s="113"/>
      <c r="AR13" s="3"/>
      <c r="AW13" s="3"/>
      <c r="AX13" s="3"/>
      <c r="AY13" s="3"/>
      <c r="AZ13" s="3"/>
      <c r="BA13" s="3"/>
      <c r="BB13" s="3"/>
      <c r="BC13" s="3"/>
      <c r="BD13" s="3"/>
      <c r="BE13" s="3"/>
      <c r="BF13" s="3"/>
      <c r="BG13" s="3"/>
      <c r="BH13" s="3"/>
      <c r="BI13" s="3"/>
      <c r="BJ13" s="3"/>
      <c r="BK13" s="3"/>
      <c r="BL13" s="3"/>
      <c r="BM13" s="3"/>
      <c r="BN13" s="3"/>
      <c r="BO13" s="3"/>
      <c r="BP13" s="3"/>
      <c r="BQ13" s="3"/>
      <c r="BR13" s="3"/>
    </row>
    <row r="14" spans="1:70" s="46" customFormat="1" ht="86.25" customHeight="1">
      <c r="A14" s="114" t="s">
        <v>78</v>
      </c>
      <c r="B14" s="132" t="s">
        <v>79</v>
      </c>
      <c r="C14" s="115" t="s">
        <v>80</v>
      </c>
      <c r="D14" s="116" t="s">
        <v>27</v>
      </c>
      <c r="E14" s="117" t="s">
        <v>81</v>
      </c>
      <c r="F14" s="118">
        <v>0</v>
      </c>
      <c r="G14" s="118">
        <v>0</v>
      </c>
      <c r="H14" s="118">
        <v>0</v>
      </c>
      <c r="I14" s="119" t="s">
        <v>82</v>
      </c>
      <c r="J14" s="119"/>
      <c r="K14" s="119"/>
      <c r="L14" s="119"/>
      <c r="M14" s="120">
        <f>F14+G14+H14+J14+K14</f>
        <v>0</v>
      </c>
      <c r="N14" s="121">
        <v>0</v>
      </c>
      <c r="O14" s="119">
        <v>159667</v>
      </c>
      <c r="P14" s="119">
        <v>1497051.9</v>
      </c>
      <c r="Q14" s="119" t="s">
        <v>82</v>
      </c>
      <c r="R14" s="119"/>
      <c r="S14" s="119"/>
      <c r="T14" s="119"/>
      <c r="U14" s="120">
        <f>N14+O14+P14+R14+S14</f>
        <v>1656718.9</v>
      </c>
      <c r="V14" s="508">
        <v>556029</v>
      </c>
      <c r="W14" s="119">
        <v>1811915</v>
      </c>
      <c r="X14" s="508">
        <v>2548821</v>
      </c>
      <c r="Y14" s="119" t="s">
        <v>82</v>
      </c>
      <c r="Z14" s="119"/>
      <c r="AA14" s="119"/>
      <c r="AB14" s="119"/>
      <c r="AC14" s="123">
        <f>V14+W14+X14+Z14+AA14</f>
        <v>4916765</v>
      </c>
      <c r="AD14" s="122"/>
      <c r="AE14" s="119"/>
      <c r="AF14" s="122"/>
      <c r="AG14" s="119" t="s">
        <v>82</v>
      </c>
      <c r="AH14" s="119"/>
      <c r="AI14" s="119"/>
      <c r="AJ14" s="119"/>
      <c r="AK14" s="120">
        <f>AD14+AE14+AF14+AH14+AI14</f>
        <v>0</v>
      </c>
      <c r="AL14" s="119">
        <f>AC14+U14+M14+AK14</f>
        <v>6573483.9000000004</v>
      </c>
      <c r="AM14" s="124" t="s">
        <v>83</v>
      </c>
      <c r="AN14" s="125">
        <v>2021</v>
      </c>
      <c r="AO14" s="126" t="s">
        <v>32</v>
      </c>
      <c r="AP14" s="147" t="s">
        <v>33</v>
      </c>
      <c r="AQ14" s="142" t="s">
        <v>186</v>
      </c>
    </row>
    <row r="15" spans="1:70" s="46" customFormat="1" ht="406.15" customHeight="1">
      <c r="A15" s="128" t="s">
        <v>84</v>
      </c>
      <c r="B15" s="132" t="s">
        <v>85</v>
      </c>
      <c r="C15" s="129" t="s">
        <v>80</v>
      </c>
      <c r="D15" s="130" t="s">
        <v>27</v>
      </c>
      <c r="E15" s="131" t="s">
        <v>86</v>
      </c>
      <c r="F15" s="121"/>
      <c r="G15" s="121"/>
      <c r="H15" s="121"/>
      <c r="I15" s="119"/>
      <c r="J15" s="119"/>
      <c r="K15" s="119"/>
      <c r="L15" s="119"/>
      <c r="M15" s="120">
        <f>F15+G15+H15+J15+K15</f>
        <v>0</v>
      </c>
      <c r="N15" s="121"/>
      <c r="O15" s="119"/>
      <c r="P15" s="119"/>
      <c r="Q15" s="119"/>
      <c r="R15" s="119"/>
      <c r="S15" s="119"/>
      <c r="T15" s="119"/>
      <c r="U15" s="120">
        <f>N15+O15+P15+R15+S15</f>
        <v>0</v>
      </c>
      <c r="V15" s="549">
        <v>138915.15</v>
      </c>
      <c r="W15" s="550">
        <v>1413487.23</v>
      </c>
      <c r="X15" s="549">
        <v>27751</v>
      </c>
      <c r="Y15" s="550" t="s">
        <v>29</v>
      </c>
      <c r="Z15" s="550"/>
      <c r="AA15" s="550"/>
      <c r="AB15" s="550"/>
      <c r="AC15" s="536">
        <f>V15+W15+X15+Z15+AA15</f>
        <v>1580153.38</v>
      </c>
      <c r="AD15" s="584">
        <v>509323</v>
      </c>
      <c r="AE15" s="143">
        <v>396865</v>
      </c>
      <c r="AF15" s="584">
        <f>12325-AH15</f>
        <v>11193.78</v>
      </c>
      <c r="AG15" s="143" t="s">
        <v>29</v>
      </c>
      <c r="AH15" s="143">
        <v>1131.22</v>
      </c>
      <c r="AI15" s="143"/>
      <c r="AJ15" s="143"/>
      <c r="AK15" s="123">
        <f>AD15+AE15+AF15+AH15+AI15</f>
        <v>918513</v>
      </c>
      <c r="AL15" s="143">
        <f>AC15+U15+M15+AK15</f>
        <v>2498666.38</v>
      </c>
      <c r="AM15" s="124" t="s">
        <v>87</v>
      </c>
      <c r="AN15" s="125">
        <v>2021</v>
      </c>
      <c r="AO15" s="126" t="s">
        <v>32</v>
      </c>
      <c r="AP15" s="126"/>
      <c r="AQ15" s="127"/>
    </row>
    <row r="16" spans="1:70" s="46" customFormat="1" ht="18" customHeight="1">
      <c r="A16" s="704" t="s">
        <v>88</v>
      </c>
      <c r="B16" s="704"/>
      <c r="C16" s="704"/>
      <c r="D16" s="704"/>
      <c r="E16" s="704"/>
      <c r="F16" s="704"/>
      <c r="G16" s="704"/>
      <c r="H16" s="704"/>
      <c r="I16" s="704"/>
      <c r="J16" s="704"/>
      <c r="K16" s="704"/>
      <c r="L16" s="704"/>
      <c r="M16" s="704"/>
      <c r="N16" s="704"/>
      <c r="O16" s="704"/>
      <c r="P16" s="704"/>
      <c r="Q16" s="704"/>
      <c r="R16" s="704"/>
      <c r="S16" s="704"/>
      <c r="T16" s="704"/>
      <c r="U16" s="704"/>
      <c r="V16" s="704"/>
      <c r="W16" s="704"/>
      <c r="X16" s="704"/>
      <c r="Y16" s="704"/>
      <c r="Z16" s="704"/>
      <c r="AA16" s="704"/>
      <c r="AB16" s="704"/>
      <c r="AC16" s="704"/>
      <c r="AD16" s="704"/>
      <c r="AE16" s="704"/>
      <c r="AF16" s="704"/>
      <c r="AG16" s="704"/>
      <c r="AH16" s="704"/>
      <c r="AI16" s="704"/>
      <c r="AJ16" s="704"/>
      <c r="AK16" s="704"/>
      <c r="AL16" s="704"/>
      <c r="AM16" s="704"/>
      <c r="AN16" s="704"/>
      <c r="AO16" s="704"/>
      <c r="AP16" s="704"/>
      <c r="AQ16" s="704"/>
    </row>
    <row r="17" spans="1:70" s="22" customFormat="1" ht="30.75" customHeight="1">
      <c r="A17" s="105"/>
      <c r="B17" s="106" t="s">
        <v>89</v>
      </c>
      <c r="C17" s="107"/>
      <c r="D17" s="107"/>
      <c r="E17" s="108"/>
      <c r="F17" s="109">
        <f t="shared" ref="F17:AL17" si="0">SUM(F18:F22)</f>
        <v>60286</v>
      </c>
      <c r="G17" s="109">
        <f t="shared" si="0"/>
        <v>0</v>
      </c>
      <c r="H17" s="109">
        <f t="shared" si="0"/>
        <v>9800</v>
      </c>
      <c r="I17" s="110">
        <f t="shared" si="0"/>
        <v>0</v>
      </c>
      <c r="J17" s="109">
        <f t="shared" si="0"/>
        <v>0</v>
      </c>
      <c r="K17" s="109">
        <f t="shared" si="0"/>
        <v>0</v>
      </c>
      <c r="L17" s="110">
        <f t="shared" si="0"/>
        <v>0</v>
      </c>
      <c r="M17" s="109">
        <f t="shared" si="0"/>
        <v>70086</v>
      </c>
      <c r="N17" s="109">
        <f t="shared" si="0"/>
        <v>10085.35</v>
      </c>
      <c r="O17" s="109">
        <f t="shared" si="0"/>
        <v>364118</v>
      </c>
      <c r="P17" s="109">
        <f t="shared" si="0"/>
        <v>97237.31</v>
      </c>
      <c r="Q17" s="110">
        <f t="shared" si="0"/>
        <v>0</v>
      </c>
      <c r="R17" s="109">
        <f t="shared" si="0"/>
        <v>0</v>
      </c>
      <c r="S17" s="109">
        <f t="shared" si="0"/>
        <v>0</v>
      </c>
      <c r="T17" s="110">
        <f t="shared" si="0"/>
        <v>0</v>
      </c>
      <c r="U17" s="109">
        <f t="shared" si="0"/>
        <v>471440.66000000003</v>
      </c>
      <c r="V17" s="109">
        <f t="shared" si="0"/>
        <v>102423</v>
      </c>
      <c r="W17" s="109">
        <f t="shared" si="0"/>
        <v>0</v>
      </c>
      <c r="X17" s="109">
        <f t="shared" si="0"/>
        <v>135151.22</v>
      </c>
      <c r="Y17" s="110">
        <f t="shared" si="0"/>
        <v>0</v>
      </c>
      <c r="Z17" s="109">
        <f t="shared" si="0"/>
        <v>3800.79</v>
      </c>
      <c r="AA17" s="109">
        <f t="shared" si="0"/>
        <v>0</v>
      </c>
      <c r="AB17" s="110">
        <f t="shared" si="0"/>
        <v>0</v>
      </c>
      <c r="AC17" s="109">
        <f t="shared" si="0"/>
        <v>241375.01</v>
      </c>
      <c r="AD17" s="109">
        <f t="shared" si="0"/>
        <v>259550</v>
      </c>
      <c r="AE17" s="109">
        <f t="shared" si="0"/>
        <v>0</v>
      </c>
      <c r="AF17" s="109">
        <f t="shared" si="0"/>
        <v>49000</v>
      </c>
      <c r="AG17" s="110">
        <f t="shared" si="0"/>
        <v>0</v>
      </c>
      <c r="AH17" s="109">
        <f t="shared" si="0"/>
        <v>0</v>
      </c>
      <c r="AI17" s="109">
        <f t="shared" si="0"/>
        <v>0</v>
      </c>
      <c r="AJ17" s="110">
        <f t="shared" si="0"/>
        <v>0</v>
      </c>
      <c r="AK17" s="109">
        <f t="shared" si="0"/>
        <v>308550</v>
      </c>
      <c r="AL17" s="109">
        <f t="shared" si="0"/>
        <v>1091451.6700000002</v>
      </c>
      <c r="AM17" s="111"/>
      <c r="AN17" s="112"/>
      <c r="AO17" s="113"/>
      <c r="AP17" s="113"/>
      <c r="AQ17" s="113"/>
      <c r="AR17" s="3"/>
      <c r="AW17" s="3"/>
      <c r="AX17" s="3"/>
      <c r="AY17" s="3"/>
      <c r="AZ17" s="3"/>
      <c r="BA17" s="3"/>
      <c r="BB17" s="3"/>
      <c r="BC17" s="3"/>
      <c r="BD17" s="3"/>
      <c r="BE17" s="3"/>
      <c r="BF17" s="3"/>
      <c r="BG17" s="3"/>
      <c r="BH17" s="3"/>
      <c r="BI17" s="3"/>
      <c r="BJ17" s="3"/>
      <c r="BK17" s="3"/>
      <c r="BL17" s="3"/>
      <c r="BM17" s="3"/>
      <c r="BN17" s="3"/>
      <c r="BO17" s="3"/>
      <c r="BP17" s="3"/>
      <c r="BQ17" s="3"/>
      <c r="BR17" s="3"/>
    </row>
    <row r="18" spans="1:70" s="46" customFormat="1" ht="151.5" customHeight="1">
      <c r="A18" s="114" t="s">
        <v>90</v>
      </c>
      <c r="B18" s="132" t="s">
        <v>91</v>
      </c>
      <c r="C18" s="116" t="s">
        <v>92</v>
      </c>
      <c r="D18" s="133" t="s">
        <v>27</v>
      </c>
      <c r="E18" s="134" t="s">
        <v>93</v>
      </c>
      <c r="F18" s="135">
        <f>46200-3850</f>
        <v>42350</v>
      </c>
      <c r="G18" s="136"/>
      <c r="H18" s="136"/>
      <c r="I18" s="136"/>
      <c r="J18" s="137"/>
      <c r="K18" s="137"/>
      <c r="L18" s="137"/>
      <c r="M18" s="120">
        <f>F18+G18+H18+J18+K18</f>
        <v>42350</v>
      </c>
      <c r="N18" s="138"/>
      <c r="O18" s="139">
        <f>792428-498310</f>
        <v>294118</v>
      </c>
      <c r="P18" s="139">
        <v>97237.31</v>
      </c>
      <c r="Q18" s="137"/>
      <c r="R18" s="137"/>
      <c r="S18" s="137"/>
      <c r="T18" s="137"/>
      <c r="U18" s="120">
        <f>N18+O18+P18+R18+S18</f>
        <v>391355.31</v>
      </c>
      <c r="V18" s="551">
        <v>21593</v>
      </c>
      <c r="W18" s="552"/>
      <c r="X18" s="553">
        <v>86151.22</v>
      </c>
      <c r="Y18" s="553" t="s">
        <v>29</v>
      </c>
      <c r="Z18" s="553">
        <v>3800.79</v>
      </c>
      <c r="AA18" s="553"/>
      <c r="AB18" s="553"/>
      <c r="AC18" s="536">
        <f>V18+W18+X18+Z18+AA18</f>
        <v>111545.01</v>
      </c>
      <c r="AD18" s="138"/>
      <c r="AE18" s="139"/>
      <c r="AF18" s="137"/>
      <c r="AG18" s="137" t="s">
        <v>29</v>
      </c>
      <c r="AH18" s="137"/>
      <c r="AI18" s="137"/>
      <c r="AJ18" s="137"/>
      <c r="AK18" s="120">
        <f>AD18+AE18+AF18+AH18+AI18</f>
        <v>0</v>
      </c>
      <c r="AL18" s="119">
        <f>AC18+U18+M18+AK18</f>
        <v>545250.32000000007</v>
      </c>
      <c r="AM18" s="140" t="s">
        <v>94</v>
      </c>
      <c r="AN18" s="141" t="s">
        <v>95</v>
      </c>
      <c r="AO18" s="142" t="s">
        <v>32</v>
      </c>
      <c r="AP18" s="126" t="s">
        <v>33</v>
      </c>
      <c r="AQ18" s="142" t="s">
        <v>34</v>
      </c>
    </row>
    <row r="19" spans="1:70" s="75" customFormat="1" ht="86.25" customHeight="1">
      <c r="A19" s="114" t="s">
        <v>96</v>
      </c>
      <c r="B19" s="132" t="s">
        <v>97</v>
      </c>
      <c r="C19" s="116" t="s">
        <v>98</v>
      </c>
      <c r="D19" s="116" t="s">
        <v>27</v>
      </c>
      <c r="E19" s="117" t="s">
        <v>99</v>
      </c>
      <c r="F19" s="118">
        <v>11436</v>
      </c>
      <c r="G19" s="143"/>
      <c r="H19" s="143">
        <v>9800</v>
      </c>
      <c r="I19" s="143" t="s">
        <v>100</v>
      </c>
      <c r="J19" s="143"/>
      <c r="K19" s="143"/>
      <c r="L19" s="143"/>
      <c r="M19" s="123">
        <f>F19+G19+H19+J19+K19</f>
        <v>21236</v>
      </c>
      <c r="N19" s="143"/>
      <c r="O19" s="143"/>
      <c r="P19" s="143"/>
      <c r="Q19" s="143" t="s">
        <v>100</v>
      </c>
      <c r="R19" s="143"/>
      <c r="S19" s="143"/>
      <c r="T19" s="143"/>
      <c r="U19" s="123">
        <f>N19+O19+P19+R19+S19</f>
        <v>0</v>
      </c>
      <c r="V19" s="143">
        <v>0</v>
      </c>
      <c r="W19" s="143"/>
      <c r="X19" s="143">
        <v>0</v>
      </c>
      <c r="Y19" s="143" t="s">
        <v>100</v>
      </c>
      <c r="Z19" s="143"/>
      <c r="AA19" s="143"/>
      <c r="AB19" s="143"/>
      <c r="AC19" s="123">
        <f>V19+W19+X19+Z19+AA19</f>
        <v>0</v>
      </c>
      <c r="AD19" s="143">
        <v>259550</v>
      </c>
      <c r="AE19" s="143"/>
      <c r="AF19" s="143">
        <v>49000</v>
      </c>
      <c r="AG19" s="143" t="s">
        <v>100</v>
      </c>
      <c r="AH19" s="143"/>
      <c r="AI19" s="143"/>
      <c r="AJ19" s="143"/>
      <c r="AK19" s="123">
        <f>AD19+AE19+AF19+AH19+AI19</f>
        <v>308550</v>
      </c>
      <c r="AL19" s="119">
        <f>AC19+U19+M19+AK19</f>
        <v>329786</v>
      </c>
      <c r="AM19" s="144" t="s">
        <v>101</v>
      </c>
      <c r="AN19" s="145">
        <v>2021</v>
      </c>
      <c r="AO19" s="142" t="s">
        <v>32</v>
      </c>
      <c r="AP19" s="126" t="s">
        <v>33</v>
      </c>
      <c r="AQ19" s="142" t="s">
        <v>34</v>
      </c>
    </row>
    <row r="20" spans="1:70" s="46" customFormat="1" ht="84" customHeight="1">
      <c r="A20" s="114" t="s">
        <v>102</v>
      </c>
      <c r="B20" s="132" t="s">
        <v>103</v>
      </c>
      <c r="C20" s="116" t="s">
        <v>98</v>
      </c>
      <c r="D20" s="116" t="s">
        <v>27</v>
      </c>
      <c r="E20" s="117" t="s">
        <v>99</v>
      </c>
      <c r="F20" s="118">
        <v>0</v>
      </c>
      <c r="G20" s="118"/>
      <c r="H20" s="118">
        <v>0</v>
      </c>
      <c r="I20" s="118" t="s">
        <v>100</v>
      </c>
      <c r="J20" s="118"/>
      <c r="K20" s="118"/>
      <c r="L20" s="118"/>
      <c r="M20" s="123">
        <f>F20+G20+H20+J20+K20</f>
        <v>0</v>
      </c>
      <c r="N20" s="121">
        <v>10085.35</v>
      </c>
      <c r="O20" s="121">
        <v>70000</v>
      </c>
      <c r="P20" s="121">
        <v>0</v>
      </c>
      <c r="Q20" s="121" t="s">
        <v>100</v>
      </c>
      <c r="R20" s="121"/>
      <c r="S20" s="121"/>
      <c r="T20" s="121"/>
      <c r="U20" s="120">
        <f>N20+O20+P20+R20+S20</f>
        <v>80085.350000000006</v>
      </c>
      <c r="V20" s="554">
        <v>80830</v>
      </c>
      <c r="W20" s="554"/>
      <c r="X20" s="554">
        <v>49000</v>
      </c>
      <c r="Y20" s="550" t="s">
        <v>100</v>
      </c>
      <c r="Z20" s="554"/>
      <c r="AA20" s="554"/>
      <c r="AB20" s="554"/>
      <c r="AC20" s="536">
        <f>V20+W20+X20+Z20+AA20</f>
        <v>129830</v>
      </c>
      <c r="AD20" s="121"/>
      <c r="AE20" s="121"/>
      <c r="AF20" s="121"/>
      <c r="AG20" s="119" t="s">
        <v>100</v>
      </c>
      <c r="AH20" s="121"/>
      <c r="AI20" s="121"/>
      <c r="AJ20" s="121"/>
      <c r="AK20" s="120">
        <f>AD20+AE20+AF20+AH20+AI20</f>
        <v>0</v>
      </c>
      <c r="AL20" s="119">
        <f>AC20+U20+M20+AK20</f>
        <v>209915.35</v>
      </c>
      <c r="AM20" s="140" t="s">
        <v>103</v>
      </c>
      <c r="AN20" s="141">
        <v>2020</v>
      </c>
      <c r="AO20" s="147" t="s">
        <v>32</v>
      </c>
      <c r="AP20" s="126" t="s">
        <v>33</v>
      </c>
      <c r="AQ20" s="142" t="s">
        <v>34</v>
      </c>
    </row>
    <row r="21" spans="1:70" s="148" customFormat="1" ht="31.7" customHeight="1">
      <c r="A21" s="114" t="s">
        <v>104</v>
      </c>
      <c r="B21" s="705" t="s">
        <v>105</v>
      </c>
      <c r="C21" s="705"/>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5"/>
    </row>
    <row r="22" spans="1:70" s="148" customFormat="1" ht="62.25" customHeight="1">
      <c r="A22" s="114" t="s">
        <v>106</v>
      </c>
      <c r="B22" s="132" t="s">
        <v>107</v>
      </c>
      <c r="C22" s="116" t="s">
        <v>108</v>
      </c>
      <c r="D22" s="149" t="s">
        <v>27</v>
      </c>
      <c r="E22" s="134" t="s">
        <v>109</v>
      </c>
      <c r="F22" s="150">
        <v>6500</v>
      </c>
      <c r="G22" s="151"/>
      <c r="H22" s="151"/>
      <c r="I22" s="152"/>
      <c r="J22" s="151"/>
      <c r="K22" s="151"/>
      <c r="L22" s="151"/>
      <c r="M22" s="123">
        <f>F22+G22+H22+J22+K22</f>
        <v>6500</v>
      </c>
      <c r="N22" s="150"/>
      <c r="O22" s="151"/>
      <c r="P22" s="151"/>
      <c r="Q22" s="152"/>
      <c r="R22" s="151"/>
      <c r="S22" s="151"/>
      <c r="T22" s="151"/>
      <c r="U22" s="123">
        <f>N22+O22+P22+R22+S22</f>
        <v>0</v>
      </c>
      <c r="V22" s="150"/>
      <c r="W22" s="151"/>
      <c r="X22" s="151"/>
      <c r="Y22" s="152"/>
      <c r="Z22" s="151"/>
      <c r="AA22" s="151"/>
      <c r="AB22" s="151"/>
      <c r="AC22" s="123">
        <f>V22+W22+X22+Z22+AA22</f>
        <v>0</v>
      </c>
      <c r="AD22" s="150"/>
      <c r="AE22" s="151"/>
      <c r="AF22" s="151"/>
      <c r="AG22" s="152"/>
      <c r="AH22" s="151"/>
      <c r="AI22" s="151"/>
      <c r="AJ22" s="151"/>
      <c r="AK22" s="123">
        <f>AD22+AE22+AF22+AH22+AI22</f>
        <v>0</v>
      </c>
      <c r="AL22" s="119">
        <f>AC22+U22+M22+AK22</f>
        <v>6500</v>
      </c>
      <c r="AM22" s="140" t="s">
        <v>107</v>
      </c>
      <c r="AN22" s="145">
        <v>2018</v>
      </c>
      <c r="AO22" s="142" t="s">
        <v>110</v>
      </c>
      <c r="AP22" s="126" t="s">
        <v>33</v>
      </c>
      <c r="AQ22" s="142" t="s">
        <v>34</v>
      </c>
    </row>
    <row r="23" spans="1:70" s="156" customFormat="1" ht="29.25" customHeight="1">
      <c r="A23" s="153"/>
      <c r="B23" s="106" t="s">
        <v>111</v>
      </c>
      <c r="C23" s="154"/>
      <c r="D23" s="154"/>
      <c r="E23" s="108"/>
      <c r="F23" s="109">
        <f>SUM(F24:F24)</f>
        <v>0</v>
      </c>
      <c r="G23" s="110">
        <f>SUM(G24:G24)</f>
        <v>0</v>
      </c>
      <c r="H23" s="110">
        <f>SUM(H24:H24)</f>
        <v>0</v>
      </c>
      <c r="I23" s="110"/>
      <c r="J23" s="110">
        <f>SUM(J24:J24)</f>
        <v>0</v>
      </c>
      <c r="K23" s="110">
        <f>SUM(K24:K24)</f>
        <v>0</v>
      </c>
      <c r="L23" s="110"/>
      <c r="M23" s="155">
        <f>SUM(M24:M24)</f>
        <v>0</v>
      </c>
      <c r="N23" s="109">
        <f>SUM(N24:N24)</f>
        <v>0</v>
      </c>
      <c r="O23" s="110">
        <f>SUM(O24:O24)</f>
        <v>0</v>
      </c>
      <c r="P23" s="110">
        <f>SUM(P24:P24)</f>
        <v>0</v>
      </c>
      <c r="Q23" s="110"/>
      <c r="R23" s="110">
        <f>SUM(R24:R24)</f>
        <v>0</v>
      </c>
      <c r="S23" s="110">
        <f>SUM(S24:S24)</f>
        <v>0</v>
      </c>
      <c r="T23" s="110"/>
      <c r="U23" s="155">
        <f>SUM(U24:U24)</f>
        <v>0</v>
      </c>
      <c r="V23" s="109">
        <f>SUM(V24:V24)</f>
        <v>0</v>
      </c>
      <c r="W23" s="110">
        <f>SUM(W24:W24)</f>
        <v>0</v>
      </c>
      <c r="X23" s="110">
        <f>SUM(X24:X24)</f>
        <v>0</v>
      </c>
      <c r="Y23" s="110"/>
      <c r="Z23" s="110">
        <f>SUM(Z24:Z24)</f>
        <v>0</v>
      </c>
      <c r="AA23" s="110">
        <f>SUM(AA24:AA24)</f>
        <v>0</v>
      </c>
      <c r="AB23" s="110"/>
      <c r="AC23" s="155">
        <f>SUM(AC24:AC24)</f>
        <v>0</v>
      </c>
      <c r="AD23" s="109">
        <f>SUM(AD24:AD24)</f>
        <v>0</v>
      </c>
      <c r="AE23" s="110">
        <f>SUM(AE24:AE24)</f>
        <v>0</v>
      </c>
      <c r="AF23" s="110">
        <f>SUM(AF24:AF24)</f>
        <v>0</v>
      </c>
      <c r="AG23" s="110"/>
      <c r="AH23" s="110">
        <f>SUM(AH24:AH24)</f>
        <v>0</v>
      </c>
      <c r="AI23" s="110">
        <f>SUM(AI24:AI24)</f>
        <v>0</v>
      </c>
      <c r="AJ23" s="110"/>
      <c r="AK23" s="155">
        <f>SUM(AK24:AK24)</f>
        <v>0</v>
      </c>
      <c r="AL23" s="110">
        <f>SUM(AL24:AL24)</f>
        <v>0</v>
      </c>
      <c r="AM23" s="111"/>
      <c r="AN23" s="112"/>
      <c r="AO23" s="113"/>
      <c r="AP23" s="113"/>
      <c r="AQ23" s="113"/>
    </row>
    <row r="24" spans="1:70" s="156" customFormat="1">
      <c r="A24" s="128" t="s">
        <v>112</v>
      </c>
      <c r="B24" s="157"/>
      <c r="C24" s="130"/>
      <c r="D24" s="130"/>
      <c r="E24" s="131"/>
      <c r="F24" s="121"/>
      <c r="G24" s="121"/>
      <c r="H24" s="121"/>
      <c r="I24" s="119"/>
      <c r="J24" s="121"/>
      <c r="K24" s="121"/>
      <c r="L24" s="119"/>
      <c r="M24" s="123">
        <f>F24+G24+H24+J24+K24</f>
        <v>0</v>
      </c>
      <c r="N24" s="121"/>
      <c r="O24" s="121"/>
      <c r="P24" s="121"/>
      <c r="Q24" s="119"/>
      <c r="R24" s="121"/>
      <c r="S24" s="121"/>
      <c r="T24" s="119"/>
      <c r="U24" s="123">
        <f>N24+O24+P24+R24+S24</f>
        <v>0</v>
      </c>
      <c r="V24" s="121"/>
      <c r="W24" s="121"/>
      <c r="X24" s="121"/>
      <c r="Y24" s="119"/>
      <c r="Z24" s="121"/>
      <c r="AA24" s="121"/>
      <c r="AB24" s="119"/>
      <c r="AC24" s="123">
        <f>V24+W24+X24+Z24+AA24</f>
        <v>0</v>
      </c>
      <c r="AD24" s="121"/>
      <c r="AE24" s="121"/>
      <c r="AF24" s="121"/>
      <c r="AG24" s="119"/>
      <c r="AH24" s="121"/>
      <c r="AI24" s="121"/>
      <c r="AJ24" s="119"/>
      <c r="AK24" s="123">
        <f>AD24+AE24+AF24+AH24+AI24</f>
        <v>0</v>
      </c>
      <c r="AL24" s="119">
        <f>AC24+U24+M24+AK24</f>
        <v>0</v>
      </c>
      <c r="AM24" s="124"/>
      <c r="AN24" s="125"/>
      <c r="AO24" s="126"/>
      <c r="AP24" s="158"/>
      <c r="AQ24" s="158"/>
    </row>
    <row r="25" spans="1:70" s="156" customFormat="1">
      <c r="A25" s="159" t="s">
        <v>113</v>
      </c>
      <c r="B25" s="157"/>
      <c r="C25" s="130"/>
      <c r="D25" s="130"/>
      <c r="E25" s="131"/>
      <c r="F25" s="121"/>
      <c r="G25" s="121"/>
      <c r="H25" s="121"/>
      <c r="I25" s="119"/>
      <c r="J25" s="121"/>
      <c r="K25" s="121"/>
      <c r="L25" s="119"/>
      <c r="M25" s="123">
        <f>F25+G25+H25+J25+K25</f>
        <v>0</v>
      </c>
      <c r="N25" s="121"/>
      <c r="O25" s="121"/>
      <c r="P25" s="121"/>
      <c r="Q25" s="119"/>
      <c r="R25" s="121"/>
      <c r="S25" s="121"/>
      <c r="T25" s="119"/>
      <c r="U25" s="123">
        <f>N25+O25+P25+R25+S25</f>
        <v>0</v>
      </c>
      <c r="V25" s="121"/>
      <c r="W25" s="121"/>
      <c r="X25" s="121"/>
      <c r="Y25" s="119"/>
      <c r="Z25" s="121"/>
      <c r="AA25" s="121"/>
      <c r="AB25" s="119"/>
      <c r="AC25" s="123">
        <f>V25+W25+X25+Z25+AA25</f>
        <v>0</v>
      </c>
      <c r="AD25" s="121"/>
      <c r="AE25" s="121"/>
      <c r="AF25" s="121"/>
      <c r="AG25" s="119"/>
      <c r="AH25" s="121"/>
      <c r="AI25" s="121"/>
      <c r="AJ25" s="119"/>
      <c r="AK25" s="123">
        <f>AD25+AE25+AF25+AH25+AI25</f>
        <v>0</v>
      </c>
      <c r="AL25" s="119">
        <f>AC25+U25+M25+AK25</f>
        <v>0</v>
      </c>
      <c r="AM25" s="124"/>
      <c r="AN25" s="124"/>
      <c r="AO25" s="130"/>
      <c r="AP25" s="158"/>
      <c r="AQ25" s="158"/>
    </row>
    <row r="26" spans="1:70" s="22" customFormat="1" ht="35.25" customHeight="1">
      <c r="A26" s="105"/>
      <c r="B26" s="106" t="s">
        <v>114</v>
      </c>
      <c r="C26" s="107"/>
      <c r="D26" s="107"/>
      <c r="E26" s="108"/>
      <c r="F26" s="109">
        <f>SUM(F27:F27)</f>
        <v>0</v>
      </c>
      <c r="G26" s="109">
        <f>SUM(G27:G27)</f>
        <v>0</v>
      </c>
      <c r="H26" s="109">
        <f>SUM(H27:H27)</f>
        <v>0</v>
      </c>
      <c r="I26" s="110"/>
      <c r="J26" s="109">
        <f>SUM(J27:J27)</f>
        <v>0</v>
      </c>
      <c r="K26" s="109">
        <f>SUM(K27:K27)</f>
        <v>0</v>
      </c>
      <c r="L26" s="110"/>
      <c r="M26" s="109">
        <f>SUM(M27:M27)</f>
        <v>0</v>
      </c>
      <c r="N26" s="109">
        <f>SUM(N27:N27)</f>
        <v>0</v>
      </c>
      <c r="O26" s="109">
        <f>SUM(O27:O27)</f>
        <v>0</v>
      </c>
      <c r="P26" s="109">
        <f>SUM(P27:P27)</f>
        <v>0</v>
      </c>
      <c r="Q26" s="110"/>
      <c r="R26" s="109">
        <f>SUM(R27:R27)</f>
        <v>0</v>
      </c>
      <c r="S26" s="109">
        <f>SUM(S27:S27)</f>
        <v>0</v>
      </c>
      <c r="T26" s="110"/>
      <c r="U26" s="109">
        <f>SUM(U27:U27)</f>
        <v>0</v>
      </c>
      <c r="V26" s="109">
        <f>SUM(V27:V27)</f>
        <v>0</v>
      </c>
      <c r="W26" s="109">
        <f>SUM(W27:W27)</f>
        <v>0</v>
      </c>
      <c r="X26" s="109">
        <f>SUM(X27:X27)</f>
        <v>0</v>
      </c>
      <c r="Y26" s="110"/>
      <c r="Z26" s="109">
        <f>SUM(Z27:Z27)</f>
        <v>0</v>
      </c>
      <c r="AA26" s="109">
        <f>SUM(AA27:AA27)</f>
        <v>0</v>
      </c>
      <c r="AB26" s="110"/>
      <c r="AC26" s="109">
        <f>SUM(AC27:AC27)</f>
        <v>0</v>
      </c>
      <c r="AD26" s="109">
        <f>SUM(AD27:AD27)</f>
        <v>0</v>
      </c>
      <c r="AE26" s="109">
        <f>SUM(AE27:AE27)</f>
        <v>0</v>
      </c>
      <c r="AF26" s="109">
        <f>SUM(AF27:AF27)</f>
        <v>0</v>
      </c>
      <c r="AG26" s="110"/>
      <c r="AH26" s="109">
        <f>SUM(AH27:AH27)</f>
        <v>0</v>
      </c>
      <c r="AI26" s="109">
        <f>SUM(AI27:AI27)</f>
        <v>0</v>
      </c>
      <c r="AJ26" s="110"/>
      <c r="AK26" s="109">
        <f>SUM(AK27:AK27)</f>
        <v>0</v>
      </c>
      <c r="AL26" s="109">
        <f>SUM(AL27:AL27)</f>
        <v>0</v>
      </c>
      <c r="AM26" s="111"/>
      <c r="AN26" s="112"/>
      <c r="AO26" s="113"/>
      <c r="AP26" s="113"/>
      <c r="AQ26" s="11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row>
    <row r="27" spans="1:70">
      <c r="A27" s="128" t="s">
        <v>115</v>
      </c>
      <c r="B27" s="157"/>
      <c r="C27" s="130"/>
      <c r="D27" s="130"/>
      <c r="E27" s="131"/>
      <c r="F27" s="121"/>
      <c r="G27" s="119"/>
      <c r="H27" s="119"/>
      <c r="I27" s="119"/>
      <c r="J27" s="119"/>
      <c r="K27" s="119"/>
      <c r="L27" s="119"/>
      <c r="M27" s="123">
        <f>F27+G27+H27+J27+K27</f>
        <v>0</v>
      </c>
      <c r="N27" s="121"/>
      <c r="O27" s="119"/>
      <c r="P27" s="119"/>
      <c r="Q27" s="119"/>
      <c r="R27" s="119"/>
      <c r="S27" s="119"/>
      <c r="T27" s="119"/>
      <c r="U27" s="123">
        <f>N27+O27+P27+R27+S27</f>
        <v>0</v>
      </c>
      <c r="V27" s="121"/>
      <c r="W27" s="119"/>
      <c r="X27" s="119"/>
      <c r="Y27" s="119"/>
      <c r="Z27" s="119"/>
      <c r="AA27" s="119"/>
      <c r="AB27" s="119"/>
      <c r="AC27" s="123">
        <f>V27+W27+X27+Z27+AA27</f>
        <v>0</v>
      </c>
      <c r="AD27" s="121"/>
      <c r="AE27" s="119"/>
      <c r="AF27" s="119"/>
      <c r="AG27" s="119"/>
      <c r="AH27" s="119"/>
      <c r="AI27" s="119"/>
      <c r="AJ27" s="119"/>
      <c r="AK27" s="123">
        <f>AD27+AE27+AF27+AH27+AI27</f>
        <v>0</v>
      </c>
      <c r="AL27" s="119">
        <f>AC27+U27+M27+AK27</f>
        <v>0</v>
      </c>
      <c r="AM27" s="124"/>
      <c r="AN27" s="125"/>
      <c r="AO27" s="126"/>
      <c r="AP27" s="126"/>
      <c r="AQ27" s="126"/>
    </row>
    <row r="39" spans="45:48">
      <c r="AS39" s="160" t="s">
        <v>116</v>
      </c>
      <c r="AT39" s="160" t="s">
        <v>117</v>
      </c>
      <c r="AU39" s="160" t="s">
        <v>118</v>
      </c>
      <c r="AV39" s="160" t="s">
        <v>119</v>
      </c>
    </row>
    <row r="40" spans="45:48" ht="30">
      <c r="AS40" s="161" t="s">
        <v>120</v>
      </c>
      <c r="AT40" s="161" t="s">
        <v>80</v>
      </c>
      <c r="AU40" s="161" t="s">
        <v>121</v>
      </c>
      <c r="AV40" s="162" t="s">
        <v>122</v>
      </c>
    </row>
    <row r="41" spans="45:48" ht="30">
      <c r="AS41" s="161" t="s">
        <v>123</v>
      </c>
      <c r="AT41" s="161" t="s">
        <v>124</v>
      </c>
      <c r="AU41" s="161" t="s">
        <v>125</v>
      </c>
      <c r="AV41" s="160"/>
    </row>
    <row r="42" spans="45:48" ht="30">
      <c r="AS42" s="161" t="s">
        <v>126</v>
      </c>
      <c r="AT42" s="161" t="s">
        <v>127</v>
      </c>
      <c r="AU42" s="161" t="s">
        <v>128</v>
      </c>
      <c r="AV42" s="163"/>
    </row>
    <row r="43" spans="45:48" ht="45">
      <c r="AS43" s="161" t="s">
        <v>129</v>
      </c>
      <c r="AT43" s="161" t="s">
        <v>130</v>
      </c>
      <c r="AU43" s="161" t="s">
        <v>98</v>
      </c>
      <c r="AV43" s="164"/>
    </row>
    <row r="44" spans="45:48" ht="30">
      <c r="AS44" s="161" t="s">
        <v>131</v>
      </c>
      <c r="AT44" s="161" t="s">
        <v>132</v>
      </c>
      <c r="AU44" s="161" t="s">
        <v>133</v>
      </c>
      <c r="AV44" s="160"/>
    </row>
    <row r="45" spans="45:48" ht="60">
      <c r="AS45" s="161" t="s">
        <v>134</v>
      </c>
      <c r="AT45" s="161" t="s">
        <v>135</v>
      </c>
      <c r="AU45" s="161" t="s">
        <v>136</v>
      </c>
      <c r="AV45" s="160"/>
    </row>
    <row r="46" spans="45:48" ht="30">
      <c r="AS46" s="161" t="s">
        <v>137</v>
      </c>
      <c r="AT46" s="161" t="s">
        <v>138</v>
      </c>
      <c r="AU46" s="161" t="s">
        <v>139</v>
      </c>
      <c r="AV46" s="163"/>
    </row>
    <row r="47" spans="45:48" ht="30">
      <c r="AS47" s="164"/>
      <c r="AT47" s="161" t="s">
        <v>140</v>
      </c>
      <c r="AU47" s="161" t="s">
        <v>92</v>
      </c>
      <c r="AV47" s="164"/>
    </row>
    <row r="48" spans="45:48" ht="45">
      <c r="AS48" s="160"/>
      <c r="AU48" s="161" t="s">
        <v>141</v>
      </c>
      <c r="AV48" s="160"/>
    </row>
    <row r="49" spans="45:48" ht="30">
      <c r="AS49" s="160"/>
      <c r="AT49" s="160"/>
      <c r="AU49" s="161" t="s">
        <v>108</v>
      </c>
      <c r="AV49" s="160"/>
    </row>
  </sheetData>
  <sheetProtection selectLockedCells="1" selectUnlockedCells="1"/>
  <mergeCells count="62">
    <mergeCell ref="AJ10:AJ11"/>
    <mergeCell ref="AK10:AK11"/>
    <mergeCell ref="A12:B12"/>
    <mergeCell ref="A16:AQ16"/>
    <mergeCell ref="B21:AQ2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P4"/>
    <mergeCell ref="A5:AP5"/>
  </mergeCells>
  <dataValidations count="6">
    <dataValidation type="list" allowBlank="1" showErrorMessage="1" sqref="C18:C19">
      <formula1>$AT$40:$AT$47</formula1>
      <formula2>0</formula2>
    </dataValidation>
    <dataValidation type="list" allowBlank="1" showErrorMessage="1" sqref="C22:C25 AO25">
      <formula1>$AU$40:$AU$49</formula1>
      <formula2>0</formula2>
    </dataValidation>
    <dataValidation type="list" allowBlank="1" showErrorMessage="1" sqref="C27">
      <formula1>$AV$40</formula1>
      <formula2>0</formula2>
    </dataValidation>
    <dataValidation type="list" allowBlank="1" showErrorMessage="1" sqref="C14:C15">
      <formula1>$AS$40:$AS$46</formula1>
      <formula2>0</formula2>
    </dataValidation>
    <dataValidation type="list" allowBlank="1" showErrorMessage="1" sqref="D14:D15 D18:D19 AO20 D22:D25 D27">
      <formula1>$AR$3:$AR$5</formula1>
      <formula2>0</formula2>
    </dataValidation>
    <dataValidation type="list" allowBlank="1" showErrorMessage="1" sqref="AP14">
      <formula1>$AJ$3:$AJ$5</formula1>
      <formula2>0</formula2>
    </dataValidation>
  </dataValidations>
  <pageMargins left="0.23622047244094491" right="0.23622047244094491" top="0.74803149606299213" bottom="0.74803149606299213" header="0.31496062992125984" footer="0.31496062992125984"/>
  <pageSetup paperSize="8" scale="35"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261"/>
  <sheetViews>
    <sheetView topLeftCell="A257" zoomScale="70" zoomScaleNormal="70" workbookViewId="0">
      <selection activeCell="M269" sqref="M269"/>
    </sheetView>
  </sheetViews>
  <sheetFormatPr defaultRowHeight="12.75"/>
  <cols>
    <col min="1" max="1" width="8.7109375" style="84"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1.28515625" style="4" customWidth="1"/>
    <col min="39" max="39" width="61.28515625" style="6" customWidth="1"/>
    <col min="40" max="40" width="12.28515625" style="7" customWidth="1"/>
    <col min="41" max="41" width="18.5703125" style="8" customWidth="1"/>
    <col min="42" max="42" width="13.42578125" style="8" customWidth="1"/>
    <col min="43" max="43" width="26.5703125" style="8" customWidth="1"/>
    <col min="44" max="16384" width="9.140625" style="3"/>
  </cols>
  <sheetData>
    <row r="1" spans="1:43" s="85" customFormat="1" ht="24.75" customHeight="1">
      <c r="A1" s="706"/>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row>
    <row r="2" spans="1:43" s="85" customFormat="1" ht="19.5"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row>
    <row r="3" spans="1:43" s="85" customFormat="1" ht="20.25" customHeight="1">
      <c r="A3" s="689"/>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row>
    <row r="4" spans="1:43" ht="12.75"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87"/>
    </row>
    <row r="5" spans="1:43" ht="16.5" customHeight="1">
      <c r="A5" s="689"/>
      <c r="B5" s="689"/>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87"/>
    </row>
    <row r="6" spans="1:43" ht="43.5" customHeight="1">
      <c r="A6" s="683" t="s">
        <v>0</v>
      </c>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4"/>
      <c r="AO6" s="684"/>
      <c r="AP6" s="684"/>
      <c r="AQ6" s="87"/>
    </row>
    <row r="7" spans="1:43" ht="43.5" customHeight="1">
      <c r="A7" s="683" t="s">
        <v>142</v>
      </c>
      <c r="B7" s="683"/>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89"/>
      <c r="AO7" s="89"/>
      <c r="AP7" s="89"/>
      <c r="AQ7" s="87"/>
    </row>
    <row r="8" spans="1:43" ht="12.75" customHeight="1">
      <c r="A8" s="707" t="s">
        <v>2</v>
      </c>
      <c r="B8" s="692" t="s">
        <v>3</v>
      </c>
      <c r="C8" s="693" t="s">
        <v>4</v>
      </c>
      <c r="D8" s="693" t="s">
        <v>5</v>
      </c>
      <c r="E8" s="694" t="s">
        <v>6</v>
      </c>
      <c r="F8" s="695">
        <v>2018</v>
      </c>
      <c r="G8" s="695"/>
      <c r="H8" s="695"/>
      <c r="I8" s="695"/>
      <c r="J8" s="695"/>
      <c r="K8" s="695"/>
      <c r="L8" s="695"/>
      <c r="M8" s="695"/>
      <c r="N8" s="695">
        <v>2019</v>
      </c>
      <c r="O8" s="695"/>
      <c r="P8" s="695"/>
      <c r="Q8" s="695"/>
      <c r="R8" s="695"/>
      <c r="S8" s="695"/>
      <c r="T8" s="695"/>
      <c r="U8" s="695"/>
      <c r="V8" s="695">
        <v>2020</v>
      </c>
      <c r="W8" s="695"/>
      <c r="X8" s="695"/>
      <c r="Y8" s="695"/>
      <c r="Z8" s="695"/>
      <c r="AA8" s="695"/>
      <c r="AB8" s="695"/>
      <c r="AC8" s="695"/>
      <c r="AD8" s="695">
        <v>2021</v>
      </c>
      <c r="AE8" s="695"/>
      <c r="AF8" s="695"/>
      <c r="AG8" s="695"/>
      <c r="AH8" s="695"/>
      <c r="AI8" s="695"/>
      <c r="AJ8" s="695"/>
      <c r="AK8" s="695"/>
      <c r="AL8" s="696" t="s">
        <v>7</v>
      </c>
      <c r="AM8" s="712" t="s">
        <v>8</v>
      </c>
      <c r="AN8" s="698" t="s">
        <v>9</v>
      </c>
      <c r="AO8" s="692" t="s">
        <v>10</v>
      </c>
      <c r="AP8" s="690" t="s">
        <v>11</v>
      </c>
      <c r="AQ8" s="690" t="s">
        <v>12</v>
      </c>
    </row>
    <row r="9" spans="1:43" ht="12.75" customHeight="1">
      <c r="A9" s="707"/>
      <c r="B9" s="692"/>
      <c r="C9" s="693"/>
      <c r="D9" s="693"/>
      <c r="E9" s="694"/>
      <c r="F9" s="694" t="s">
        <v>13</v>
      </c>
      <c r="G9" s="694"/>
      <c r="H9" s="694"/>
      <c r="I9" s="694"/>
      <c r="J9" s="694"/>
      <c r="K9" s="694"/>
      <c r="L9" s="694"/>
      <c r="M9" s="694"/>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696"/>
      <c r="AM9" s="712"/>
      <c r="AN9" s="698"/>
      <c r="AO9" s="692"/>
      <c r="AP9" s="690"/>
      <c r="AQ9" s="690"/>
    </row>
    <row r="10" spans="1:43" ht="15" customHeight="1">
      <c r="A10" s="707"/>
      <c r="B10" s="692"/>
      <c r="C10" s="693"/>
      <c r="D10" s="693"/>
      <c r="E10" s="694"/>
      <c r="F10" s="700" t="s">
        <v>143</v>
      </c>
      <c r="G10" s="701" t="s">
        <v>144</v>
      </c>
      <c r="H10" s="699" t="s">
        <v>145</v>
      </c>
      <c r="I10" s="699" t="s">
        <v>17</v>
      </c>
      <c r="J10" s="699" t="s">
        <v>146</v>
      </c>
      <c r="K10" s="699" t="s">
        <v>147</v>
      </c>
      <c r="L10" s="699" t="s">
        <v>20</v>
      </c>
      <c r="M10" s="702" t="s">
        <v>21</v>
      </c>
      <c r="N10" s="700" t="s">
        <v>14</v>
      </c>
      <c r="O10" s="701" t="s">
        <v>15</v>
      </c>
      <c r="P10" s="699" t="s">
        <v>16</v>
      </c>
      <c r="Q10" s="699" t="s">
        <v>17</v>
      </c>
      <c r="R10" s="699" t="s">
        <v>18</v>
      </c>
      <c r="S10" s="699" t="s">
        <v>19</v>
      </c>
      <c r="T10" s="699" t="s">
        <v>20</v>
      </c>
      <c r="U10" s="702" t="s">
        <v>21</v>
      </c>
      <c r="V10" s="700" t="s">
        <v>14</v>
      </c>
      <c r="W10" s="701" t="s">
        <v>15</v>
      </c>
      <c r="X10" s="699" t="s">
        <v>16</v>
      </c>
      <c r="Y10" s="699" t="s">
        <v>17</v>
      </c>
      <c r="Z10" s="699" t="s">
        <v>18</v>
      </c>
      <c r="AA10" s="699" t="s">
        <v>19</v>
      </c>
      <c r="AB10" s="699" t="s">
        <v>20</v>
      </c>
      <c r="AC10" s="702" t="s">
        <v>21</v>
      </c>
      <c r="AD10" s="700" t="s">
        <v>14</v>
      </c>
      <c r="AE10" s="701" t="s">
        <v>15</v>
      </c>
      <c r="AF10" s="699" t="s">
        <v>16</v>
      </c>
      <c r="AG10" s="699" t="s">
        <v>17</v>
      </c>
      <c r="AH10" s="699" t="s">
        <v>18</v>
      </c>
      <c r="AI10" s="699" t="s">
        <v>19</v>
      </c>
      <c r="AJ10" s="699" t="s">
        <v>20</v>
      </c>
      <c r="AK10" s="702" t="s">
        <v>21</v>
      </c>
      <c r="AL10" s="696"/>
      <c r="AM10" s="712"/>
      <c r="AN10" s="698"/>
      <c r="AO10" s="692"/>
      <c r="AP10" s="690"/>
      <c r="AQ10" s="690"/>
    </row>
    <row r="11" spans="1:43" ht="107.25" customHeight="1">
      <c r="A11" s="707"/>
      <c r="B11" s="692"/>
      <c r="C11" s="693"/>
      <c r="D11" s="693"/>
      <c r="E11" s="694"/>
      <c r="F11" s="700"/>
      <c r="G11" s="701"/>
      <c r="H11" s="699"/>
      <c r="I11" s="699"/>
      <c r="J11" s="699"/>
      <c r="K11" s="699"/>
      <c r="L11" s="699"/>
      <c r="M11" s="702"/>
      <c r="N11" s="700"/>
      <c r="O11" s="701"/>
      <c r="P11" s="699"/>
      <c r="Q11" s="699"/>
      <c r="R11" s="699"/>
      <c r="S11" s="699"/>
      <c r="T11" s="699"/>
      <c r="U11" s="702"/>
      <c r="V11" s="700"/>
      <c r="W11" s="701"/>
      <c r="X11" s="699"/>
      <c r="Y11" s="699"/>
      <c r="Z11" s="699"/>
      <c r="AA11" s="699"/>
      <c r="AB11" s="699"/>
      <c r="AC11" s="702"/>
      <c r="AD11" s="700"/>
      <c r="AE11" s="701"/>
      <c r="AF11" s="699"/>
      <c r="AG11" s="699"/>
      <c r="AH11" s="699"/>
      <c r="AI11" s="699"/>
      <c r="AJ11" s="699"/>
      <c r="AK11" s="702"/>
      <c r="AL11" s="696"/>
      <c r="AM11" s="712"/>
      <c r="AN11" s="698"/>
      <c r="AO11" s="692"/>
      <c r="AP11" s="690"/>
      <c r="AQ11" s="690"/>
    </row>
    <row r="12" spans="1:43" ht="33.950000000000003" customHeight="1">
      <c r="A12" s="90"/>
      <c r="B12" s="165"/>
      <c r="C12" s="165"/>
      <c r="D12" s="165"/>
      <c r="E12" s="165"/>
      <c r="F12" s="96"/>
      <c r="G12" s="166"/>
      <c r="H12" s="96"/>
      <c r="I12" s="96"/>
      <c r="J12" s="96"/>
      <c r="K12" s="96"/>
      <c r="L12" s="96"/>
      <c r="M12" s="92"/>
      <c r="N12" s="96"/>
      <c r="O12" s="166"/>
      <c r="P12" s="96"/>
      <c r="Q12" s="96"/>
      <c r="R12" s="96"/>
      <c r="S12" s="96"/>
      <c r="T12" s="96"/>
      <c r="U12" s="92"/>
      <c r="V12" s="96"/>
      <c r="W12" s="166"/>
      <c r="X12" s="96"/>
      <c r="Y12" s="96"/>
      <c r="Z12" s="96"/>
      <c r="AA12" s="96"/>
      <c r="AB12" s="96"/>
      <c r="AC12" s="92"/>
      <c r="AD12" s="96"/>
      <c r="AE12" s="166"/>
      <c r="AF12" s="96"/>
      <c r="AG12" s="96"/>
      <c r="AH12" s="96"/>
      <c r="AI12" s="96"/>
      <c r="AJ12" s="96"/>
      <c r="AK12" s="92"/>
      <c r="AL12" s="92"/>
      <c r="AM12" s="93"/>
      <c r="AN12" s="94"/>
      <c r="AO12" s="91"/>
      <c r="AP12" s="95"/>
      <c r="AQ12" s="95"/>
    </row>
    <row r="13" spans="1:43" s="22" customFormat="1" ht="38.25" customHeight="1">
      <c r="A13" s="708" t="s">
        <v>148</v>
      </c>
      <c r="B13" s="708"/>
      <c r="C13" s="98"/>
      <c r="D13" s="98"/>
      <c r="E13" s="99"/>
      <c r="F13" s="100">
        <f>F14+F21+F258</f>
        <v>9495051.8100000005</v>
      </c>
      <c r="G13" s="100">
        <f>G14+G21+G258</f>
        <v>5682405.6599999992</v>
      </c>
      <c r="H13" s="100">
        <f>H14+H21+H258</f>
        <v>2416748.0300000003</v>
      </c>
      <c r="I13" s="100"/>
      <c r="J13" s="100">
        <f>J14+J21+J258</f>
        <v>1206297.77</v>
      </c>
      <c r="K13" s="100">
        <f>K14+K21+K258</f>
        <v>290000</v>
      </c>
      <c r="L13" s="100"/>
      <c r="M13" s="100">
        <f>M14+M21+M258</f>
        <v>19090503.270000003</v>
      </c>
      <c r="N13" s="100">
        <f>N14+N21+N258</f>
        <v>5025510.92</v>
      </c>
      <c r="O13" s="100">
        <f>O14+O21+O258</f>
        <v>5012927.3</v>
      </c>
      <c r="P13" s="100">
        <f>P14+P21+P258</f>
        <v>925855.14</v>
      </c>
      <c r="Q13" s="100"/>
      <c r="R13" s="100">
        <f>R14+R21+R258</f>
        <v>38500</v>
      </c>
      <c r="S13" s="100">
        <f>S14+S21+S258</f>
        <v>0</v>
      </c>
      <c r="T13" s="100"/>
      <c r="U13" s="100">
        <f>U14+U21+U258</f>
        <v>11015512.360000001</v>
      </c>
      <c r="V13" s="100">
        <f>V14+V21+V258</f>
        <v>18334610.929999996</v>
      </c>
      <c r="W13" s="100">
        <f>W14+W21+W258</f>
        <v>5584941.5999999996</v>
      </c>
      <c r="X13" s="100">
        <f>X14+X21+X258</f>
        <v>2425836.41</v>
      </c>
      <c r="Y13" s="100"/>
      <c r="Z13" s="100">
        <f>Z14+Z21+Z258</f>
        <v>32435</v>
      </c>
      <c r="AA13" s="100">
        <f>AA14+AA21+AA258</f>
        <v>0</v>
      </c>
      <c r="AB13" s="100"/>
      <c r="AC13" s="100">
        <f>AC14+AC21+AC258</f>
        <v>26377823.939999998</v>
      </c>
      <c r="AD13" s="100">
        <f>AD14+AD21+AD258</f>
        <v>1445632</v>
      </c>
      <c r="AE13" s="100">
        <f>AE14+AE21+AE258</f>
        <v>2451166</v>
      </c>
      <c r="AF13" s="100">
        <f>AF14+AF21+AF258</f>
        <v>351892</v>
      </c>
      <c r="AG13" s="100"/>
      <c r="AH13" s="100">
        <f>AH14+AH21+AH258</f>
        <v>0</v>
      </c>
      <c r="AI13" s="100">
        <f>AI14+AI21+AI258</f>
        <v>0</v>
      </c>
      <c r="AJ13" s="100"/>
      <c r="AK13" s="100">
        <f>AK14+AK21+AK258</f>
        <v>16193199.470000001</v>
      </c>
      <c r="AL13" s="100">
        <f>AL14+AL21+AL258</f>
        <v>74126383.039999992</v>
      </c>
      <c r="AM13" s="102"/>
      <c r="AN13" s="103"/>
      <c r="AO13" s="104"/>
      <c r="AP13" s="104"/>
      <c r="AQ13" s="104"/>
    </row>
    <row r="14" spans="1:43" s="22" customFormat="1" ht="32.1" customHeight="1">
      <c r="A14" s="153"/>
      <c r="B14" s="106" t="s">
        <v>149</v>
      </c>
      <c r="C14" s="107"/>
      <c r="D14" s="107"/>
      <c r="E14" s="108"/>
      <c r="F14" s="109">
        <f>SUM(F15:F17:F19)</f>
        <v>0</v>
      </c>
      <c r="G14" s="109">
        <f>SUM(G15:G17:G19)</f>
        <v>0</v>
      </c>
      <c r="H14" s="109">
        <f>SUM(H15:H17:H19)</f>
        <v>0</v>
      </c>
      <c r="I14" s="109">
        <f>SUM(I15:I17:I19)</f>
        <v>0</v>
      </c>
      <c r="J14" s="109">
        <f>SUM(J15:J17:J19)</f>
        <v>0</v>
      </c>
      <c r="K14" s="109">
        <f>SUM(K15:K17:K19)</f>
        <v>0</v>
      </c>
      <c r="L14" s="109">
        <f>SUM(L15:L17:L19)</f>
        <v>0</v>
      </c>
      <c r="M14" s="109">
        <f>SUM(M15:M16)</f>
        <v>0</v>
      </c>
      <c r="N14" s="109">
        <f>SUM(N15:N17:N19)</f>
        <v>63270</v>
      </c>
      <c r="O14" s="109">
        <f>SUM(O15:O17:O19)</f>
        <v>0</v>
      </c>
      <c r="P14" s="109">
        <f>SUM(P15:P17:P19)</f>
        <v>103532</v>
      </c>
      <c r="Q14" s="109">
        <f>SUM(Q15:Q17:Q19)</f>
        <v>0</v>
      </c>
      <c r="R14" s="109">
        <f>SUM(R15:R17:R19)</f>
        <v>0</v>
      </c>
      <c r="S14" s="109">
        <f>SUM(S15:S17:S19)</f>
        <v>0</v>
      </c>
      <c r="T14" s="109">
        <f>SUM(T15:T17:T19)</f>
        <v>0</v>
      </c>
      <c r="U14" s="109">
        <f>SUM(U15:U17:U19)</f>
        <v>166802</v>
      </c>
      <c r="V14" s="109">
        <f>SUM(V15:V17:V19)</f>
        <v>48380.4</v>
      </c>
      <c r="W14" s="109">
        <f>SUM(W15:W17:W19)</f>
        <v>535481</v>
      </c>
      <c r="X14" s="109">
        <f>SUM(X15:X17:X19)</f>
        <v>338314.6</v>
      </c>
      <c r="Y14" s="109">
        <f>SUM(Y15:Y17:Y19)</f>
        <v>0</v>
      </c>
      <c r="Z14" s="109">
        <f>SUM(Z15:Z17:Z19)</f>
        <v>0</v>
      </c>
      <c r="AA14" s="109">
        <f>SUM(AA15:AA17:AA19)</f>
        <v>0</v>
      </c>
      <c r="AB14" s="109">
        <f>SUM(AB15:AB17:AB19)</f>
        <v>0</v>
      </c>
      <c r="AC14" s="109">
        <f>SUM(AC15:AC17,AC19)</f>
        <v>922176</v>
      </c>
      <c r="AD14" s="109">
        <f>SUM(AD15:AD17:AD19)</f>
        <v>3600</v>
      </c>
      <c r="AE14" s="109">
        <f>SUM(AE15:AE17:AE19)</f>
        <v>0</v>
      </c>
      <c r="AF14" s="109">
        <f>SUM(AF15:AF17:AF19)</f>
        <v>20400</v>
      </c>
      <c r="AG14" s="109">
        <f>SUM(AG15:AG17:AG19)</f>
        <v>0</v>
      </c>
      <c r="AH14" s="109">
        <f>SUM(AH15:AH17:AH19)</f>
        <v>0</v>
      </c>
      <c r="AI14" s="109">
        <f>SUM(AI15:AI17:AI19)</f>
        <v>0</v>
      </c>
      <c r="AJ14" s="109">
        <f>SUM(AJ15:AJ17:AJ19)</f>
        <v>0</v>
      </c>
      <c r="AK14" s="109">
        <f>SUM(AK15:AK17,AK19)</f>
        <v>3600</v>
      </c>
      <c r="AL14" s="109">
        <f>SUM(AL15:AL17,AL19)</f>
        <v>1092578</v>
      </c>
      <c r="AM14" s="111"/>
      <c r="AN14" s="112"/>
      <c r="AO14" s="113"/>
      <c r="AP14" s="113"/>
      <c r="AQ14" s="113"/>
    </row>
    <row r="15" spans="1:43" ht="51">
      <c r="A15" s="128" t="s">
        <v>150</v>
      </c>
      <c r="B15" s="167" t="s">
        <v>151</v>
      </c>
      <c r="C15" s="130" t="s">
        <v>152</v>
      </c>
      <c r="D15" s="168" t="s">
        <v>37</v>
      </c>
      <c r="E15" s="169" t="s">
        <v>153</v>
      </c>
      <c r="F15" s="121"/>
      <c r="G15" s="121"/>
      <c r="H15" s="121"/>
      <c r="I15" s="119"/>
      <c r="J15" s="121"/>
      <c r="K15" s="121"/>
      <c r="L15" s="119"/>
      <c r="M15" s="120">
        <f>F15+G15+H15+J15+K15</f>
        <v>0</v>
      </c>
      <c r="N15" s="121">
        <v>40000</v>
      </c>
      <c r="O15" s="121"/>
      <c r="P15" s="121"/>
      <c r="Q15" s="119"/>
      <c r="R15" s="121"/>
      <c r="S15" s="121"/>
      <c r="T15" s="119"/>
      <c r="U15" s="120">
        <f>N15+O15+P15+R15+S15</f>
        <v>40000</v>
      </c>
      <c r="V15" s="121"/>
      <c r="W15" s="121"/>
      <c r="X15" s="121"/>
      <c r="Y15" s="119"/>
      <c r="Z15" s="121"/>
      <c r="AA15" s="121"/>
      <c r="AB15" s="119"/>
      <c r="AC15" s="120">
        <f>V15+W15+X15+Z15+AA15</f>
        <v>0</v>
      </c>
      <c r="AD15" s="121"/>
      <c r="AE15" s="121"/>
      <c r="AF15" s="121"/>
      <c r="AG15" s="119"/>
      <c r="AH15" s="121"/>
      <c r="AI15" s="121"/>
      <c r="AJ15" s="119"/>
      <c r="AK15" s="120">
        <f>AD15+AE15+AF15+AH15+AI15</f>
        <v>0</v>
      </c>
      <c r="AL15" s="121">
        <f>AC15+U15+M15+AK15</f>
        <v>40000</v>
      </c>
      <c r="AM15" s="170" t="s">
        <v>154</v>
      </c>
      <c r="AN15" s="144" t="s">
        <v>155</v>
      </c>
      <c r="AO15" s="171" t="s">
        <v>67</v>
      </c>
      <c r="AP15" s="126"/>
      <c r="AQ15" s="127"/>
    </row>
    <row r="16" spans="1:43" s="58" customFormat="1" ht="87.75" customHeight="1">
      <c r="A16" s="114" t="s">
        <v>156</v>
      </c>
      <c r="B16" s="172" t="s">
        <v>157</v>
      </c>
      <c r="C16" s="149" t="s">
        <v>158</v>
      </c>
      <c r="D16" s="149" t="s">
        <v>37</v>
      </c>
      <c r="E16" s="134" t="s">
        <v>159</v>
      </c>
      <c r="F16" s="150"/>
      <c r="G16" s="151"/>
      <c r="H16" s="151"/>
      <c r="I16" s="151"/>
      <c r="J16" s="151"/>
      <c r="K16" s="151"/>
      <c r="L16" s="151"/>
      <c r="M16" s="120">
        <f>F16+G16+H16+J16+K16</f>
        <v>0</v>
      </c>
      <c r="N16" s="150">
        <v>5000</v>
      </c>
      <c r="O16" s="151"/>
      <c r="P16" s="151"/>
      <c r="Q16" s="151"/>
      <c r="R16" s="151"/>
      <c r="S16" s="151"/>
      <c r="T16" s="151"/>
      <c r="U16" s="120">
        <f>N16+O16+P16+R16+S16</f>
        <v>5000</v>
      </c>
      <c r="V16" s="151">
        <v>5000</v>
      </c>
      <c r="W16" s="151"/>
      <c r="X16" s="151"/>
      <c r="Y16" s="151"/>
      <c r="Z16" s="151"/>
      <c r="AA16" s="151"/>
      <c r="AB16" s="151"/>
      <c r="AC16" s="120">
        <f>V16+W16+X16+Z16+AA16</f>
        <v>5000</v>
      </c>
      <c r="AD16" s="151"/>
      <c r="AE16" s="151"/>
      <c r="AF16" s="151"/>
      <c r="AG16" s="151"/>
      <c r="AH16" s="151"/>
      <c r="AI16" s="151"/>
      <c r="AJ16" s="151"/>
      <c r="AK16" s="120">
        <f>AD16+AE16+AF16+AH16+AI16</f>
        <v>0</v>
      </c>
      <c r="AL16" s="121">
        <f>AC16+U16+M16+AK16</f>
        <v>10000</v>
      </c>
      <c r="AM16" s="173" t="s">
        <v>160</v>
      </c>
      <c r="AN16" s="141" t="s">
        <v>161</v>
      </c>
      <c r="AO16" s="147" t="s">
        <v>162</v>
      </c>
      <c r="AP16" s="147"/>
      <c r="AQ16" s="142"/>
    </row>
    <row r="17" spans="1:43" s="58" customFormat="1" ht="148.69999999999999" customHeight="1">
      <c r="A17" s="114" t="s">
        <v>163</v>
      </c>
      <c r="B17" s="172" t="s">
        <v>164</v>
      </c>
      <c r="C17" s="149" t="s">
        <v>158</v>
      </c>
      <c r="D17" s="149" t="s">
        <v>37</v>
      </c>
      <c r="E17" s="134" t="s">
        <v>165</v>
      </c>
      <c r="F17" s="150"/>
      <c r="G17" s="150"/>
      <c r="H17" s="150"/>
      <c r="I17" s="150"/>
      <c r="J17" s="150"/>
      <c r="K17" s="150"/>
      <c r="L17" s="150"/>
      <c r="M17" s="123">
        <f>F17+G17+H17+J17+K17</f>
        <v>0</v>
      </c>
      <c r="N17" s="150">
        <v>18270</v>
      </c>
      <c r="O17" s="150"/>
      <c r="P17" s="150">
        <v>103532</v>
      </c>
      <c r="Q17" s="174" t="s">
        <v>166</v>
      </c>
      <c r="R17" s="151"/>
      <c r="S17" s="150"/>
      <c r="T17" s="150"/>
      <c r="U17" s="123">
        <f>N17+O17+P17+R17+S17</f>
        <v>121802</v>
      </c>
      <c r="V17" s="509">
        <v>16199.4</v>
      </c>
      <c r="W17" s="509"/>
      <c r="X17" s="509">
        <v>91796.6</v>
      </c>
      <c r="Y17" s="174" t="s">
        <v>166</v>
      </c>
      <c r="Z17" s="150"/>
      <c r="AA17" s="150"/>
      <c r="AB17" s="150"/>
      <c r="AC17" s="123">
        <f>V17+W17+X17+Z17+AA17</f>
        <v>107996</v>
      </c>
      <c r="AD17" s="151">
        <v>3600</v>
      </c>
      <c r="AE17" s="151"/>
      <c r="AF17" s="151">
        <v>20400</v>
      </c>
      <c r="AG17" s="174" t="s">
        <v>166</v>
      </c>
      <c r="AH17" s="150"/>
      <c r="AI17" s="150"/>
      <c r="AJ17" s="150"/>
      <c r="AK17" s="123">
        <f>AD17+AE17+AH17+AI17</f>
        <v>3600</v>
      </c>
      <c r="AL17" s="118">
        <f>AC17+U17+M17+AK17</f>
        <v>233398</v>
      </c>
      <c r="AM17" s="173" t="s">
        <v>167</v>
      </c>
      <c r="AN17" s="141">
        <v>2021</v>
      </c>
      <c r="AO17" s="147" t="s">
        <v>32</v>
      </c>
      <c r="AP17" s="147"/>
      <c r="AQ17" s="142"/>
    </row>
    <row r="18" spans="1:43" s="175" customFormat="1" ht="15">
      <c r="A18" s="709" t="s">
        <v>168</v>
      </c>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row>
    <row r="19" spans="1:43" s="58" customFormat="1" ht="148.69999999999999" customHeight="1">
      <c r="A19" s="114" t="s">
        <v>169</v>
      </c>
      <c r="B19" s="172" t="s">
        <v>170</v>
      </c>
      <c r="C19" s="147" t="s">
        <v>152</v>
      </c>
      <c r="D19" s="149" t="s">
        <v>37</v>
      </c>
      <c r="E19" s="134" t="s">
        <v>171</v>
      </c>
      <c r="F19" s="150"/>
      <c r="G19" s="150"/>
      <c r="H19" s="150"/>
      <c r="I19" s="150"/>
      <c r="J19" s="150"/>
      <c r="K19" s="150"/>
      <c r="L19" s="150"/>
      <c r="M19" s="123">
        <f>F19+G19+H19+J19+K19</f>
        <v>0</v>
      </c>
      <c r="N19" s="150"/>
      <c r="O19" s="150">
        <v>0</v>
      </c>
      <c r="P19" s="150"/>
      <c r="Q19" s="150"/>
      <c r="R19" s="150"/>
      <c r="S19" s="150"/>
      <c r="T19" s="150"/>
      <c r="U19" s="123">
        <f>N19+O19+P19+R19+S19</f>
        <v>0</v>
      </c>
      <c r="V19" s="150">
        <v>27181</v>
      </c>
      <c r="W19" s="150">
        <v>535481</v>
      </c>
      <c r="X19" s="150">
        <v>246518</v>
      </c>
      <c r="Y19" s="150"/>
      <c r="Z19" s="150"/>
      <c r="AA19" s="150"/>
      <c r="AB19" s="150"/>
      <c r="AC19" s="123">
        <f>V19+W19+X19+Z19+AA19</f>
        <v>809180</v>
      </c>
      <c r="AD19" s="150"/>
      <c r="AE19" s="150"/>
      <c r="AF19" s="150"/>
      <c r="AG19" s="150"/>
      <c r="AH19" s="150"/>
      <c r="AI19" s="150"/>
      <c r="AJ19" s="150"/>
      <c r="AK19" s="123">
        <f>AD19+AE19+AF19+AH19+AI19</f>
        <v>0</v>
      </c>
      <c r="AL19" s="118">
        <f>AC19+U19+M19+AK19</f>
        <v>809180</v>
      </c>
      <c r="AM19" s="173" t="s">
        <v>172</v>
      </c>
      <c r="AN19" s="510">
        <v>2021</v>
      </c>
      <c r="AO19" s="133" t="s">
        <v>32</v>
      </c>
      <c r="AP19" s="147"/>
      <c r="AQ19" s="511"/>
    </row>
    <row r="20" spans="1:43" s="175" customFormat="1" ht="15">
      <c r="A20" s="710" t="s">
        <v>168</v>
      </c>
      <c r="B20" s="710"/>
      <c r="C20" s="710"/>
      <c r="D20" s="710"/>
      <c r="E20" s="710"/>
      <c r="F20" s="710"/>
      <c r="G20" s="710"/>
      <c r="H20" s="710"/>
      <c r="I20" s="710"/>
      <c r="J20" s="710"/>
      <c r="K20" s="710"/>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0"/>
      <c r="AI20" s="710"/>
      <c r="AJ20" s="710"/>
      <c r="AK20" s="710"/>
      <c r="AL20" s="710"/>
      <c r="AM20" s="710"/>
      <c r="AN20" s="710"/>
      <c r="AO20" s="710"/>
      <c r="AP20" s="710"/>
      <c r="AQ20" s="710"/>
    </row>
    <row r="21" spans="1:43" s="22" customFormat="1" ht="32.1" customHeight="1">
      <c r="A21" s="105"/>
      <c r="B21" s="106" t="s">
        <v>35</v>
      </c>
      <c r="C21" s="107"/>
      <c r="D21" s="107"/>
      <c r="E21" s="108"/>
      <c r="F21" s="109">
        <f>SUM(F22:F177:F179,F181,F185)</f>
        <v>9495051.8100000005</v>
      </c>
      <c r="G21" s="109">
        <f>SUM(G22:G177:G179,G181,G185)</f>
        <v>5682405.6599999992</v>
      </c>
      <c r="H21" s="109">
        <f>SUM(H22:H177:H179,H181,H185)</f>
        <v>2416748.0300000003</v>
      </c>
      <c r="I21" s="109"/>
      <c r="J21" s="109">
        <f>SUM(J22:J177:J179,J181,J185)</f>
        <v>1206297.77</v>
      </c>
      <c r="K21" s="109">
        <f>SUM(K22:K177:K179,K181,K185)</f>
        <v>290000</v>
      </c>
      <c r="L21" s="109"/>
      <c r="M21" s="109">
        <f>SUM(M22:M177:M179,M181,M185)</f>
        <v>19090503.270000003</v>
      </c>
      <c r="N21" s="109">
        <f>SUM(N22:N177:N179,N181,N183,N186,N188,N190,N192,N194,N196,N198,N200,N202,N204,N207,N209,N213,N211,N214,N216,N259)</f>
        <v>4947240.92</v>
      </c>
      <c r="O21" s="109">
        <f>SUM(O22:O177:O179,O181,O183,O186,O188,O190,O192,O194,O196,O198,O200,O202,O204,O207,O209,O213,O211,O214,O216,O259)</f>
        <v>5012927.3</v>
      </c>
      <c r="P21" s="109">
        <f>SUM(P22:P177:P179,P181,P183,P186,P188,P190,P192,P194,P196,P198,P200,P202,P204,P207,P209,P213,P211,P214,P216,P259)</f>
        <v>822323.14</v>
      </c>
      <c r="Q21" s="109">
        <f>SUM(Q22:Q177:Q179,Q181,Q183,Q186,Q188,Q190,Q192,Q194,Q196,Q198,Q200,Q202,Q204,Q207,Q209,Q213,Q211,Q214,Q216,Q259)</f>
        <v>0</v>
      </c>
      <c r="R21" s="109">
        <f>SUM(R22:R177:R179,R181,R183,R186,R188,R190,R192,R194,R196,R198,R200,R202,R204,R207,R209,R213,R211,R214,R216,R259)</f>
        <v>38500</v>
      </c>
      <c r="S21" s="109">
        <f>SUM(S22:S177:S179,S181,S183,S186,S188,S190,S192,S194,S196,S198,S200,S202,S204,S207,S209,S213,S211,S214,S216,S259)</f>
        <v>0</v>
      </c>
      <c r="T21" s="109">
        <f>SUM(T22:T177:T179,T181,T183,T186,T188,T190,T192,T194,T196,T198,T200,T202,T204,T207,T209,T213,T211,T214,T216,T259)</f>
        <v>0</v>
      </c>
      <c r="U21" s="109">
        <f>SUM(U22:U177:U179,U181,U183,U186,U188,U190,U192,U194,U196,U198,U200,U202,U204,U207,U209,U213,U211,U214,U216,U259)</f>
        <v>10833710.360000001</v>
      </c>
      <c r="V21" s="109">
        <f>SUM(V22:V177:V179,V181,V183,V186,V188,V190,V192,V194,V196,V198,V200,V202,V204,V207,V209,V213,V211,V214,V216,V259)</f>
        <v>18286230.529999997</v>
      </c>
      <c r="W21" s="109">
        <f>SUM(W22:W177:W179,W181,W183,W186,W188,W190,W192,W194,W196,W198,W200,W202,W204,W207,W209,W213,W211,W214,W216,W259)</f>
        <v>5049460.5999999996</v>
      </c>
      <c r="X21" s="109">
        <f>SUM(X22:X177:X179,X181,X183,X186,X188,X190,X192,X194,X196,X198,X200,X202,X204,X207,X209,X213,X211,X214,X216,X259)</f>
        <v>2087521.81</v>
      </c>
      <c r="Y21" s="109">
        <f>SUM(Y22:Y177:Y179,Y181,Y183,Y186,Y188,Y190,Y192,Y194,Y196,Y198,Y200,Y202,Y204,Y207,Y209,Y213,Y211,Y214,Y216,Y259)</f>
        <v>0</v>
      </c>
      <c r="Z21" s="109">
        <f>SUM(Z22:Z177:Z179,Z181,Z183,Z186,Z188,Z190,Z192,Z194,Z196,Z198,Z200,Z202,Z204,Z207,Z209,Z213,Z211,Z214,Z216,Z259)</f>
        <v>32435</v>
      </c>
      <c r="AA21" s="109">
        <f>SUM(AA22:AA177:AA179,AA181,AA183,AA186,AA188,AA190,AA192,AA194,AA196,AA198,AA200,AA202,AA204,AA207,AA209,AA213,AA211,AA214,AA216,AA259)</f>
        <v>0</v>
      </c>
      <c r="AB21" s="109">
        <f>SUM(AB22:AB177:AB179,AB181,AB183,AB186,AB188,AB190,AB192,AB194,AB196,AB198,AB200,AB202,AB204,AB207,AB209,AB213,AB211,AB214,AB216,AB259)</f>
        <v>0</v>
      </c>
      <c r="AC21" s="109">
        <f>SUM(AC22:AC177:AC179,AC181,AC183,AC186,AC188,AC190,AC192,AC194,AC196,AC198,AC200,AC202,AC204,AC207,AC209,AC213,AC211,AC214,AC216,AC259)</f>
        <v>25455647.939999998</v>
      </c>
      <c r="AD21" s="109">
        <f>SUM(AD22:AD177:AD179,AD181,AD183,AD186,AD188,AD190,AD192,AD194,AD196,AD198,AD200,AD202,AD204,AD207,AD209,AD213,AD211,AD214,AD216,AD259)</f>
        <v>1423882</v>
      </c>
      <c r="AE21" s="109">
        <f>SUM(AE22:AE177:AE179,AE181,AE183,AE186,AE188,AE190,AE192,AE194,AE196,AE198,AE200,AE202,AE204,AE207,AE209,AE213,AE211,AE214,AE216,AE259)</f>
        <v>2451166</v>
      </c>
      <c r="AF21" s="109">
        <f>SUM(AF22:AF177:AF179,AF181,AF183,AF186,AF188,AF190,AF192,AF194,AF196,AF198,AF200,AF202,AF204,AF207,AF209,AF213,AF211,AF214,AF216,AF259)</f>
        <v>331492</v>
      </c>
      <c r="AG21" s="109">
        <f>SUM(AG22:AG177:AG179,AG181,AG183,AG186,AG188,AG190,AG192,AG194,AG196,AG198,AG200,AG202,AG204,AG207,AG209,AG213,AG211,AG214,AG216,AG259)</f>
        <v>0</v>
      </c>
      <c r="AH21" s="109">
        <f>SUM(AH22:AH177:AH179,AH181,AH183,AH186,AH188,AH190,AH192,AH194,AH196,AH198,AH200,AH202,AH204,AH207,AH209,AH213,AH211,AH214,AH216,AH259)</f>
        <v>0</v>
      </c>
      <c r="AI21" s="109">
        <f>SUM(AI22:AI177:AI179,AI181,AI183,AI186,AI188,AI190,AI192,AI194,AI196,AI198,AI200,AI202,AI204,AI207,AI209,AI213,AI211,AI214,AI216,AI259)</f>
        <v>0</v>
      </c>
      <c r="AJ21" s="109">
        <f>SUM(AJ22:AJ177:AJ179,AJ181,AJ183,AJ186,AJ188,AJ190,AJ192,AJ194,AJ196,AJ198,AJ200,AJ202,AJ204,AJ207,AJ209,AJ213,AJ211,AJ214,AJ216,AJ259)</f>
        <v>0</v>
      </c>
      <c r="AK21" s="109">
        <f>SUM(AK22:AK177:AK179,AK181,AK183,AK186,AK188,AK190,AK192,AK194,AK196,AK198,AK200,AK202,AK204,AK207,AK209,AK213,AK211,AK214,AK216,AK218:AK250, AK252)</f>
        <v>16171449.470000001</v>
      </c>
      <c r="AL21" s="109">
        <f>SUM(AL22:AL177:AL179,AL181,AL183,AL186,AL188,AL190,AL192,AL194,AL196,AL198,AL200,AL202,AL204,AL207,AL209,AL213,AL211,AL214,AL216,AL218:AL250, AL252)</f>
        <v>73000655.039999992</v>
      </c>
      <c r="AM21" s="178"/>
      <c r="AN21" s="112"/>
      <c r="AO21" s="113"/>
      <c r="AP21" s="113"/>
      <c r="AQ21" s="113"/>
    </row>
    <row r="22" spans="1:43" s="46" customFormat="1" ht="104.45" customHeight="1">
      <c r="A22" s="179" t="s">
        <v>173</v>
      </c>
      <c r="B22" s="172" t="s">
        <v>174</v>
      </c>
      <c r="C22" s="116" t="s">
        <v>175</v>
      </c>
      <c r="D22" s="116" t="s">
        <v>37</v>
      </c>
      <c r="E22" s="180" t="s">
        <v>176</v>
      </c>
      <c r="F22" s="118">
        <v>0</v>
      </c>
      <c r="G22" s="143"/>
      <c r="H22" s="143"/>
      <c r="I22" s="143"/>
      <c r="J22" s="143"/>
      <c r="K22" s="143"/>
      <c r="L22" s="143"/>
      <c r="M22" s="120">
        <f>F22+G22+H22+J22+K22</f>
        <v>0</v>
      </c>
      <c r="N22" s="118">
        <v>0</v>
      </c>
      <c r="O22" s="143"/>
      <c r="P22" s="143"/>
      <c r="Q22" s="143"/>
      <c r="R22" s="143"/>
      <c r="S22" s="143"/>
      <c r="T22" s="143"/>
      <c r="U22" s="120">
        <f>N22+O22+P22+R22+S22</f>
        <v>0</v>
      </c>
      <c r="V22" s="143">
        <v>200000</v>
      </c>
      <c r="W22" s="143"/>
      <c r="X22" s="143"/>
      <c r="Y22" s="143"/>
      <c r="Z22" s="143"/>
      <c r="AA22" s="143"/>
      <c r="AB22" s="143"/>
      <c r="AC22" s="120">
        <f>V22+W22+X22+Z22+AA22</f>
        <v>200000</v>
      </c>
      <c r="AD22" s="143"/>
      <c r="AE22" s="143"/>
      <c r="AF22" s="143"/>
      <c r="AG22" s="143"/>
      <c r="AH22" s="143"/>
      <c r="AI22" s="143"/>
      <c r="AJ22" s="143"/>
      <c r="AK22" s="123">
        <f>AD22+AE22+AF22+AH22+AI22</f>
        <v>0</v>
      </c>
      <c r="AL22" s="118">
        <f>AC22+U22+M22+AK22</f>
        <v>200000</v>
      </c>
      <c r="AM22" s="181" t="s">
        <v>177</v>
      </c>
      <c r="AN22" s="141">
        <v>2021</v>
      </c>
      <c r="AO22" s="147" t="s">
        <v>32</v>
      </c>
      <c r="AP22" s="147"/>
      <c r="AQ22" s="142"/>
    </row>
    <row r="23" spans="1:43" s="46" customFormat="1" ht="65.25" customHeight="1">
      <c r="A23" s="179" t="s">
        <v>178</v>
      </c>
      <c r="B23" s="172" t="s">
        <v>179</v>
      </c>
      <c r="C23" s="149" t="s">
        <v>175</v>
      </c>
      <c r="D23" s="149" t="s">
        <v>27</v>
      </c>
      <c r="E23" s="180" t="s">
        <v>180</v>
      </c>
      <c r="F23" s="150"/>
      <c r="G23" s="151"/>
      <c r="H23" s="151"/>
      <c r="I23" s="151"/>
      <c r="J23" s="151"/>
      <c r="K23" s="151"/>
      <c r="L23" s="151"/>
      <c r="M23" s="120">
        <f>F23+G23+H23+J23+K23</f>
        <v>0</v>
      </c>
      <c r="N23" s="150">
        <v>36300</v>
      </c>
      <c r="O23" s="182"/>
      <c r="P23" s="182"/>
      <c r="Q23" s="151"/>
      <c r="R23" s="151"/>
      <c r="S23" s="151"/>
      <c r="T23" s="151"/>
      <c r="U23" s="120">
        <f>N23+O23+P23+R23+S23</f>
        <v>36300</v>
      </c>
      <c r="V23" s="151">
        <v>300000</v>
      </c>
      <c r="W23" s="182"/>
      <c r="X23" s="182"/>
      <c r="Y23" s="151"/>
      <c r="Z23" s="151"/>
      <c r="AA23" s="151"/>
      <c r="AB23" s="151"/>
      <c r="AC23" s="120">
        <f>V23+W23+X23+Z23+AA23</f>
        <v>300000</v>
      </c>
      <c r="AD23" s="151"/>
      <c r="AE23" s="182"/>
      <c r="AF23" s="182"/>
      <c r="AG23" s="151"/>
      <c r="AH23" s="151"/>
      <c r="AI23" s="151"/>
      <c r="AJ23" s="151"/>
      <c r="AK23" s="123">
        <f>AD23+AE23+AF23+AH23+AI23</f>
        <v>0</v>
      </c>
      <c r="AL23" s="118">
        <f>AC23+U23+M23+AK23</f>
        <v>336300</v>
      </c>
      <c r="AM23" s="173" t="s">
        <v>181</v>
      </c>
      <c r="AN23" s="141" t="s">
        <v>71</v>
      </c>
      <c r="AO23" s="147" t="s">
        <v>32</v>
      </c>
      <c r="AP23" s="147"/>
      <c r="AQ23" s="142"/>
    </row>
    <row r="24" spans="1:43" s="46" customFormat="1" ht="124.15" customHeight="1">
      <c r="A24" s="179" t="s">
        <v>182</v>
      </c>
      <c r="B24" s="172" t="s">
        <v>183</v>
      </c>
      <c r="C24" s="149" t="s">
        <v>184</v>
      </c>
      <c r="D24" s="149" t="s">
        <v>27</v>
      </c>
      <c r="E24" s="183" t="s">
        <v>185</v>
      </c>
      <c r="F24" s="150">
        <v>217748.21000000002</v>
      </c>
      <c r="G24" s="151"/>
      <c r="H24" s="151"/>
      <c r="I24" s="151"/>
      <c r="J24" s="151"/>
      <c r="K24" s="151"/>
      <c r="L24" s="151"/>
      <c r="M24" s="123">
        <f>F24+G24+H24+J24+K24</f>
        <v>217748.21000000002</v>
      </c>
      <c r="N24" s="184">
        <f>265841+19361</f>
        <v>285202</v>
      </c>
      <c r="O24" s="185">
        <f>797522-16966</f>
        <v>780556</v>
      </c>
      <c r="P24" s="151"/>
      <c r="Q24" s="151"/>
      <c r="R24" s="151"/>
      <c r="S24" s="151"/>
      <c r="T24" s="151"/>
      <c r="U24" s="123">
        <f>N24+O24+P24+R24+S24</f>
        <v>1065758</v>
      </c>
      <c r="V24" s="151"/>
      <c r="W24" s="185"/>
      <c r="X24" s="151"/>
      <c r="Y24" s="151"/>
      <c r="Z24" s="151"/>
      <c r="AA24" s="151"/>
      <c r="AB24" s="151"/>
      <c r="AC24" s="123">
        <f>V24+W24+X24+Z24+AA24</f>
        <v>0</v>
      </c>
      <c r="AD24" s="151"/>
      <c r="AE24" s="185"/>
      <c r="AF24" s="151"/>
      <c r="AG24" s="151"/>
      <c r="AH24" s="151"/>
      <c r="AI24" s="151"/>
      <c r="AJ24" s="151"/>
      <c r="AK24" s="123">
        <f>AD24+AE24+AF24+AH24+AI24</f>
        <v>0</v>
      </c>
      <c r="AL24" s="118">
        <f>AC24+U24+M24+AK24</f>
        <v>1283506.21</v>
      </c>
      <c r="AM24" s="186" t="s">
        <v>183</v>
      </c>
      <c r="AN24" s="145" t="s">
        <v>95</v>
      </c>
      <c r="AO24" s="147" t="s">
        <v>32</v>
      </c>
      <c r="AP24" s="133" t="s">
        <v>33</v>
      </c>
      <c r="AQ24" s="142" t="s">
        <v>186</v>
      </c>
    </row>
    <row r="25" spans="1:43" s="46" customFormat="1" ht="220.15" customHeight="1">
      <c r="A25" s="114" t="s">
        <v>187</v>
      </c>
      <c r="B25" s="187" t="s">
        <v>188</v>
      </c>
      <c r="C25" s="116" t="s">
        <v>184</v>
      </c>
      <c r="D25" s="116" t="s">
        <v>27</v>
      </c>
      <c r="E25" s="188" t="s">
        <v>189</v>
      </c>
      <c r="F25" s="143"/>
      <c r="G25" s="143"/>
      <c r="H25" s="143"/>
      <c r="I25" s="143"/>
      <c r="J25" s="143"/>
      <c r="K25" s="143"/>
      <c r="L25" s="143"/>
      <c r="M25" s="189">
        <f>F25+G25+H25+J25+K25</f>
        <v>0</v>
      </c>
      <c r="N25" s="143">
        <v>21162.9</v>
      </c>
      <c r="O25" s="143"/>
      <c r="P25" s="143"/>
      <c r="Q25" s="143"/>
      <c r="R25" s="143"/>
      <c r="S25" s="143"/>
      <c r="T25" s="143"/>
      <c r="U25" s="189">
        <f>N25+O25+P25+R25+S25</f>
        <v>21162.9</v>
      </c>
      <c r="V25" s="143">
        <v>196781.72</v>
      </c>
      <c r="W25" s="143">
        <v>367859.13</v>
      </c>
      <c r="X25" s="143"/>
      <c r="Y25" s="143"/>
      <c r="Z25" s="143"/>
      <c r="AA25" s="143"/>
      <c r="AB25" s="143"/>
      <c r="AC25" s="189">
        <f>V25+W25+X25+Z25+AA25</f>
        <v>564640.85</v>
      </c>
      <c r="AD25" s="143">
        <v>46402</v>
      </c>
      <c r="AE25" s="143"/>
      <c r="AF25" s="143"/>
      <c r="AG25" s="143"/>
      <c r="AH25" s="143"/>
      <c r="AI25" s="143"/>
      <c r="AJ25" s="143"/>
      <c r="AK25" s="189">
        <f>AD25+AE25+AF25+AH25+AI25</f>
        <v>46402</v>
      </c>
      <c r="AL25" s="118">
        <f>AC25+U25+M25+AK25</f>
        <v>632205.75</v>
      </c>
      <c r="AM25" s="181" t="s">
        <v>190</v>
      </c>
      <c r="AN25" s="140" t="s">
        <v>71</v>
      </c>
      <c r="AO25" s="147" t="s">
        <v>32</v>
      </c>
      <c r="AP25" s="147"/>
      <c r="AQ25" s="147"/>
    </row>
    <row r="26" spans="1:43" s="46" customFormat="1" ht="24.75" customHeight="1">
      <c r="A26" s="711" t="s">
        <v>191</v>
      </c>
      <c r="B26" s="711"/>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AF26" s="711"/>
      <c r="AG26" s="711"/>
      <c r="AH26" s="711"/>
      <c r="AI26" s="711"/>
      <c r="AJ26" s="711"/>
      <c r="AK26" s="711"/>
      <c r="AL26" s="711"/>
      <c r="AM26" s="711"/>
      <c r="AN26" s="711"/>
      <c r="AO26" s="711"/>
      <c r="AP26" s="711"/>
      <c r="AQ26" s="711"/>
    </row>
    <row r="27" spans="1:43" s="46" customFormat="1" ht="234.6" customHeight="1">
      <c r="A27" s="190" t="s">
        <v>192</v>
      </c>
      <c r="B27" s="191" t="s">
        <v>193</v>
      </c>
      <c r="C27" s="192" t="s">
        <v>184</v>
      </c>
      <c r="D27" s="193" t="s">
        <v>37</v>
      </c>
      <c r="E27" s="188" t="s">
        <v>189</v>
      </c>
      <c r="F27" s="194"/>
      <c r="G27" s="194"/>
      <c r="H27" s="194"/>
      <c r="I27" s="194"/>
      <c r="J27" s="194"/>
      <c r="K27" s="194"/>
      <c r="L27" s="194"/>
      <c r="M27" s="189">
        <f>F27+G27+H27+J27+K27</f>
        <v>0</v>
      </c>
      <c r="N27" s="194"/>
      <c r="O27" s="194"/>
      <c r="P27" s="194"/>
      <c r="Q27" s="194"/>
      <c r="R27" s="194"/>
      <c r="S27" s="194"/>
      <c r="T27" s="194"/>
      <c r="U27" s="195">
        <f>N27+O27+P27+R27+S27</f>
        <v>0</v>
      </c>
      <c r="V27" s="196">
        <f>59668.44+11343.5</f>
        <v>71011.94</v>
      </c>
      <c r="W27" s="194">
        <v>84000</v>
      </c>
      <c r="X27" s="194"/>
      <c r="Y27" s="194"/>
      <c r="Z27" s="194"/>
      <c r="AA27" s="194"/>
      <c r="AB27" s="194"/>
      <c r="AC27" s="195">
        <f>V27+W27+X27+Z27+AA27</f>
        <v>155011.94</v>
      </c>
      <c r="AD27" s="196">
        <v>11604</v>
      </c>
      <c r="AE27" s="194">
        <v>17750</v>
      </c>
      <c r="AF27" s="194"/>
      <c r="AG27" s="194"/>
      <c r="AH27" s="194"/>
      <c r="AI27" s="194"/>
      <c r="AJ27" s="194"/>
      <c r="AK27" s="195">
        <f>AD27+AE27+AF27+AH27+AI27</f>
        <v>29354</v>
      </c>
      <c r="AL27" s="118">
        <f>AC27+U27+M27+AK27</f>
        <v>184365.94</v>
      </c>
      <c r="AM27" s="582" t="s">
        <v>194</v>
      </c>
      <c r="AN27" s="197" t="s">
        <v>161</v>
      </c>
      <c r="AO27" s="193" t="s">
        <v>32</v>
      </c>
      <c r="AP27" s="193"/>
      <c r="AQ27" s="193"/>
    </row>
    <row r="28" spans="1:43" s="46" customFormat="1" ht="25.5" customHeight="1">
      <c r="A28" s="711" t="s">
        <v>191</v>
      </c>
      <c r="B28" s="711"/>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711"/>
      <c r="AK28" s="711"/>
      <c r="AL28" s="711"/>
      <c r="AM28" s="711"/>
      <c r="AN28" s="711"/>
      <c r="AO28" s="711"/>
      <c r="AP28" s="711"/>
      <c r="AQ28" s="711"/>
    </row>
    <row r="29" spans="1:43" s="46" customFormat="1" ht="88.5" customHeight="1">
      <c r="A29" s="179" t="s">
        <v>195</v>
      </c>
      <c r="B29" s="187" t="s">
        <v>196</v>
      </c>
      <c r="C29" s="116" t="s">
        <v>184</v>
      </c>
      <c r="D29" s="116" t="s">
        <v>27</v>
      </c>
      <c r="E29" s="180" t="s">
        <v>197</v>
      </c>
      <c r="F29" s="118">
        <v>2283053.75</v>
      </c>
      <c r="G29" s="118">
        <v>1531092.37</v>
      </c>
      <c r="H29" s="118"/>
      <c r="I29" s="143"/>
      <c r="J29" s="118"/>
      <c r="K29" s="118"/>
      <c r="L29" s="143"/>
      <c r="M29" s="120">
        <f>F29+G29+H29+J29+K29</f>
        <v>3814146.12</v>
      </c>
      <c r="N29" s="184">
        <v>267321</v>
      </c>
      <c r="O29" s="185">
        <f>1026254-281211</f>
        <v>745043</v>
      </c>
      <c r="P29" s="118"/>
      <c r="Q29" s="143"/>
      <c r="R29" s="118"/>
      <c r="S29" s="118"/>
      <c r="T29" s="143"/>
      <c r="U29" s="120">
        <f>N29+O29+P29+R29+S29</f>
        <v>1012364</v>
      </c>
      <c r="V29" s="118"/>
      <c r="W29" s="185"/>
      <c r="X29" s="118"/>
      <c r="Y29" s="143"/>
      <c r="Z29" s="118"/>
      <c r="AA29" s="118"/>
      <c r="AB29" s="143"/>
      <c r="AC29" s="120">
        <f>V29+W29+X29+Z29+AA29</f>
        <v>0</v>
      </c>
      <c r="AD29" s="118"/>
      <c r="AE29" s="185"/>
      <c r="AF29" s="118"/>
      <c r="AG29" s="143"/>
      <c r="AH29" s="118"/>
      <c r="AI29" s="118"/>
      <c r="AJ29" s="143"/>
      <c r="AK29" s="120">
        <f>AD29+AE29+AF29+AH29+AI29</f>
        <v>0</v>
      </c>
      <c r="AL29" s="121">
        <f>AC29+U29+M29+AK29</f>
        <v>4826510.12</v>
      </c>
      <c r="AM29" s="198" t="s">
        <v>198</v>
      </c>
      <c r="AN29" s="144" t="s">
        <v>199</v>
      </c>
      <c r="AO29" s="147" t="s">
        <v>32</v>
      </c>
      <c r="AP29" s="147" t="s">
        <v>33</v>
      </c>
      <c r="AQ29" s="142" t="s">
        <v>186</v>
      </c>
    </row>
    <row r="30" spans="1:43" s="46" customFormat="1" ht="63.75">
      <c r="A30" s="179" t="s">
        <v>200</v>
      </c>
      <c r="B30" s="187" t="s">
        <v>201</v>
      </c>
      <c r="C30" s="116" t="s">
        <v>184</v>
      </c>
      <c r="D30" s="116" t="s">
        <v>27</v>
      </c>
      <c r="E30" s="180" t="s">
        <v>202</v>
      </c>
      <c r="F30" s="118">
        <f>21316+8712</f>
        <v>30028</v>
      </c>
      <c r="G30" s="118"/>
      <c r="H30" s="118"/>
      <c r="I30" s="143"/>
      <c r="J30" s="118"/>
      <c r="K30" s="118"/>
      <c r="L30" s="143"/>
      <c r="M30" s="123">
        <f>F30+G30+H30+J30+K30</f>
        <v>30028</v>
      </c>
      <c r="N30" s="118"/>
      <c r="O30" s="118"/>
      <c r="P30" s="118"/>
      <c r="Q30" s="143"/>
      <c r="R30" s="118"/>
      <c r="S30" s="118"/>
      <c r="T30" s="143"/>
      <c r="U30" s="123">
        <f>N30+O30+P30+R30+S30</f>
        <v>0</v>
      </c>
      <c r="V30" s="118"/>
      <c r="W30" s="118"/>
      <c r="X30" s="118"/>
      <c r="Y30" s="143"/>
      <c r="Z30" s="118"/>
      <c r="AA30" s="118"/>
      <c r="AB30" s="143"/>
      <c r="AC30" s="123">
        <f>V30+W30+X30+Z30+AA30</f>
        <v>0</v>
      </c>
      <c r="AD30" s="118"/>
      <c r="AE30" s="118"/>
      <c r="AF30" s="118"/>
      <c r="AG30" s="143"/>
      <c r="AH30" s="118"/>
      <c r="AI30" s="118"/>
      <c r="AJ30" s="143"/>
      <c r="AK30" s="123">
        <f>AD30+AE30+AF30+AH30+AI30</f>
        <v>0</v>
      </c>
      <c r="AL30" s="118">
        <f>AC30+U30+M30+AK30</f>
        <v>30028</v>
      </c>
      <c r="AM30" s="198" t="s">
        <v>201</v>
      </c>
      <c r="AN30" s="144" t="s">
        <v>199</v>
      </c>
      <c r="AO30" s="147" t="s">
        <v>32</v>
      </c>
      <c r="AP30" s="147"/>
      <c r="AQ30" s="142"/>
    </row>
    <row r="31" spans="1:43" s="46" customFormat="1" ht="63.75">
      <c r="A31" s="179" t="s">
        <v>203</v>
      </c>
      <c r="B31" s="187" t="s">
        <v>204</v>
      </c>
      <c r="C31" s="116" t="s">
        <v>184</v>
      </c>
      <c r="D31" s="116" t="s">
        <v>27</v>
      </c>
      <c r="E31" s="180" t="s">
        <v>205</v>
      </c>
      <c r="F31" s="118"/>
      <c r="G31" s="118"/>
      <c r="H31" s="118"/>
      <c r="I31" s="143"/>
      <c r="J31" s="118"/>
      <c r="K31" s="118"/>
      <c r="L31" s="143"/>
      <c r="M31" s="123">
        <f>F31+G31+H31+J31+K31</f>
        <v>0</v>
      </c>
      <c r="N31" s="118"/>
      <c r="O31" s="118"/>
      <c r="P31" s="118"/>
      <c r="Q31" s="143"/>
      <c r="R31" s="118"/>
      <c r="S31" s="118"/>
      <c r="T31" s="143"/>
      <c r="U31" s="123">
        <f>N31+O31+P31+R31+S31</f>
        <v>0</v>
      </c>
      <c r="V31" s="118"/>
      <c r="W31" s="118"/>
      <c r="X31" s="118"/>
      <c r="Y31" s="143"/>
      <c r="Z31" s="118"/>
      <c r="AA31" s="118"/>
      <c r="AB31" s="143"/>
      <c r="AC31" s="123">
        <f>V31+W31+X31+Z31+AA31</f>
        <v>0</v>
      </c>
      <c r="AD31" s="118"/>
      <c r="AE31" s="118"/>
      <c r="AF31" s="118"/>
      <c r="AG31" s="143"/>
      <c r="AH31" s="118"/>
      <c r="AI31" s="118"/>
      <c r="AJ31" s="143"/>
      <c r="AK31" s="123">
        <f>AD31+AE31+AF31+AH31+AI31</f>
        <v>0</v>
      </c>
      <c r="AL31" s="118">
        <f>AC31+U31+M31+AK31</f>
        <v>0</v>
      </c>
      <c r="AM31" s="187" t="s">
        <v>206</v>
      </c>
      <c r="AN31" s="144" t="s">
        <v>207</v>
      </c>
      <c r="AO31" s="147" t="s">
        <v>32</v>
      </c>
      <c r="AP31" s="147"/>
      <c r="AQ31" s="142"/>
    </row>
    <row r="32" spans="1:43" s="46" customFormat="1" ht="342" customHeight="1">
      <c r="A32" s="199" t="s">
        <v>208</v>
      </c>
      <c r="B32" s="200" t="s">
        <v>209</v>
      </c>
      <c r="C32" s="200" t="s">
        <v>184</v>
      </c>
      <c r="D32" s="200" t="s">
        <v>37</v>
      </c>
      <c r="E32" s="188" t="s">
        <v>189</v>
      </c>
      <c r="F32" s="201"/>
      <c r="G32" s="202"/>
      <c r="H32" s="201"/>
      <c r="I32" s="201"/>
      <c r="J32" s="201"/>
      <c r="K32" s="201"/>
      <c r="L32" s="201"/>
      <c r="M32" s="189">
        <f>F32+G32+H32+J32+K32</f>
        <v>0</v>
      </c>
      <c r="N32" s="201"/>
      <c r="O32" s="202" t="s">
        <v>210</v>
      </c>
      <c r="P32" s="201"/>
      <c r="Q32" s="201"/>
      <c r="R32" s="201"/>
      <c r="S32" s="201"/>
      <c r="T32" s="201"/>
      <c r="U32" s="201">
        <v>12719</v>
      </c>
      <c r="V32" s="201">
        <f>218550+12075.8</f>
        <v>230625.8</v>
      </c>
      <c r="W32" s="202">
        <v>90000</v>
      </c>
      <c r="X32" s="201"/>
      <c r="Y32" s="201"/>
      <c r="Z32" s="201"/>
      <c r="AA32" s="201"/>
      <c r="AB32" s="201"/>
      <c r="AC32" s="201">
        <f>W32+V32</f>
        <v>320625.8</v>
      </c>
      <c r="AD32" s="201">
        <v>178586</v>
      </c>
      <c r="AE32" s="202">
        <v>9000</v>
      </c>
      <c r="AF32" s="201"/>
      <c r="AG32" s="201"/>
      <c r="AH32" s="201"/>
      <c r="AI32" s="201"/>
      <c r="AJ32" s="201"/>
      <c r="AK32" s="201">
        <f>AE32+AD32</f>
        <v>187586</v>
      </c>
      <c r="AL32" s="118">
        <f>AC32+U32+M32+AK32</f>
        <v>520930.8</v>
      </c>
      <c r="AM32" s="583" t="s">
        <v>211</v>
      </c>
      <c r="AN32" s="203" t="s">
        <v>55</v>
      </c>
      <c r="AO32" s="147" t="s">
        <v>212</v>
      </c>
      <c r="AP32" s="146"/>
      <c r="AQ32" s="146"/>
    </row>
    <row r="33" spans="1:43" s="46" customFormat="1" ht="20.25" customHeight="1">
      <c r="A33" s="715" t="s">
        <v>191</v>
      </c>
      <c r="B33" s="715"/>
      <c r="C33" s="715"/>
      <c r="D33" s="715"/>
      <c r="E33" s="715"/>
      <c r="F33" s="715"/>
      <c r="G33" s="715"/>
      <c r="H33" s="715"/>
      <c r="I33" s="715"/>
      <c r="J33" s="715"/>
      <c r="K33" s="715"/>
      <c r="L33" s="715"/>
      <c r="M33" s="715"/>
      <c r="N33" s="715"/>
      <c r="O33" s="715"/>
      <c r="P33" s="715"/>
      <c r="Q33" s="715"/>
      <c r="R33" s="715"/>
      <c r="S33" s="715"/>
      <c r="T33" s="715"/>
      <c r="U33" s="715"/>
      <c r="V33" s="715"/>
      <c r="W33" s="715"/>
      <c r="X33" s="715"/>
      <c r="Y33" s="715"/>
      <c r="Z33" s="715"/>
      <c r="AA33" s="715"/>
      <c r="AB33" s="715"/>
      <c r="AC33" s="715"/>
      <c r="AD33" s="715"/>
      <c r="AE33" s="715"/>
      <c r="AF33" s="715"/>
      <c r="AG33" s="715"/>
      <c r="AH33" s="715"/>
      <c r="AI33" s="715"/>
      <c r="AJ33" s="715"/>
      <c r="AK33" s="715"/>
      <c r="AL33" s="715"/>
      <c r="AM33" s="715"/>
      <c r="AN33" s="715"/>
      <c r="AO33" s="715"/>
      <c r="AP33" s="715"/>
      <c r="AQ33" s="715"/>
    </row>
    <row r="34" spans="1:43" s="46" customFormat="1" ht="24.75" customHeight="1">
      <c r="A34" s="179" t="s">
        <v>1922</v>
      </c>
      <c r="B34" s="680" t="s">
        <v>1938</v>
      </c>
      <c r="C34" s="717"/>
      <c r="D34" s="717"/>
      <c r="E34" s="717"/>
      <c r="F34" s="717"/>
      <c r="G34" s="717"/>
      <c r="H34" s="717"/>
      <c r="I34" s="717"/>
      <c r="J34" s="717"/>
      <c r="K34" s="717"/>
      <c r="L34" s="717"/>
      <c r="M34" s="717"/>
      <c r="N34" s="717"/>
      <c r="O34" s="717"/>
      <c r="P34" s="717"/>
      <c r="Q34" s="717"/>
      <c r="R34" s="717"/>
      <c r="S34" s="717"/>
      <c r="T34" s="717"/>
      <c r="U34" s="717"/>
      <c r="V34" s="717"/>
      <c r="W34" s="717"/>
      <c r="X34" s="717"/>
      <c r="Y34" s="717"/>
      <c r="Z34" s="717"/>
      <c r="AA34" s="717"/>
      <c r="AB34" s="717"/>
      <c r="AC34" s="717"/>
      <c r="AD34" s="717"/>
      <c r="AE34" s="717"/>
      <c r="AF34" s="717"/>
      <c r="AG34" s="717"/>
      <c r="AH34" s="717"/>
      <c r="AI34" s="717"/>
      <c r="AJ34" s="717"/>
      <c r="AK34" s="717"/>
      <c r="AL34" s="717"/>
      <c r="AM34" s="717"/>
      <c r="AN34" s="717"/>
      <c r="AO34" s="717"/>
      <c r="AP34" s="717"/>
      <c r="AQ34" s="718"/>
    </row>
    <row r="35" spans="1:43" s="46" customFormat="1" ht="94.9" customHeight="1">
      <c r="A35" s="179" t="s">
        <v>213</v>
      </c>
      <c r="B35" s="187" t="s">
        <v>214</v>
      </c>
      <c r="C35" s="116" t="s">
        <v>184</v>
      </c>
      <c r="D35" s="116" t="s">
        <v>27</v>
      </c>
      <c r="E35" s="180" t="s">
        <v>176</v>
      </c>
      <c r="F35" s="118">
        <v>24064</v>
      </c>
      <c r="G35" s="118"/>
      <c r="H35" s="118"/>
      <c r="I35" s="143"/>
      <c r="J35" s="118"/>
      <c r="K35" s="118"/>
      <c r="L35" s="143"/>
      <c r="M35" s="120">
        <f t="shared" ref="M35:M52" si="0">F35+G35+H35+J35+K35</f>
        <v>24064</v>
      </c>
      <c r="N35" s="118"/>
      <c r="O35" s="118"/>
      <c r="P35" s="118"/>
      <c r="Q35" s="143"/>
      <c r="R35" s="118"/>
      <c r="S35" s="118"/>
      <c r="T35" s="143"/>
      <c r="U35" s="120">
        <f t="shared" ref="U35:U52" si="1">N35+O35+P35+R35+S35</f>
        <v>0</v>
      </c>
      <c r="V35" s="118"/>
      <c r="W35" s="118"/>
      <c r="X35" s="118"/>
      <c r="Y35" s="143"/>
      <c r="Z35" s="118"/>
      <c r="AA35" s="118"/>
      <c r="AB35" s="143"/>
      <c r="AC35" s="120">
        <f t="shared" ref="AC35:AC52" si="2">V35+W35+X35+Z35+AA35</f>
        <v>0</v>
      </c>
      <c r="AD35" s="118"/>
      <c r="AE35" s="118"/>
      <c r="AF35" s="118"/>
      <c r="AG35" s="143"/>
      <c r="AH35" s="118"/>
      <c r="AI35" s="118"/>
      <c r="AJ35" s="143"/>
      <c r="AK35" s="120">
        <f t="shared" ref="AK35:AK52" si="3">AD35+AE35+AF35+AH35+AI35</f>
        <v>0</v>
      </c>
      <c r="AL35" s="121">
        <f t="shared" ref="AL35:AL52" si="4">AC35+U35+M35+AK35</f>
        <v>24064</v>
      </c>
      <c r="AM35" s="187" t="s">
        <v>215</v>
      </c>
      <c r="AN35" s="144" t="s">
        <v>199</v>
      </c>
      <c r="AO35" s="147" t="s">
        <v>32</v>
      </c>
      <c r="AP35" s="147" t="s">
        <v>33</v>
      </c>
      <c r="AQ35" s="142" t="s">
        <v>186</v>
      </c>
    </row>
    <row r="36" spans="1:43" s="540" customFormat="1" ht="78" customHeight="1">
      <c r="A36" s="530" t="s">
        <v>216</v>
      </c>
      <c r="B36" s="531" t="s">
        <v>1929</v>
      </c>
      <c r="C36" s="532" t="s">
        <v>184</v>
      </c>
      <c r="D36" s="532" t="s">
        <v>27</v>
      </c>
      <c r="E36" s="533" t="s">
        <v>176</v>
      </c>
      <c r="F36" s="534">
        <v>0</v>
      </c>
      <c r="G36" s="534"/>
      <c r="H36" s="534"/>
      <c r="I36" s="535"/>
      <c r="J36" s="534"/>
      <c r="K36" s="534"/>
      <c r="L36" s="535"/>
      <c r="M36" s="536">
        <f t="shared" si="0"/>
        <v>0</v>
      </c>
      <c r="N36" s="534">
        <v>20000</v>
      </c>
      <c r="O36" s="534"/>
      <c r="P36" s="534"/>
      <c r="Q36" s="535"/>
      <c r="R36" s="534"/>
      <c r="S36" s="534"/>
      <c r="T36" s="535"/>
      <c r="U36" s="536">
        <f t="shared" si="1"/>
        <v>20000</v>
      </c>
      <c r="V36" s="534">
        <v>175000</v>
      </c>
      <c r="W36" s="534"/>
      <c r="X36" s="534"/>
      <c r="Y36" s="535"/>
      <c r="Z36" s="534"/>
      <c r="AA36" s="534"/>
      <c r="AB36" s="535"/>
      <c r="AC36" s="536">
        <f t="shared" si="2"/>
        <v>175000</v>
      </c>
      <c r="AD36" s="534"/>
      <c r="AE36" s="534"/>
      <c r="AF36" s="534"/>
      <c r="AG36" s="535"/>
      <c r="AH36" s="534"/>
      <c r="AI36" s="534"/>
      <c r="AJ36" s="535"/>
      <c r="AK36" s="536">
        <f t="shared" si="3"/>
        <v>0</v>
      </c>
      <c r="AL36" s="534">
        <f>AC36+U36+M36</f>
        <v>195000</v>
      </c>
      <c r="AM36" s="531" t="s">
        <v>1930</v>
      </c>
      <c r="AN36" s="537" t="s">
        <v>935</v>
      </c>
      <c r="AO36" s="538" t="s">
        <v>32</v>
      </c>
      <c r="AP36" s="538"/>
      <c r="AQ36" s="539"/>
    </row>
    <row r="37" spans="1:43" s="46" customFormat="1" ht="63.75">
      <c r="A37" s="179" t="s">
        <v>217</v>
      </c>
      <c r="B37" s="187" t="s">
        <v>218</v>
      </c>
      <c r="C37" s="116" t="s">
        <v>184</v>
      </c>
      <c r="D37" s="116" t="s">
        <v>27</v>
      </c>
      <c r="E37" s="180" t="s">
        <v>176</v>
      </c>
      <c r="F37" s="118"/>
      <c r="G37" s="118"/>
      <c r="H37" s="118"/>
      <c r="I37" s="143"/>
      <c r="J37" s="118"/>
      <c r="K37" s="118"/>
      <c r="L37" s="143"/>
      <c r="M37" s="120">
        <f t="shared" si="0"/>
        <v>0</v>
      </c>
      <c r="N37" s="118"/>
      <c r="O37" s="118"/>
      <c r="P37" s="118"/>
      <c r="Q37" s="143"/>
      <c r="R37" s="118"/>
      <c r="S37" s="118"/>
      <c r="T37" s="143"/>
      <c r="U37" s="120">
        <f t="shared" si="1"/>
        <v>0</v>
      </c>
      <c r="V37" s="143">
        <v>200000</v>
      </c>
      <c r="W37" s="118"/>
      <c r="X37" s="118"/>
      <c r="Y37" s="143"/>
      <c r="Z37" s="118"/>
      <c r="AA37" s="118"/>
      <c r="AB37" s="143"/>
      <c r="AC37" s="120">
        <f t="shared" si="2"/>
        <v>200000</v>
      </c>
      <c r="AD37" s="143"/>
      <c r="AE37" s="118"/>
      <c r="AF37" s="118"/>
      <c r="AG37" s="143"/>
      <c r="AH37" s="118"/>
      <c r="AI37" s="118"/>
      <c r="AJ37" s="143"/>
      <c r="AK37" s="120">
        <f t="shared" si="3"/>
        <v>0</v>
      </c>
      <c r="AL37" s="121">
        <f t="shared" si="4"/>
        <v>200000</v>
      </c>
      <c r="AM37" s="187" t="s">
        <v>219</v>
      </c>
      <c r="AN37" s="204">
        <v>2020</v>
      </c>
      <c r="AO37" s="147" t="s">
        <v>32</v>
      </c>
      <c r="AP37" s="147" t="s">
        <v>33</v>
      </c>
      <c r="AQ37" s="142" t="s">
        <v>186</v>
      </c>
    </row>
    <row r="38" spans="1:43" s="46" customFormat="1" ht="63.75">
      <c r="A38" s="179" t="s">
        <v>220</v>
      </c>
      <c r="B38" s="187" t="s">
        <v>221</v>
      </c>
      <c r="C38" s="116" t="s">
        <v>184</v>
      </c>
      <c r="D38" s="116" t="s">
        <v>37</v>
      </c>
      <c r="E38" s="180" t="s">
        <v>222</v>
      </c>
      <c r="F38" s="118"/>
      <c r="G38" s="118"/>
      <c r="H38" s="118"/>
      <c r="I38" s="143"/>
      <c r="J38" s="118"/>
      <c r="K38" s="118"/>
      <c r="L38" s="143"/>
      <c r="M38" s="120">
        <f t="shared" si="0"/>
        <v>0</v>
      </c>
      <c r="N38" s="118"/>
      <c r="O38" s="118"/>
      <c r="P38" s="118"/>
      <c r="Q38" s="143"/>
      <c r="R38" s="118"/>
      <c r="S38" s="118"/>
      <c r="T38" s="143"/>
      <c r="U38" s="120">
        <f t="shared" si="1"/>
        <v>0</v>
      </c>
      <c r="V38" s="143">
        <v>3493</v>
      </c>
      <c r="W38" s="118"/>
      <c r="X38" s="118"/>
      <c r="Y38" s="143"/>
      <c r="Z38" s="118"/>
      <c r="AA38" s="118"/>
      <c r="AB38" s="143"/>
      <c r="AC38" s="120">
        <f t="shared" si="2"/>
        <v>3493</v>
      </c>
      <c r="AD38" s="143"/>
      <c r="AE38" s="118"/>
      <c r="AF38" s="118"/>
      <c r="AG38" s="143"/>
      <c r="AH38" s="118"/>
      <c r="AI38" s="118"/>
      <c r="AJ38" s="143"/>
      <c r="AK38" s="120">
        <f t="shared" si="3"/>
        <v>0</v>
      </c>
      <c r="AL38" s="121">
        <f t="shared" si="4"/>
        <v>3493</v>
      </c>
      <c r="AM38" s="187" t="s">
        <v>221</v>
      </c>
      <c r="AN38" s="204">
        <v>2021</v>
      </c>
      <c r="AO38" s="147" t="s">
        <v>223</v>
      </c>
      <c r="AP38" s="147"/>
      <c r="AQ38" s="142"/>
    </row>
    <row r="39" spans="1:43" s="46" customFormat="1" ht="69.95" customHeight="1">
      <c r="A39" s="179" t="s">
        <v>224</v>
      </c>
      <c r="B39" s="187" t="s">
        <v>225</v>
      </c>
      <c r="C39" s="116" t="s">
        <v>184</v>
      </c>
      <c r="D39" s="116" t="s">
        <v>37</v>
      </c>
      <c r="E39" s="180" t="s">
        <v>222</v>
      </c>
      <c r="F39" s="118"/>
      <c r="G39" s="118"/>
      <c r="H39" s="118"/>
      <c r="I39" s="143"/>
      <c r="J39" s="118"/>
      <c r="K39" s="118"/>
      <c r="L39" s="143"/>
      <c r="M39" s="120">
        <f t="shared" si="0"/>
        <v>0</v>
      </c>
      <c r="N39" s="118"/>
      <c r="O39" s="118"/>
      <c r="P39" s="118"/>
      <c r="Q39" s="143"/>
      <c r="R39" s="118"/>
      <c r="S39" s="118"/>
      <c r="T39" s="143"/>
      <c r="U39" s="120">
        <f t="shared" si="1"/>
        <v>0</v>
      </c>
      <c r="V39" s="143">
        <v>10000</v>
      </c>
      <c r="W39" s="118"/>
      <c r="X39" s="118"/>
      <c r="Y39" s="143"/>
      <c r="Z39" s="118"/>
      <c r="AA39" s="118"/>
      <c r="AB39" s="143"/>
      <c r="AC39" s="120">
        <f t="shared" si="2"/>
        <v>10000</v>
      </c>
      <c r="AD39" s="143"/>
      <c r="AE39" s="118"/>
      <c r="AF39" s="118"/>
      <c r="AG39" s="143"/>
      <c r="AH39" s="118"/>
      <c r="AI39" s="118"/>
      <c r="AJ39" s="143"/>
      <c r="AK39" s="120">
        <f t="shared" si="3"/>
        <v>0</v>
      </c>
      <c r="AL39" s="121">
        <f t="shared" si="4"/>
        <v>10000</v>
      </c>
      <c r="AM39" s="187" t="s">
        <v>225</v>
      </c>
      <c r="AN39" s="204">
        <v>2021</v>
      </c>
      <c r="AO39" s="147" t="s">
        <v>223</v>
      </c>
      <c r="AP39" s="147"/>
      <c r="AQ39" s="142"/>
    </row>
    <row r="40" spans="1:43" s="46" customFormat="1" ht="63.75">
      <c r="A40" s="179" t="s">
        <v>226</v>
      </c>
      <c r="B40" s="187" t="s">
        <v>227</v>
      </c>
      <c r="C40" s="116" t="s">
        <v>184</v>
      </c>
      <c r="D40" s="116" t="s">
        <v>37</v>
      </c>
      <c r="E40" s="180" t="s">
        <v>222</v>
      </c>
      <c r="F40" s="118"/>
      <c r="G40" s="118"/>
      <c r="H40" s="118"/>
      <c r="I40" s="143"/>
      <c r="J40" s="118"/>
      <c r="K40" s="118"/>
      <c r="L40" s="143"/>
      <c r="M40" s="120">
        <f t="shared" si="0"/>
        <v>0</v>
      </c>
      <c r="N40" s="118"/>
      <c r="O40" s="118"/>
      <c r="P40" s="118"/>
      <c r="Q40" s="143"/>
      <c r="R40" s="118"/>
      <c r="S40" s="118"/>
      <c r="T40" s="143"/>
      <c r="U40" s="120">
        <f t="shared" si="1"/>
        <v>0</v>
      </c>
      <c r="V40" s="118">
        <v>24111</v>
      </c>
      <c r="W40" s="118"/>
      <c r="X40" s="118"/>
      <c r="Y40" s="143"/>
      <c r="Z40" s="118"/>
      <c r="AA40" s="118"/>
      <c r="AB40" s="143"/>
      <c r="AC40" s="120">
        <f t="shared" si="2"/>
        <v>24111</v>
      </c>
      <c r="AD40" s="118"/>
      <c r="AE40" s="118"/>
      <c r="AF40" s="118"/>
      <c r="AG40" s="143"/>
      <c r="AH40" s="118"/>
      <c r="AI40" s="118"/>
      <c r="AJ40" s="143"/>
      <c r="AK40" s="120">
        <f t="shared" si="3"/>
        <v>0</v>
      </c>
      <c r="AL40" s="121">
        <f t="shared" si="4"/>
        <v>24111</v>
      </c>
      <c r="AM40" s="187" t="s">
        <v>227</v>
      </c>
      <c r="AN40" s="144" t="s">
        <v>155</v>
      </c>
      <c r="AO40" s="147" t="s">
        <v>228</v>
      </c>
      <c r="AP40" s="147"/>
      <c r="AQ40" s="142"/>
    </row>
    <row r="41" spans="1:43" s="46" customFormat="1" ht="63.75">
      <c r="A41" s="179" t="s">
        <v>229</v>
      </c>
      <c r="B41" s="187" t="s">
        <v>230</v>
      </c>
      <c r="C41" s="116" t="s">
        <v>184</v>
      </c>
      <c r="D41" s="116" t="s">
        <v>37</v>
      </c>
      <c r="E41" s="180" t="s">
        <v>222</v>
      </c>
      <c r="F41" s="118"/>
      <c r="G41" s="118"/>
      <c r="H41" s="118"/>
      <c r="I41" s="143"/>
      <c r="J41" s="118"/>
      <c r="K41" s="118"/>
      <c r="L41" s="143"/>
      <c r="M41" s="120">
        <f t="shared" si="0"/>
        <v>0</v>
      </c>
      <c r="N41" s="118"/>
      <c r="O41" s="118"/>
      <c r="P41" s="118"/>
      <c r="Q41" s="143"/>
      <c r="R41" s="118"/>
      <c r="S41" s="118"/>
      <c r="T41" s="143"/>
      <c r="U41" s="120">
        <f t="shared" si="1"/>
        <v>0</v>
      </c>
      <c r="V41" s="143">
        <v>5313</v>
      </c>
      <c r="W41" s="118"/>
      <c r="X41" s="118"/>
      <c r="Y41" s="143"/>
      <c r="Z41" s="118"/>
      <c r="AA41" s="118"/>
      <c r="AB41" s="143"/>
      <c r="AC41" s="120">
        <f t="shared" si="2"/>
        <v>5313</v>
      </c>
      <c r="AD41" s="143"/>
      <c r="AE41" s="118"/>
      <c r="AF41" s="118"/>
      <c r="AG41" s="143"/>
      <c r="AH41" s="118"/>
      <c r="AI41" s="118"/>
      <c r="AJ41" s="143"/>
      <c r="AK41" s="120">
        <f t="shared" si="3"/>
        <v>0</v>
      </c>
      <c r="AL41" s="121">
        <f t="shared" si="4"/>
        <v>5313</v>
      </c>
      <c r="AM41" s="187" t="s">
        <v>231</v>
      </c>
      <c r="AN41" s="204">
        <v>2021</v>
      </c>
      <c r="AO41" s="147" t="s">
        <v>228</v>
      </c>
      <c r="AP41" s="147"/>
      <c r="AQ41" s="142"/>
    </row>
    <row r="42" spans="1:43" s="46" customFormat="1" ht="50.25" customHeight="1">
      <c r="A42" s="179" t="s">
        <v>232</v>
      </c>
      <c r="B42" s="187" t="s">
        <v>233</v>
      </c>
      <c r="C42" s="116" t="s">
        <v>184</v>
      </c>
      <c r="D42" s="116" t="s">
        <v>37</v>
      </c>
      <c r="E42" s="180" t="s">
        <v>222</v>
      </c>
      <c r="F42" s="118"/>
      <c r="G42" s="118"/>
      <c r="H42" s="118"/>
      <c r="I42" s="143"/>
      <c r="J42" s="118"/>
      <c r="K42" s="118"/>
      <c r="L42" s="143"/>
      <c r="M42" s="120">
        <f t="shared" si="0"/>
        <v>0</v>
      </c>
      <c r="N42" s="118"/>
      <c r="O42" s="118"/>
      <c r="P42" s="118"/>
      <c r="Q42" s="143"/>
      <c r="R42" s="118"/>
      <c r="S42" s="118"/>
      <c r="T42" s="143"/>
      <c r="U42" s="120">
        <f t="shared" si="1"/>
        <v>0</v>
      </c>
      <c r="V42" s="143">
        <v>7000</v>
      </c>
      <c r="W42" s="118"/>
      <c r="X42" s="118"/>
      <c r="Y42" s="143"/>
      <c r="Z42" s="118"/>
      <c r="AA42" s="118"/>
      <c r="AB42" s="143"/>
      <c r="AC42" s="120">
        <f t="shared" si="2"/>
        <v>7000</v>
      </c>
      <c r="AD42" s="143"/>
      <c r="AE42" s="118"/>
      <c r="AF42" s="118"/>
      <c r="AG42" s="143"/>
      <c r="AH42" s="118"/>
      <c r="AI42" s="118"/>
      <c r="AJ42" s="143"/>
      <c r="AK42" s="120">
        <f t="shared" si="3"/>
        <v>0</v>
      </c>
      <c r="AL42" s="121">
        <f t="shared" si="4"/>
        <v>7000</v>
      </c>
      <c r="AM42" s="187" t="s">
        <v>234</v>
      </c>
      <c r="AN42" s="204">
        <v>2021</v>
      </c>
      <c r="AO42" s="147" t="s">
        <v>235</v>
      </c>
      <c r="AP42" s="147"/>
      <c r="AQ42" s="142"/>
    </row>
    <row r="43" spans="1:43" s="46" customFormat="1" ht="50.25" customHeight="1">
      <c r="A43" s="179" t="s">
        <v>236</v>
      </c>
      <c r="B43" s="187" t="s">
        <v>237</v>
      </c>
      <c r="C43" s="116" t="s">
        <v>184</v>
      </c>
      <c r="D43" s="116" t="s">
        <v>37</v>
      </c>
      <c r="E43" s="180" t="s">
        <v>222</v>
      </c>
      <c r="F43" s="118"/>
      <c r="G43" s="118"/>
      <c r="H43" s="118"/>
      <c r="I43" s="143"/>
      <c r="J43" s="118"/>
      <c r="K43" s="118"/>
      <c r="L43" s="143"/>
      <c r="M43" s="120">
        <f t="shared" si="0"/>
        <v>0</v>
      </c>
      <c r="N43" s="118"/>
      <c r="O43" s="118"/>
      <c r="P43" s="118"/>
      <c r="Q43" s="143"/>
      <c r="R43" s="118"/>
      <c r="S43" s="118"/>
      <c r="T43" s="143"/>
      <c r="U43" s="120">
        <f t="shared" si="1"/>
        <v>0</v>
      </c>
      <c r="V43" s="143">
        <v>7454</v>
      </c>
      <c r="W43" s="118"/>
      <c r="X43" s="118"/>
      <c r="Y43" s="143"/>
      <c r="Z43" s="118"/>
      <c r="AA43" s="118"/>
      <c r="AB43" s="143"/>
      <c r="AC43" s="120">
        <f t="shared" si="2"/>
        <v>7454</v>
      </c>
      <c r="AD43" s="143"/>
      <c r="AE43" s="118"/>
      <c r="AF43" s="118"/>
      <c r="AG43" s="143"/>
      <c r="AH43" s="118"/>
      <c r="AI43" s="118"/>
      <c r="AJ43" s="143"/>
      <c r="AK43" s="120">
        <f t="shared" si="3"/>
        <v>0</v>
      </c>
      <c r="AL43" s="121">
        <f t="shared" si="4"/>
        <v>7454</v>
      </c>
      <c r="AM43" s="187" t="s">
        <v>238</v>
      </c>
      <c r="AN43" s="204">
        <v>2020</v>
      </c>
      <c r="AO43" s="147" t="s">
        <v>44</v>
      </c>
      <c r="AP43" s="147" t="s">
        <v>33</v>
      </c>
      <c r="AQ43" s="142" t="s">
        <v>186</v>
      </c>
    </row>
    <row r="44" spans="1:43" s="46" customFormat="1" ht="50.25" customHeight="1">
      <c r="A44" s="179" t="s">
        <v>239</v>
      </c>
      <c r="B44" s="187" t="s">
        <v>240</v>
      </c>
      <c r="C44" s="116" t="s">
        <v>184</v>
      </c>
      <c r="D44" s="116" t="s">
        <v>37</v>
      </c>
      <c r="E44" s="180" t="s">
        <v>222</v>
      </c>
      <c r="F44" s="118"/>
      <c r="G44" s="118"/>
      <c r="H44" s="118"/>
      <c r="I44" s="143"/>
      <c r="J44" s="118"/>
      <c r="K44" s="118"/>
      <c r="L44" s="143"/>
      <c r="M44" s="120">
        <f t="shared" si="0"/>
        <v>0</v>
      </c>
      <c r="N44" s="118"/>
      <c r="O44" s="118"/>
      <c r="P44" s="118"/>
      <c r="Q44" s="143"/>
      <c r="R44" s="118"/>
      <c r="S44" s="118"/>
      <c r="T44" s="143"/>
      <c r="U44" s="120">
        <f t="shared" si="1"/>
        <v>0</v>
      </c>
      <c r="V44" s="143">
        <v>6300</v>
      </c>
      <c r="W44" s="118"/>
      <c r="X44" s="118"/>
      <c r="Y44" s="143"/>
      <c r="Z44" s="118"/>
      <c r="AA44" s="118"/>
      <c r="AB44" s="143"/>
      <c r="AC44" s="120">
        <f t="shared" si="2"/>
        <v>6300</v>
      </c>
      <c r="AD44" s="143"/>
      <c r="AE44" s="118"/>
      <c r="AF44" s="118"/>
      <c r="AG44" s="143"/>
      <c r="AH44" s="118"/>
      <c r="AI44" s="118"/>
      <c r="AJ44" s="143"/>
      <c r="AK44" s="120">
        <f t="shared" si="3"/>
        <v>0</v>
      </c>
      <c r="AL44" s="121">
        <f t="shared" si="4"/>
        <v>6300</v>
      </c>
      <c r="AM44" s="187" t="s">
        <v>240</v>
      </c>
      <c r="AN44" s="204">
        <v>2020</v>
      </c>
      <c r="AO44" s="147" t="s">
        <v>44</v>
      </c>
      <c r="AP44" s="147" t="s">
        <v>33</v>
      </c>
      <c r="AQ44" s="142" t="s">
        <v>186</v>
      </c>
    </row>
    <row r="45" spans="1:43" s="46" customFormat="1" ht="50.25" customHeight="1">
      <c r="A45" s="179" t="s">
        <v>241</v>
      </c>
      <c r="B45" s="187" t="s">
        <v>242</v>
      </c>
      <c r="C45" s="116" t="s">
        <v>184</v>
      </c>
      <c r="D45" s="116" t="s">
        <v>27</v>
      </c>
      <c r="E45" s="180" t="s">
        <v>243</v>
      </c>
      <c r="F45" s="118">
        <v>174386.3</v>
      </c>
      <c r="G45" s="118"/>
      <c r="H45" s="118"/>
      <c r="I45" s="143"/>
      <c r="J45" s="118"/>
      <c r="K45" s="118"/>
      <c r="L45" s="143"/>
      <c r="M45" s="120">
        <f t="shared" si="0"/>
        <v>174386.3</v>
      </c>
      <c r="N45" s="118"/>
      <c r="O45" s="118"/>
      <c r="P45" s="118"/>
      <c r="Q45" s="143"/>
      <c r="R45" s="118"/>
      <c r="S45" s="118"/>
      <c r="T45" s="143"/>
      <c r="U45" s="120">
        <f t="shared" si="1"/>
        <v>0</v>
      </c>
      <c r="V45" s="118"/>
      <c r="W45" s="118"/>
      <c r="X45" s="118"/>
      <c r="Y45" s="143"/>
      <c r="Z45" s="118"/>
      <c r="AA45" s="118"/>
      <c r="AB45" s="143"/>
      <c r="AC45" s="120">
        <f t="shared" si="2"/>
        <v>0</v>
      </c>
      <c r="AD45" s="118"/>
      <c r="AE45" s="118"/>
      <c r="AF45" s="118"/>
      <c r="AG45" s="143"/>
      <c r="AH45" s="118"/>
      <c r="AI45" s="118"/>
      <c r="AJ45" s="143"/>
      <c r="AK45" s="120">
        <f t="shared" si="3"/>
        <v>0</v>
      </c>
      <c r="AL45" s="121">
        <f t="shared" si="4"/>
        <v>174386.3</v>
      </c>
      <c r="AM45" s="187" t="s">
        <v>244</v>
      </c>
      <c r="AN45" s="144" t="s">
        <v>199</v>
      </c>
      <c r="AO45" s="147" t="s">
        <v>32</v>
      </c>
      <c r="AP45" s="147" t="s">
        <v>33</v>
      </c>
      <c r="AQ45" s="142" t="s">
        <v>186</v>
      </c>
    </row>
    <row r="46" spans="1:43" s="46" customFormat="1" ht="50.25" customHeight="1">
      <c r="A46" s="179" t="s">
        <v>245</v>
      </c>
      <c r="B46" s="187" t="s">
        <v>246</v>
      </c>
      <c r="C46" s="116" t="s">
        <v>184</v>
      </c>
      <c r="D46" s="116" t="s">
        <v>37</v>
      </c>
      <c r="E46" s="180" t="s">
        <v>109</v>
      </c>
      <c r="F46" s="118"/>
      <c r="G46" s="118"/>
      <c r="H46" s="118"/>
      <c r="I46" s="143"/>
      <c r="J46" s="118"/>
      <c r="K46" s="118"/>
      <c r="L46" s="143"/>
      <c r="M46" s="120">
        <f t="shared" si="0"/>
        <v>0</v>
      </c>
      <c r="N46" s="118"/>
      <c r="O46" s="118"/>
      <c r="P46" s="118"/>
      <c r="Q46" s="143"/>
      <c r="R46" s="118"/>
      <c r="S46" s="118"/>
      <c r="T46" s="143"/>
      <c r="U46" s="120">
        <f t="shared" si="1"/>
        <v>0</v>
      </c>
      <c r="V46" s="118">
        <v>25000</v>
      </c>
      <c r="W46" s="118"/>
      <c r="X46" s="118"/>
      <c r="Y46" s="143"/>
      <c r="Z46" s="118"/>
      <c r="AA46" s="118"/>
      <c r="AB46" s="143"/>
      <c r="AC46" s="120">
        <f t="shared" si="2"/>
        <v>25000</v>
      </c>
      <c r="AD46" s="118"/>
      <c r="AE46" s="118"/>
      <c r="AF46" s="118"/>
      <c r="AG46" s="143"/>
      <c r="AH46" s="118"/>
      <c r="AI46" s="118"/>
      <c r="AJ46" s="143"/>
      <c r="AK46" s="120">
        <f t="shared" si="3"/>
        <v>0</v>
      </c>
      <c r="AL46" s="121">
        <f t="shared" si="4"/>
        <v>25000</v>
      </c>
      <c r="AM46" s="187" t="s">
        <v>246</v>
      </c>
      <c r="AN46" s="204">
        <v>2021</v>
      </c>
      <c r="AO46" s="147" t="s">
        <v>247</v>
      </c>
      <c r="AP46" s="147"/>
      <c r="AQ46" s="142"/>
    </row>
    <row r="47" spans="1:43" s="46" customFormat="1" ht="50.25" customHeight="1">
      <c r="A47" s="179" t="s">
        <v>248</v>
      </c>
      <c r="B47" s="187" t="s">
        <v>249</v>
      </c>
      <c r="C47" s="116" t="s">
        <v>184</v>
      </c>
      <c r="D47" s="116" t="s">
        <v>37</v>
      </c>
      <c r="E47" s="180" t="s">
        <v>109</v>
      </c>
      <c r="F47" s="118"/>
      <c r="G47" s="118"/>
      <c r="H47" s="118"/>
      <c r="I47" s="143"/>
      <c r="J47" s="118"/>
      <c r="K47" s="118"/>
      <c r="L47" s="143"/>
      <c r="M47" s="120">
        <f t="shared" si="0"/>
        <v>0</v>
      </c>
      <c r="N47" s="118"/>
      <c r="O47" s="118"/>
      <c r="P47" s="118"/>
      <c r="Q47" s="143"/>
      <c r="R47" s="118"/>
      <c r="S47" s="118"/>
      <c r="T47" s="143"/>
      <c r="U47" s="120">
        <f t="shared" si="1"/>
        <v>0</v>
      </c>
      <c r="V47" s="118">
        <v>32996</v>
      </c>
      <c r="W47" s="118"/>
      <c r="X47" s="118"/>
      <c r="Y47" s="143"/>
      <c r="Z47" s="118"/>
      <c r="AA47" s="118"/>
      <c r="AB47" s="143"/>
      <c r="AC47" s="120">
        <f t="shared" si="2"/>
        <v>32996</v>
      </c>
      <c r="AD47" s="118"/>
      <c r="AE47" s="118"/>
      <c r="AF47" s="118"/>
      <c r="AG47" s="143"/>
      <c r="AH47" s="118"/>
      <c r="AI47" s="118"/>
      <c r="AJ47" s="143"/>
      <c r="AK47" s="120">
        <f t="shared" si="3"/>
        <v>0</v>
      </c>
      <c r="AL47" s="121">
        <f t="shared" si="4"/>
        <v>32996</v>
      </c>
      <c r="AM47" s="187" t="s">
        <v>250</v>
      </c>
      <c r="AN47" s="204">
        <v>2021</v>
      </c>
      <c r="AO47" s="147" t="s">
        <v>247</v>
      </c>
      <c r="AP47" s="147"/>
      <c r="AQ47" s="142"/>
    </row>
    <row r="48" spans="1:43" s="46" customFormat="1" ht="63.75">
      <c r="A48" s="179" t="s">
        <v>251</v>
      </c>
      <c r="B48" s="187" t="s">
        <v>252</v>
      </c>
      <c r="C48" s="116" t="s">
        <v>184</v>
      </c>
      <c r="D48" s="116" t="s">
        <v>27</v>
      </c>
      <c r="E48" s="205" t="s">
        <v>202</v>
      </c>
      <c r="F48" s="118"/>
      <c r="G48" s="118"/>
      <c r="H48" s="118"/>
      <c r="I48" s="143"/>
      <c r="J48" s="118"/>
      <c r="K48" s="118"/>
      <c r="L48" s="143"/>
      <c r="M48" s="120">
        <f t="shared" si="0"/>
        <v>0</v>
      </c>
      <c r="N48" s="118"/>
      <c r="O48" s="118"/>
      <c r="P48" s="118"/>
      <c r="Q48" s="143"/>
      <c r="R48" s="118"/>
      <c r="S48" s="118"/>
      <c r="T48" s="143"/>
      <c r="U48" s="120">
        <f t="shared" si="1"/>
        <v>0</v>
      </c>
      <c r="V48" s="118">
        <v>5000</v>
      </c>
      <c r="W48" s="118"/>
      <c r="X48" s="118"/>
      <c r="Y48" s="143"/>
      <c r="Z48" s="118"/>
      <c r="AA48" s="118"/>
      <c r="AB48" s="143"/>
      <c r="AC48" s="120">
        <f t="shared" si="2"/>
        <v>5000</v>
      </c>
      <c r="AD48" s="118"/>
      <c r="AE48" s="118"/>
      <c r="AF48" s="118"/>
      <c r="AG48" s="143"/>
      <c r="AH48" s="118"/>
      <c r="AI48" s="118"/>
      <c r="AJ48" s="143"/>
      <c r="AK48" s="120">
        <f t="shared" si="3"/>
        <v>0</v>
      </c>
      <c r="AL48" s="121">
        <f t="shared" si="4"/>
        <v>5000</v>
      </c>
      <c r="AM48" s="187" t="s">
        <v>252</v>
      </c>
      <c r="AN48" s="144" t="s">
        <v>161</v>
      </c>
      <c r="AO48" s="147" t="s">
        <v>253</v>
      </c>
      <c r="AP48" s="147"/>
      <c r="AQ48" s="142"/>
    </row>
    <row r="49" spans="1:43" s="46" customFormat="1" ht="51">
      <c r="A49" s="179" t="s">
        <v>254</v>
      </c>
      <c r="B49" s="187" t="s">
        <v>255</v>
      </c>
      <c r="C49" s="116" t="s">
        <v>256</v>
      </c>
      <c r="D49" s="116" t="s">
        <v>27</v>
      </c>
      <c r="E49" s="180" t="s">
        <v>243</v>
      </c>
      <c r="F49" s="118">
        <v>421290.39999999991</v>
      </c>
      <c r="G49" s="118">
        <v>313418.13</v>
      </c>
      <c r="H49" s="118"/>
      <c r="I49" s="143"/>
      <c r="J49" s="118">
        <v>1167408.77</v>
      </c>
      <c r="K49" s="118"/>
      <c r="L49" s="143"/>
      <c r="M49" s="120">
        <f t="shared" si="0"/>
        <v>1902117.2999999998</v>
      </c>
      <c r="N49" s="118"/>
      <c r="O49" s="118"/>
      <c r="P49" s="118"/>
      <c r="Q49" s="143"/>
      <c r="R49" s="118"/>
      <c r="S49" s="118"/>
      <c r="T49" s="143"/>
      <c r="U49" s="120">
        <f t="shared" si="1"/>
        <v>0</v>
      </c>
      <c r="V49" s="118"/>
      <c r="W49" s="118"/>
      <c r="X49" s="118"/>
      <c r="Y49" s="143"/>
      <c r="Z49" s="118"/>
      <c r="AA49" s="118"/>
      <c r="AB49" s="143"/>
      <c r="AC49" s="120">
        <f t="shared" si="2"/>
        <v>0</v>
      </c>
      <c r="AD49" s="118"/>
      <c r="AE49" s="118"/>
      <c r="AF49" s="118"/>
      <c r="AG49" s="143"/>
      <c r="AH49" s="118"/>
      <c r="AI49" s="118"/>
      <c r="AJ49" s="143"/>
      <c r="AK49" s="120">
        <f t="shared" si="3"/>
        <v>0</v>
      </c>
      <c r="AL49" s="121">
        <f t="shared" si="4"/>
        <v>1902117.2999999998</v>
      </c>
      <c r="AM49" s="187" t="s">
        <v>255</v>
      </c>
      <c r="AN49" s="144" t="s">
        <v>199</v>
      </c>
      <c r="AO49" s="147" t="s">
        <v>32</v>
      </c>
      <c r="AP49" s="147" t="s">
        <v>33</v>
      </c>
      <c r="AQ49" s="142" t="s">
        <v>186</v>
      </c>
    </row>
    <row r="50" spans="1:43" s="46" customFormat="1" ht="73.150000000000006" customHeight="1">
      <c r="A50" s="179" t="s">
        <v>257</v>
      </c>
      <c r="B50" s="187" t="s">
        <v>258</v>
      </c>
      <c r="C50" s="116" t="s">
        <v>259</v>
      </c>
      <c r="D50" s="116" t="s">
        <v>27</v>
      </c>
      <c r="E50" s="180" t="s">
        <v>109</v>
      </c>
      <c r="F50" s="118">
        <v>0</v>
      </c>
      <c r="G50" s="118"/>
      <c r="H50" s="118"/>
      <c r="I50" s="143"/>
      <c r="J50" s="118"/>
      <c r="K50" s="118"/>
      <c r="L50" s="143"/>
      <c r="M50" s="120">
        <f t="shared" si="0"/>
        <v>0</v>
      </c>
      <c r="N50" s="118"/>
      <c r="O50" s="118"/>
      <c r="P50" s="118"/>
      <c r="Q50" s="143"/>
      <c r="R50" s="118"/>
      <c r="S50" s="118"/>
      <c r="T50" s="143"/>
      <c r="U50" s="120">
        <f t="shared" si="1"/>
        <v>0</v>
      </c>
      <c r="V50" s="118">
        <v>40000</v>
      </c>
      <c r="W50" s="118"/>
      <c r="X50" s="118"/>
      <c r="Y50" s="143"/>
      <c r="Z50" s="118"/>
      <c r="AA50" s="118"/>
      <c r="AB50" s="143"/>
      <c r="AC50" s="120">
        <f t="shared" si="2"/>
        <v>40000</v>
      </c>
      <c r="AD50" s="118"/>
      <c r="AE50" s="118"/>
      <c r="AF50" s="118"/>
      <c r="AG50" s="143"/>
      <c r="AH50" s="118"/>
      <c r="AI50" s="118"/>
      <c r="AJ50" s="143"/>
      <c r="AK50" s="120">
        <f t="shared" si="3"/>
        <v>0</v>
      </c>
      <c r="AL50" s="121">
        <f t="shared" si="4"/>
        <v>40000</v>
      </c>
      <c r="AM50" s="187" t="s">
        <v>260</v>
      </c>
      <c r="AN50" s="144" t="s">
        <v>71</v>
      </c>
      <c r="AO50" s="147" t="s">
        <v>261</v>
      </c>
      <c r="AP50" s="147"/>
      <c r="AQ50" s="142"/>
    </row>
    <row r="51" spans="1:43" s="46" customFormat="1" ht="50.25" customHeight="1">
      <c r="A51" s="179" t="s">
        <v>262</v>
      </c>
      <c r="B51" s="187" t="s">
        <v>263</v>
      </c>
      <c r="C51" s="116" t="s">
        <v>264</v>
      </c>
      <c r="D51" s="116" t="s">
        <v>27</v>
      </c>
      <c r="E51" s="205" t="s">
        <v>202</v>
      </c>
      <c r="F51" s="118">
        <v>28000</v>
      </c>
      <c r="G51" s="118"/>
      <c r="H51" s="118"/>
      <c r="I51" s="143"/>
      <c r="J51" s="118"/>
      <c r="K51" s="118"/>
      <c r="L51" s="143"/>
      <c r="M51" s="120">
        <f t="shared" si="0"/>
        <v>28000</v>
      </c>
      <c r="N51" s="118">
        <v>28000</v>
      </c>
      <c r="O51" s="118"/>
      <c r="P51" s="118"/>
      <c r="Q51" s="143"/>
      <c r="R51" s="118"/>
      <c r="S51" s="118"/>
      <c r="T51" s="143"/>
      <c r="U51" s="120">
        <f t="shared" si="1"/>
        <v>28000</v>
      </c>
      <c r="V51" s="118">
        <v>28000</v>
      </c>
      <c r="W51" s="118"/>
      <c r="X51" s="118"/>
      <c r="Y51" s="143"/>
      <c r="Z51" s="118"/>
      <c r="AA51" s="118"/>
      <c r="AB51" s="143"/>
      <c r="AC51" s="120">
        <f t="shared" si="2"/>
        <v>28000</v>
      </c>
      <c r="AD51" s="118"/>
      <c r="AE51" s="118"/>
      <c r="AF51" s="118"/>
      <c r="AG51" s="143"/>
      <c r="AH51" s="118"/>
      <c r="AI51" s="118"/>
      <c r="AJ51" s="143"/>
      <c r="AK51" s="120">
        <f t="shared" si="3"/>
        <v>0</v>
      </c>
      <c r="AL51" s="121">
        <f t="shared" si="4"/>
        <v>84000</v>
      </c>
      <c r="AM51" s="187" t="s">
        <v>263</v>
      </c>
      <c r="AN51" s="144" t="s">
        <v>71</v>
      </c>
      <c r="AO51" s="147" t="s">
        <v>265</v>
      </c>
      <c r="AP51" s="147"/>
      <c r="AQ51" s="142"/>
    </row>
    <row r="52" spans="1:43" s="46" customFormat="1" ht="224.85" customHeight="1">
      <c r="A52" s="114" t="s">
        <v>266</v>
      </c>
      <c r="B52" s="187" t="s">
        <v>1942</v>
      </c>
      <c r="C52" s="116" t="s">
        <v>264</v>
      </c>
      <c r="D52" s="116" t="s">
        <v>27</v>
      </c>
      <c r="E52" s="188" t="s">
        <v>189</v>
      </c>
      <c r="F52" s="143"/>
      <c r="G52" s="143"/>
      <c r="H52" s="143"/>
      <c r="I52" s="143"/>
      <c r="J52" s="143"/>
      <c r="K52" s="143"/>
      <c r="L52" s="143"/>
      <c r="M52" s="189">
        <f t="shared" si="0"/>
        <v>0</v>
      </c>
      <c r="N52" s="143"/>
      <c r="O52" s="143"/>
      <c r="P52" s="143"/>
      <c r="Q52" s="143"/>
      <c r="R52" s="143"/>
      <c r="S52" s="143"/>
      <c r="T52" s="143"/>
      <c r="U52" s="189">
        <f t="shared" si="1"/>
        <v>0</v>
      </c>
      <c r="V52" s="143">
        <f>81675+12087.9</f>
        <v>93762.9</v>
      </c>
      <c r="W52" s="143">
        <v>245025</v>
      </c>
      <c r="X52" s="143"/>
      <c r="Y52" s="143"/>
      <c r="Z52" s="143"/>
      <c r="AA52" s="143"/>
      <c r="AB52" s="143"/>
      <c r="AC52" s="189">
        <f t="shared" si="2"/>
        <v>338787.9</v>
      </c>
      <c r="AD52" s="143">
        <v>154853</v>
      </c>
      <c r="AE52" s="143">
        <v>464769</v>
      </c>
      <c r="AF52" s="143"/>
      <c r="AG52" s="143"/>
      <c r="AH52" s="143"/>
      <c r="AI52" s="143"/>
      <c r="AJ52" s="143"/>
      <c r="AK52" s="189">
        <f t="shared" si="3"/>
        <v>619622</v>
      </c>
      <c r="AL52" s="118">
        <f t="shared" si="4"/>
        <v>958409.9</v>
      </c>
      <c r="AM52" s="181" t="s">
        <v>267</v>
      </c>
      <c r="AN52" s="140" t="s">
        <v>268</v>
      </c>
      <c r="AO52" s="147" t="s">
        <v>32</v>
      </c>
      <c r="AP52" s="147"/>
      <c r="AQ52" s="147"/>
    </row>
    <row r="53" spans="1:43" s="46" customFormat="1" ht="24.75" customHeight="1">
      <c r="A53" s="716" t="s">
        <v>1984</v>
      </c>
      <c r="B53" s="711"/>
      <c r="C53" s="711"/>
      <c r="D53" s="711"/>
      <c r="E53" s="711"/>
      <c r="F53" s="711"/>
      <c r="G53" s="711"/>
      <c r="H53" s="711"/>
      <c r="I53" s="711"/>
      <c r="J53" s="711"/>
      <c r="K53" s="711"/>
      <c r="L53" s="711"/>
      <c r="M53" s="711"/>
      <c r="N53" s="711"/>
      <c r="O53" s="711"/>
      <c r="P53" s="711"/>
      <c r="Q53" s="711"/>
      <c r="R53" s="711"/>
      <c r="S53" s="711"/>
      <c r="T53" s="711"/>
      <c r="U53" s="711"/>
      <c r="V53" s="711"/>
      <c r="W53" s="711"/>
      <c r="X53" s="711"/>
      <c r="Y53" s="711"/>
      <c r="Z53" s="711"/>
      <c r="AA53" s="711"/>
      <c r="AB53" s="711"/>
      <c r="AC53" s="711"/>
      <c r="AD53" s="711"/>
      <c r="AE53" s="711"/>
      <c r="AF53" s="711"/>
      <c r="AG53" s="711"/>
      <c r="AH53" s="711"/>
      <c r="AI53" s="711"/>
      <c r="AJ53" s="711"/>
      <c r="AK53" s="711"/>
      <c r="AL53" s="711"/>
      <c r="AM53" s="711"/>
      <c r="AN53" s="711"/>
      <c r="AO53" s="711"/>
      <c r="AP53" s="711"/>
      <c r="AQ53" s="711"/>
    </row>
    <row r="54" spans="1:43" s="46" customFormat="1" ht="71.849999999999994" customHeight="1">
      <c r="A54" s="179" t="s">
        <v>269</v>
      </c>
      <c r="B54" s="187" t="s">
        <v>270</v>
      </c>
      <c r="C54" s="116" t="s">
        <v>271</v>
      </c>
      <c r="D54" s="116" t="s">
        <v>37</v>
      </c>
      <c r="E54" s="180" t="s">
        <v>109</v>
      </c>
      <c r="F54" s="118"/>
      <c r="G54" s="118"/>
      <c r="H54" s="118"/>
      <c r="I54" s="143"/>
      <c r="J54" s="118"/>
      <c r="K54" s="118"/>
      <c r="L54" s="143"/>
      <c r="M54" s="120">
        <f t="shared" ref="M54:M86" si="5">F54+G54+H54+J54+K54</f>
        <v>0</v>
      </c>
      <c r="N54" s="118"/>
      <c r="O54" s="118"/>
      <c r="P54" s="118"/>
      <c r="Q54" s="143"/>
      <c r="R54" s="118"/>
      <c r="S54" s="118"/>
      <c r="T54" s="143"/>
      <c r="U54" s="120">
        <f t="shared" ref="U54:U86" si="6">N54+O54+P54+R54+S54</f>
        <v>0</v>
      </c>
      <c r="V54" s="118">
        <v>1500</v>
      </c>
      <c r="W54" s="118"/>
      <c r="X54" s="118"/>
      <c r="Y54" s="143"/>
      <c r="Z54" s="118"/>
      <c r="AA54" s="118"/>
      <c r="AB54" s="143"/>
      <c r="AC54" s="120">
        <f t="shared" ref="AC54:AC86" si="7">V54+W54+X54+Z54+AA54</f>
        <v>1500</v>
      </c>
      <c r="AD54" s="118"/>
      <c r="AE54" s="118"/>
      <c r="AF54" s="118"/>
      <c r="AG54" s="143"/>
      <c r="AH54" s="118"/>
      <c r="AI54" s="118"/>
      <c r="AJ54" s="143"/>
      <c r="AK54" s="120">
        <f t="shared" ref="AK54:AK86" si="8">AD54+AE54+AF54+AH54+AI54</f>
        <v>0</v>
      </c>
      <c r="AL54" s="121">
        <f t="shared" ref="AL54:AL86" si="9">AC54+U54+M54+AK54</f>
        <v>1500</v>
      </c>
      <c r="AM54" s="187" t="s">
        <v>272</v>
      </c>
      <c r="AN54" s="144" t="s">
        <v>155</v>
      </c>
      <c r="AO54" s="147" t="s">
        <v>273</v>
      </c>
      <c r="AP54" s="147"/>
      <c r="AQ54" s="142"/>
    </row>
    <row r="55" spans="1:43" s="46" customFormat="1" ht="81" customHeight="1">
      <c r="A55" s="179" t="s">
        <v>274</v>
      </c>
      <c r="B55" s="187" t="s">
        <v>275</v>
      </c>
      <c r="C55" s="116" t="s">
        <v>271</v>
      </c>
      <c r="D55" s="116" t="s">
        <v>37</v>
      </c>
      <c r="E55" s="180" t="s">
        <v>109</v>
      </c>
      <c r="F55" s="118">
        <v>0</v>
      </c>
      <c r="G55" s="118"/>
      <c r="H55" s="118"/>
      <c r="I55" s="143"/>
      <c r="J55" s="118"/>
      <c r="K55" s="118"/>
      <c r="L55" s="143"/>
      <c r="M55" s="120">
        <f t="shared" si="5"/>
        <v>0</v>
      </c>
      <c r="N55" s="118">
        <v>162849</v>
      </c>
      <c r="O55" s="118"/>
      <c r="P55" s="118"/>
      <c r="Q55" s="143"/>
      <c r="R55" s="118"/>
      <c r="S55" s="118"/>
      <c r="T55" s="143"/>
      <c r="U55" s="120">
        <f t="shared" si="6"/>
        <v>162849</v>
      </c>
      <c r="V55" s="118"/>
      <c r="W55" s="118"/>
      <c r="X55" s="118"/>
      <c r="Y55" s="143"/>
      <c r="Z55" s="118"/>
      <c r="AA55" s="118"/>
      <c r="AB55" s="143"/>
      <c r="AC55" s="120">
        <f t="shared" si="7"/>
        <v>0</v>
      </c>
      <c r="AD55" s="118"/>
      <c r="AE55" s="118"/>
      <c r="AF55" s="118"/>
      <c r="AG55" s="143"/>
      <c r="AH55" s="118"/>
      <c r="AI55" s="118"/>
      <c r="AJ55" s="143"/>
      <c r="AK55" s="120">
        <f t="shared" si="8"/>
        <v>0</v>
      </c>
      <c r="AL55" s="121">
        <f t="shared" si="9"/>
        <v>162849</v>
      </c>
      <c r="AM55" s="187" t="s">
        <v>276</v>
      </c>
      <c r="AN55" s="144" t="s">
        <v>71</v>
      </c>
      <c r="AO55" s="147" t="s">
        <v>32</v>
      </c>
      <c r="AP55" s="147"/>
      <c r="AQ55" s="142"/>
    </row>
    <row r="56" spans="1:43" s="148" customFormat="1" ht="69.95" customHeight="1">
      <c r="A56" s="179" t="s">
        <v>277</v>
      </c>
      <c r="B56" s="187" t="s">
        <v>278</v>
      </c>
      <c r="C56" s="116" t="s">
        <v>271</v>
      </c>
      <c r="D56" s="116" t="s">
        <v>27</v>
      </c>
      <c r="E56" s="180" t="s">
        <v>109</v>
      </c>
      <c r="F56" s="118">
        <v>0</v>
      </c>
      <c r="G56" s="118"/>
      <c r="H56" s="118"/>
      <c r="I56" s="143"/>
      <c r="J56" s="118"/>
      <c r="K56" s="118"/>
      <c r="L56" s="143"/>
      <c r="M56" s="120">
        <f t="shared" si="5"/>
        <v>0</v>
      </c>
      <c r="N56" s="118">
        <v>199871</v>
      </c>
      <c r="O56" s="118"/>
      <c r="P56" s="118"/>
      <c r="Q56" s="143"/>
      <c r="R56" s="118"/>
      <c r="S56" s="118"/>
      <c r="T56" s="143"/>
      <c r="U56" s="120">
        <f t="shared" si="6"/>
        <v>199871</v>
      </c>
      <c r="V56" s="118"/>
      <c r="W56" s="118"/>
      <c r="X56" s="118"/>
      <c r="Y56" s="143"/>
      <c r="Z56" s="118"/>
      <c r="AA56" s="118"/>
      <c r="AB56" s="143"/>
      <c r="AC56" s="120">
        <f t="shared" si="7"/>
        <v>0</v>
      </c>
      <c r="AD56" s="118"/>
      <c r="AE56" s="118"/>
      <c r="AF56" s="118"/>
      <c r="AG56" s="143"/>
      <c r="AH56" s="118"/>
      <c r="AI56" s="118"/>
      <c r="AJ56" s="143"/>
      <c r="AK56" s="120">
        <f t="shared" si="8"/>
        <v>0</v>
      </c>
      <c r="AL56" s="121">
        <f t="shared" si="9"/>
        <v>199871</v>
      </c>
      <c r="AM56" s="187" t="s">
        <v>279</v>
      </c>
      <c r="AN56" s="144" t="s">
        <v>199</v>
      </c>
      <c r="AO56" s="147" t="s">
        <v>32</v>
      </c>
      <c r="AP56" s="147" t="s">
        <v>33</v>
      </c>
      <c r="AQ56" s="142" t="s">
        <v>186</v>
      </c>
    </row>
    <row r="57" spans="1:43" s="75" customFormat="1" ht="51" customHeight="1">
      <c r="A57" s="179" t="s">
        <v>280</v>
      </c>
      <c r="B57" s="187" t="s">
        <v>281</v>
      </c>
      <c r="C57" s="116" t="s">
        <v>271</v>
      </c>
      <c r="D57" s="116" t="s">
        <v>37</v>
      </c>
      <c r="E57" s="180" t="s">
        <v>109</v>
      </c>
      <c r="F57" s="118"/>
      <c r="G57" s="118"/>
      <c r="H57" s="118"/>
      <c r="I57" s="143"/>
      <c r="J57" s="118"/>
      <c r="K57" s="118"/>
      <c r="L57" s="143"/>
      <c r="M57" s="120">
        <f t="shared" si="5"/>
        <v>0</v>
      </c>
      <c r="N57" s="118"/>
      <c r="O57" s="118"/>
      <c r="P57" s="118"/>
      <c r="Q57" s="143"/>
      <c r="R57" s="118"/>
      <c r="S57" s="118"/>
      <c r="T57" s="143"/>
      <c r="U57" s="120">
        <f t="shared" si="6"/>
        <v>0</v>
      </c>
      <c r="V57" s="118"/>
      <c r="W57" s="118"/>
      <c r="X57" s="118"/>
      <c r="Y57" s="143"/>
      <c r="Z57" s="118"/>
      <c r="AA57" s="118"/>
      <c r="AB57" s="143"/>
      <c r="AC57" s="120">
        <f t="shared" si="7"/>
        <v>0</v>
      </c>
      <c r="AD57" s="118"/>
      <c r="AE57" s="118"/>
      <c r="AF57" s="118"/>
      <c r="AG57" s="143"/>
      <c r="AH57" s="118"/>
      <c r="AI57" s="118"/>
      <c r="AJ57" s="143"/>
      <c r="AK57" s="120">
        <f t="shared" si="8"/>
        <v>0</v>
      </c>
      <c r="AL57" s="121">
        <f t="shared" si="9"/>
        <v>0</v>
      </c>
      <c r="AM57" s="187" t="s">
        <v>282</v>
      </c>
      <c r="AN57" s="204">
        <v>2020</v>
      </c>
      <c r="AO57" s="147" t="s">
        <v>273</v>
      </c>
      <c r="AP57" s="147" t="s">
        <v>33</v>
      </c>
      <c r="AQ57" s="142" t="s">
        <v>186</v>
      </c>
    </row>
    <row r="58" spans="1:43" s="156" customFormat="1" ht="51" customHeight="1">
      <c r="A58" s="206" t="s">
        <v>283</v>
      </c>
      <c r="B58" s="187" t="s">
        <v>284</v>
      </c>
      <c r="C58" s="116" t="s">
        <v>285</v>
      </c>
      <c r="D58" s="116" t="s">
        <v>37</v>
      </c>
      <c r="E58" s="180" t="s">
        <v>222</v>
      </c>
      <c r="F58" s="118"/>
      <c r="G58" s="118"/>
      <c r="H58" s="118"/>
      <c r="I58" s="143"/>
      <c r="J58" s="118"/>
      <c r="K58" s="118"/>
      <c r="L58" s="143"/>
      <c r="M58" s="120">
        <f t="shared" si="5"/>
        <v>0</v>
      </c>
      <c r="N58" s="143">
        <v>13493</v>
      </c>
      <c r="O58" s="118"/>
      <c r="P58" s="118"/>
      <c r="Q58" s="143"/>
      <c r="R58" s="118"/>
      <c r="S58" s="118"/>
      <c r="T58" s="143"/>
      <c r="U58" s="120">
        <f t="shared" si="6"/>
        <v>13493</v>
      </c>
      <c r="V58" s="118"/>
      <c r="W58" s="118"/>
      <c r="X58" s="118"/>
      <c r="Y58" s="143"/>
      <c r="Z58" s="118"/>
      <c r="AA58" s="118"/>
      <c r="AB58" s="143"/>
      <c r="AC58" s="120">
        <f t="shared" si="7"/>
        <v>0</v>
      </c>
      <c r="AD58" s="118"/>
      <c r="AE58" s="118"/>
      <c r="AF58" s="118"/>
      <c r="AG58" s="143"/>
      <c r="AH58" s="118"/>
      <c r="AI58" s="118"/>
      <c r="AJ58" s="143"/>
      <c r="AK58" s="120">
        <f t="shared" si="8"/>
        <v>0</v>
      </c>
      <c r="AL58" s="121">
        <f t="shared" si="9"/>
        <v>13493</v>
      </c>
      <c r="AM58" s="187" t="s">
        <v>286</v>
      </c>
      <c r="AN58" s="144" t="s">
        <v>287</v>
      </c>
      <c r="AO58" s="147" t="s">
        <v>32</v>
      </c>
      <c r="AP58" s="207"/>
      <c r="AQ58" s="208"/>
    </row>
    <row r="59" spans="1:43" s="75" customFormat="1" ht="63.75">
      <c r="A59" s="179" t="s">
        <v>288</v>
      </c>
      <c r="B59" s="187" t="s">
        <v>289</v>
      </c>
      <c r="C59" s="116" t="s">
        <v>290</v>
      </c>
      <c r="D59" s="116" t="s">
        <v>37</v>
      </c>
      <c r="E59" s="180" t="s">
        <v>291</v>
      </c>
      <c r="F59" s="118"/>
      <c r="G59" s="118"/>
      <c r="H59" s="118"/>
      <c r="I59" s="143"/>
      <c r="J59" s="118"/>
      <c r="K59" s="118"/>
      <c r="L59" s="143"/>
      <c r="M59" s="120">
        <f t="shared" si="5"/>
        <v>0</v>
      </c>
      <c r="N59" s="209">
        <v>0</v>
      </c>
      <c r="O59" s="118"/>
      <c r="P59" s="118"/>
      <c r="Q59" s="143"/>
      <c r="R59" s="118"/>
      <c r="S59" s="118"/>
      <c r="T59" s="143"/>
      <c r="U59" s="120">
        <f t="shared" si="6"/>
        <v>0</v>
      </c>
      <c r="V59" s="143">
        <v>119300</v>
      </c>
      <c r="W59" s="118"/>
      <c r="X59" s="118"/>
      <c r="Y59" s="143"/>
      <c r="Z59" s="118"/>
      <c r="AA59" s="118"/>
      <c r="AB59" s="143"/>
      <c r="AC59" s="120">
        <f t="shared" si="7"/>
        <v>119300</v>
      </c>
      <c r="AD59" s="143"/>
      <c r="AE59" s="118"/>
      <c r="AF59" s="118"/>
      <c r="AG59" s="143"/>
      <c r="AH59" s="118"/>
      <c r="AI59" s="118"/>
      <c r="AJ59" s="143"/>
      <c r="AK59" s="120">
        <f t="shared" si="8"/>
        <v>0</v>
      </c>
      <c r="AL59" s="121">
        <f t="shared" si="9"/>
        <v>119300</v>
      </c>
      <c r="AM59" s="187" t="s">
        <v>292</v>
      </c>
      <c r="AN59" s="204">
        <v>2021</v>
      </c>
      <c r="AO59" s="147" t="s">
        <v>162</v>
      </c>
      <c r="AP59" s="207"/>
      <c r="AQ59" s="207"/>
    </row>
    <row r="60" spans="1:43" s="75" customFormat="1" ht="51" customHeight="1">
      <c r="A60" s="179" t="s">
        <v>293</v>
      </c>
      <c r="B60" s="187" t="s">
        <v>294</v>
      </c>
      <c r="C60" s="116" t="s">
        <v>271</v>
      </c>
      <c r="D60" s="116" t="s">
        <v>37</v>
      </c>
      <c r="E60" s="180" t="s">
        <v>109</v>
      </c>
      <c r="F60" s="118"/>
      <c r="G60" s="118"/>
      <c r="H60" s="118"/>
      <c r="I60" s="143"/>
      <c r="J60" s="118"/>
      <c r="K60" s="118"/>
      <c r="L60" s="143"/>
      <c r="M60" s="120">
        <f t="shared" si="5"/>
        <v>0</v>
      </c>
      <c r="N60" s="118">
        <v>5000</v>
      </c>
      <c r="O60" s="118"/>
      <c r="P60" s="118"/>
      <c r="Q60" s="143"/>
      <c r="R60" s="118"/>
      <c r="S60" s="118"/>
      <c r="T60" s="143"/>
      <c r="U60" s="120">
        <f t="shared" si="6"/>
        <v>5000</v>
      </c>
      <c r="V60" s="118"/>
      <c r="W60" s="118"/>
      <c r="X60" s="118"/>
      <c r="Y60" s="143"/>
      <c r="Z60" s="118"/>
      <c r="AA60" s="118"/>
      <c r="AB60" s="143"/>
      <c r="AC60" s="120">
        <f t="shared" si="7"/>
        <v>0</v>
      </c>
      <c r="AD60" s="118"/>
      <c r="AE60" s="118"/>
      <c r="AF60" s="118"/>
      <c r="AG60" s="143"/>
      <c r="AH60" s="118"/>
      <c r="AI60" s="118"/>
      <c r="AJ60" s="143"/>
      <c r="AK60" s="120">
        <f t="shared" si="8"/>
        <v>0</v>
      </c>
      <c r="AL60" s="121">
        <f t="shared" si="9"/>
        <v>5000</v>
      </c>
      <c r="AM60" s="210" t="s">
        <v>295</v>
      </c>
      <c r="AN60" s="144" t="s">
        <v>71</v>
      </c>
      <c r="AO60" s="116" t="s">
        <v>296</v>
      </c>
      <c r="AP60" s="211"/>
      <c r="AQ60" s="207"/>
    </row>
    <row r="61" spans="1:43" s="75" customFormat="1" ht="51">
      <c r="A61" s="179" t="s">
        <v>297</v>
      </c>
      <c r="B61" s="187" t="s">
        <v>298</v>
      </c>
      <c r="C61" s="116" t="s">
        <v>271</v>
      </c>
      <c r="D61" s="116" t="s">
        <v>37</v>
      </c>
      <c r="E61" s="180" t="s">
        <v>109</v>
      </c>
      <c r="F61" s="118"/>
      <c r="G61" s="118"/>
      <c r="H61" s="118"/>
      <c r="I61" s="143"/>
      <c r="J61" s="118"/>
      <c r="K61" s="118"/>
      <c r="L61" s="143"/>
      <c r="M61" s="120">
        <f t="shared" si="5"/>
        <v>0</v>
      </c>
      <c r="N61" s="143">
        <v>28000</v>
      </c>
      <c r="O61" s="118"/>
      <c r="P61" s="118"/>
      <c r="Q61" s="143"/>
      <c r="R61" s="118"/>
      <c r="S61" s="118"/>
      <c r="T61" s="143"/>
      <c r="U61" s="120">
        <f t="shared" si="6"/>
        <v>28000</v>
      </c>
      <c r="V61" s="118"/>
      <c r="W61" s="118"/>
      <c r="X61" s="118"/>
      <c r="Y61" s="143"/>
      <c r="Z61" s="118"/>
      <c r="AA61" s="118"/>
      <c r="AB61" s="143"/>
      <c r="AC61" s="120">
        <f t="shared" si="7"/>
        <v>0</v>
      </c>
      <c r="AD61" s="118"/>
      <c r="AE61" s="118"/>
      <c r="AF61" s="118"/>
      <c r="AG61" s="143"/>
      <c r="AH61" s="118"/>
      <c r="AI61" s="118"/>
      <c r="AJ61" s="143"/>
      <c r="AK61" s="120">
        <f t="shared" si="8"/>
        <v>0</v>
      </c>
      <c r="AL61" s="121">
        <f t="shared" si="9"/>
        <v>28000</v>
      </c>
      <c r="AM61" s="210" t="s">
        <v>299</v>
      </c>
      <c r="AN61" s="144" t="s">
        <v>155</v>
      </c>
      <c r="AO61" s="116" t="s">
        <v>162</v>
      </c>
      <c r="AP61" s="211"/>
      <c r="AQ61" s="207"/>
    </row>
    <row r="62" spans="1:43" s="75" customFormat="1" ht="63.75">
      <c r="A62" s="179" t="s">
        <v>300</v>
      </c>
      <c r="B62" s="187" t="s">
        <v>301</v>
      </c>
      <c r="C62" s="116" t="s">
        <v>302</v>
      </c>
      <c r="D62" s="116" t="s">
        <v>37</v>
      </c>
      <c r="E62" s="180" t="s">
        <v>303</v>
      </c>
      <c r="F62" s="118"/>
      <c r="G62" s="118"/>
      <c r="H62" s="118"/>
      <c r="I62" s="143"/>
      <c r="J62" s="118"/>
      <c r="K62" s="118"/>
      <c r="L62" s="143"/>
      <c r="M62" s="120">
        <f t="shared" si="5"/>
        <v>0</v>
      </c>
      <c r="N62" s="143">
        <v>15100</v>
      </c>
      <c r="O62" s="118"/>
      <c r="P62" s="118"/>
      <c r="Q62" s="143"/>
      <c r="R62" s="118"/>
      <c r="S62" s="118"/>
      <c r="T62" s="143"/>
      <c r="U62" s="120">
        <f t="shared" si="6"/>
        <v>15100</v>
      </c>
      <c r="V62" s="118"/>
      <c r="W62" s="118"/>
      <c r="X62" s="118"/>
      <c r="Y62" s="143"/>
      <c r="Z62" s="118"/>
      <c r="AA62" s="118"/>
      <c r="AB62" s="143"/>
      <c r="AC62" s="120">
        <f t="shared" si="7"/>
        <v>0</v>
      </c>
      <c r="AD62" s="118"/>
      <c r="AE62" s="118"/>
      <c r="AF62" s="118"/>
      <c r="AG62" s="143"/>
      <c r="AH62" s="118"/>
      <c r="AI62" s="118"/>
      <c r="AJ62" s="143"/>
      <c r="AK62" s="120">
        <f t="shared" si="8"/>
        <v>0</v>
      </c>
      <c r="AL62" s="121">
        <f t="shared" si="9"/>
        <v>15100</v>
      </c>
      <c r="AM62" s="187" t="s">
        <v>304</v>
      </c>
      <c r="AN62" s="144" t="s">
        <v>155</v>
      </c>
      <c r="AO62" s="147" t="s">
        <v>162</v>
      </c>
      <c r="AP62" s="207"/>
      <c r="AQ62" s="207"/>
    </row>
    <row r="63" spans="1:43" s="75" customFormat="1" ht="51" customHeight="1">
      <c r="A63" s="179" t="s">
        <v>305</v>
      </c>
      <c r="B63" s="187" t="s">
        <v>306</v>
      </c>
      <c r="C63" s="116" t="s">
        <v>307</v>
      </c>
      <c r="D63" s="116" t="s">
        <v>37</v>
      </c>
      <c r="E63" s="180" t="s">
        <v>308</v>
      </c>
      <c r="F63" s="118"/>
      <c r="G63" s="118"/>
      <c r="H63" s="118"/>
      <c r="I63" s="143"/>
      <c r="J63" s="118"/>
      <c r="K63" s="118"/>
      <c r="L63" s="143"/>
      <c r="M63" s="120">
        <f t="shared" si="5"/>
        <v>0</v>
      </c>
      <c r="N63" s="118"/>
      <c r="O63" s="118"/>
      <c r="P63" s="118"/>
      <c r="Q63" s="143"/>
      <c r="R63" s="118"/>
      <c r="S63" s="118"/>
      <c r="T63" s="143"/>
      <c r="U63" s="120">
        <f t="shared" si="6"/>
        <v>0</v>
      </c>
      <c r="V63" s="118">
        <v>400000</v>
      </c>
      <c r="W63" s="118"/>
      <c r="X63" s="118"/>
      <c r="Y63" s="143"/>
      <c r="Z63" s="118"/>
      <c r="AA63" s="118"/>
      <c r="AB63" s="143"/>
      <c r="AC63" s="120">
        <f t="shared" si="7"/>
        <v>400000</v>
      </c>
      <c r="AD63" s="118"/>
      <c r="AE63" s="118"/>
      <c r="AF63" s="118"/>
      <c r="AG63" s="143"/>
      <c r="AH63" s="118"/>
      <c r="AI63" s="118"/>
      <c r="AJ63" s="143"/>
      <c r="AK63" s="120">
        <f t="shared" si="8"/>
        <v>0</v>
      </c>
      <c r="AL63" s="121">
        <f t="shared" si="9"/>
        <v>400000</v>
      </c>
      <c r="AM63" s="187" t="s">
        <v>309</v>
      </c>
      <c r="AN63" s="144" t="s">
        <v>43</v>
      </c>
      <c r="AO63" s="147" t="s">
        <v>162</v>
      </c>
      <c r="AP63" s="207"/>
      <c r="AQ63" s="207"/>
    </row>
    <row r="64" spans="1:43" s="75" customFormat="1" ht="51" customHeight="1">
      <c r="A64" s="179" t="s">
        <v>310</v>
      </c>
      <c r="B64" s="187" t="s">
        <v>311</v>
      </c>
      <c r="C64" s="116" t="s">
        <v>312</v>
      </c>
      <c r="D64" s="116" t="s">
        <v>37</v>
      </c>
      <c r="E64" s="180" t="s">
        <v>313</v>
      </c>
      <c r="F64" s="118"/>
      <c r="G64" s="118"/>
      <c r="H64" s="118"/>
      <c r="I64" s="143"/>
      <c r="J64" s="118"/>
      <c r="K64" s="118"/>
      <c r="L64" s="143"/>
      <c r="M64" s="120">
        <f t="shared" si="5"/>
        <v>0</v>
      </c>
      <c r="N64" s="118"/>
      <c r="O64" s="118"/>
      <c r="P64" s="118"/>
      <c r="Q64" s="143"/>
      <c r="R64" s="118"/>
      <c r="S64" s="118"/>
      <c r="T64" s="143"/>
      <c r="U64" s="120">
        <f t="shared" si="6"/>
        <v>0</v>
      </c>
      <c r="V64" s="118">
        <v>846415</v>
      </c>
      <c r="W64" s="118"/>
      <c r="X64" s="118"/>
      <c r="Y64" s="143"/>
      <c r="Z64" s="118"/>
      <c r="AA64" s="118"/>
      <c r="AB64" s="143"/>
      <c r="AC64" s="120">
        <f t="shared" si="7"/>
        <v>846415</v>
      </c>
      <c r="AD64" s="118"/>
      <c r="AE64" s="118"/>
      <c r="AF64" s="118"/>
      <c r="AG64" s="143"/>
      <c r="AH64" s="118"/>
      <c r="AI64" s="118"/>
      <c r="AJ64" s="143"/>
      <c r="AK64" s="120">
        <f t="shared" si="8"/>
        <v>0</v>
      </c>
      <c r="AL64" s="121">
        <f t="shared" si="9"/>
        <v>846415</v>
      </c>
      <c r="AM64" s="187" t="s">
        <v>314</v>
      </c>
      <c r="AN64" s="144" t="s">
        <v>43</v>
      </c>
      <c r="AO64" s="147" t="s">
        <v>32</v>
      </c>
      <c r="AP64" s="207"/>
      <c r="AQ64" s="207"/>
    </row>
    <row r="65" spans="1:43" s="75" customFormat="1" ht="51" customHeight="1">
      <c r="A65" s="179" t="s">
        <v>315</v>
      </c>
      <c r="B65" s="187" t="s">
        <v>316</v>
      </c>
      <c r="C65" s="116" t="s">
        <v>317</v>
      </c>
      <c r="D65" s="116" t="s">
        <v>37</v>
      </c>
      <c r="E65" s="180" t="s">
        <v>318</v>
      </c>
      <c r="F65" s="118"/>
      <c r="G65" s="118"/>
      <c r="H65" s="118"/>
      <c r="I65" s="143"/>
      <c r="J65" s="118"/>
      <c r="K65" s="118"/>
      <c r="L65" s="143"/>
      <c r="M65" s="120">
        <f t="shared" si="5"/>
        <v>0</v>
      </c>
      <c r="N65" s="118"/>
      <c r="O65" s="118"/>
      <c r="P65" s="118"/>
      <c r="Q65" s="143"/>
      <c r="R65" s="118"/>
      <c r="S65" s="118"/>
      <c r="T65" s="143"/>
      <c r="U65" s="120">
        <f t="shared" si="6"/>
        <v>0</v>
      </c>
      <c r="V65" s="118">
        <v>35800</v>
      </c>
      <c r="W65" s="118"/>
      <c r="X65" s="118"/>
      <c r="Y65" s="143"/>
      <c r="Z65" s="118"/>
      <c r="AA65" s="118"/>
      <c r="AB65" s="143"/>
      <c r="AC65" s="120">
        <f t="shared" si="7"/>
        <v>35800</v>
      </c>
      <c r="AD65" s="118"/>
      <c r="AE65" s="118"/>
      <c r="AF65" s="118"/>
      <c r="AG65" s="143"/>
      <c r="AH65" s="118"/>
      <c r="AI65" s="118"/>
      <c r="AJ65" s="143"/>
      <c r="AK65" s="120">
        <f t="shared" si="8"/>
        <v>0</v>
      </c>
      <c r="AL65" s="121">
        <f t="shared" si="9"/>
        <v>35800</v>
      </c>
      <c r="AM65" s="187" t="s">
        <v>319</v>
      </c>
      <c r="AN65" s="144" t="s">
        <v>43</v>
      </c>
      <c r="AO65" s="147" t="s">
        <v>320</v>
      </c>
      <c r="AP65" s="207"/>
      <c r="AQ65" s="207"/>
    </row>
    <row r="66" spans="1:43" s="75" customFormat="1" ht="84.4" customHeight="1">
      <c r="A66" s="179" t="s">
        <v>321</v>
      </c>
      <c r="B66" s="172" t="s">
        <v>322</v>
      </c>
      <c r="C66" s="116" t="s">
        <v>323</v>
      </c>
      <c r="D66" s="116" t="s">
        <v>27</v>
      </c>
      <c r="E66" s="180" t="s">
        <v>109</v>
      </c>
      <c r="F66" s="118">
        <v>22438.92</v>
      </c>
      <c r="G66" s="118"/>
      <c r="H66" s="118"/>
      <c r="I66" s="143"/>
      <c r="J66" s="118">
        <v>38889</v>
      </c>
      <c r="K66" s="118"/>
      <c r="L66" s="143"/>
      <c r="M66" s="120">
        <f t="shared" si="5"/>
        <v>61327.92</v>
      </c>
      <c r="N66" s="118"/>
      <c r="O66" s="118"/>
      <c r="P66" s="118"/>
      <c r="Q66" s="143"/>
      <c r="R66" s="118"/>
      <c r="S66" s="118"/>
      <c r="T66" s="143"/>
      <c r="U66" s="120">
        <f t="shared" si="6"/>
        <v>0</v>
      </c>
      <c r="V66" s="118"/>
      <c r="W66" s="118"/>
      <c r="X66" s="118"/>
      <c r="Y66" s="143"/>
      <c r="Z66" s="118"/>
      <c r="AA66" s="118"/>
      <c r="AB66" s="143"/>
      <c r="AC66" s="120">
        <f t="shared" si="7"/>
        <v>0</v>
      </c>
      <c r="AD66" s="118"/>
      <c r="AE66" s="118"/>
      <c r="AF66" s="118"/>
      <c r="AG66" s="143"/>
      <c r="AH66" s="118"/>
      <c r="AI66" s="118"/>
      <c r="AJ66" s="143"/>
      <c r="AK66" s="120">
        <f t="shared" si="8"/>
        <v>0</v>
      </c>
      <c r="AL66" s="121">
        <f t="shared" si="9"/>
        <v>61327.92</v>
      </c>
      <c r="AM66" s="187" t="s">
        <v>324</v>
      </c>
      <c r="AN66" s="144" t="s">
        <v>43</v>
      </c>
      <c r="AO66" s="147" t="s">
        <v>32</v>
      </c>
      <c r="AP66" s="207"/>
      <c r="AQ66" s="208"/>
    </row>
    <row r="67" spans="1:43" s="75" customFormat="1" ht="51">
      <c r="A67" s="179" t="s">
        <v>325</v>
      </c>
      <c r="B67" s="172" t="s">
        <v>326</v>
      </c>
      <c r="C67" s="116" t="s">
        <v>271</v>
      </c>
      <c r="D67" s="116" t="s">
        <v>37</v>
      </c>
      <c r="E67" s="180" t="s">
        <v>109</v>
      </c>
      <c r="F67" s="118"/>
      <c r="G67" s="118"/>
      <c r="H67" s="118"/>
      <c r="I67" s="143"/>
      <c r="J67" s="118"/>
      <c r="K67" s="118"/>
      <c r="L67" s="143"/>
      <c r="M67" s="120">
        <f t="shared" si="5"/>
        <v>0</v>
      </c>
      <c r="N67" s="118"/>
      <c r="O67" s="118"/>
      <c r="P67" s="118"/>
      <c r="Q67" s="143"/>
      <c r="R67" s="118"/>
      <c r="S67" s="118"/>
      <c r="T67" s="143"/>
      <c r="U67" s="120">
        <f t="shared" si="6"/>
        <v>0</v>
      </c>
      <c r="V67" s="143">
        <v>924040</v>
      </c>
      <c r="W67" s="118"/>
      <c r="X67" s="118"/>
      <c r="Y67" s="143"/>
      <c r="Z67" s="118"/>
      <c r="AA67" s="118"/>
      <c r="AB67" s="143"/>
      <c r="AC67" s="120">
        <f t="shared" si="7"/>
        <v>924040</v>
      </c>
      <c r="AD67" s="143"/>
      <c r="AE67" s="118"/>
      <c r="AF67" s="118"/>
      <c r="AG67" s="143"/>
      <c r="AH67" s="118"/>
      <c r="AI67" s="118"/>
      <c r="AJ67" s="143"/>
      <c r="AK67" s="120">
        <f t="shared" si="8"/>
        <v>0</v>
      </c>
      <c r="AL67" s="121">
        <f t="shared" si="9"/>
        <v>924040</v>
      </c>
      <c r="AM67" s="187" t="s">
        <v>327</v>
      </c>
      <c r="AN67" s="144" t="s">
        <v>43</v>
      </c>
      <c r="AO67" s="147" t="s">
        <v>32</v>
      </c>
      <c r="AP67" s="207"/>
      <c r="AQ67" s="207"/>
    </row>
    <row r="68" spans="1:43" s="75" customFormat="1" ht="38.25">
      <c r="A68" s="179" t="s">
        <v>328</v>
      </c>
      <c r="B68" s="172" t="s">
        <v>329</v>
      </c>
      <c r="C68" s="116" t="s">
        <v>330</v>
      </c>
      <c r="D68" s="116" t="s">
        <v>27</v>
      </c>
      <c r="E68" s="180" t="s">
        <v>331</v>
      </c>
      <c r="F68" s="212">
        <f>61394+4066</f>
        <v>65460</v>
      </c>
      <c r="G68" s="118"/>
      <c r="H68" s="118"/>
      <c r="I68" s="143"/>
      <c r="J68" s="118"/>
      <c r="K68" s="118"/>
      <c r="L68" s="143"/>
      <c r="M68" s="120">
        <f t="shared" si="5"/>
        <v>65460</v>
      </c>
      <c r="N68" s="213">
        <v>33686</v>
      </c>
      <c r="O68" s="118"/>
      <c r="P68" s="118"/>
      <c r="Q68" s="143"/>
      <c r="R68" s="118"/>
      <c r="S68" s="118"/>
      <c r="T68" s="143"/>
      <c r="U68" s="120">
        <f t="shared" si="6"/>
        <v>33686</v>
      </c>
      <c r="V68" s="118">
        <v>140000</v>
      </c>
      <c r="W68" s="118"/>
      <c r="X68" s="118"/>
      <c r="Y68" s="143"/>
      <c r="Z68" s="118"/>
      <c r="AA68" s="118"/>
      <c r="AB68" s="143"/>
      <c r="AC68" s="120">
        <f t="shared" si="7"/>
        <v>140000</v>
      </c>
      <c r="AD68" s="118"/>
      <c r="AE68" s="118"/>
      <c r="AF68" s="118"/>
      <c r="AG68" s="143"/>
      <c r="AH68" s="118"/>
      <c r="AI68" s="118"/>
      <c r="AJ68" s="143"/>
      <c r="AK68" s="120">
        <f t="shared" si="8"/>
        <v>0</v>
      </c>
      <c r="AL68" s="121">
        <f t="shared" si="9"/>
        <v>239146</v>
      </c>
      <c r="AM68" s="187" t="s">
        <v>332</v>
      </c>
      <c r="AN68" s="144" t="s">
        <v>71</v>
      </c>
      <c r="AO68" s="147" t="s">
        <v>162</v>
      </c>
      <c r="AP68" s="207"/>
      <c r="AQ68" s="207"/>
    </row>
    <row r="69" spans="1:43" s="75" customFormat="1" ht="63.75">
      <c r="A69" s="179" t="s">
        <v>333</v>
      </c>
      <c r="B69" s="172" t="s">
        <v>334</v>
      </c>
      <c r="C69" s="116" t="s">
        <v>335</v>
      </c>
      <c r="D69" s="116" t="s">
        <v>37</v>
      </c>
      <c r="E69" s="180" t="s">
        <v>308</v>
      </c>
      <c r="F69" s="118"/>
      <c r="G69" s="118"/>
      <c r="H69" s="118"/>
      <c r="I69" s="143"/>
      <c r="J69" s="118"/>
      <c r="K69" s="118"/>
      <c r="L69" s="143"/>
      <c r="M69" s="120">
        <f t="shared" si="5"/>
        <v>0</v>
      </c>
      <c r="N69" s="118"/>
      <c r="O69" s="118"/>
      <c r="P69" s="118"/>
      <c r="Q69" s="143"/>
      <c r="R69" s="118"/>
      <c r="S69" s="118"/>
      <c r="T69" s="143"/>
      <c r="U69" s="120">
        <f t="shared" si="6"/>
        <v>0</v>
      </c>
      <c r="V69" s="143">
        <v>5000</v>
      </c>
      <c r="W69" s="118"/>
      <c r="X69" s="118"/>
      <c r="Y69" s="143"/>
      <c r="Z69" s="118"/>
      <c r="AA69" s="118"/>
      <c r="AB69" s="143"/>
      <c r="AC69" s="120">
        <f t="shared" si="7"/>
        <v>5000</v>
      </c>
      <c r="AD69" s="143"/>
      <c r="AE69" s="118"/>
      <c r="AF69" s="118"/>
      <c r="AG69" s="143"/>
      <c r="AH69" s="118"/>
      <c r="AI69" s="118"/>
      <c r="AJ69" s="143"/>
      <c r="AK69" s="120">
        <f t="shared" si="8"/>
        <v>0</v>
      </c>
      <c r="AL69" s="121">
        <f t="shared" si="9"/>
        <v>5000</v>
      </c>
      <c r="AM69" s="187" t="s">
        <v>336</v>
      </c>
      <c r="AN69" s="144" t="s">
        <v>337</v>
      </c>
      <c r="AO69" s="147" t="s">
        <v>162</v>
      </c>
      <c r="AP69" s="147" t="s">
        <v>33</v>
      </c>
      <c r="AQ69" s="142" t="s">
        <v>186</v>
      </c>
    </row>
    <row r="70" spans="1:43" s="75" customFormat="1" ht="76.5">
      <c r="A70" s="179" t="s">
        <v>338</v>
      </c>
      <c r="B70" s="172" t="s">
        <v>339</v>
      </c>
      <c r="C70" s="116" t="s">
        <v>340</v>
      </c>
      <c r="D70" s="116" t="s">
        <v>37</v>
      </c>
      <c r="E70" s="180" t="s">
        <v>109</v>
      </c>
      <c r="F70" s="118"/>
      <c r="G70" s="118"/>
      <c r="H70" s="118"/>
      <c r="I70" s="143"/>
      <c r="J70" s="118"/>
      <c r="K70" s="118"/>
      <c r="L70" s="143"/>
      <c r="M70" s="120">
        <f t="shared" si="5"/>
        <v>0</v>
      </c>
      <c r="N70" s="118"/>
      <c r="O70" s="118"/>
      <c r="P70" s="118"/>
      <c r="Q70" s="143"/>
      <c r="R70" s="118"/>
      <c r="S70" s="118"/>
      <c r="T70" s="143"/>
      <c r="U70" s="120">
        <f t="shared" si="6"/>
        <v>0</v>
      </c>
      <c r="V70" s="143">
        <v>10000</v>
      </c>
      <c r="W70" s="118"/>
      <c r="X70" s="118"/>
      <c r="Y70" s="143"/>
      <c r="Z70" s="118"/>
      <c r="AA70" s="118"/>
      <c r="AB70" s="143"/>
      <c r="AC70" s="120">
        <f t="shared" si="7"/>
        <v>10000</v>
      </c>
      <c r="AD70" s="143"/>
      <c r="AE70" s="118"/>
      <c r="AF70" s="118"/>
      <c r="AG70" s="143"/>
      <c r="AH70" s="118"/>
      <c r="AI70" s="118"/>
      <c r="AJ70" s="143"/>
      <c r="AK70" s="120">
        <f t="shared" si="8"/>
        <v>0</v>
      </c>
      <c r="AL70" s="121">
        <f t="shared" si="9"/>
        <v>10000</v>
      </c>
      <c r="AM70" s="187" t="s">
        <v>341</v>
      </c>
      <c r="AN70" s="144" t="s">
        <v>337</v>
      </c>
      <c r="AO70" s="147" t="s">
        <v>342</v>
      </c>
      <c r="AP70" s="147" t="s">
        <v>33</v>
      </c>
      <c r="AQ70" s="142" t="s">
        <v>186</v>
      </c>
    </row>
    <row r="71" spans="1:43" s="75" customFormat="1" ht="76.5">
      <c r="A71" s="179" t="s">
        <v>343</v>
      </c>
      <c r="B71" s="172" t="s">
        <v>344</v>
      </c>
      <c r="C71" s="116" t="s">
        <v>340</v>
      </c>
      <c r="D71" s="116" t="s">
        <v>37</v>
      </c>
      <c r="E71" s="180" t="s">
        <v>109</v>
      </c>
      <c r="F71" s="118"/>
      <c r="G71" s="118"/>
      <c r="H71" s="118"/>
      <c r="I71" s="143"/>
      <c r="J71" s="118"/>
      <c r="K71" s="118"/>
      <c r="L71" s="143"/>
      <c r="M71" s="120">
        <f t="shared" si="5"/>
        <v>0</v>
      </c>
      <c r="N71" s="118"/>
      <c r="O71" s="118"/>
      <c r="P71" s="118"/>
      <c r="Q71" s="143"/>
      <c r="R71" s="118"/>
      <c r="S71" s="118"/>
      <c r="T71" s="143"/>
      <c r="U71" s="120">
        <f t="shared" si="6"/>
        <v>0</v>
      </c>
      <c r="V71" s="143">
        <v>10000</v>
      </c>
      <c r="W71" s="118"/>
      <c r="X71" s="118"/>
      <c r="Y71" s="143"/>
      <c r="Z71" s="118"/>
      <c r="AA71" s="118"/>
      <c r="AB71" s="143"/>
      <c r="AC71" s="120">
        <f t="shared" si="7"/>
        <v>10000</v>
      </c>
      <c r="AD71" s="143"/>
      <c r="AE71" s="118"/>
      <c r="AF71" s="118"/>
      <c r="AG71" s="143"/>
      <c r="AH71" s="118"/>
      <c r="AI71" s="118"/>
      <c r="AJ71" s="143"/>
      <c r="AK71" s="120">
        <f t="shared" si="8"/>
        <v>0</v>
      </c>
      <c r="AL71" s="121">
        <f t="shared" si="9"/>
        <v>10000</v>
      </c>
      <c r="AM71" s="187" t="s">
        <v>345</v>
      </c>
      <c r="AN71" s="144" t="s">
        <v>43</v>
      </c>
      <c r="AO71" s="147" t="s">
        <v>67</v>
      </c>
      <c r="AP71" s="207"/>
      <c r="AQ71" s="207"/>
    </row>
    <row r="72" spans="1:43" s="75" customFormat="1" ht="76.5">
      <c r="A72" s="179" t="s">
        <v>346</v>
      </c>
      <c r="B72" s="172" t="s">
        <v>347</v>
      </c>
      <c r="C72" s="116" t="s">
        <v>340</v>
      </c>
      <c r="D72" s="116" t="s">
        <v>37</v>
      </c>
      <c r="E72" s="180" t="s">
        <v>348</v>
      </c>
      <c r="F72" s="118"/>
      <c r="G72" s="118"/>
      <c r="H72" s="118"/>
      <c r="I72" s="143"/>
      <c r="J72" s="118"/>
      <c r="K72" s="118"/>
      <c r="L72" s="143"/>
      <c r="M72" s="120">
        <f t="shared" si="5"/>
        <v>0</v>
      </c>
      <c r="N72" s="118"/>
      <c r="O72" s="118"/>
      <c r="P72" s="118"/>
      <c r="Q72" s="143"/>
      <c r="R72" s="118"/>
      <c r="S72" s="118"/>
      <c r="T72" s="143"/>
      <c r="U72" s="120">
        <f t="shared" si="6"/>
        <v>0</v>
      </c>
      <c r="V72" s="118"/>
      <c r="W72" s="118"/>
      <c r="X72" s="118"/>
      <c r="Y72" s="143"/>
      <c r="Z72" s="118"/>
      <c r="AA72" s="118"/>
      <c r="AB72" s="143"/>
      <c r="AC72" s="120">
        <f t="shared" si="7"/>
        <v>0</v>
      </c>
      <c r="AD72" s="118"/>
      <c r="AE72" s="118"/>
      <c r="AF72" s="118"/>
      <c r="AG72" s="143"/>
      <c r="AH72" s="118"/>
      <c r="AI72" s="118"/>
      <c r="AJ72" s="143"/>
      <c r="AK72" s="120">
        <f t="shared" si="8"/>
        <v>0</v>
      </c>
      <c r="AL72" s="121">
        <f t="shared" si="9"/>
        <v>0</v>
      </c>
      <c r="AM72" s="187" t="s">
        <v>349</v>
      </c>
      <c r="AN72" s="144" t="s">
        <v>155</v>
      </c>
      <c r="AO72" s="147" t="s">
        <v>350</v>
      </c>
      <c r="AP72" s="207"/>
      <c r="AQ72" s="207"/>
    </row>
    <row r="73" spans="1:43" s="75" customFormat="1" ht="76.5">
      <c r="A73" s="179" t="s">
        <v>351</v>
      </c>
      <c r="B73" s="172" t="s">
        <v>352</v>
      </c>
      <c r="C73" s="116" t="s">
        <v>340</v>
      </c>
      <c r="D73" s="116" t="s">
        <v>37</v>
      </c>
      <c r="E73" s="180" t="s">
        <v>348</v>
      </c>
      <c r="F73" s="118"/>
      <c r="G73" s="118"/>
      <c r="H73" s="118"/>
      <c r="I73" s="143"/>
      <c r="J73" s="118"/>
      <c r="K73" s="118"/>
      <c r="L73" s="143"/>
      <c r="M73" s="120">
        <f t="shared" si="5"/>
        <v>0</v>
      </c>
      <c r="N73" s="118"/>
      <c r="O73" s="118"/>
      <c r="P73" s="118"/>
      <c r="Q73" s="143"/>
      <c r="R73" s="118"/>
      <c r="S73" s="118"/>
      <c r="T73" s="143"/>
      <c r="U73" s="120">
        <f t="shared" si="6"/>
        <v>0</v>
      </c>
      <c r="V73" s="118"/>
      <c r="W73" s="118"/>
      <c r="X73" s="118"/>
      <c r="Y73" s="143"/>
      <c r="Z73" s="118"/>
      <c r="AA73" s="118"/>
      <c r="AB73" s="143"/>
      <c r="AC73" s="120">
        <f t="shared" si="7"/>
        <v>0</v>
      </c>
      <c r="AD73" s="118"/>
      <c r="AE73" s="118"/>
      <c r="AF73" s="118"/>
      <c r="AG73" s="143"/>
      <c r="AH73" s="118"/>
      <c r="AI73" s="118"/>
      <c r="AJ73" s="143"/>
      <c r="AK73" s="120">
        <f t="shared" si="8"/>
        <v>0</v>
      </c>
      <c r="AL73" s="121">
        <f t="shared" si="9"/>
        <v>0</v>
      </c>
      <c r="AM73" s="187" t="s">
        <v>353</v>
      </c>
      <c r="AN73" s="144" t="s">
        <v>155</v>
      </c>
      <c r="AO73" s="147" t="s">
        <v>354</v>
      </c>
      <c r="AP73" s="207"/>
      <c r="AQ73" s="207"/>
    </row>
    <row r="74" spans="1:43" s="75" customFormat="1" ht="51" customHeight="1">
      <c r="A74" s="179" t="s">
        <v>355</v>
      </c>
      <c r="B74" s="172" t="s">
        <v>356</v>
      </c>
      <c r="C74" s="116" t="s">
        <v>340</v>
      </c>
      <c r="D74" s="116" t="s">
        <v>37</v>
      </c>
      <c r="E74" s="180" t="s">
        <v>109</v>
      </c>
      <c r="F74" s="118"/>
      <c r="G74" s="118"/>
      <c r="H74" s="118"/>
      <c r="I74" s="143"/>
      <c r="J74" s="118"/>
      <c r="K74" s="118"/>
      <c r="L74" s="143"/>
      <c r="M74" s="120">
        <f t="shared" si="5"/>
        <v>0</v>
      </c>
      <c r="N74" s="118"/>
      <c r="O74" s="118"/>
      <c r="P74" s="118"/>
      <c r="Q74" s="143"/>
      <c r="R74" s="118"/>
      <c r="S74" s="118"/>
      <c r="T74" s="143"/>
      <c r="U74" s="120">
        <f t="shared" si="6"/>
        <v>0</v>
      </c>
      <c r="V74" s="118"/>
      <c r="W74" s="118"/>
      <c r="X74" s="118"/>
      <c r="Y74" s="143"/>
      <c r="Z74" s="118"/>
      <c r="AA74" s="118"/>
      <c r="AB74" s="143"/>
      <c r="AC74" s="120">
        <f t="shared" si="7"/>
        <v>0</v>
      </c>
      <c r="AD74" s="118"/>
      <c r="AE74" s="118"/>
      <c r="AF74" s="118"/>
      <c r="AG74" s="143"/>
      <c r="AH74" s="118"/>
      <c r="AI74" s="118"/>
      <c r="AJ74" s="143"/>
      <c r="AK74" s="120">
        <f t="shared" si="8"/>
        <v>0</v>
      </c>
      <c r="AL74" s="121">
        <f t="shared" si="9"/>
        <v>0</v>
      </c>
      <c r="AM74" s="187" t="s">
        <v>357</v>
      </c>
      <c r="AN74" s="144" t="s">
        <v>155</v>
      </c>
      <c r="AO74" s="147" t="s">
        <v>358</v>
      </c>
      <c r="AP74" s="207"/>
      <c r="AQ74" s="207"/>
    </row>
    <row r="75" spans="1:43" s="75" customFormat="1" ht="51" customHeight="1">
      <c r="A75" s="179" t="s">
        <v>359</v>
      </c>
      <c r="B75" s="172" t="s">
        <v>360</v>
      </c>
      <c r="C75" s="116" t="s">
        <v>312</v>
      </c>
      <c r="D75" s="116" t="s">
        <v>37</v>
      </c>
      <c r="E75" s="180" t="s">
        <v>313</v>
      </c>
      <c r="F75" s="118"/>
      <c r="G75" s="118"/>
      <c r="H75" s="118"/>
      <c r="I75" s="143"/>
      <c r="J75" s="118"/>
      <c r="K75" s="118"/>
      <c r="L75" s="143"/>
      <c r="M75" s="120">
        <f t="shared" si="5"/>
        <v>0</v>
      </c>
      <c r="N75" s="118"/>
      <c r="O75" s="118"/>
      <c r="P75" s="118"/>
      <c r="Q75" s="143"/>
      <c r="R75" s="118"/>
      <c r="S75" s="118"/>
      <c r="T75" s="143"/>
      <c r="U75" s="120">
        <f t="shared" si="6"/>
        <v>0</v>
      </c>
      <c r="V75" s="118"/>
      <c r="W75" s="118"/>
      <c r="X75" s="118"/>
      <c r="Y75" s="143"/>
      <c r="Z75" s="118"/>
      <c r="AA75" s="118"/>
      <c r="AB75" s="143"/>
      <c r="AC75" s="120">
        <f t="shared" si="7"/>
        <v>0</v>
      </c>
      <c r="AD75" s="118"/>
      <c r="AE75" s="118"/>
      <c r="AF75" s="118"/>
      <c r="AG75" s="143"/>
      <c r="AH75" s="118"/>
      <c r="AI75" s="118"/>
      <c r="AJ75" s="143"/>
      <c r="AK75" s="120">
        <f t="shared" si="8"/>
        <v>0</v>
      </c>
      <c r="AL75" s="121">
        <f t="shared" si="9"/>
        <v>0</v>
      </c>
      <c r="AM75" s="187" t="s">
        <v>361</v>
      </c>
      <c r="AN75" s="204">
        <v>2021</v>
      </c>
      <c r="AO75" s="147" t="s">
        <v>32</v>
      </c>
      <c r="AP75" s="207"/>
      <c r="AQ75" s="207"/>
    </row>
    <row r="76" spans="1:43" s="75" customFormat="1" ht="51" customHeight="1">
      <c r="A76" s="179" t="s">
        <v>362</v>
      </c>
      <c r="B76" s="172" t="s">
        <v>363</v>
      </c>
      <c r="C76" s="116" t="s">
        <v>312</v>
      </c>
      <c r="D76" s="116" t="s">
        <v>27</v>
      </c>
      <c r="E76" s="180" t="s">
        <v>313</v>
      </c>
      <c r="F76" s="118">
        <v>46561</v>
      </c>
      <c r="G76" s="118"/>
      <c r="H76" s="118"/>
      <c r="I76" s="143"/>
      <c r="J76" s="118"/>
      <c r="K76" s="118"/>
      <c r="L76" s="143"/>
      <c r="M76" s="120">
        <f t="shared" si="5"/>
        <v>46561</v>
      </c>
      <c r="N76" s="118"/>
      <c r="O76" s="118"/>
      <c r="P76" s="118"/>
      <c r="Q76" s="143"/>
      <c r="R76" s="118"/>
      <c r="S76" s="118"/>
      <c r="T76" s="143"/>
      <c r="U76" s="120">
        <f t="shared" si="6"/>
        <v>0</v>
      </c>
      <c r="V76" s="118"/>
      <c r="W76" s="118"/>
      <c r="X76" s="118"/>
      <c r="Y76" s="143"/>
      <c r="Z76" s="118"/>
      <c r="AA76" s="118"/>
      <c r="AB76" s="143"/>
      <c r="AC76" s="120">
        <f t="shared" si="7"/>
        <v>0</v>
      </c>
      <c r="AD76" s="118"/>
      <c r="AE76" s="118"/>
      <c r="AF76" s="118"/>
      <c r="AG76" s="143"/>
      <c r="AH76" s="118"/>
      <c r="AI76" s="118"/>
      <c r="AJ76" s="143"/>
      <c r="AK76" s="120">
        <f t="shared" si="8"/>
        <v>0</v>
      </c>
      <c r="AL76" s="121">
        <f t="shared" si="9"/>
        <v>46561</v>
      </c>
      <c r="AM76" s="187" t="s">
        <v>364</v>
      </c>
      <c r="AN76" s="144" t="s">
        <v>199</v>
      </c>
      <c r="AO76" s="147" t="s">
        <v>223</v>
      </c>
      <c r="AP76" s="147" t="s">
        <v>33</v>
      </c>
      <c r="AQ76" s="142" t="s">
        <v>186</v>
      </c>
    </row>
    <row r="77" spans="1:43" s="75" customFormat="1" ht="51" customHeight="1">
      <c r="A77" s="179" t="s">
        <v>365</v>
      </c>
      <c r="B77" s="172" t="s">
        <v>366</v>
      </c>
      <c r="C77" s="116" t="s">
        <v>312</v>
      </c>
      <c r="D77" s="116" t="s">
        <v>27</v>
      </c>
      <c r="E77" s="180" t="s">
        <v>313</v>
      </c>
      <c r="F77" s="118">
        <v>9958</v>
      </c>
      <c r="G77" s="118"/>
      <c r="H77" s="118"/>
      <c r="I77" s="143"/>
      <c r="J77" s="118"/>
      <c r="K77" s="118"/>
      <c r="L77" s="143"/>
      <c r="M77" s="120">
        <f t="shared" si="5"/>
        <v>9958</v>
      </c>
      <c r="N77" s="118"/>
      <c r="O77" s="118"/>
      <c r="P77" s="118"/>
      <c r="Q77" s="143"/>
      <c r="R77" s="118"/>
      <c r="S77" s="118"/>
      <c r="T77" s="143"/>
      <c r="U77" s="120">
        <f t="shared" si="6"/>
        <v>0</v>
      </c>
      <c r="V77" s="118"/>
      <c r="W77" s="118"/>
      <c r="X77" s="118"/>
      <c r="Y77" s="143"/>
      <c r="Z77" s="118"/>
      <c r="AA77" s="118"/>
      <c r="AB77" s="143"/>
      <c r="AC77" s="120">
        <f t="shared" si="7"/>
        <v>0</v>
      </c>
      <c r="AD77" s="118"/>
      <c r="AE77" s="118"/>
      <c r="AF77" s="118"/>
      <c r="AG77" s="143"/>
      <c r="AH77" s="118"/>
      <c r="AI77" s="118"/>
      <c r="AJ77" s="143"/>
      <c r="AK77" s="120">
        <f t="shared" si="8"/>
        <v>0</v>
      </c>
      <c r="AL77" s="121">
        <f t="shared" si="9"/>
        <v>9958</v>
      </c>
      <c r="AM77" s="187" t="s">
        <v>367</v>
      </c>
      <c r="AN77" s="144" t="s">
        <v>199</v>
      </c>
      <c r="AO77" s="147" t="s">
        <v>223</v>
      </c>
      <c r="AP77" s="147" t="s">
        <v>33</v>
      </c>
      <c r="AQ77" s="142" t="s">
        <v>186</v>
      </c>
    </row>
    <row r="78" spans="1:43" s="75" customFormat="1" ht="51">
      <c r="A78" s="179" t="s">
        <v>368</v>
      </c>
      <c r="B78" s="172" t="s">
        <v>369</v>
      </c>
      <c r="C78" s="116" t="s">
        <v>256</v>
      </c>
      <c r="D78" s="116" t="s">
        <v>27</v>
      </c>
      <c r="E78" s="180" t="s">
        <v>109</v>
      </c>
      <c r="F78" s="118">
        <v>0</v>
      </c>
      <c r="G78" s="118"/>
      <c r="H78" s="118"/>
      <c r="I78" s="143"/>
      <c r="J78" s="118"/>
      <c r="K78" s="118"/>
      <c r="L78" s="143"/>
      <c r="M78" s="120">
        <f t="shared" si="5"/>
        <v>0</v>
      </c>
      <c r="N78" s="118"/>
      <c r="O78" s="118"/>
      <c r="P78" s="118"/>
      <c r="Q78" s="143"/>
      <c r="R78" s="118"/>
      <c r="S78" s="118"/>
      <c r="T78" s="143"/>
      <c r="U78" s="120">
        <f t="shared" si="6"/>
        <v>0</v>
      </c>
      <c r="V78" s="118">
        <v>165000</v>
      </c>
      <c r="W78" s="118"/>
      <c r="X78" s="118"/>
      <c r="Y78" s="143"/>
      <c r="Z78" s="118"/>
      <c r="AA78" s="118"/>
      <c r="AB78" s="143"/>
      <c r="AC78" s="120">
        <f t="shared" si="7"/>
        <v>165000</v>
      </c>
      <c r="AD78" s="118"/>
      <c r="AE78" s="118"/>
      <c r="AF78" s="118"/>
      <c r="AG78" s="143"/>
      <c r="AH78" s="118"/>
      <c r="AI78" s="118"/>
      <c r="AJ78" s="143"/>
      <c r="AK78" s="120">
        <f t="shared" si="8"/>
        <v>0</v>
      </c>
      <c r="AL78" s="121">
        <f t="shared" si="9"/>
        <v>165000</v>
      </c>
      <c r="AM78" s="187" t="s">
        <v>370</v>
      </c>
      <c r="AN78" s="204">
        <v>2021</v>
      </c>
      <c r="AO78" s="147" t="s">
        <v>32</v>
      </c>
      <c r="AP78" s="207"/>
      <c r="AQ78" s="207"/>
    </row>
    <row r="79" spans="1:43" s="75" customFormat="1" ht="110.25" customHeight="1">
      <c r="A79" s="179" t="s">
        <v>371</v>
      </c>
      <c r="B79" s="172" t="s">
        <v>1941</v>
      </c>
      <c r="C79" s="116" t="s">
        <v>175</v>
      </c>
      <c r="D79" s="116" t="s">
        <v>27</v>
      </c>
      <c r="E79" s="180" t="s">
        <v>109</v>
      </c>
      <c r="F79" s="118">
        <v>11000</v>
      </c>
      <c r="G79" s="118"/>
      <c r="H79" s="118"/>
      <c r="I79" s="143"/>
      <c r="J79" s="118"/>
      <c r="K79" s="118"/>
      <c r="L79" s="143"/>
      <c r="M79" s="123">
        <f t="shared" si="5"/>
        <v>11000</v>
      </c>
      <c r="N79" s="118"/>
      <c r="O79" s="118"/>
      <c r="P79" s="118"/>
      <c r="Q79" s="143"/>
      <c r="R79" s="118"/>
      <c r="S79" s="118"/>
      <c r="T79" s="143"/>
      <c r="U79" s="123">
        <f t="shared" si="6"/>
        <v>0</v>
      </c>
      <c r="V79" s="118">
        <v>578747.24</v>
      </c>
      <c r="W79" s="118"/>
      <c r="X79" s="118"/>
      <c r="Y79" s="143"/>
      <c r="Z79" s="118"/>
      <c r="AA79" s="118"/>
      <c r="AB79" s="143"/>
      <c r="AC79" s="123">
        <f t="shared" si="7"/>
        <v>578747.24</v>
      </c>
      <c r="AD79" s="585">
        <f>371427+90000</f>
        <v>461427</v>
      </c>
      <c r="AE79" s="118">
        <v>400000</v>
      </c>
      <c r="AF79" s="118"/>
      <c r="AG79" s="143"/>
      <c r="AH79" s="118"/>
      <c r="AI79" s="118"/>
      <c r="AJ79" s="143"/>
      <c r="AK79" s="123">
        <f t="shared" si="8"/>
        <v>861427</v>
      </c>
      <c r="AL79" s="118">
        <f t="shared" si="9"/>
        <v>1451174.24</v>
      </c>
      <c r="AM79" s="173" t="s">
        <v>1978</v>
      </c>
      <c r="AN79" s="144" t="s">
        <v>71</v>
      </c>
      <c r="AO79" s="116" t="s">
        <v>32</v>
      </c>
      <c r="AP79" s="207"/>
      <c r="AQ79" s="208"/>
    </row>
    <row r="80" spans="1:43" s="75" customFormat="1" ht="31.5" customHeight="1">
      <c r="A80" s="719" t="s">
        <v>1987</v>
      </c>
      <c r="B80" s="720"/>
      <c r="C80" s="720"/>
      <c r="D80" s="720"/>
      <c r="E80" s="720"/>
      <c r="F80" s="720"/>
      <c r="G80" s="720"/>
      <c r="H80" s="720"/>
      <c r="I80" s="720"/>
      <c r="J80" s="720"/>
      <c r="K80" s="720"/>
      <c r="L80" s="720"/>
      <c r="M80" s="720"/>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0"/>
      <c r="AN80" s="720"/>
      <c r="AO80" s="720"/>
      <c r="AP80" s="720"/>
      <c r="AQ80" s="721"/>
    </row>
    <row r="81" spans="1:43" s="75" customFormat="1" ht="51" customHeight="1">
      <c r="A81" s="179" t="s">
        <v>372</v>
      </c>
      <c r="B81" s="172" t="s">
        <v>373</v>
      </c>
      <c r="C81" s="116" t="s">
        <v>374</v>
      </c>
      <c r="D81" s="116" t="s">
        <v>27</v>
      </c>
      <c r="E81" s="180" t="s">
        <v>375</v>
      </c>
      <c r="F81" s="118"/>
      <c r="G81" s="118"/>
      <c r="H81" s="118"/>
      <c r="I81" s="143"/>
      <c r="J81" s="118"/>
      <c r="K81" s="118"/>
      <c r="L81" s="143"/>
      <c r="M81" s="120">
        <f t="shared" si="5"/>
        <v>0</v>
      </c>
      <c r="N81" s="143">
        <v>399844.5</v>
      </c>
      <c r="O81" s="118"/>
      <c r="P81" s="118"/>
      <c r="Q81" s="143"/>
      <c r="R81" s="118"/>
      <c r="S81" s="118"/>
      <c r="T81" s="143"/>
      <c r="U81" s="120">
        <f t="shared" si="6"/>
        <v>399844.5</v>
      </c>
      <c r="V81" s="118"/>
      <c r="W81" s="118"/>
      <c r="X81" s="118"/>
      <c r="Y81" s="143"/>
      <c r="Z81" s="118"/>
      <c r="AA81" s="118"/>
      <c r="AB81" s="143"/>
      <c r="AC81" s="120">
        <f t="shared" si="7"/>
        <v>0</v>
      </c>
      <c r="AD81" s="118"/>
      <c r="AE81" s="118"/>
      <c r="AF81" s="118"/>
      <c r="AG81" s="143"/>
      <c r="AH81" s="118"/>
      <c r="AI81" s="118"/>
      <c r="AJ81" s="143"/>
      <c r="AK81" s="120">
        <f t="shared" si="8"/>
        <v>0</v>
      </c>
      <c r="AL81" s="121">
        <f t="shared" si="9"/>
        <v>399844.5</v>
      </c>
      <c r="AM81" s="187" t="s">
        <v>376</v>
      </c>
      <c r="AN81" s="204">
        <v>2021</v>
      </c>
      <c r="AO81" s="116" t="s">
        <v>377</v>
      </c>
      <c r="AP81" s="207"/>
      <c r="AQ81" s="207"/>
    </row>
    <row r="82" spans="1:43" s="75" customFormat="1" ht="76.5">
      <c r="A82" s="179" t="s">
        <v>378</v>
      </c>
      <c r="B82" s="172" t="s">
        <v>379</v>
      </c>
      <c r="C82" s="116" t="s">
        <v>380</v>
      </c>
      <c r="D82" s="116" t="s">
        <v>27</v>
      </c>
      <c r="E82" s="180" t="s">
        <v>375</v>
      </c>
      <c r="F82" s="118"/>
      <c r="G82" s="118"/>
      <c r="H82" s="118"/>
      <c r="I82" s="143"/>
      <c r="J82" s="118"/>
      <c r="K82" s="118"/>
      <c r="L82" s="143"/>
      <c r="M82" s="120">
        <f t="shared" si="5"/>
        <v>0</v>
      </c>
      <c r="N82" s="189">
        <v>458469</v>
      </c>
      <c r="O82" s="118"/>
      <c r="P82" s="118"/>
      <c r="Q82" s="143"/>
      <c r="R82" s="118"/>
      <c r="S82" s="118"/>
      <c r="T82" s="143"/>
      <c r="U82" s="120">
        <f t="shared" si="6"/>
        <v>458469</v>
      </c>
      <c r="V82" s="118"/>
      <c r="W82" s="118"/>
      <c r="X82" s="118"/>
      <c r="Y82" s="143"/>
      <c r="Z82" s="118"/>
      <c r="AA82" s="118"/>
      <c r="AB82" s="143"/>
      <c r="AC82" s="120">
        <f t="shared" si="7"/>
        <v>0</v>
      </c>
      <c r="AD82" s="118"/>
      <c r="AE82" s="118"/>
      <c r="AF82" s="118"/>
      <c r="AG82" s="143"/>
      <c r="AH82" s="118"/>
      <c r="AI82" s="118"/>
      <c r="AJ82" s="143"/>
      <c r="AK82" s="120">
        <f t="shared" si="8"/>
        <v>0</v>
      </c>
      <c r="AL82" s="121">
        <f t="shared" si="9"/>
        <v>458469</v>
      </c>
      <c r="AM82" s="187" t="s">
        <v>381</v>
      </c>
      <c r="AN82" s="204">
        <v>2021</v>
      </c>
      <c r="AO82" s="116" t="s">
        <v>377</v>
      </c>
      <c r="AP82" s="207"/>
      <c r="AQ82" s="207"/>
    </row>
    <row r="83" spans="1:43" s="75" customFormat="1" ht="38.25">
      <c r="A83" s="179" t="s">
        <v>382</v>
      </c>
      <c r="B83" s="172" t="s">
        <v>383</v>
      </c>
      <c r="C83" s="116" t="s">
        <v>374</v>
      </c>
      <c r="D83" s="116" t="s">
        <v>27</v>
      </c>
      <c r="E83" s="180" t="s">
        <v>375</v>
      </c>
      <c r="F83" s="118"/>
      <c r="G83" s="118"/>
      <c r="H83" s="118"/>
      <c r="I83" s="143"/>
      <c r="J83" s="118"/>
      <c r="K83" s="118"/>
      <c r="L83" s="143"/>
      <c r="M83" s="120">
        <f t="shared" si="5"/>
        <v>0</v>
      </c>
      <c r="N83" s="214">
        <v>1557381.92</v>
      </c>
      <c r="O83" s="118"/>
      <c r="P83" s="118"/>
      <c r="Q83" s="143"/>
      <c r="R83" s="118"/>
      <c r="S83" s="118"/>
      <c r="T83" s="143"/>
      <c r="U83" s="120">
        <f t="shared" si="6"/>
        <v>1557381.92</v>
      </c>
      <c r="V83" s="118"/>
      <c r="W83" s="118"/>
      <c r="X83" s="118"/>
      <c r="Y83" s="143"/>
      <c r="Z83" s="118"/>
      <c r="AA83" s="118"/>
      <c r="AB83" s="143"/>
      <c r="AC83" s="120">
        <f t="shared" si="7"/>
        <v>0</v>
      </c>
      <c r="AD83" s="118"/>
      <c r="AE83" s="118"/>
      <c r="AF83" s="118"/>
      <c r="AG83" s="143"/>
      <c r="AH83" s="118"/>
      <c r="AI83" s="118"/>
      <c r="AJ83" s="143"/>
      <c r="AK83" s="120">
        <f t="shared" si="8"/>
        <v>0</v>
      </c>
      <c r="AL83" s="121">
        <f t="shared" si="9"/>
        <v>1557381.92</v>
      </c>
      <c r="AM83" s="187" t="s">
        <v>384</v>
      </c>
      <c r="AN83" s="204">
        <v>2021</v>
      </c>
      <c r="AO83" s="116" t="s">
        <v>377</v>
      </c>
      <c r="AP83" s="207"/>
      <c r="AQ83" s="207"/>
    </row>
    <row r="84" spans="1:43" s="75" customFormat="1" ht="51" customHeight="1">
      <c r="A84" s="179" t="s">
        <v>385</v>
      </c>
      <c r="B84" s="172" t="s">
        <v>386</v>
      </c>
      <c r="C84" s="116" t="s">
        <v>374</v>
      </c>
      <c r="D84" s="116" t="s">
        <v>27</v>
      </c>
      <c r="E84" s="180" t="s">
        <v>375</v>
      </c>
      <c r="F84" s="118"/>
      <c r="G84" s="118"/>
      <c r="H84" s="118"/>
      <c r="I84" s="143"/>
      <c r="J84" s="118"/>
      <c r="K84" s="118"/>
      <c r="L84" s="143"/>
      <c r="M84" s="120">
        <f t="shared" si="5"/>
        <v>0</v>
      </c>
      <c r="N84" s="214">
        <v>70978.600000000006</v>
      </c>
      <c r="O84" s="118"/>
      <c r="P84" s="118"/>
      <c r="Q84" s="143"/>
      <c r="R84" s="118"/>
      <c r="S84" s="118"/>
      <c r="T84" s="143"/>
      <c r="U84" s="120">
        <f t="shared" si="6"/>
        <v>70978.600000000006</v>
      </c>
      <c r="V84" s="118"/>
      <c r="W84" s="118"/>
      <c r="X84" s="118"/>
      <c r="Y84" s="143"/>
      <c r="Z84" s="118"/>
      <c r="AA84" s="118"/>
      <c r="AB84" s="143"/>
      <c r="AC84" s="120">
        <f t="shared" si="7"/>
        <v>0</v>
      </c>
      <c r="AD84" s="118"/>
      <c r="AE84" s="118"/>
      <c r="AF84" s="118"/>
      <c r="AG84" s="143"/>
      <c r="AH84" s="118"/>
      <c r="AI84" s="118"/>
      <c r="AJ84" s="143"/>
      <c r="AK84" s="120">
        <f t="shared" si="8"/>
        <v>0</v>
      </c>
      <c r="AL84" s="121">
        <f t="shared" si="9"/>
        <v>70978.600000000006</v>
      </c>
      <c r="AM84" s="187" t="s">
        <v>387</v>
      </c>
      <c r="AN84" s="204">
        <v>2021</v>
      </c>
      <c r="AO84" s="116" t="s">
        <v>377</v>
      </c>
      <c r="AP84" s="207"/>
      <c r="AQ84" s="207"/>
    </row>
    <row r="85" spans="1:43" s="75" customFormat="1" ht="51" customHeight="1">
      <c r="A85" s="179" t="s">
        <v>388</v>
      </c>
      <c r="B85" s="172" t="s">
        <v>389</v>
      </c>
      <c r="C85" s="116" t="s">
        <v>374</v>
      </c>
      <c r="D85" s="116" t="s">
        <v>27</v>
      </c>
      <c r="E85" s="180" t="s">
        <v>375</v>
      </c>
      <c r="F85" s="118"/>
      <c r="G85" s="118"/>
      <c r="H85" s="118"/>
      <c r="I85" s="143"/>
      <c r="J85" s="118"/>
      <c r="K85" s="118"/>
      <c r="L85" s="143"/>
      <c r="M85" s="120">
        <f t="shared" si="5"/>
        <v>0</v>
      </c>
      <c r="N85" s="118"/>
      <c r="O85" s="118"/>
      <c r="P85" s="118"/>
      <c r="Q85" s="143"/>
      <c r="R85" s="118"/>
      <c r="S85" s="118"/>
      <c r="T85" s="143"/>
      <c r="U85" s="120">
        <f t="shared" si="6"/>
        <v>0</v>
      </c>
      <c r="V85" s="214">
        <v>423500</v>
      </c>
      <c r="W85" s="118"/>
      <c r="X85" s="118"/>
      <c r="Y85" s="143"/>
      <c r="Z85" s="118"/>
      <c r="AA85" s="118"/>
      <c r="AB85" s="143"/>
      <c r="AC85" s="120">
        <f t="shared" si="7"/>
        <v>423500</v>
      </c>
      <c r="AD85" s="214"/>
      <c r="AE85" s="118"/>
      <c r="AF85" s="118"/>
      <c r="AG85" s="143"/>
      <c r="AH85" s="118"/>
      <c r="AI85" s="118"/>
      <c r="AJ85" s="143"/>
      <c r="AK85" s="120">
        <f t="shared" si="8"/>
        <v>0</v>
      </c>
      <c r="AL85" s="121">
        <f t="shared" si="9"/>
        <v>423500</v>
      </c>
      <c r="AM85" s="187" t="s">
        <v>390</v>
      </c>
      <c r="AN85" s="204">
        <v>2021</v>
      </c>
      <c r="AO85" s="116" t="s">
        <v>377</v>
      </c>
      <c r="AP85" s="207"/>
      <c r="AQ85" s="207"/>
    </row>
    <row r="86" spans="1:43" s="75" customFormat="1" ht="51" customHeight="1">
      <c r="A86" s="179" t="s">
        <v>391</v>
      </c>
      <c r="B86" s="172" t="s">
        <v>392</v>
      </c>
      <c r="C86" s="116" t="s">
        <v>393</v>
      </c>
      <c r="D86" s="116" t="s">
        <v>27</v>
      </c>
      <c r="E86" s="180" t="s">
        <v>375</v>
      </c>
      <c r="F86" s="118"/>
      <c r="G86" s="118"/>
      <c r="H86" s="118"/>
      <c r="I86" s="143"/>
      <c r="J86" s="118"/>
      <c r="K86" s="118"/>
      <c r="L86" s="143"/>
      <c r="M86" s="120">
        <f t="shared" si="5"/>
        <v>0</v>
      </c>
      <c r="N86" s="118"/>
      <c r="O86" s="118"/>
      <c r="P86" s="118"/>
      <c r="Q86" s="143"/>
      <c r="R86" s="118"/>
      <c r="S86" s="118"/>
      <c r="T86" s="143"/>
      <c r="U86" s="120">
        <f t="shared" si="6"/>
        <v>0</v>
      </c>
      <c r="V86" s="214">
        <v>484000</v>
      </c>
      <c r="W86" s="118"/>
      <c r="X86" s="118"/>
      <c r="Y86" s="143"/>
      <c r="Z86" s="118"/>
      <c r="AA86" s="118"/>
      <c r="AB86" s="143"/>
      <c r="AC86" s="120">
        <f t="shared" si="7"/>
        <v>484000</v>
      </c>
      <c r="AD86" s="214"/>
      <c r="AE86" s="118"/>
      <c r="AF86" s="118"/>
      <c r="AG86" s="143"/>
      <c r="AH86" s="118"/>
      <c r="AI86" s="118"/>
      <c r="AJ86" s="143"/>
      <c r="AK86" s="120">
        <f t="shared" si="8"/>
        <v>0</v>
      </c>
      <c r="AL86" s="121">
        <f t="shared" si="9"/>
        <v>484000</v>
      </c>
      <c r="AM86" s="187" t="s">
        <v>390</v>
      </c>
      <c r="AN86" s="204">
        <v>2021</v>
      </c>
      <c r="AO86" s="116" t="s">
        <v>377</v>
      </c>
      <c r="AP86" s="207"/>
      <c r="AQ86" s="207"/>
    </row>
    <row r="87" spans="1:43" s="75" customFormat="1" ht="51">
      <c r="A87" s="179" t="s">
        <v>394</v>
      </c>
      <c r="B87" s="172" t="s">
        <v>395</v>
      </c>
      <c r="C87" s="116" t="s">
        <v>374</v>
      </c>
      <c r="D87" s="116" t="s">
        <v>27</v>
      </c>
      <c r="E87" s="180" t="s">
        <v>375</v>
      </c>
      <c r="F87" s="118"/>
      <c r="G87" s="118"/>
      <c r="H87" s="118"/>
      <c r="I87" s="143"/>
      <c r="J87" s="118"/>
      <c r="K87" s="118"/>
      <c r="L87" s="143"/>
      <c r="M87" s="120">
        <f t="shared" ref="M87:M119" si="10">F87+G87+H87+J87+K87</f>
        <v>0</v>
      </c>
      <c r="N87" s="118"/>
      <c r="O87" s="118"/>
      <c r="P87" s="118"/>
      <c r="Q87" s="143"/>
      <c r="R87" s="118"/>
      <c r="S87" s="118"/>
      <c r="T87" s="143"/>
      <c r="U87" s="120">
        <f t="shared" ref="U87:U119" si="11">N87+O87+P87+R87+S87</f>
        <v>0</v>
      </c>
      <c r="V87" s="214">
        <v>242017.47</v>
      </c>
      <c r="W87" s="118"/>
      <c r="X87" s="118"/>
      <c r="Y87" s="143"/>
      <c r="Z87" s="118"/>
      <c r="AA87" s="118"/>
      <c r="AB87" s="143"/>
      <c r="AC87" s="120">
        <f t="shared" ref="AC87:AC119" si="12">V87+W87+X87+Z87+AA87</f>
        <v>242017.47</v>
      </c>
      <c r="AD87" s="214"/>
      <c r="AE87" s="118"/>
      <c r="AF87" s="118"/>
      <c r="AG87" s="143"/>
      <c r="AH87" s="118"/>
      <c r="AI87" s="118"/>
      <c r="AJ87" s="143"/>
      <c r="AK87" s="120">
        <f t="shared" ref="AK87:AK119" si="13">AD87+AE87+AF87+AH87+AI87</f>
        <v>0</v>
      </c>
      <c r="AL87" s="121">
        <f t="shared" ref="AL87:AL119" si="14">AC87+U87+M87+AK87</f>
        <v>242017.47</v>
      </c>
      <c r="AM87" s="187" t="s">
        <v>396</v>
      </c>
      <c r="AN87" s="204">
        <v>2021</v>
      </c>
      <c r="AO87" s="116" t="s">
        <v>377</v>
      </c>
      <c r="AP87" s="207"/>
      <c r="AQ87" s="207"/>
    </row>
    <row r="88" spans="1:43" s="75" customFormat="1" ht="51">
      <c r="A88" s="179" t="s">
        <v>397</v>
      </c>
      <c r="B88" s="172" t="s">
        <v>398</v>
      </c>
      <c r="C88" s="116" t="s">
        <v>393</v>
      </c>
      <c r="D88" s="116" t="s">
        <v>27</v>
      </c>
      <c r="E88" s="180" t="s">
        <v>375</v>
      </c>
      <c r="F88" s="118"/>
      <c r="G88" s="118"/>
      <c r="H88" s="118"/>
      <c r="I88" s="143"/>
      <c r="J88" s="118"/>
      <c r="K88" s="118"/>
      <c r="L88" s="143"/>
      <c r="M88" s="120">
        <f t="shared" si="10"/>
        <v>0</v>
      </c>
      <c r="N88" s="118"/>
      <c r="O88" s="118"/>
      <c r="P88" s="118"/>
      <c r="Q88" s="143"/>
      <c r="R88" s="118"/>
      <c r="S88" s="118"/>
      <c r="T88" s="143"/>
      <c r="U88" s="120">
        <f t="shared" si="11"/>
        <v>0</v>
      </c>
      <c r="V88" s="214">
        <v>170643.4</v>
      </c>
      <c r="W88" s="118"/>
      <c r="X88" s="118"/>
      <c r="Y88" s="143"/>
      <c r="Z88" s="118"/>
      <c r="AA88" s="118"/>
      <c r="AB88" s="143"/>
      <c r="AC88" s="120">
        <f t="shared" si="12"/>
        <v>170643.4</v>
      </c>
      <c r="AD88" s="214"/>
      <c r="AE88" s="118"/>
      <c r="AF88" s="118"/>
      <c r="AG88" s="143"/>
      <c r="AH88" s="118"/>
      <c r="AI88" s="118"/>
      <c r="AJ88" s="143"/>
      <c r="AK88" s="120">
        <f t="shared" si="13"/>
        <v>0</v>
      </c>
      <c r="AL88" s="121">
        <f t="shared" si="14"/>
        <v>170643.4</v>
      </c>
      <c r="AM88" s="187" t="s">
        <v>399</v>
      </c>
      <c r="AN88" s="204">
        <v>2021</v>
      </c>
      <c r="AO88" s="116" t="s">
        <v>377</v>
      </c>
      <c r="AP88" s="207"/>
      <c r="AQ88" s="207"/>
    </row>
    <row r="89" spans="1:43" s="75" customFormat="1" ht="63.75">
      <c r="A89" s="179" t="s">
        <v>400</v>
      </c>
      <c r="B89" s="172" t="s">
        <v>401</v>
      </c>
      <c r="C89" s="116" t="s">
        <v>184</v>
      </c>
      <c r="D89" s="116" t="s">
        <v>37</v>
      </c>
      <c r="E89" s="180" t="s">
        <v>176</v>
      </c>
      <c r="F89" s="118"/>
      <c r="G89" s="118"/>
      <c r="H89" s="118"/>
      <c r="I89" s="143"/>
      <c r="J89" s="118"/>
      <c r="K89" s="118"/>
      <c r="L89" s="143"/>
      <c r="M89" s="120">
        <f t="shared" si="10"/>
        <v>0</v>
      </c>
      <c r="N89" s="118"/>
      <c r="O89" s="118"/>
      <c r="P89" s="118"/>
      <c r="Q89" s="143"/>
      <c r="R89" s="118"/>
      <c r="S89" s="118"/>
      <c r="T89" s="143"/>
      <c r="U89" s="120">
        <f t="shared" si="11"/>
        <v>0</v>
      </c>
      <c r="V89" s="118">
        <f>10500+6762</f>
        <v>17262</v>
      </c>
      <c r="W89" s="118"/>
      <c r="X89" s="118"/>
      <c r="Y89" s="143"/>
      <c r="Z89" s="118"/>
      <c r="AA89" s="118"/>
      <c r="AB89" s="143"/>
      <c r="AC89" s="120">
        <f t="shared" si="12"/>
        <v>17262</v>
      </c>
      <c r="AD89" s="118"/>
      <c r="AE89" s="118"/>
      <c r="AF89" s="118"/>
      <c r="AG89" s="143"/>
      <c r="AH89" s="118"/>
      <c r="AI89" s="118"/>
      <c r="AJ89" s="143"/>
      <c r="AK89" s="120">
        <f t="shared" si="13"/>
        <v>0</v>
      </c>
      <c r="AL89" s="121">
        <f t="shared" si="14"/>
        <v>17262</v>
      </c>
      <c r="AM89" s="187" t="s">
        <v>402</v>
      </c>
      <c r="AN89" s="204">
        <v>2021</v>
      </c>
      <c r="AO89" s="116" t="s">
        <v>320</v>
      </c>
      <c r="AP89" s="207"/>
      <c r="AQ89" s="207"/>
    </row>
    <row r="90" spans="1:43" s="75" customFormat="1" ht="63.75">
      <c r="A90" s="179" t="s">
        <v>403</v>
      </c>
      <c r="B90" s="172" t="s">
        <v>404</v>
      </c>
      <c r="C90" s="116" t="s">
        <v>184</v>
      </c>
      <c r="D90" s="116" t="s">
        <v>37</v>
      </c>
      <c r="E90" s="180" t="s">
        <v>109</v>
      </c>
      <c r="F90" s="118"/>
      <c r="G90" s="118"/>
      <c r="H90" s="118"/>
      <c r="I90" s="143"/>
      <c r="J90" s="118"/>
      <c r="K90" s="118"/>
      <c r="L90" s="143"/>
      <c r="M90" s="120">
        <f t="shared" si="10"/>
        <v>0</v>
      </c>
      <c r="N90" s="118"/>
      <c r="O90" s="118"/>
      <c r="P90" s="118"/>
      <c r="Q90" s="143"/>
      <c r="R90" s="118"/>
      <c r="S90" s="118"/>
      <c r="T90" s="143"/>
      <c r="U90" s="120">
        <f t="shared" si="11"/>
        <v>0</v>
      </c>
      <c r="V90" s="118">
        <v>50000</v>
      </c>
      <c r="W90" s="118"/>
      <c r="X90" s="118"/>
      <c r="Y90" s="143"/>
      <c r="Z90" s="118"/>
      <c r="AA90" s="118"/>
      <c r="AB90" s="143"/>
      <c r="AC90" s="120">
        <f t="shared" si="12"/>
        <v>50000</v>
      </c>
      <c r="AD90" s="118"/>
      <c r="AE90" s="118"/>
      <c r="AF90" s="118"/>
      <c r="AG90" s="143"/>
      <c r="AH90" s="118"/>
      <c r="AI90" s="118"/>
      <c r="AJ90" s="143"/>
      <c r="AK90" s="120">
        <f t="shared" si="13"/>
        <v>0</v>
      </c>
      <c r="AL90" s="121">
        <f t="shared" si="14"/>
        <v>50000</v>
      </c>
      <c r="AM90" s="187" t="s">
        <v>405</v>
      </c>
      <c r="AN90" s="204">
        <v>2020</v>
      </c>
      <c r="AO90" s="116" t="s">
        <v>320</v>
      </c>
      <c r="AP90" s="147" t="s">
        <v>33</v>
      </c>
      <c r="AQ90" s="142" t="s">
        <v>186</v>
      </c>
    </row>
    <row r="91" spans="1:43" s="75" customFormat="1" ht="63.75">
      <c r="A91" s="179" t="s">
        <v>406</v>
      </c>
      <c r="B91" s="172" t="s">
        <v>407</v>
      </c>
      <c r="C91" s="116" t="s">
        <v>184</v>
      </c>
      <c r="D91" s="116" t="s">
        <v>37</v>
      </c>
      <c r="E91" s="180" t="s">
        <v>109</v>
      </c>
      <c r="F91" s="118"/>
      <c r="G91" s="118"/>
      <c r="H91" s="118"/>
      <c r="I91" s="143"/>
      <c r="J91" s="118"/>
      <c r="K91" s="118"/>
      <c r="L91" s="143"/>
      <c r="M91" s="120">
        <f t="shared" si="10"/>
        <v>0</v>
      </c>
      <c r="N91" s="118"/>
      <c r="O91" s="118"/>
      <c r="P91" s="118"/>
      <c r="Q91" s="143"/>
      <c r="R91" s="118"/>
      <c r="S91" s="118"/>
      <c r="T91" s="143"/>
      <c r="U91" s="120">
        <f t="shared" si="11"/>
        <v>0</v>
      </c>
      <c r="V91" s="118">
        <v>50000</v>
      </c>
      <c r="W91" s="118"/>
      <c r="X91" s="118"/>
      <c r="Y91" s="143"/>
      <c r="Z91" s="118"/>
      <c r="AA91" s="118"/>
      <c r="AB91" s="143"/>
      <c r="AC91" s="120">
        <f t="shared" si="12"/>
        <v>50000</v>
      </c>
      <c r="AD91" s="118"/>
      <c r="AE91" s="118"/>
      <c r="AF91" s="118"/>
      <c r="AG91" s="143"/>
      <c r="AH91" s="118"/>
      <c r="AI91" s="118"/>
      <c r="AJ91" s="143"/>
      <c r="AK91" s="120">
        <f t="shared" si="13"/>
        <v>0</v>
      </c>
      <c r="AL91" s="121">
        <f t="shared" si="14"/>
        <v>50000</v>
      </c>
      <c r="AM91" s="187" t="s">
        <v>408</v>
      </c>
      <c r="AN91" s="204">
        <v>2021</v>
      </c>
      <c r="AO91" s="116" t="s">
        <v>320</v>
      </c>
      <c r="AP91" s="207"/>
      <c r="AQ91" s="207"/>
    </row>
    <row r="92" spans="1:43" s="75" customFormat="1" ht="51" customHeight="1">
      <c r="A92" s="179" t="s">
        <v>409</v>
      </c>
      <c r="B92" s="172" t="s">
        <v>410</v>
      </c>
      <c r="C92" s="116" t="s">
        <v>184</v>
      </c>
      <c r="D92" s="116" t="s">
        <v>37</v>
      </c>
      <c r="E92" s="180" t="s">
        <v>176</v>
      </c>
      <c r="F92" s="118"/>
      <c r="G92" s="118"/>
      <c r="H92" s="118"/>
      <c r="I92" s="143"/>
      <c r="J92" s="118"/>
      <c r="K92" s="118"/>
      <c r="L92" s="143"/>
      <c r="M92" s="120">
        <f t="shared" si="10"/>
        <v>0</v>
      </c>
      <c r="N92" s="118"/>
      <c r="O92" s="118"/>
      <c r="P92" s="118"/>
      <c r="Q92" s="143"/>
      <c r="R92" s="118"/>
      <c r="S92" s="118"/>
      <c r="T92" s="143"/>
      <c r="U92" s="120">
        <f t="shared" si="11"/>
        <v>0</v>
      </c>
      <c r="V92" s="118">
        <f>10000+9299</f>
        <v>19299</v>
      </c>
      <c r="W92" s="118"/>
      <c r="X92" s="118"/>
      <c r="Y92" s="143"/>
      <c r="Z92" s="118"/>
      <c r="AA92" s="118"/>
      <c r="AB92" s="143"/>
      <c r="AC92" s="120">
        <f t="shared" si="12"/>
        <v>19299</v>
      </c>
      <c r="AD92" s="118"/>
      <c r="AE92" s="118"/>
      <c r="AF92" s="118"/>
      <c r="AG92" s="143"/>
      <c r="AH92" s="118"/>
      <c r="AI92" s="118"/>
      <c r="AJ92" s="143"/>
      <c r="AK92" s="120">
        <f t="shared" si="13"/>
        <v>0</v>
      </c>
      <c r="AL92" s="121">
        <f t="shared" si="14"/>
        <v>19299</v>
      </c>
      <c r="AM92" s="187" t="s">
        <v>411</v>
      </c>
      <c r="AN92" s="204">
        <v>2021</v>
      </c>
      <c r="AO92" s="116" t="s">
        <v>320</v>
      </c>
      <c r="AP92" s="207"/>
      <c r="AQ92" s="207"/>
    </row>
    <row r="93" spans="1:43" s="75" customFormat="1" ht="51" customHeight="1">
      <c r="A93" s="179" t="s">
        <v>412</v>
      </c>
      <c r="B93" s="172" t="s">
        <v>413</v>
      </c>
      <c r="C93" s="116" t="s">
        <v>184</v>
      </c>
      <c r="D93" s="116" t="s">
        <v>37</v>
      </c>
      <c r="E93" s="180" t="s">
        <v>414</v>
      </c>
      <c r="F93" s="118"/>
      <c r="G93" s="118"/>
      <c r="H93" s="118"/>
      <c r="I93" s="143"/>
      <c r="J93" s="118"/>
      <c r="K93" s="118"/>
      <c r="L93" s="143"/>
      <c r="M93" s="120">
        <f t="shared" si="10"/>
        <v>0</v>
      </c>
      <c r="N93" s="118"/>
      <c r="O93" s="118"/>
      <c r="P93" s="118"/>
      <c r="Q93" s="143"/>
      <c r="R93" s="118"/>
      <c r="S93" s="118"/>
      <c r="T93" s="143"/>
      <c r="U93" s="120">
        <f t="shared" si="11"/>
        <v>0</v>
      </c>
      <c r="V93" s="118">
        <v>9510</v>
      </c>
      <c r="W93" s="118"/>
      <c r="X93" s="118"/>
      <c r="Y93" s="143"/>
      <c r="Z93" s="118"/>
      <c r="AA93" s="118"/>
      <c r="AB93" s="143"/>
      <c r="AC93" s="120">
        <f t="shared" si="12"/>
        <v>9510</v>
      </c>
      <c r="AD93" s="118"/>
      <c r="AE93" s="118"/>
      <c r="AF93" s="118"/>
      <c r="AG93" s="143"/>
      <c r="AH93" s="118"/>
      <c r="AI93" s="118"/>
      <c r="AJ93" s="143"/>
      <c r="AK93" s="120">
        <f t="shared" si="13"/>
        <v>0</v>
      </c>
      <c r="AL93" s="121">
        <f t="shared" si="14"/>
        <v>9510</v>
      </c>
      <c r="AM93" s="187" t="s">
        <v>415</v>
      </c>
      <c r="AN93" s="204">
        <v>2021</v>
      </c>
      <c r="AO93" s="116" t="s">
        <v>320</v>
      </c>
      <c r="AP93" s="207"/>
      <c r="AQ93" s="207"/>
    </row>
    <row r="94" spans="1:43" s="75" customFormat="1" ht="63.75">
      <c r="A94" s="179" t="s">
        <v>416</v>
      </c>
      <c r="B94" s="172" t="s">
        <v>417</v>
      </c>
      <c r="C94" s="116" t="s">
        <v>184</v>
      </c>
      <c r="D94" s="116" t="s">
        <v>37</v>
      </c>
      <c r="E94" s="180" t="s">
        <v>176</v>
      </c>
      <c r="F94" s="118"/>
      <c r="G94" s="118"/>
      <c r="H94" s="118"/>
      <c r="I94" s="143"/>
      <c r="J94" s="118"/>
      <c r="K94" s="118"/>
      <c r="L94" s="143"/>
      <c r="M94" s="120">
        <f t="shared" si="10"/>
        <v>0</v>
      </c>
      <c r="N94" s="118"/>
      <c r="O94" s="118"/>
      <c r="P94" s="118"/>
      <c r="Q94" s="143"/>
      <c r="R94" s="118"/>
      <c r="S94" s="118"/>
      <c r="T94" s="143"/>
      <c r="U94" s="120">
        <f t="shared" si="11"/>
        <v>0</v>
      </c>
      <c r="V94" s="118">
        <v>30000</v>
      </c>
      <c r="W94" s="118"/>
      <c r="X94" s="118"/>
      <c r="Y94" s="143"/>
      <c r="Z94" s="118"/>
      <c r="AA94" s="118"/>
      <c r="AB94" s="143"/>
      <c r="AC94" s="120">
        <f t="shared" si="12"/>
        <v>30000</v>
      </c>
      <c r="AD94" s="118"/>
      <c r="AE94" s="118"/>
      <c r="AF94" s="118"/>
      <c r="AG94" s="143"/>
      <c r="AH94" s="118"/>
      <c r="AI94" s="118"/>
      <c r="AJ94" s="143"/>
      <c r="AK94" s="120">
        <f t="shared" si="13"/>
        <v>0</v>
      </c>
      <c r="AL94" s="121">
        <f t="shared" si="14"/>
        <v>30000</v>
      </c>
      <c r="AM94" s="187" t="s">
        <v>418</v>
      </c>
      <c r="AN94" s="204">
        <v>2021</v>
      </c>
      <c r="AO94" s="116" t="s">
        <v>320</v>
      </c>
      <c r="AP94" s="207"/>
      <c r="AQ94" s="207"/>
    </row>
    <row r="95" spans="1:43" s="75" customFormat="1" ht="63.75">
      <c r="A95" s="179" t="s">
        <v>419</v>
      </c>
      <c r="B95" s="172" t="s">
        <v>420</v>
      </c>
      <c r="C95" s="116" t="s">
        <v>184</v>
      </c>
      <c r="D95" s="116" t="s">
        <v>37</v>
      </c>
      <c r="E95" s="180" t="s">
        <v>109</v>
      </c>
      <c r="F95" s="118"/>
      <c r="G95" s="118"/>
      <c r="H95" s="118"/>
      <c r="I95" s="143"/>
      <c r="J95" s="118"/>
      <c r="K95" s="118"/>
      <c r="L95" s="143"/>
      <c r="M95" s="120">
        <f t="shared" si="10"/>
        <v>0</v>
      </c>
      <c r="N95" s="118"/>
      <c r="O95" s="118"/>
      <c r="P95" s="118"/>
      <c r="Q95" s="143"/>
      <c r="R95" s="118"/>
      <c r="S95" s="118"/>
      <c r="T95" s="143"/>
      <c r="U95" s="120">
        <f t="shared" si="11"/>
        <v>0</v>
      </c>
      <c r="V95" s="118">
        <v>15000</v>
      </c>
      <c r="W95" s="118"/>
      <c r="X95" s="118"/>
      <c r="Y95" s="143"/>
      <c r="Z95" s="118"/>
      <c r="AA95" s="118"/>
      <c r="AB95" s="143"/>
      <c r="AC95" s="120">
        <f t="shared" si="12"/>
        <v>15000</v>
      </c>
      <c r="AD95" s="118"/>
      <c r="AE95" s="118"/>
      <c r="AF95" s="118"/>
      <c r="AG95" s="143"/>
      <c r="AH95" s="118"/>
      <c r="AI95" s="118"/>
      <c r="AJ95" s="143"/>
      <c r="AK95" s="120">
        <f t="shared" si="13"/>
        <v>0</v>
      </c>
      <c r="AL95" s="121">
        <f t="shared" si="14"/>
        <v>15000</v>
      </c>
      <c r="AM95" s="187" t="s">
        <v>421</v>
      </c>
      <c r="AN95" s="204">
        <v>2021</v>
      </c>
      <c r="AO95" s="116" t="s">
        <v>320</v>
      </c>
      <c r="AP95" s="207"/>
      <c r="AQ95" s="207"/>
    </row>
    <row r="96" spans="1:43" s="75" customFormat="1" ht="108" customHeight="1">
      <c r="A96" s="179" t="s">
        <v>422</v>
      </c>
      <c r="B96" s="172" t="s">
        <v>423</v>
      </c>
      <c r="C96" s="116" t="s">
        <v>184</v>
      </c>
      <c r="D96" s="116" t="s">
        <v>37</v>
      </c>
      <c r="E96" s="662" t="s">
        <v>176</v>
      </c>
      <c r="F96" s="118"/>
      <c r="G96" s="118"/>
      <c r="H96" s="118"/>
      <c r="I96" s="143"/>
      <c r="J96" s="118"/>
      <c r="K96" s="118"/>
      <c r="L96" s="143"/>
      <c r="M96" s="123">
        <f t="shared" si="10"/>
        <v>0</v>
      </c>
      <c r="N96" s="118"/>
      <c r="O96" s="118"/>
      <c r="P96" s="118"/>
      <c r="Q96" s="143"/>
      <c r="R96" s="118"/>
      <c r="S96" s="118"/>
      <c r="T96" s="143"/>
      <c r="U96" s="123">
        <f t="shared" si="11"/>
        <v>0</v>
      </c>
      <c r="V96" s="118"/>
      <c r="W96" s="118"/>
      <c r="X96" s="118"/>
      <c r="Y96" s="143"/>
      <c r="Z96" s="118"/>
      <c r="AA96" s="118"/>
      <c r="AB96" s="143"/>
      <c r="AC96" s="123">
        <f t="shared" si="12"/>
        <v>0</v>
      </c>
      <c r="AD96" s="118">
        <v>56250</v>
      </c>
      <c r="AE96" s="118">
        <v>318750</v>
      </c>
      <c r="AF96" s="118"/>
      <c r="AG96" s="143"/>
      <c r="AH96" s="118"/>
      <c r="AI96" s="118"/>
      <c r="AJ96" s="143"/>
      <c r="AK96" s="123">
        <f t="shared" si="13"/>
        <v>375000</v>
      </c>
      <c r="AL96" s="118">
        <f t="shared" si="14"/>
        <v>375000</v>
      </c>
      <c r="AM96" s="187" t="s">
        <v>424</v>
      </c>
      <c r="AN96" s="663">
        <v>2021</v>
      </c>
      <c r="AO96" s="116" t="s">
        <v>320</v>
      </c>
      <c r="AP96" s="207"/>
      <c r="AQ96" s="207"/>
    </row>
    <row r="97" spans="1:43" s="156" customFormat="1" ht="25.5" customHeight="1">
      <c r="A97" s="722" t="s">
        <v>2016</v>
      </c>
      <c r="B97" s="723"/>
      <c r="C97" s="723"/>
      <c r="D97" s="723"/>
      <c r="E97" s="723"/>
      <c r="F97" s="723"/>
      <c r="G97" s="723"/>
      <c r="H97" s="723"/>
      <c r="I97" s="723"/>
      <c r="J97" s="723"/>
      <c r="K97" s="723"/>
      <c r="L97" s="723"/>
      <c r="M97" s="723"/>
      <c r="N97" s="723"/>
      <c r="O97" s="723"/>
      <c r="P97" s="723"/>
      <c r="Q97" s="723"/>
      <c r="R97" s="723"/>
      <c r="S97" s="723"/>
      <c r="T97" s="723"/>
      <c r="U97" s="723"/>
      <c r="V97" s="723"/>
      <c r="W97" s="723"/>
      <c r="X97" s="723"/>
      <c r="Y97" s="723"/>
      <c r="Z97" s="723"/>
      <c r="AA97" s="723"/>
      <c r="AB97" s="723"/>
      <c r="AC97" s="723"/>
      <c r="AD97" s="723"/>
      <c r="AE97" s="723"/>
      <c r="AF97" s="723"/>
      <c r="AG97" s="723"/>
      <c r="AH97" s="723"/>
      <c r="AI97" s="723"/>
      <c r="AJ97" s="723"/>
      <c r="AK97" s="723"/>
      <c r="AL97" s="723"/>
      <c r="AM97" s="723"/>
      <c r="AN97" s="723"/>
      <c r="AO97" s="723"/>
      <c r="AP97" s="723"/>
      <c r="AQ97" s="723"/>
    </row>
    <row r="98" spans="1:43" s="75" customFormat="1" ht="63.75">
      <c r="A98" s="179" t="s">
        <v>425</v>
      </c>
      <c r="B98" s="172" t="s">
        <v>426</v>
      </c>
      <c r="C98" s="116" t="s">
        <v>184</v>
      </c>
      <c r="D98" s="116" t="s">
        <v>37</v>
      </c>
      <c r="E98" s="180" t="s">
        <v>176</v>
      </c>
      <c r="F98" s="118"/>
      <c r="G98" s="118"/>
      <c r="H98" s="118"/>
      <c r="I98" s="143"/>
      <c r="J98" s="118"/>
      <c r="K98" s="118"/>
      <c r="L98" s="143"/>
      <c r="M98" s="120">
        <f t="shared" si="10"/>
        <v>0</v>
      </c>
      <c r="N98" s="118"/>
      <c r="O98" s="118"/>
      <c r="P98" s="118"/>
      <c r="Q98" s="143"/>
      <c r="R98" s="118"/>
      <c r="S98" s="118"/>
      <c r="T98" s="143"/>
      <c r="U98" s="120">
        <f t="shared" si="11"/>
        <v>0</v>
      </c>
      <c r="V98" s="118">
        <v>9450</v>
      </c>
      <c r="W98" s="118"/>
      <c r="X98" s="118"/>
      <c r="Y98" s="143"/>
      <c r="Z98" s="118"/>
      <c r="AA98" s="118"/>
      <c r="AB98" s="143"/>
      <c r="AC98" s="120">
        <f t="shared" si="12"/>
        <v>9450</v>
      </c>
      <c r="AD98" s="118"/>
      <c r="AE98" s="118"/>
      <c r="AF98" s="118"/>
      <c r="AG98" s="143"/>
      <c r="AH98" s="118"/>
      <c r="AI98" s="118"/>
      <c r="AJ98" s="143"/>
      <c r="AK98" s="120">
        <f t="shared" si="13"/>
        <v>0</v>
      </c>
      <c r="AL98" s="121">
        <f t="shared" si="14"/>
        <v>9450</v>
      </c>
      <c r="AM98" s="187" t="s">
        <v>427</v>
      </c>
      <c r="AN98" s="204">
        <v>2021</v>
      </c>
      <c r="AO98" s="116" t="s">
        <v>320</v>
      </c>
      <c r="AP98" s="207"/>
      <c r="AQ98" s="207"/>
    </row>
    <row r="99" spans="1:43" s="75" customFormat="1" ht="63.75">
      <c r="A99" s="179" t="s">
        <v>428</v>
      </c>
      <c r="B99" s="172" t="s">
        <v>429</v>
      </c>
      <c r="C99" s="116" t="s">
        <v>184</v>
      </c>
      <c r="D99" s="116" t="s">
        <v>37</v>
      </c>
      <c r="E99" s="180" t="s">
        <v>176</v>
      </c>
      <c r="F99" s="118"/>
      <c r="G99" s="118"/>
      <c r="H99" s="118"/>
      <c r="I99" s="143"/>
      <c r="J99" s="118"/>
      <c r="K99" s="118"/>
      <c r="L99" s="143"/>
      <c r="M99" s="120">
        <f t="shared" si="10"/>
        <v>0</v>
      </c>
      <c r="N99" s="118"/>
      <c r="O99" s="118"/>
      <c r="P99" s="118"/>
      <c r="Q99" s="143"/>
      <c r="R99" s="118"/>
      <c r="S99" s="118"/>
      <c r="T99" s="143"/>
      <c r="U99" s="120">
        <f t="shared" si="11"/>
        <v>0</v>
      </c>
      <c r="V99" s="118">
        <v>11430</v>
      </c>
      <c r="W99" s="118"/>
      <c r="X99" s="118"/>
      <c r="Y99" s="143"/>
      <c r="Z99" s="118"/>
      <c r="AA99" s="118"/>
      <c r="AB99" s="143"/>
      <c r="AC99" s="120">
        <f t="shared" si="12"/>
        <v>11430</v>
      </c>
      <c r="AD99" s="118"/>
      <c r="AE99" s="118"/>
      <c r="AF99" s="118"/>
      <c r="AG99" s="143"/>
      <c r="AH99" s="118"/>
      <c r="AI99" s="118"/>
      <c r="AJ99" s="143"/>
      <c r="AK99" s="120">
        <f t="shared" si="13"/>
        <v>0</v>
      </c>
      <c r="AL99" s="121">
        <f t="shared" si="14"/>
        <v>11430</v>
      </c>
      <c r="AM99" s="187" t="s">
        <v>430</v>
      </c>
      <c r="AN99" s="204">
        <v>2021</v>
      </c>
      <c r="AO99" s="116" t="s">
        <v>320</v>
      </c>
      <c r="AP99" s="207"/>
      <c r="AQ99" s="207"/>
    </row>
    <row r="100" spans="1:43" s="75" customFormat="1" ht="51" customHeight="1">
      <c r="A100" s="179" t="s">
        <v>431</v>
      </c>
      <c r="B100" s="172" t="s">
        <v>432</v>
      </c>
      <c r="C100" s="116" t="s">
        <v>184</v>
      </c>
      <c r="D100" s="116" t="s">
        <v>37</v>
      </c>
      <c r="E100" s="180" t="s">
        <v>176</v>
      </c>
      <c r="F100" s="118"/>
      <c r="G100" s="118"/>
      <c r="H100" s="118"/>
      <c r="I100" s="143"/>
      <c r="J100" s="118"/>
      <c r="K100" s="118"/>
      <c r="L100" s="143"/>
      <c r="M100" s="120">
        <f t="shared" si="10"/>
        <v>0</v>
      </c>
      <c r="N100" s="118"/>
      <c r="O100" s="118"/>
      <c r="P100" s="118"/>
      <c r="Q100" s="143"/>
      <c r="R100" s="118"/>
      <c r="S100" s="118"/>
      <c r="T100" s="143"/>
      <c r="U100" s="120">
        <f t="shared" si="11"/>
        <v>0</v>
      </c>
      <c r="V100" s="118">
        <v>55000</v>
      </c>
      <c r="W100" s="118"/>
      <c r="X100" s="118"/>
      <c r="Y100" s="143"/>
      <c r="Z100" s="118"/>
      <c r="AA100" s="118"/>
      <c r="AB100" s="143"/>
      <c r="AC100" s="120">
        <f t="shared" si="12"/>
        <v>55000</v>
      </c>
      <c r="AD100" s="118"/>
      <c r="AE100" s="118"/>
      <c r="AF100" s="118"/>
      <c r="AG100" s="143"/>
      <c r="AH100" s="118"/>
      <c r="AI100" s="118"/>
      <c r="AJ100" s="143"/>
      <c r="AK100" s="120">
        <f t="shared" si="13"/>
        <v>0</v>
      </c>
      <c r="AL100" s="121">
        <f t="shared" si="14"/>
        <v>55000</v>
      </c>
      <c r="AM100" s="187" t="s">
        <v>433</v>
      </c>
      <c r="AN100" s="204">
        <v>2021</v>
      </c>
      <c r="AO100" s="116" t="s">
        <v>320</v>
      </c>
      <c r="AP100" s="207"/>
      <c r="AQ100" s="207"/>
    </row>
    <row r="101" spans="1:43" s="75" customFormat="1" ht="63.75">
      <c r="A101" s="179" t="s">
        <v>434</v>
      </c>
      <c r="B101" s="172" t="s">
        <v>435</v>
      </c>
      <c r="C101" s="116" t="s">
        <v>184</v>
      </c>
      <c r="D101" s="116" t="s">
        <v>37</v>
      </c>
      <c r="E101" s="180" t="s">
        <v>176</v>
      </c>
      <c r="F101" s="118"/>
      <c r="G101" s="118"/>
      <c r="H101" s="118"/>
      <c r="I101" s="143"/>
      <c r="J101" s="118"/>
      <c r="K101" s="118"/>
      <c r="L101" s="143"/>
      <c r="M101" s="120">
        <f t="shared" si="10"/>
        <v>0</v>
      </c>
      <c r="N101" s="118"/>
      <c r="O101" s="118"/>
      <c r="P101" s="118"/>
      <c r="Q101" s="143"/>
      <c r="R101" s="118"/>
      <c r="S101" s="118"/>
      <c r="T101" s="143"/>
      <c r="U101" s="120">
        <f t="shared" si="11"/>
        <v>0</v>
      </c>
      <c r="V101" s="118">
        <v>14000</v>
      </c>
      <c r="W101" s="118"/>
      <c r="X101" s="118"/>
      <c r="Y101" s="143"/>
      <c r="Z101" s="118"/>
      <c r="AA101" s="118"/>
      <c r="AB101" s="143"/>
      <c r="AC101" s="120">
        <f t="shared" si="12"/>
        <v>14000</v>
      </c>
      <c r="AD101" s="118"/>
      <c r="AE101" s="118"/>
      <c r="AF101" s="118"/>
      <c r="AG101" s="143"/>
      <c r="AH101" s="118"/>
      <c r="AI101" s="118"/>
      <c r="AJ101" s="143"/>
      <c r="AK101" s="120">
        <f t="shared" si="13"/>
        <v>0</v>
      </c>
      <c r="AL101" s="121">
        <f t="shared" si="14"/>
        <v>14000</v>
      </c>
      <c r="AM101" s="187" t="s">
        <v>436</v>
      </c>
      <c r="AN101" s="204">
        <v>2021</v>
      </c>
      <c r="AO101" s="116" t="s">
        <v>320</v>
      </c>
      <c r="AP101" s="207"/>
      <c r="AQ101" s="207"/>
    </row>
    <row r="102" spans="1:43" s="75" customFormat="1" ht="63.75">
      <c r="A102" s="179" t="s">
        <v>437</v>
      </c>
      <c r="B102" s="187" t="s">
        <v>438</v>
      </c>
      <c r="C102" s="116" t="s">
        <v>184</v>
      </c>
      <c r="D102" s="116" t="s">
        <v>37</v>
      </c>
      <c r="E102" s="180" t="s">
        <v>176</v>
      </c>
      <c r="F102" s="118"/>
      <c r="G102" s="118"/>
      <c r="H102" s="118"/>
      <c r="I102" s="143"/>
      <c r="J102" s="118"/>
      <c r="K102" s="118"/>
      <c r="L102" s="143"/>
      <c r="M102" s="120">
        <f t="shared" si="10"/>
        <v>0</v>
      </c>
      <c r="N102" s="118"/>
      <c r="O102" s="118"/>
      <c r="P102" s="118"/>
      <c r="Q102" s="143"/>
      <c r="R102" s="118"/>
      <c r="S102" s="118"/>
      <c r="T102" s="143"/>
      <c r="U102" s="120">
        <f t="shared" si="11"/>
        <v>0</v>
      </c>
      <c r="V102" s="118">
        <v>38000</v>
      </c>
      <c r="W102" s="118"/>
      <c r="X102" s="118"/>
      <c r="Y102" s="143"/>
      <c r="Z102" s="118"/>
      <c r="AA102" s="118"/>
      <c r="AB102" s="143"/>
      <c r="AC102" s="120">
        <f t="shared" si="12"/>
        <v>38000</v>
      </c>
      <c r="AD102" s="118"/>
      <c r="AE102" s="118"/>
      <c r="AF102" s="118"/>
      <c r="AG102" s="143"/>
      <c r="AH102" s="118"/>
      <c r="AI102" s="118"/>
      <c r="AJ102" s="143"/>
      <c r="AK102" s="120">
        <f t="shared" si="13"/>
        <v>0</v>
      </c>
      <c r="AL102" s="121">
        <f t="shared" si="14"/>
        <v>38000</v>
      </c>
      <c r="AM102" s="215" t="s">
        <v>439</v>
      </c>
      <c r="AN102" s="204">
        <v>2021</v>
      </c>
      <c r="AO102" s="116" t="s">
        <v>67</v>
      </c>
      <c r="AP102" s="207"/>
      <c r="AQ102" s="207"/>
    </row>
    <row r="103" spans="1:43" s="75" customFormat="1" ht="63.75">
      <c r="A103" s="179" t="s">
        <v>440</v>
      </c>
      <c r="B103" s="187" t="s">
        <v>441</v>
      </c>
      <c r="C103" s="116" t="s">
        <v>184</v>
      </c>
      <c r="D103" s="116" t="s">
        <v>37</v>
      </c>
      <c r="E103" s="180" t="s">
        <v>176</v>
      </c>
      <c r="F103" s="118"/>
      <c r="G103" s="118"/>
      <c r="H103" s="118"/>
      <c r="I103" s="143"/>
      <c r="J103" s="118"/>
      <c r="K103" s="118"/>
      <c r="L103" s="143"/>
      <c r="M103" s="120">
        <f t="shared" si="10"/>
        <v>0</v>
      </c>
      <c r="N103" s="118"/>
      <c r="O103" s="118"/>
      <c r="P103" s="118"/>
      <c r="Q103" s="143"/>
      <c r="R103" s="118"/>
      <c r="S103" s="118"/>
      <c r="T103" s="143"/>
      <c r="U103" s="120">
        <f t="shared" si="11"/>
        <v>0</v>
      </c>
      <c r="V103" s="150">
        <v>20000</v>
      </c>
      <c r="W103" s="118"/>
      <c r="X103" s="118"/>
      <c r="Y103" s="143"/>
      <c r="Z103" s="118"/>
      <c r="AA103" s="118"/>
      <c r="AB103" s="143"/>
      <c r="AC103" s="120">
        <f t="shared" si="12"/>
        <v>20000</v>
      </c>
      <c r="AD103" s="150"/>
      <c r="AE103" s="118"/>
      <c r="AF103" s="118"/>
      <c r="AG103" s="143"/>
      <c r="AH103" s="118"/>
      <c r="AI103" s="118"/>
      <c r="AJ103" s="143"/>
      <c r="AK103" s="120">
        <f t="shared" si="13"/>
        <v>0</v>
      </c>
      <c r="AL103" s="121">
        <f t="shared" si="14"/>
        <v>20000</v>
      </c>
      <c r="AM103" s="215" t="s">
        <v>442</v>
      </c>
      <c r="AN103" s="204">
        <v>2021</v>
      </c>
      <c r="AO103" s="116" t="s">
        <v>67</v>
      </c>
      <c r="AP103" s="207"/>
      <c r="AQ103" s="207"/>
    </row>
    <row r="104" spans="1:43" s="75" customFormat="1" ht="63.75">
      <c r="A104" s="179" t="s">
        <v>443</v>
      </c>
      <c r="B104" s="187" t="s">
        <v>444</v>
      </c>
      <c r="C104" s="116" t="s">
        <v>184</v>
      </c>
      <c r="D104" s="116" t="s">
        <v>37</v>
      </c>
      <c r="E104" s="180" t="s">
        <v>176</v>
      </c>
      <c r="F104" s="118"/>
      <c r="G104" s="118"/>
      <c r="H104" s="118"/>
      <c r="I104" s="143"/>
      <c r="J104" s="118"/>
      <c r="K104" s="118"/>
      <c r="L104" s="143"/>
      <c r="M104" s="120">
        <f t="shared" si="10"/>
        <v>0</v>
      </c>
      <c r="N104" s="118"/>
      <c r="O104" s="118"/>
      <c r="P104" s="118"/>
      <c r="Q104" s="143"/>
      <c r="R104" s="118"/>
      <c r="S104" s="118"/>
      <c r="T104" s="143"/>
      <c r="U104" s="120">
        <f t="shared" si="11"/>
        <v>0</v>
      </c>
      <c r="V104" s="150">
        <v>6000</v>
      </c>
      <c r="W104" s="118"/>
      <c r="X104" s="118"/>
      <c r="Y104" s="143"/>
      <c r="Z104" s="118"/>
      <c r="AA104" s="118"/>
      <c r="AB104" s="143"/>
      <c r="AC104" s="120">
        <f t="shared" si="12"/>
        <v>6000</v>
      </c>
      <c r="AD104" s="150"/>
      <c r="AE104" s="118"/>
      <c r="AF104" s="118"/>
      <c r="AG104" s="143"/>
      <c r="AH104" s="118"/>
      <c r="AI104" s="118"/>
      <c r="AJ104" s="143"/>
      <c r="AK104" s="120">
        <f t="shared" si="13"/>
        <v>0</v>
      </c>
      <c r="AL104" s="121">
        <f t="shared" si="14"/>
        <v>6000</v>
      </c>
      <c r="AM104" s="215" t="s">
        <v>445</v>
      </c>
      <c r="AN104" s="204">
        <v>2020</v>
      </c>
      <c r="AO104" s="116" t="s">
        <v>67</v>
      </c>
      <c r="AP104" s="147" t="s">
        <v>33</v>
      </c>
      <c r="AQ104" s="142" t="s">
        <v>186</v>
      </c>
    </row>
    <row r="105" spans="1:43" s="75" customFormat="1" ht="63.75">
      <c r="A105" s="179" t="s">
        <v>446</v>
      </c>
      <c r="B105" s="187" t="s">
        <v>447</v>
      </c>
      <c r="C105" s="116" t="s">
        <v>184</v>
      </c>
      <c r="D105" s="116" t="s">
        <v>37</v>
      </c>
      <c r="E105" s="180" t="s">
        <v>176</v>
      </c>
      <c r="F105" s="118"/>
      <c r="G105" s="118"/>
      <c r="H105" s="118"/>
      <c r="I105" s="143"/>
      <c r="J105" s="118"/>
      <c r="K105" s="118"/>
      <c r="L105" s="143"/>
      <c r="M105" s="120">
        <f t="shared" si="10"/>
        <v>0</v>
      </c>
      <c r="N105" s="118"/>
      <c r="O105" s="118"/>
      <c r="P105" s="118"/>
      <c r="Q105" s="143"/>
      <c r="R105" s="118"/>
      <c r="S105" s="118"/>
      <c r="T105" s="143"/>
      <c r="U105" s="120">
        <f t="shared" si="11"/>
        <v>0</v>
      </c>
      <c r="V105" s="143">
        <v>20000</v>
      </c>
      <c r="W105" s="118"/>
      <c r="X105" s="118"/>
      <c r="Y105" s="143"/>
      <c r="Z105" s="118"/>
      <c r="AA105" s="118"/>
      <c r="AB105" s="143"/>
      <c r="AC105" s="120">
        <f t="shared" si="12"/>
        <v>20000</v>
      </c>
      <c r="AD105" s="143"/>
      <c r="AE105" s="118"/>
      <c r="AF105" s="118"/>
      <c r="AG105" s="143"/>
      <c r="AH105" s="118"/>
      <c r="AI105" s="118"/>
      <c r="AJ105" s="143"/>
      <c r="AK105" s="120">
        <f t="shared" si="13"/>
        <v>0</v>
      </c>
      <c r="AL105" s="121">
        <f t="shared" si="14"/>
        <v>20000</v>
      </c>
      <c r="AM105" s="215" t="s">
        <v>448</v>
      </c>
      <c r="AN105" s="204">
        <v>2020</v>
      </c>
      <c r="AO105" s="116" t="s">
        <v>67</v>
      </c>
      <c r="AP105" s="147" t="s">
        <v>33</v>
      </c>
      <c r="AQ105" s="142" t="s">
        <v>186</v>
      </c>
    </row>
    <row r="106" spans="1:43" s="75" customFormat="1" ht="63.75">
      <c r="A106" s="179" t="s">
        <v>449</v>
      </c>
      <c r="B106" s="172" t="s">
        <v>450</v>
      </c>
      <c r="C106" s="116" t="s">
        <v>184</v>
      </c>
      <c r="D106" s="116" t="s">
        <v>37</v>
      </c>
      <c r="E106" s="205" t="s">
        <v>414</v>
      </c>
      <c r="F106" s="118"/>
      <c r="G106" s="118"/>
      <c r="H106" s="118"/>
      <c r="I106" s="143"/>
      <c r="J106" s="118"/>
      <c r="K106" s="118"/>
      <c r="L106" s="143"/>
      <c r="M106" s="120">
        <f t="shared" si="10"/>
        <v>0</v>
      </c>
      <c r="N106" s="118"/>
      <c r="O106" s="118"/>
      <c r="P106" s="118"/>
      <c r="Q106" s="143"/>
      <c r="R106" s="118"/>
      <c r="S106" s="118"/>
      <c r="T106" s="143"/>
      <c r="U106" s="120">
        <f t="shared" si="11"/>
        <v>0</v>
      </c>
      <c r="V106" s="118">
        <v>2000</v>
      </c>
      <c r="W106" s="118"/>
      <c r="X106" s="118"/>
      <c r="Y106" s="143"/>
      <c r="Z106" s="118"/>
      <c r="AA106" s="118"/>
      <c r="AB106" s="143"/>
      <c r="AC106" s="120">
        <f t="shared" si="12"/>
        <v>2000</v>
      </c>
      <c r="AD106" s="118"/>
      <c r="AE106" s="118"/>
      <c r="AF106" s="118"/>
      <c r="AG106" s="143"/>
      <c r="AH106" s="118"/>
      <c r="AI106" s="118"/>
      <c r="AJ106" s="143"/>
      <c r="AK106" s="120">
        <f t="shared" si="13"/>
        <v>0</v>
      </c>
      <c r="AL106" s="121">
        <f t="shared" si="14"/>
        <v>2000</v>
      </c>
      <c r="AM106" s="181" t="s">
        <v>451</v>
      </c>
      <c r="AN106" s="141" t="s">
        <v>55</v>
      </c>
      <c r="AO106" s="147" t="s">
        <v>354</v>
      </c>
      <c r="AP106" s="207"/>
      <c r="AQ106" s="207"/>
    </row>
    <row r="107" spans="1:43" s="75" customFormat="1" ht="63.75">
      <c r="A107" s="179" t="s">
        <v>452</v>
      </c>
      <c r="B107" s="210" t="s">
        <v>453</v>
      </c>
      <c r="C107" s="116" t="s">
        <v>184</v>
      </c>
      <c r="D107" s="116" t="s">
        <v>37</v>
      </c>
      <c r="E107" s="180" t="s">
        <v>176</v>
      </c>
      <c r="F107" s="118"/>
      <c r="G107" s="118"/>
      <c r="H107" s="118"/>
      <c r="I107" s="143"/>
      <c r="J107" s="118"/>
      <c r="K107" s="118"/>
      <c r="L107" s="143"/>
      <c r="M107" s="120">
        <f t="shared" si="10"/>
        <v>0</v>
      </c>
      <c r="N107" s="118"/>
      <c r="O107" s="118"/>
      <c r="P107" s="118"/>
      <c r="Q107" s="143"/>
      <c r="R107" s="118"/>
      <c r="S107" s="118"/>
      <c r="T107" s="143"/>
      <c r="U107" s="120">
        <f t="shared" si="11"/>
        <v>0</v>
      </c>
      <c r="V107" s="151">
        <v>20000</v>
      </c>
      <c r="W107" s="118"/>
      <c r="X107" s="118"/>
      <c r="Y107" s="143"/>
      <c r="Z107" s="118"/>
      <c r="AA107" s="118"/>
      <c r="AB107" s="143"/>
      <c r="AC107" s="120">
        <f t="shared" si="12"/>
        <v>20000</v>
      </c>
      <c r="AD107" s="151"/>
      <c r="AE107" s="118"/>
      <c r="AF107" s="118"/>
      <c r="AG107" s="143"/>
      <c r="AH107" s="118"/>
      <c r="AI107" s="118"/>
      <c r="AJ107" s="143"/>
      <c r="AK107" s="120">
        <f t="shared" si="13"/>
        <v>0</v>
      </c>
      <c r="AL107" s="121">
        <f t="shared" si="14"/>
        <v>20000</v>
      </c>
      <c r="AM107" s="173" t="s">
        <v>454</v>
      </c>
      <c r="AN107" s="204">
        <v>2021</v>
      </c>
      <c r="AO107" s="147" t="s">
        <v>354</v>
      </c>
      <c r="AP107" s="207"/>
      <c r="AQ107" s="207"/>
    </row>
    <row r="108" spans="1:43" s="75" customFormat="1" ht="63.75">
      <c r="A108" s="179" t="s">
        <v>455</v>
      </c>
      <c r="B108" s="210" t="s">
        <v>456</v>
      </c>
      <c r="C108" s="116" t="s">
        <v>302</v>
      </c>
      <c r="D108" s="116" t="s">
        <v>37</v>
      </c>
      <c r="E108" s="134" t="s">
        <v>457</v>
      </c>
      <c r="F108" s="118"/>
      <c r="G108" s="118"/>
      <c r="H108" s="118"/>
      <c r="I108" s="143"/>
      <c r="J108" s="118"/>
      <c r="K108" s="118"/>
      <c r="L108" s="143"/>
      <c r="M108" s="120">
        <f t="shared" si="10"/>
        <v>0</v>
      </c>
      <c r="N108" s="150">
        <v>4000</v>
      </c>
      <c r="O108" s="118"/>
      <c r="P108" s="118"/>
      <c r="Q108" s="143"/>
      <c r="R108" s="118"/>
      <c r="S108" s="118"/>
      <c r="T108" s="143"/>
      <c r="U108" s="120">
        <f t="shared" si="11"/>
        <v>4000</v>
      </c>
      <c r="V108" s="151"/>
      <c r="W108" s="118"/>
      <c r="X108" s="118"/>
      <c r="Y108" s="143"/>
      <c r="Z108" s="118"/>
      <c r="AA108" s="118"/>
      <c r="AB108" s="143"/>
      <c r="AC108" s="120">
        <f t="shared" si="12"/>
        <v>0</v>
      </c>
      <c r="AD108" s="151"/>
      <c r="AE108" s="118"/>
      <c r="AF108" s="118"/>
      <c r="AG108" s="143"/>
      <c r="AH108" s="118"/>
      <c r="AI108" s="118"/>
      <c r="AJ108" s="143"/>
      <c r="AK108" s="120">
        <f t="shared" si="13"/>
        <v>0</v>
      </c>
      <c r="AL108" s="121">
        <f t="shared" si="14"/>
        <v>4000</v>
      </c>
      <c r="AM108" s="173" t="s">
        <v>458</v>
      </c>
      <c r="AN108" s="145" t="s">
        <v>459</v>
      </c>
      <c r="AO108" s="147" t="s">
        <v>354</v>
      </c>
      <c r="AP108" s="147" t="s">
        <v>33</v>
      </c>
      <c r="AQ108" s="142" t="s">
        <v>186</v>
      </c>
    </row>
    <row r="109" spans="1:43" s="75" customFormat="1" ht="51" customHeight="1">
      <c r="A109" s="179" t="s">
        <v>460</v>
      </c>
      <c r="B109" s="187" t="s">
        <v>461</v>
      </c>
      <c r="C109" s="116" t="s">
        <v>290</v>
      </c>
      <c r="D109" s="116" t="s">
        <v>37</v>
      </c>
      <c r="E109" s="117" t="s">
        <v>303</v>
      </c>
      <c r="F109" s="118"/>
      <c r="G109" s="118"/>
      <c r="H109" s="118"/>
      <c r="I109" s="143"/>
      <c r="J109" s="118"/>
      <c r="K109" s="118"/>
      <c r="L109" s="143"/>
      <c r="M109" s="120">
        <f t="shared" si="10"/>
        <v>0</v>
      </c>
      <c r="N109" s="118">
        <v>12000</v>
      </c>
      <c r="O109" s="118"/>
      <c r="P109" s="118"/>
      <c r="Q109" s="143"/>
      <c r="R109" s="118"/>
      <c r="S109" s="118"/>
      <c r="T109" s="143"/>
      <c r="U109" s="120">
        <f t="shared" si="11"/>
        <v>12000</v>
      </c>
      <c r="V109" s="143"/>
      <c r="W109" s="118"/>
      <c r="X109" s="118"/>
      <c r="Y109" s="143"/>
      <c r="Z109" s="118"/>
      <c r="AA109" s="118"/>
      <c r="AB109" s="143"/>
      <c r="AC109" s="120">
        <f t="shared" si="12"/>
        <v>0</v>
      </c>
      <c r="AD109" s="143"/>
      <c r="AE109" s="118"/>
      <c r="AF109" s="118"/>
      <c r="AG109" s="143"/>
      <c r="AH109" s="118"/>
      <c r="AI109" s="118"/>
      <c r="AJ109" s="143"/>
      <c r="AK109" s="120">
        <f t="shared" si="13"/>
        <v>0</v>
      </c>
      <c r="AL109" s="121">
        <f t="shared" si="14"/>
        <v>12000</v>
      </c>
      <c r="AM109" s="181" t="s">
        <v>462</v>
      </c>
      <c r="AN109" s="204">
        <v>2019</v>
      </c>
      <c r="AO109" s="116" t="s">
        <v>354</v>
      </c>
      <c r="AP109" s="147" t="s">
        <v>33</v>
      </c>
      <c r="AQ109" s="142" t="s">
        <v>186</v>
      </c>
    </row>
    <row r="110" spans="1:43" s="75" customFormat="1" ht="51">
      <c r="A110" s="179" t="s">
        <v>463</v>
      </c>
      <c r="B110" s="172" t="s">
        <v>464</v>
      </c>
      <c r="C110" s="116" t="s">
        <v>330</v>
      </c>
      <c r="D110" s="116" t="s">
        <v>465</v>
      </c>
      <c r="E110" s="117" t="s">
        <v>109</v>
      </c>
      <c r="F110" s="118">
        <v>6400</v>
      </c>
      <c r="G110" s="118"/>
      <c r="H110" s="118"/>
      <c r="I110" s="143"/>
      <c r="J110" s="118"/>
      <c r="K110" s="118"/>
      <c r="L110" s="143"/>
      <c r="M110" s="120">
        <f t="shared" si="10"/>
        <v>6400</v>
      </c>
      <c r="N110" s="118"/>
      <c r="O110" s="118"/>
      <c r="P110" s="118"/>
      <c r="Q110" s="143"/>
      <c r="R110" s="118"/>
      <c r="S110" s="118"/>
      <c r="T110" s="143"/>
      <c r="U110" s="120">
        <f t="shared" si="11"/>
        <v>0</v>
      </c>
      <c r="V110" s="118"/>
      <c r="W110" s="118"/>
      <c r="X110" s="118"/>
      <c r="Y110" s="143"/>
      <c r="Z110" s="118"/>
      <c r="AA110" s="118"/>
      <c r="AB110" s="143"/>
      <c r="AC110" s="120">
        <f t="shared" si="12"/>
        <v>0</v>
      </c>
      <c r="AD110" s="118"/>
      <c r="AE110" s="118"/>
      <c r="AF110" s="118"/>
      <c r="AG110" s="143"/>
      <c r="AH110" s="118"/>
      <c r="AI110" s="118"/>
      <c r="AJ110" s="143"/>
      <c r="AK110" s="120">
        <f t="shared" si="13"/>
        <v>0</v>
      </c>
      <c r="AL110" s="121">
        <f t="shared" si="14"/>
        <v>6400</v>
      </c>
      <c r="AM110" s="181" t="s">
        <v>466</v>
      </c>
      <c r="AN110" s="141" t="s">
        <v>467</v>
      </c>
      <c r="AO110" s="147" t="s">
        <v>354</v>
      </c>
      <c r="AP110" s="147" t="s">
        <v>33</v>
      </c>
      <c r="AQ110" s="142" t="s">
        <v>186</v>
      </c>
    </row>
    <row r="111" spans="1:43" s="75" customFormat="1" ht="51" customHeight="1">
      <c r="A111" s="179" t="s">
        <v>468</v>
      </c>
      <c r="B111" s="172" t="s">
        <v>469</v>
      </c>
      <c r="C111" s="116" t="s">
        <v>330</v>
      </c>
      <c r="D111" s="116" t="s">
        <v>465</v>
      </c>
      <c r="E111" s="134" t="s">
        <v>348</v>
      </c>
      <c r="F111" s="118"/>
      <c r="G111" s="118"/>
      <c r="H111" s="118"/>
      <c r="I111" s="143"/>
      <c r="J111" s="118"/>
      <c r="K111" s="118"/>
      <c r="L111" s="143"/>
      <c r="M111" s="120">
        <f t="shared" si="10"/>
        <v>0</v>
      </c>
      <c r="N111" s="216">
        <v>9300</v>
      </c>
      <c r="O111" s="118"/>
      <c r="P111" s="118"/>
      <c r="Q111" s="143"/>
      <c r="R111" s="118"/>
      <c r="S111" s="118"/>
      <c r="T111" s="143"/>
      <c r="U111" s="120">
        <f t="shared" si="11"/>
        <v>9300</v>
      </c>
      <c r="V111" s="216"/>
      <c r="W111" s="118"/>
      <c r="X111" s="118"/>
      <c r="Y111" s="143"/>
      <c r="Z111" s="118"/>
      <c r="AA111" s="118"/>
      <c r="AB111" s="143"/>
      <c r="AC111" s="120">
        <f t="shared" si="12"/>
        <v>0</v>
      </c>
      <c r="AD111" s="216"/>
      <c r="AE111" s="118"/>
      <c r="AF111" s="118"/>
      <c r="AG111" s="143"/>
      <c r="AH111" s="118"/>
      <c r="AI111" s="118"/>
      <c r="AJ111" s="143"/>
      <c r="AK111" s="120">
        <f t="shared" si="13"/>
        <v>0</v>
      </c>
      <c r="AL111" s="121">
        <f t="shared" si="14"/>
        <v>9300</v>
      </c>
      <c r="AM111" s="173" t="s">
        <v>466</v>
      </c>
      <c r="AN111" s="204">
        <v>2021</v>
      </c>
      <c r="AO111" s="147" t="s">
        <v>354</v>
      </c>
      <c r="AP111" s="207"/>
      <c r="AQ111" s="207"/>
    </row>
    <row r="112" spans="1:43" s="75" customFormat="1" ht="38.25">
      <c r="A112" s="179" t="s">
        <v>470</v>
      </c>
      <c r="B112" s="172" t="s">
        <v>471</v>
      </c>
      <c r="C112" s="116" t="s">
        <v>330</v>
      </c>
      <c r="D112" s="116" t="s">
        <v>465</v>
      </c>
      <c r="E112" s="134" t="s">
        <v>348</v>
      </c>
      <c r="F112" s="118"/>
      <c r="G112" s="118"/>
      <c r="H112" s="118"/>
      <c r="I112" s="143"/>
      <c r="J112" s="118"/>
      <c r="K112" s="118"/>
      <c r="L112" s="143"/>
      <c r="M112" s="120">
        <f t="shared" si="10"/>
        <v>0</v>
      </c>
      <c r="N112" s="217">
        <v>10000</v>
      </c>
      <c r="O112" s="118"/>
      <c r="P112" s="118"/>
      <c r="Q112" s="143"/>
      <c r="R112" s="118"/>
      <c r="S112" s="118"/>
      <c r="T112" s="143"/>
      <c r="U112" s="120">
        <f t="shared" si="11"/>
        <v>10000</v>
      </c>
      <c r="V112" s="217"/>
      <c r="W112" s="118"/>
      <c r="X112" s="118"/>
      <c r="Y112" s="143"/>
      <c r="Z112" s="118"/>
      <c r="AA112" s="118"/>
      <c r="AB112" s="143"/>
      <c r="AC112" s="120">
        <f t="shared" si="12"/>
        <v>0</v>
      </c>
      <c r="AD112" s="217"/>
      <c r="AE112" s="118"/>
      <c r="AF112" s="118"/>
      <c r="AG112" s="143"/>
      <c r="AH112" s="118"/>
      <c r="AI112" s="118"/>
      <c r="AJ112" s="143"/>
      <c r="AK112" s="120">
        <f t="shared" si="13"/>
        <v>0</v>
      </c>
      <c r="AL112" s="121">
        <f t="shared" si="14"/>
        <v>10000</v>
      </c>
      <c r="AM112" s="173" t="s">
        <v>472</v>
      </c>
      <c r="AN112" s="141" t="s">
        <v>55</v>
      </c>
      <c r="AO112" s="147" t="s">
        <v>354</v>
      </c>
      <c r="AP112" s="207"/>
      <c r="AQ112" s="207"/>
    </row>
    <row r="113" spans="1:43" s="75" customFormat="1" ht="51" customHeight="1">
      <c r="A113" s="179" t="s">
        <v>473</v>
      </c>
      <c r="B113" s="172" t="s">
        <v>474</v>
      </c>
      <c r="C113" s="116" t="s">
        <v>330</v>
      </c>
      <c r="D113" s="116" t="s">
        <v>465</v>
      </c>
      <c r="E113" s="134" t="s">
        <v>348</v>
      </c>
      <c r="F113" s="118"/>
      <c r="G113" s="118"/>
      <c r="H113" s="118"/>
      <c r="I113" s="143"/>
      <c r="J113" s="118"/>
      <c r="K113" s="118"/>
      <c r="L113" s="143"/>
      <c r="M113" s="120">
        <f t="shared" si="10"/>
        <v>0</v>
      </c>
      <c r="N113" s="118"/>
      <c r="O113" s="118"/>
      <c r="P113" s="118"/>
      <c r="Q113" s="143"/>
      <c r="R113" s="118"/>
      <c r="S113" s="118"/>
      <c r="T113" s="143"/>
      <c r="U113" s="120">
        <f t="shared" si="11"/>
        <v>0</v>
      </c>
      <c r="V113" s="218">
        <v>18000</v>
      </c>
      <c r="W113" s="118"/>
      <c r="X113" s="118"/>
      <c r="Y113" s="143"/>
      <c r="Z113" s="118"/>
      <c r="AA113" s="118"/>
      <c r="AB113" s="143"/>
      <c r="AC113" s="120">
        <f t="shared" si="12"/>
        <v>18000</v>
      </c>
      <c r="AD113" s="218"/>
      <c r="AE113" s="118"/>
      <c r="AF113" s="118"/>
      <c r="AG113" s="143"/>
      <c r="AH113" s="118"/>
      <c r="AI113" s="118"/>
      <c r="AJ113" s="143"/>
      <c r="AK113" s="120">
        <f t="shared" si="13"/>
        <v>0</v>
      </c>
      <c r="AL113" s="121">
        <f t="shared" si="14"/>
        <v>18000</v>
      </c>
      <c r="AM113" s="181" t="s">
        <v>466</v>
      </c>
      <c r="AN113" s="140" t="s">
        <v>475</v>
      </c>
      <c r="AO113" s="116" t="s">
        <v>354</v>
      </c>
      <c r="AP113" s="207"/>
      <c r="AQ113" s="207"/>
    </row>
    <row r="114" spans="1:43" s="75" customFormat="1" ht="63.75">
      <c r="A114" s="179" t="s">
        <v>476</v>
      </c>
      <c r="B114" s="187" t="s">
        <v>477</v>
      </c>
      <c r="C114" s="116" t="s">
        <v>478</v>
      </c>
      <c r="D114" s="116" t="s">
        <v>465</v>
      </c>
      <c r="E114" s="205" t="s">
        <v>176</v>
      </c>
      <c r="F114" s="118">
        <v>3000</v>
      </c>
      <c r="G114" s="118"/>
      <c r="H114" s="118"/>
      <c r="I114" s="143"/>
      <c r="J114" s="118"/>
      <c r="K114" s="118"/>
      <c r="L114" s="143"/>
      <c r="M114" s="120">
        <f t="shared" si="10"/>
        <v>3000</v>
      </c>
      <c r="N114" s="118"/>
      <c r="O114" s="118"/>
      <c r="P114" s="118"/>
      <c r="Q114" s="143"/>
      <c r="R114" s="118"/>
      <c r="S114" s="118"/>
      <c r="T114" s="143"/>
      <c r="U114" s="120">
        <f t="shared" si="11"/>
        <v>0</v>
      </c>
      <c r="V114" s="218">
        <v>3500</v>
      </c>
      <c r="W114" s="118"/>
      <c r="X114" s="118"/>
      <c r="Y114" s="143"/>
      <c r="Z114" s="118"/>
      <c r="AA114" s="118"/>
      <c r="AB114" s="143"/>
      <c r="AC114" s="120">
        <f t="shared" si="12"/>
        <v>3500</v>
      </c>
      <c r="AD114" s="218"/>
      <c r="AE114" s="118"/>
      <c r="AF114" s="118"/>
      <c r="AG114" s="143"/>
      <c r="AH114" s="118"/>
      <c r="AI114" s="118"/>
      <c r="AJ114" s="143"/>
      <c r="AK114" s="120">
        <f t="shared" si="13"/>
        <v>0</v>
      </c>
      <c r="AL114" s="121">
        <f t="shared" si="14"/>
        <v>6500</v>
      </c>
      <c r="AM114" s="187" t="s">
        <v>479</v>
      </c>
      <c r="AN114" s="144" t="s">
        <v>71</v>
      </c>
      <c r="AO114" s="116" t="s">
        <v>44</v>
      </c>
      <c r="AP114" s="207"/>
      <c r="AQ114" s="207"/>
    </row>
    <row r="115" spans="1:43" s="75" customFormat="1" ht="63.75">
      <c r="A115" s="179" t="s">
        <v>480</v>
      </c>
      <c r="B115" s="210" t="s">
        <v>481</v>
      </c>
      <c r="C115" s="116" t="s">
        <v>478</v>
      </c>
      <c r="D115" s="116" t="s">
        <v>465</v>
      </c>
      <c r="E115" s="205" t="s">
        <v>176</v>
      </c>
      <c r="F115" s="118"/>
      <c r="G115" s="118"/>
      <c r="H115" s="118"/>
      <c r="I115" s="143"/>
      <c r="J115" s="118"/>
      <c r="K115" s="118"/>
      <c r="L115" s="143"/>
      <c r="M115" s="120">
        <f t="shared" si="10"/>
        <v>0</v>
      </c>
      <c r="N115" s="118">
        <v>11000</v>
      </c>
      <c r="O115" s="118"/>
      <c r="P115" s="118"/>
      <c r="Q115" s="143"/>
      <c r="R115" s="118"/>
      <c r="S115" s="118"/>
      <c r="T115" s="143"/>
      <c r="U115" s="120">
        <f t="shared" si="11"/>
        <v>11000</v>
      </c>
      <c r="V115" s="218"/>
      <c r="W115" s="118"/>
      <c r="X115" s="118"/>
      <c r="Y115" s="143"/>
      <c r="Z115" s="118"/>
      <c r="AA115" s="118"/>
      <c r="AB115" s="143"/>
      <c r="AC115" s="120">
        <f t="shared" si="12"/>
        <v>0</v>
      </c>
      <c r="AD115" s="218"/>
      <c r="AE115" s="118"/>
      <c r="AF115" s="118"/>
      <c r="AG115" s="143"/>
      <c r="AH115" s="118"/>
      <c r="AI115" s="118"/>
      <c r="AJ115" s="143"/>
      <c r="AK115" s="120">
        <f t="shared" si="13"/>
        <v>0</v>
      </c>
      <c r="AL115" s="121">
        <f t="shared" si="14"/>
        <v>11000</v>
      </c>
      <c r="AM115" s="210" t="s">
        <v>482</v>
      </c>
      <c r="AN115" s="204">
        <v>2021</v>
      </c>
      <c r="AO115" s="116" t="s">
        <v>44</v>
      </c>
      <c r="AP115" s="207"/>
      <c r="AQ115" s="207"/>
    </row>
    <row r="116" spans="1:43" s="75" customFormat="1" ht="51" customHeight="1">
      <c r="A116" s="179" t="s">
        <v>483</v>
      </c>
      <c r="B116" s="210" t="s">
        <v>484</v>
      </c>
      <c r="C116" s="116" t="s">
        <v>312</v>
      </c>
      <c r="D116" s="116" t="s">
        <v>465</v>
      </c>
      <c r="E116" s="117" t="s">
        <v>303</v>
      </c>
      <c r="F116" s="118">
        <v>2000</v>
      </c>
      <c r="G116" s="118"/>
      <c r="H116" s="118"/>
      <c r="I116" s="143"/>
      <c r="J116" s="118"/>
      <c r="K116" s="118"/>
      <c r="L116" s="143"/>
      <c r="M116" s="120">
        <f t="shared" si="10"/>
        <v>2000</v>
      </c>
      <c r="N116" s="118"/>
      <c r="O116" s="118"/>
      <c r="P116" s="118"/>
      <c r="Q116" s="143"/>
      <c r="R116" s="118"/>
      <c r="S116" s="118"/>
      <c r="T116" s="143"/>
      <c r="U116" s="120">
        <f t="shared" si="11"/>
        <v>0</v>
      </c>
      <c r="V116" s="218"/>
      <c r="W116" s="118"/>
      <c r="X116" s="118"/>
      <c r="Y116" s="143"/>
      <c r="Z116" s="118"/>
      <c r="AA116" s="118"/>
      <c r="AB116" s="143"/>
      <c r="AC116" s="120">
        <f t="shared" si="12"/>
        <v>0</v>
      </c>
      <c r="AD116" s="218"/>
      <c r="AE116" s="118"/>
      <c r="AF116" s="118"/>
      <c r="AG116" s="143"/>
      <c r="AH116" s="118"/>
      <c r="AI116" s="118"/>
      <c r="AJ116" s="143"/>
      <c r="AK116" s="120">
        <f t="shared" si="13"/>
        <v>0</v>
      </c>
      <c r="AL116" s="121">
        <f t="shared" si="14"/>
        <v>2000</v>
      </c>
      <c r="AM116" s="210" t="s">
        <v>485</v>
      </c>
      <c r="AN116" s="144" t="s">
        <v>199</v>
      </c>
      <c r="AO116" s="116" t="s">
        <v>44</v>
      </c>
      <c r="AP116" s="147" t="s">
        <v>33</v>
      </c>
      <c r="AQ116" s="142" t="s">
        <v>186</v>
      </c>
    </row>
    <row r="117" spans="1:43" s="75" customFormat="1" ht="51">
      <c r="A117" s="179" t="s">
        <v>486</v>
      </c>
      <c r="B117" s="187" t="s">
        <v>487</v>
      </c>
      <c r="C117" s="116" t="s">
        <v>256</v>
      </c>
      <c r="D117" s="116" t="s">
        <v>465</v>
      </c>
      <c r="E117" s="205" t="s">
        <v>176</v>
      </c>
      <c r="F117" s="118"/>
      <c r="G117" s="118"/>
      <c r="H117" s="118"/>
      <c r="I117" s="143"/>
      <c r="J117" s="118"/>
      <c r="K117" s="118"/>
      <c r="L117" s="143"/>
      <c r="M117" s="120">
        <f t="shared" si="10"/>
        <v>0</v>
      </c>
      <c r="N117" s="118"/>
      <c r="O117" s="118"/>
      <c r="P117" s="118"/>
      <c r="Q117" s="143"/>
      <c r="R117" s="118"/>
      <c r="S117" s="118"/>
      <c r="T117" s="143"/>
      <c r="U117" s="120">
        <f t="shared" si="11"/>
        <v>0</v>
      </c>
      <c r="V117" s="218">
        <v>35000</v>
      </c>
      <c r="W117" s="118"/>
      <c r="X117" s="118"/>
      <c r="Y117" s="143"/>
      <c r="Z117" s="118"/>
      <c r="AA117" s="118"/>
      <c r="AB117" s="143"/>
      <c r="AC117" s="120">
        <f t="shared" si="12"/>
        <v>35000</v>
      </c>
      <c r="AD117" s="218"/>
      <c r="AE117" s="118"/>
      <c r="AF117" s="118"/>
      <c r="AG117" s="143"/>
      <c r="AH117" s="118"/>
      <c r="AI117" s="118"/>
      <c r="AJ117" s="143"/>
      <c r="AK117" s="120">
        <f t="shared" si="13"/>
        <v>0</v>
      </c>
      <c r="AL117" s="121">
        <f t="shared" si="14"/>
        <v>35000</v>
      </c>
      <c r="AM117" s="210" t="s">
        <v>488</v>
      </c>
      <c r="AN117" s="204">
        <v>2021</v>
      </c>
      <c r="AO117" s="116" t="s">
        <v>44</v>
      </c>
      <c r="AP117" s="207"/>
      <c r="AQ117" s="207"/>
    </row>
    <row r="118" spans="1:43" s="75" customFormat="1" ht="63.75">
      <c r="A118" s="179" t="s">
        <v>489</v>
      </c>
      <c r="B118" s="187" t="s">
        <v>490</v>
      </c>
      <c r="C118" s="116" t="s">
        <v>302</v>
      </c>
      <c r="D118" s="116" t="s">
        <v>27</v>
      </c>
      <c r="E118" s="117" t="s">
        <v>457</v>
      </c>
      <c r="F118" s="118"/>
      <c r="G118" s="118"/>
      <c r="H118" s="118"/>
      <c r="I118" s="143"/>
      <c r="J118" s="118"/>
      <c r="K118" s="118"/>
      <c r="L118" s="143"/>
      <c r="M118" s="120">
        <f t="shared" si="10"/>
        <v>0</v>
      </c>
      <c r="N118" s="118">
        <v>20000</v>
      </c>
      <c r="O118" s="118"/>
      <c r="P118" s="118"/>
      <c r="Q118" s="143"/>
      <c r="R118" s="118"/>
      <c r="S118" s="118"/>
      <c r="T118" s="143"/>
      <c r="U118" s="120">
        <f t="shared" si="11"/>
        <v>20000</v>
      </c>
      <c r="V118" s="143">
        <v>170000</v>
      </c>
      <c r="W118" s="118"/>
      <c r="X118" s="118"/>
      <c r="Y118" s="143"/>
      <c r="Z118" s="118"/>
      <c r="AA118" s="118"/>
      <c r="AB118" s="143"/>
      <c r="AC118" s="120">
        <f t="shared" si="12"/>
        <v>170000</v>
      </c>
      <c r="AD118" s="143"/>
      <c r="AE118" s="118"/>
      <c r="AF118" s="118"/>
      <c r="AG118" s="143"/>
      <c r="AH118" s="118"/>
      <c r="AI118" s="118"/>
      <c r="AJ118" s="143"/>
      <c r="AK118" s="120">
        <f t="shared" si="13"/>
        <v>0</v>
      </c>
      <c r="AL118" s="121">
        <f t="shared" si="14"/>
        <v>190000</v>
      </c>
      <c r="AM118" s="181" t="s">
        <v>491</v>
      </c>
      <c r="AN118" s="144" t="s">
        <v>161</v>
      </c>
      <c r="AO118" s="147" t="s">
        <v>492</v>
      </c>
      <c r="AP118" s="207"/>
      <c r="AQ118" s="207"/>
    </row>
    <row r="119" spans="1:43" s="75" customFormat="1" ht="38.25">
      <c r="A119" s="179" t="s">
        <v>493</v>
      </c>
      <c r="B119" s="172" t="s">
        <v>494</v>
      </c>
      <c r="C119" s="116" t="s">
        <v>285</v>
      </c>
      <c r="D119" s="149" t="s">
        <v>37</v>
      </c>
      <c r="E119" s="134" t="s">
        <v>318</v>
      </c>
      <c r="F119" s="118"/>
      <c r="G119" s="118"/>
      <c r="H119" s="118"/>
      <c r="I119" s="143"/>
      <c r="J119" s="118"/>
      <c r="K119" s="118"/>
      <c r="L119" s="143"/>
      <c r="M119" s="120">
        <f t="shared" si="10"/>
        <v>0</v>
      </c>
      <c r="N119" s="118"/>
      <c r="O119" s="118"/>
      <c r="P119" s="118"/>
      <c r="Q119" s="143"/>
      <c r="R119" s="118"/>
      <c r="S119" s="118"/>
      <c r="T119" s="143"/>
      <c r="U119" s="120">
        <f t="shared" si="11"/>
        <v>0</v>
      </c>
      <c r="V119" s="151">
        <v>1000000</v>
      </c>
      <c r="W119" s="118"/>
      <c r="X119" s="118"/>
      <c r="Y119" s="143"/>
      <c r="Z119" s="118"/>
      <c r="AA119" s="118"/>
      <c r="AB119" s="143"/>
      <c r="AC119" s="120">
        <f t="shared" si="12"/>
        <v>1000000</v>
      </c>
      <c r="AD119" s="151"/>
      <c r="AE119" s="118"/>
      <c r="AF119" s="118"/>
      <c r="AG119" s="143"/>
      <c r="AH119" s="118"/>
      <c r="AI119" s="118"/>
      <c r="AJ119" s="143"/>
      <c r="AK119" s="120">
        <f t="shared" si="13"/>
        <v>0</v>
      </c>
      <c r="AL119" s="121">
        <f t="shared" si="14"/>
        <v>1000000</v>
      </c>
      <c r="AM119" s="173" t="s">
        <v>495</v>
      </c>
      <c r="AN119" s="144" t="s">
        <v>161</v>
      </c>
      <c r="AO119" s="147" t="s">
        <v>496</v>
      </c>
      <c r="AP119" s="207"/>
      <c r="AQ119" s="207"/>
    </row>
    <row r="120" spans="1:43" s="75" customFormat="1" ht="51" customHeight="1">
      <c r="A120" s="179" t="s">
        <v>497</v>
      </c>
      <c r="B120" s="172" t="s">
        <v>498</v>
      </c>
      <c r="C120" s="116" t="s">
        <v>290</v>
      </c>
      <c r="D120" s="149" t="s">
        <v>37</v>
      </c>
      <c r="E120" s="134" t="s">
        <v>303</v>
      </c>
      <c r="F120" s="118"/>
      <c r="G120" s="118"/>
      <c r="H120" s="118"/>
      <c r="I120" s="143"/>
      <c r="J120" s="118"/>
      <c r="K120" s="118"/>
      <c r="L120" s="143"/>
      <c r="M120" s="120">
        <f t="shared" ref="M120:M151" si="15">F120+G120+H120+J120+K120</f>
        <v>0</v>
      </c>
      <c r="N120" s="150">
        <v>9000</v>
      </c>
      <c r="O120" s="118"/>
      <c r="P120" s="118"/>
      <c r="Q120" s="143"/>
      <c r="R120" s="118"/>
      <c r="S120" s="118"/>
      <c r="T120" s="143"/>
      <c r="U120" s="120">
        <f t="shared" ref="U120:U151" si="16">N120+O120+P120+R120+S120</f>
        <v>9000</v>
      </c>
      <c r="V120" s="151"/>
      <c r="W120" s="118"/>
      <c r="X120" s="118"/>
      <c r="Y120" s="143"/>
      <c r="Z120" s="118"/>
      <c r="AA120" s="118"/>
      <c r="AB120" s="143"/>
      <c r="AC120" s="120">
        <f t="shared" ref="AC120:AC151" si="17">V120+W120+X120+Z120+AA120</f>
        <v>0</v>
      </c>
      <c r="AD120" s="151"/>
      <c r="AE120" s="118"/>
      <c r="AF120" s="118"/>
      <c r="AG120" s="143"/>
      <c r="AH120" s="118"/>
      <c r="AI120" s="118"/>
      <c r="AJ120" s="143"/>
      <c r="AK120" s="120">
        <f t="shared" ref="AK120:AK151" si="18">AD120+AE120+AF120+AH120+AI120</f>
        <v>0</v>
      </c>
      <c r="AL120" s="121">
        <f t="shared" ref="AL120:AL151" si="19">AC120+U120+M120+AK120</f>
        <v>9000</v>
      </c>
      <c r="AM120" s="173" t="s">
        <v>499</v>
      </c>
      <c r="AN120" s="204">
        <v>2021</v>
      </c>
      <c r="AO120" s="147" t="s">
        <v>492</v>
      </c>
      <c r="AP120" s="207"/>
      <c r="AQ120" s="207"/>
    </row>
    <row r="121" spans="1:43" s="75" customFormat="1" ht="51" customHeight="1">
      <c r="A121" s="179" t="s">
        <v>500</v>
      </c>
      <c r="B121" s="172" t="s">
        <v>501</v>
      </c>
      <c r="C121" s="116" t="s">
        <v>184</v>
      </c>
      <c r="D121" s="116" t="s">
        <v>40</v>
      </c>
      <c r="E121" s="117" t="s">
        <v>414</v>
      </c>
      <c r="F121" s="118"/>
      <c r="G121" s="118"/>
      <c r="H121" s="118"/>
      <c r="I121" s="143"/>
      <c r="J121" s="118"/>
      <c r="K121" s="118"/>
      <c r="L121" s="143"/>
      <c r="M121" s="120">
        <f t="shared" si="15"/>
        <v>0</v>
      </c>
      <c r="N121" s="118"/>
      <c r="O121" s="118"/>
      <c r="P121" s="118"/>
      <c r="Q121" s="143"/>
      <c r="R121" s="118"/>
      <c r="S121" s="118"/>
      <c r="T121" s="143"/>
      <c r="U121" s="120">
        <f t="shared" si="16"/>
        <v>0</v>
      </c>
      <c r="V121" s="143">
        <v>8000</v>
      </c>
      <c r="W121" s="118"/>
      <c r="X121" s="118"/>
      <c r="Y121" s="143"/>
      <c r="Z121" s="118"/>
      <c r="AA121" s="118"/>
      <c r="AB121" s="143"/>
      <c r="AC121" s="120">
        <f t="shared" si="17"/>
        <v>8000</v>
      </c>
      <c r="AD121" s="143"/>
      <c r="AE121" s="118"/>
      <c r="AF121" s="118"/>
      <c r="AG121" s="143"/>
      <c r="AH121" s="118"/>
      <c r="AI121" s="118"/>
      <c r="AJ121" s="143"/>
      <c r="AK121" s="120">
        <f t="shared" si="18"/>
        <v>0</v>
      </c>
      <c r="AL121" s="121">
        <f t="shared" si="19"/>
        <v>8000</v>
      </c>
      <c r="AM121" s="172" t="s">
        <v>502</v>
      </c>
      <c r="AN121" s="204">
        <v>2021</v>
      </c>
      <c r="AO121" s="147" t="s">
        <v>492</v>
      </c>
      <c r="AP121" s="207"/>
      <c r="AQ121" s="207"/>
    </row>
    <row r="122" spans="1:43" s="75" customFormat="1" ht="51" customHeight="1">
      <c r="A122" s="179" t="s">
        <v>503</v>
      </c>
      <c r="B122" s="172" t="s">
        <v>504</v>
      </c>
      <c r="C122" s="116" t="s">
        <v>290</v>
      </c>
      <c r="D122" s="149" t="s">
        <v>40</v>
      </c>
      <c r="E122" s="134" t="s">
        <v>303</v>
      </c>
      <c r="F122" s="118"/>
      <c r="G122" s="118"/>
      <c r="H122" s="118"/>
      <c r="I122" s="143"/>
      <c r="J122" s="118"/>
      <c r="K122" s="118"/>
      <c r="L122" s="143"/>
      <c r="M122" s="120">
        <f t="shared" si="15"/>
        <v>0</v>
      </c>
      <c r="N122" s="150">
        <v>5000</v>
      </c>
      <c r="O122" s="118"/>
      <c r="P122" s="118"/>
      <c r="Q122" s="143"/>
      <c r="R122" s="118"/>
      <c r="S122" s="118"/>
      <c r="T122" s="143"/>
      <c r="U122" s="120">
        <f t="shared" si="16"/>
        <v>5000</v>
      </c>
      <c r="V122" s="151"/>
      <c r="W122" s="118"/>
      <c r="X122" s="118"/>
      <c r="Y122" s="143"/>
      <c r="Z122" s="118"/>
      <c r="AA122" s="118"/>
      <c r="AB122" s="143"/>
      <c r="AC122" s="120">
        <f t="shared" si="17"/>
        <v>0</v>
      </c>
      <c r="AD122" s="151"/>
      <c r="AE122" s="118"/>
      <c r="AF122" s="118"/>
      <c r="AG122" s="143"/>
      <c r="AH122" s="118"/>
      <c r="AI122" s="118"/>
      <c r="AJ122" s="143"/>
      <c r="AK122" s="120">
        <f t="shared" si="18"/>
        <v>0</v>
      </c>
      <c r="AL122" s="121">
        <f t="shared" si="19"/>
        <v>5000</v>
      </c>
      <c r="AM122" s="173" t="s">
        <v>505</v>
      </c>
      <c r="AN122" s="204">
        <v>2021</v>
      </c>
      <c r="AO122" s="147" t="s">
        <v>492</v>
      </c>
      <c r="AP122" s="207"/>
      <c r="AQ122" s="207"/>
    </row>
    <row r="123" spans="1:43" s="75" customFormat="1" ht="38.25">
      <c r="A123" s="179" t="s">
        <v>506</v>
      </c>
      <c r="B123" s="172" t="s">
        <v>507</v>
      </c>
      <c r="C123" s="116" t="s">
        <v>175</v>
      </c>
      <c r="D123" s="116" t="s">
        <v>40</v>
      </c>
      <c r="E123" s="117" t="s">
        <v>508</v>
      </c>
      <c r="F123" s="118"/>
      <c r="G123" s="118"/>
      <c r="H123" s="118"/>
      <c r="I123" s="143"/>
      <c r="J123" s="118"/>
      <c r="K123" s="118"/>
      <c r="L123" s="143"/>
      <c r="M123" s="120">
        <f t="shared" si="15"/>
        <v>0</v>
      </c>
      <c r="N123" s="118"/>
      <c r="O123" s="118"/>
      <c r="P123" s="118"/>
      <c r="Q123" s="143"/>
      <c r="R123" s="118"/>
      <c r="S123" s="118"/>
      <c r="T123" s="143"/>
      <c r="U123" s="120">
        <f t="shared" si="16"/>
        <v>0</v>
      </c>
      <c r="V123" s="143">
        <v>70000</v>
      </c>
      <c r="W123" s="118"/>
      <c r="X123" s="118"/>
      <c r="Y123" s="143"/>
      <c r="Z123" s="118"/>
      <c r="AA123" s="118"/>
      <c r="AB123" s="143"/>
      <c r="AC123" s="120">
        <f t="shared" si="17"/>
        <v>70000</v>
      </c>
      <c r="AD123" s="143"/>
      <c r="AE123" s="118"/>
      <c r="AF123" s="118"/>
      <c r="AG123" s="143"/>
      <c r="AH123" s="118"/>
      <c r="AI123" s="118"/>
      <c r="AJ123" s="143"/>
      <c r="AK123" s="120">
        <f t="shared" si="18"/>
        <v>0</v>
      </c>
      <c r="AL123" s="121">
        <f t="shared" si="19"/>
        <v>70000</v>
      </c>
      <c r="AM123" s="172" t="s">
        <v>509</v>
      </c>
      <c r="AN123" s="204">
        <v>2021</v>
      </c>
      <c r="AO123" s="116" t="s">
        <v>510</v>
      </c>
      <c r="AP123" s="207"/>
      <c r="AQ123" s="207"/>
    </row>
    <row r="124" spans="1:43" s="75" customFormat="1" ht="51" customHeight="1">
      <c r="A124" s="179" t="s">
        <v>511</v>
      </c>
      <c r="B124" s="172" t="s">
        <v>512</v>
      </c>
      <c r="C124" s="116" t="s">
        <v>184</v>
      </c>
      <c r="D124" s="116" t="s">
        <v>37</v>
      </c>
      <c r="E124" s="117" t="s">
        <v>414</v>
      </c>
      <c r="F124" s="118"/>
      <c r="G124" s="118"/>
      <c r="H124" s="118"/>
      <c r="I124" s="143"/>
      <c r="J124" s="118"/>
      <c r="K124" s="118"/>
      <c r="L124" s="143"/>
      <c r="M124" s="120">
        <f t="shared" si="15"/>
        <v>0</v>
      </c>
      <c r="N124" s="218">
        <v>9296</v>
      </c>
      <c r="O124" s="118"/>
      <c r="P124" s="118"/>
      <c r="Q124" s="143"/>
      <c r="R124" s="118"/>
      <c r="S124" s="118"/>
      <c r="T124" s="143"/>
      <c r="U124" s="120">
        <f t="shared" si="16"/>
        <v>9296</v>
      </c>
      <c r="V124" s="218"/>
      <c r="W124" s="118"/>
      <c r="X124" s="118"/>
      <c r="Y124" s="143"/>
      <c r="Z124" s="118"/>
      <c r="AA124" s="118"/>
      <c r="AB124" s="143"/>
      <c r="AC124" s="120">
        <f t="shared" si="17"/>
        <v>0</v>
      </c>
      <c r="AD124" s="218"/>
      <c r="AE124" s="118"/>
      <c r="AF124" s="118"/>
      <c r="AG124" s="143"/>
      <c r="AH124" s="118"/>
      <c r="AI124" s="118"/>
      <c r="AJ124" s="143"/>
      <c r="AK124" s="120">
        <f t="shared" si="18"/>
        <v>0</v>
      </c>
      <c r="AL124" s="121">
        <f t="shared" si="19"/>
        <v>9296</v>
      </c>
      <c r="AM124" s="210" t="s">
        <v>513</v>
      </c>
      <c r="AN124" s="204">
        <v>2021</v>
      </c>
      <c r="AO124" s="116" t="s">
        <v>510</v>
      </c>
      <c r="AP124" s="207"/>
      <c r="AQ124" s="207"/>
    </row>
    <row r="125" spans="1:43" s="75" customFormat="1" ht="99.75" customHeight="1">
      <c r="A125" s="179" t="s">
        <v>514</v>
      </c>
      <c r="B125" s="187" t="s">
        <v>515</v>
      </c>
      <c r="C125" s="116" t="s">
        <v>516</v>
      </c>
      <c r="D125" s="116" t="s">
        <v>27</v>
      </c>
      <c r="E125" s="117" t="s">
        <v>109</v>
      </c>
      <c r="F125" s="118">
        <v>90000</v>
      </c>
      <c r="G125" s="118"/>
      <c r="H125" s="118"/>
      <c r="I125" s="143"/>
      <c r="J125" s="118"/>
      <c r="K125" s="118">
        <v>90000</v>
      </c>
      <c r="L125" s="219" t="s">
        <v>517</v>
      </c>
      <c r="M125" s="120">
        <f t="shared" si="15"/>
        <v>180000</v>
      </c>
      <c r="N125" s="118"/>
      <c r="O125" s="118"/>
      <c r="P125" s="118"/>
      <c r="Q125" s="143"/>
      <c r="R125" s="118"/>
      <c r="S125" s="118"/>
      <c r="T125" s="219" t="s">
        <v>517</v>
      </c>
      <c r="U125" s="120">
        <f t="shared" si="16"/>
        <v>0</v>
      </c>
      <c r="V125" s="218">
        <v>180000</v>
      </c>
      <c r="W125" s="118"/>
      <c r="X125" s="118"/>
      <c r="Y125" s="143"/>
      <c r="Z125" s="118"/>
      <c r="AA125" s="118"/>
      <c r="AB125" s="219"/>
      <c r="AC125" s="120">
        <f t="shared" si="17"/>
        <v>180000</v>
      </c>
      <c r="AD125" s="218"/>
      <c r="AE125" s="118"/>
      <c r="AF125" s="118"/>
      <c r="AG125" s="143"/>
      <c r="AH125" s="118"/>
      <c r="AI125" s="118"/>
      <c r="AJ125" s="219"/>
      <c r="AK125" s="120">
        <f t="shared" si="18"/>
        <v>0</v>
      </c>
      <c r="AL125" s="121">
        <f t="shared" si="19"/>
        <v>360000</v>
      </c>
      <c r="AM125" s="220" t="s">
        <v>518</v>
      </c>
      <c r="AN125" s="141" t="s">
        <v>71</v>
      </c>
      <c r="AO125" s="147" t="s">
        <v>519</v>
      </c>
      <c r="AP125" s="207"/>
      <c r="AQ125" s="207"/>
    </row>
    <row r="126" spans="1:43" s="75" customFormat="1" ht="51" customHeight="1">
      <c r="A126" s="179" t="s">
        <v>520</v>
      </c>
      <c r="B126" s="210" t="s">
        <v>521</v>
      </c>
      <c r="C126" s="116" t="s">
        <v>330</v>
      </c>
      <c r="D126" s="116" t="s">
        <v>27</v>
      </c>
      <c r="E126" s="117" t="s">
        <v>159</v>
      </c>
      <c r="F126" s="118">
        <f>G126</f>
        <v>1750000</v>
      </c>
      <c r="G126" s="118">
        <v>1750000</v>
      </c>
      <c r="H126" s="118">
        <v>1750000</v>
      </c>
      <c r="I126" s="143" t="s">
        <v>522</v>
      </c>
      <c r="J126" s="118"/>
      <c r="K126" s="118"/>
      <c r="L126" s="219"/>
      <c r="M126" s="120">
        <f t="shared" si="15"/>
        <v>5250000</v>
      </c>
      <c r="N126" s="118"/>
      <c r="O126" s="118"/>
      <c r="P126" s="118"/>
      <c r="Q126" s="143" t="s">
        <v>522</v>
      </c>
      <c r="R126" s="118"/>
      <c r="S126" s="118"/>
      <c r="T126" s="219"/>
      <c r="U126" s="120">
        <f t="shared" si="16"/>
        <v>0</v>
      </c>
      <c r="V126" s="218">
        <v>6000000</v>
      </c>
      <c r="W126" s="118"/>
      <c r="X126" s="118"/>
      <c r="Y126" s="143"/>
      <c r="Z126" s="118"/>
      <c r="AA126" s="118"/>
      <c r="AB126" s="219"/>
      <c r="AC126" s="120">
        <f t="shared" si="17"/>
        <v>6000000</v>
      </c>
      <c r="AD126" s="218"/>
      <c r="AE126" s="118"/>
      <c r="AF126" s="118"/>
      <c r="AG126" s="143"/>
      <c r="AH126" s="118"/>
      <c r="AI126" s="118"/>
      <c r="AJ126" s="219"/>
      <c r="AK126" s="120">
        <f t="shared" si="18"/>
        <v>0</v>
      </c>
      <c r="AL126" s="121">
        <f t="shared" si="19"/>
        <v>11250000</v>
      </c>
      <c r="AM126" s="173" t="s">
        <v>523</v>
      </c>
      <c r="AN126" s="141" t="s">
        <v>71</v>
      </c>
      <c r="AO126" s="147" t="s">
        <v>519</v>
      </c>
      <c r="AP126" s="207"/>
      <c r="AQ126" s="207"/>
    </row>
    <row r="127" spans="1:43" s="75" customFormat="1" ht="51" customHeight="1">
      <c r="A127" s="179" t="s">
        <v>524</v>
      </c>
      <c r="B127" s="187" t="s">
        <v>525</v>
      </c>
      <c r="C127" s="116" t="s">
        <v>374</v>
      </c>
      <c r="D127" s="116" t="s">
        <v>37</v>
      </c>
      <c r="E127" s="117" t="s">
        <v>375</v>
      </c>
      <c r="F127" s="118">
        <f>G127</f>
        <v>1200000</v>
      </c>
      <c r="G127" s="118">
        <v>1200000</v>
      </c>
      <c r="H127" s="118">
        <v>480000</v>
      </c>
      <c r="I127" s="143" t="s">
        <v>526</v>
      </c>
      <c r="J127" s="118"/>
      <c r="K127" s="118"/>
      <c r="L127" s="143"/>
      <c r="M127" s="120">
        <f t="shared" si="15"/>
        <v>2880000</v>
      </c>
      <c r="N127" s="118"/>
      <c r="O127" s="118"/>
      <c r="P127" s="118"/>
      <c r="Q127" s="143" t="s">
        <v>526</v>
      </c>
      <c r="R127" s="118"/>
      <c r="S127" s="118"/>
      <c r="T127" s="143"/>
      <c r="U127" s="120">
        <f t="shared" si="16"/>
        <v>0</v>
      </c>
      <c r="V127" s="218">
        <v>1680000</v>
      </c>
      <c r="W127" s="118"/>
      <c r="X127" s="118"/>
      <c r="Y127" s="143"/>
      <c r="Z127" s="118"/>
      <c r="AA127" s="118"/>
      <c r="AB127" s="143"/>
      <c r="AC127" s="120">
        <f t="shared" si="17"/>
        <v>1680000</v>
      </c>
      <c r="AD127" s="218"/>
      <c r="AE127" s="118"/>
      <c r="AF127" s="118"/>
      <c r="AG127" s="143"/>
      <c r="AH127" s="118"/>
      <c r="AI127" s="118"/>
      <c r="AJ127" s="143"/>
      <c r="AK127" s="120">
        <f t="shared" si="18"/>
        <v>0</v>
      </c>
      <c r="AL127" s="121">
        <f t="shared" si="19"/>
        <v>4560000</v>
      </c>
      <c r="AM127" s="198" t="s">
        <v>527</v>
      </c>
      <c r="AN127" s="141" t="s">
        <v>71</v>
      </c>
      <c r="AO127" s="147" t="s">
        <v>519</v>
      </c>
      <c r="AP127" s="207"/>
      <c r="AQ127" s="207"/>
    </row>
    <row r="128" spans="1:43" s="75" customFormat="1" ht="51" customHeight="1">
      <c r="A128" s="179" t="s">
        <v>528</v>
      </c>
      <c r="B128" s="187" t="s">
        <v>529</v>
      </c>
      <c r="C128" s="116" t="s">
        <v>290</v>
      </c>
      <c r="D128" s="116" t="s">
        <v>37</v>
      </c>
      <c r="E128" s="221" t="s">
        <v>303</v>
      </c>
      <c r="F128" s="118">
        <v>2300</v>
      </c>
      <c r="G128" s="118"/>
      <c r="H128" s="118"/>
      <c r="I128" s="143"/>
      <c r="J128" s="118"/>
      <c r="K128" s="118"/>
      <c r="L128" s="143"/>
      <c r="M128" s="120">
        <f t="shared" si="15"/>
        <v>2300</v>
      </c>
      <c r="N128" s="118"/>
      <c r="O128" s="118"/>
      <c r="P128" s="118"/>
      <c r="Q128" s="143"/>
      <c r="R128" s="118"/>
      <c r="S128" s="118"/>
      <c r="T128" s="143"/>
      <c r="U128" s="120">
        <f t="shared" si="16"/>
        <v>0</v>
      </c>
      <c r="V128" s="218">
        <v>75000</v>
      </c>
      <c r="W128" s="118"/>
      <c r="X128" s="118"/>
      <c r="Y128" s="143"/>
      <c r="Z128" s="118"/>
      <c r="AA128" s="118"/>
      <c r="AB128" s="143"/>
      <c r="AC128" s="120">
        <f t="shared" si="17"/>
        <v>75000</v>
      </c>
      <c r="AD128" s="218"/>
      <c r="AE128" s="118"/>
      <c r="AF128" s="118"/>
      <c r="AG128" s="143"/>
      <c r="AH128" s="118"/>
      <c r="AI128" s="118"/>
      <c r="AJ128" s="143"/>
      <c r="AK128" s="120">
        <f t="shared" si="18"/>
        <v>0</v>
      </c>
      <c r="AL128" s="121">
        <f t="shared" si="19"/>
        <v>77300</v>
      </c>
      <c r="AM128" s="222" t="s">
        <v>530</v>
      </c>
      <c r="AN128" s="145" t="s">
        <v>161</v>
      </c>
      <c r="AO128" s="147" t="s">
        <v>531</v>
      </c>
      <c r="AP128" s="207"/>
      <c r="AQ128" s="207"/>
    </row>
    <row r="129" spans="1:43" s="75" customFormat="1" ht="51" customHeight="1">
      <c r="A129" s="179" t="s">
        <v>532</v>
      </c>
      <c r="B129" s="187" t="s">
        <v>533</v>
      </c>
      <c r="C129" s="116" t="s">
        <v>285</v>
      </c>
      <c r="D129" s="116" t="s">
        <v>37</v>
      </c>
      <c r="E129" s="221" t="s">
        <v>159</v>
      </c>
      <c r="F129" s="118"/>
      <c r="G129" s="118"/>
      <c r="H129" s="118"/>
      <c r="I129" s="143"/>
      <c r="J129" s="118"/>
      <c r="K129" s="118"/>
      <c r="L129" s="143"/>
      <c r="M129" s="120">
        <f t="shared" si="15"/>
        <v>0</v>
      </c>
      <c r="N129" s="218">
        <v>25000</v>
      </c>
      <c r="O129" s="118"/>
      <c r="P129" s="118"/>
      <c r="Q129" s="143"/>
      <c r="R129" s="118"/>
      <c r="S129" s="118"/>
      <c r="T129" s="143"/>
      <c r="U129" s="120">
        <f t="shared" si="16"/>
        <v>25000</v>
      </c>
      <c r="V129" s="218">
        <v>25000</v>
      </c>
      <c r="W129" s="118"/>
      <c r="X129" s="118"/>
      <c r="Y129" s="143"/>
      <c r="Z129" s="118"/>
      <c r="AA129" s="118"/>
      <c r="AB129" s="143"/>
      <c r="AC129" s="120">
        <f t="shared" si="17"/>
        <v>25000</v>
      </c>
      <c r="AD129" s="218"/>
      <c r="AE129" s="118"/>
      <c r="AF129" s="118"/>
      <c r="AG129" s="143"/>
      <c r="AH129" s="118"/>
      <c r="AI129" s="118"/>
      <c r="AJ129" s="143"/>
      <c r="AK129" s="120">
        <f t="shared" si="18"/>
        <v>0</v>
      </c>
      <c r="AL129" s="121">
        <f t="shared" si="19"/>
        <v>50000</v>
      </c>
      <c r="AM129" s="187" t="s">
        <v>534</v>
      </c>
      <c r="AN129" s="145" t="s">
        <v>161</v>
      </c>
      <c r="AO129" s="147" t="s">
        <v>350</v>
      </c>
      <c r="AP129" s="207"/>
      <c r="AQ129" s="207"/>
    </row>
    <row r="130" spans="1:43" s="75" customFormat="1" ht="51" customHeight="1">
      <c r="A130" s="179" t="s">
        <v>535</v>
      </c>
      <c r="B130" s="187" t="s">
        <v>536</v>
      </c>
      <c r="C130" s="116" t="s">
        <v>285</v>
      </c>
      <c r="D130" s="116" t="s">
        <v>37</v>
      </c>
      <c r="E130" s="221" t="s">
        <v>159</v>
      </c>
      <c r="F130" s="118"/>
      <c r="G130" s="118"/>
      <c r="H130" s="118"/>
      <c r="I130" s="143"/>
      <c r="J130" s="118"/>
      <c r="K130" s="118"/>
      <c r="L130" s="143"/>
      <c r="M130" s="120">
        <f t="shared" si="15"/>
        <v>0</v>
      </c>
      <c r="N130" s="218">
        <v>7500</v>
      </c>
      <c r="O130" s="118"/>
      <c r="P130" s="118"/>
      <c r="Q130" s="143"/>
      <c r="R130" s="118"/>
      <c r="S130" s="118"/>
      <c r="T130" s="143"/>
      <c r="U130" s="120">
        <f t="shared" si="16"/>
        <v>7500</v>
      </c>
      <c r="V130" s="218">
        <v>7500</v>
      </c>
      <c r="W130" s="118"/>
      <c r="X130" s="118"/>
      <c r="Y130" s="143"/>
      <c r="Z130" s="118"/>
      <c r="AA130" s="118"/>
      <c r="AB130" s="143"/>
      <c r="AC130" s="120">
        <f t="shared" si="17"/>
        <v>7500</v>
      </c>
      <c r="AD130" s="218"/>
      <c r="AE130" s="118"/>
      <c r="AF130" s="118"/>
      <c r="AG130" s="143"/>
      <c r="AH130" s="118"/>
      <c r="AI130" s="118"/>
      <c r="AJ130" s="143"/>
      <c r="AK130" s="120">
        <f t="shared" si="18"/>
        <v>0</v>
      </c>
      <c r="AL130" s="121">
        <f t="shared" si="19"/>
        <v>15000</v>
      </c>
      <c r="AM130" s="187" t="s">
        <v>537</v>
      </c>
      <c r="AN130" s="145" t="s">
        <v>161</v>
      </c>
      <c r="AO130" s="147" t="s">
        <v>350</v>
      </c>
      <c r="AP130" s="207"/>
      <c r="AQ130" s="207"/>
    </row>
    <row r="131" spans="1:43" s="75" customFormat="1" ht="51" customHeight="1">
      <c r="A131" s="179" t="s">
        <v>538</v>
      </c>
      <c r="B131" s="187" t="s">
        <v>539</v>
      </c>
      <c r="C131" s="116" t="s">
        <v>312</v>
      </c>
      <c r="D131" s="116" t="s">
        <v>37</v>
      </c>
      <c r="E131" s="221" t="s">
        <v>313</v>
      </c>
      <c r="F131" s="118"/>
      <c r="G131" s="118"/>
      <c r="H131" s="118"/>
      <c r="I131" s="143"/>
      <c r="J131" s="118"/>
      <c r="K131" s="118"/>
      <c r="L131" s="143"/>
      <c r="M131" s="120">
        <f t="shared" si="15"/>
        <v>0</v>
      </c>
      <c r="N131" s="218">
        <v>58000</v>
      </c>
      <c r="O131" s="118"/>
      <c r="P131" s="118"/>
      <c r="Q131" s="143"/>
      <c r="R131" s="118"/>
      <c r="S131" s="118"/>
      <c r="T131" s="143"/>
      <c r="U131" s="120">
        <f t="shared" si="16"/>
        <v>58000</v>
      </c>
      <c r="V131" s="218"/>
      <c r="W131" s="118"/>
      <c r="X131" s="118"/>
      <c r="Y131" s="143"/>
      <c r="Z131" s="118"/>
      <c r="AA131" s="118"/>
      <c r="AB131" s="143"/>
      <c r="AC131" s="120">
        <f t="shared" si="17"/>
        <v>0</v>
      </c>
      <c r="AD131" s="218"/>
      <c r="AE131" s="118"/>
      <c r="AF131" s="118"/>
      <c r="AG131" s="143"/>
      <c r="AH131" s="118"/>
      <c r="AI131" s="118"/>
      <c r="AJ131" s="143"/>
      <c r="AK131" s="120">
        <f t="shared" si="18"/>
        <v>0</v>
      </c>
      <c r="AL131" s="121">
        <f t="shared" si="19"/>
        <v>58000</v>
      </c>
      <c r="AM131" s="198" t="s">
        <v>540</v>
      </c>
      <c r="AN131" s="145" t="s">
        <v>541</v>
      </c>
      <c r="AO131" s="147" t="s">
        <v>350</v>
      </c>
      <c r="AP131" s="147" t="s">
        <v>33</v>
      </c>
      <c r="AQ131" s="142" t="s">
        <v>186</v>
      </c>
    </row>
    <row r="132" spans="1:43" s="75" customFormat="1" ht="151.15" customHeight="1">
      <c r="A132" s="179" t="s">
        <v>542</v>
      </c>
      <c r="B132" s="187" t="s">
        <v>543</v>
      </c>
      <c r="C132" s="116" t="s">
        <v>184</v>
      </c>
      <c r="D132" s="116" t="s">
        <v>27</v>
      </c>
      <c r="E132" s="117" t="s">
        <v>222</v>
      </c>
      <c r="F132" s="118">
        <v>233543</v>
      </c>
      <c r="G132" s="118"/>
      <c r="H132" s="118"/>
      <c r="I132" s="143"/>
      <c r="J132" s="118"/>
      <c r="K132" s="118"/>
      <c r="L132" s="143"/>
      <c r="M132" s="120">
        <f t="shared" si="15"/>
        <v>233543</v>
      </c>
      <c r="N132" s="118">
        <v>223406</v>
      </c>
      <c r="O132" s="118"/>
      <c r="P132" s="118"/>
      <c r="Q132" s="143"/>
      <c r="R132" s="118"/>
      <c r="S132" s="118"/>
      <c r="T132" s="143"/>
      <c r="U132" s="120">
        <f t="shared" si="16"/>
        <v>223406</v>
      </c>
      <c r="V132" s="218"/>
      <c r="W132" s="118"/>
      <c r="X132" s="118"/>
      <c r="Y132" s="143"/>
      <c r="Z132" s="118"/>
      <c r="AA132" s="118"/>
      <c r="AB132" s="143"/>
      <c r="AC132" s="120">
        <f t="shared" si="17"/>
        <v>0</v>
      </c>
      <c r="AD132" s="218"/>
      <c r="AE132" s="118"/>
      <c r="AF132" s="118"/>
      <c r="AG132" s="143"/>
      <c r="AH132" s="118"/>
      <c r="AI132" s="118"/>
      <c r="AJ132" s="143"/>
      <c r="AK132" s="120">
        <f t="shared" si="18"/>
        <v>0</v>
      </c>
      <c r="AL132" s="121">
        <f t="shared" si="19"/>
        <v>456949</v>
      </c>
      <c r="AM132" s="181" t="s">
        <v>544</v>
      </c>
      <c r="AN132" s="204">
        <v>2021</v>
      </c>
      <c r="AO132" s="147" t="s">
        <v>545</v>
      </c>
      <c r="AP132" s="207"/>
      <c r="AQ132" s="207"/>
    </row>
    <row r="133" spans="1:43" s="75" customFormat="1" ht="51" customHeight="1">
      <c r="A133" s="179" t="s">
        <v>546</v>
      </c>
      <c r="B133" s="210" t="s">
        <v>547</v>
      </c>
      <c r="C133" s="116" t="s">
        <v>184</v>
      </c>
      <c r="D133" s="116" t="s">
        <v>27</v>
      </c>
      <c r="E133" s="134" t="s">
        <v>548</v>
      </c>
      <c r="F133" s="150">
        <v>174719</v>
      </c>
      <c r="G133" s="118"/>
      <c r="H133" s="118"/>
      <c r="I133" s="143"/>
      <c r="J133" s="118"/>
      <c r="K133" s="118"/>
      <c r="L133" s="143"/>
      <c r="M133" s="120">
        <f t="shared" si="15"/>
        <v>174719</v>
      </c>
      <c r="N133" s="223">
        <v>166566</v>
      </c>
      <c r="O133" s="118"/>
      <c r="P133" s="118"/>
      <c r="Q133" s="143"/>
      <c r="R133" s="118"/>
      <c r="S133" s="118"/>
      <c r="T133" s="143"/>
      <c r="U133" s="120">
        <f t="shared" si="16"/>
        <v>166566</v>
      </c>
      <c r="V133" s="218"/>
      <c r="W133" s="118"/>
      <c r="X133" s="118"/>
      <c r="Y133" s="143"/>
      <c r="Z133" s="118"/>
      <c r="AA133" s="118"/>
      <c r="AB133" s="143"/>
      <c r="AC133" s="120">
        <f t="shared" si="17"/>
        <v>0</v>
      </c>
      <c r="AD133" s="218"/>
      <c r="AE133" s="118"/>
      <c r="AF133" s="118"/>
      <c r="AG133" s="143"/>
      <c r="AH133" s="118"/>
      <c r="AI133" s="118"/>
      <c r="AJ133" s="143"/>
      <c r="AK133" s="120">
        <f t="shared" si="18"/>
        <v>0</v>
      </c>
      <c r="AL133" s="121">
        <f t="shared" si="19"/>
        <v>341285</v>
      </c>
      <c r="AM133" s="173" t="s">
        <v>549</v>
      </c>
      <c r="AN133" s="145" t="s">
        <v>71</v>
      </c>
      <c r="AO133" s="147" t="s">
        <v>545</v>
      </c>
      <c r="AP133" s="207"/>
      <c r="AQ133" s="207"/>
    </row>
    <row r="134" spans="1:43" s="75" customFormat="1" ht="51" customHeight="1">
      <c r="A134" s="179" t="s">
        <v>550</v>
      </c>
      <c r="B134" s="210" t="s">
        <v>551</v>
      </c>
      <c r="C134" s="116" t="s">
        <v>184</v>
      </c>
      <c r="D134" s="116" t="s">
        <v>27</v>
      </c>
      <c r="E134" s="134" t="s">
        <v>548</v>
      </c>
      <c r="F134" s="150">
        <v>67564</v>
      </c>
      <c r="G134" s="118"/>
      <c r="H134" s="118"/>
      <c r="I134" s="143"/>
      <c r="J134" s="118"/>
      <c r="K134" s="118"/>
      <c r="L134" s="143"/>
      <c r="M134" s="120">
        <f t="shared" si="15"/>
        <v>67564</v>
      </c>
      <c r="N134" s="150"/>
      <c r="O134" s="118"/>
      <c r="P134" s="118"/>
      <c r="Q134" s="143"/>
      <c r="R134" s="118"/>
      <c r="S134" s="118"/>
      <c r="T134" s="143"/>
      <c r="U134" s="120">
        <f t="shared" si="16"/>
        <v>0</v>
      </c>
      <c r="V134" s="218"/>
      <c r="W134" s="118"/>
      <c r="X134" s="118"/>
      <c r="Y134" s="143"/>
      <c r="Z134" s="118"/>
      <c r="AA134" s="118"/>
      <c r="AB134" s="143"/>
      <c r="AC134" s="120">
        <f t="shared" si="17"/>
        <v>0</v>
      </c>
      <c r="AD134" s="218"/>
      <c r="AE134" s="118"/>
      <c r="AF134" s="118"/>
      <c r="AG134" s="143"/>
      <c r="AH134" s="118"/>
      <c r="AI134" s="118"/>
      <c r="AJ134" s="143"/>
      <c r="AK134" s="120">
        <f t="shared" si="18"/>
        <v>0</v>
      </c>
      <c r="AL134" s="121">
        <f t="shared" si="19"/>
        <v>67564</v>
      </c>
      <c r="AM134" s="186" t="s">
        <v>552</v>
      </c>
      <c r="AN134" s="204">
        <v>2021</v>
      </c>
      <c r="AO134" s="147" t="s">
        <v>545</v>
      </c>
      <c r="AP134" s="207"/>
      <c r="AQ134" s="207"/>
    </row>
    <row r="135" spans="1:43" s="75" customFormat="1" ht="51" customHeight="1">
      <c r="A135" s="179" t="s">
        <v>553</v>
      </c>
      <c r="B135" s="187" t="s">
        <v>554</v>
      </c>
      <c r="C135" s="116" t="s">
        <v>184</v>
      </c>
      <c r="D135" s="116" t="s">
        <v>27</v>
      </c>
      <c r="E135" s="134" t="s">
        <v>548</v>
      </c>
      <c r="F135" s="118">
        <v>91071.53</v>
      </c>
      <c r="G135" s="118"/>
      <c r="H135" s="118"/>
      <c r="I135" s="143"/>
      <c r="J135" s="118"/>
      <c r="K135" s="118"/>
      <c r="L135" s="143"/>
      <c r="M135" s="120">
        <f t="shared" si="15"/>
        <v>91071.53</v>
      </c>
      <c r="N135" s="118"/>
      <c r="O135" s="118"/>
      <c r="P135" s="118"/>
      <c r="Q135" s="143"/>
      <c r="R135" s="118"/>
      <c r="S135" s="118"/>
      <c r="T135" s="143"/>
      <c r="U135" s="120">
        <f t="shared" si="16"/>
        <v>0</v>
      </c>
      <c r="V135" s="218"/>
      <c r="W135" s="118"/>
      <c r="X135" s="118"/>
      <c r="Y135" s="143"/>
      <c r="Z135" s="118"/>
      <c r="AA135" s="118"/>
      <c r="AB135" s="143"/>
      <c r="AC135" s="120">
        <f t="shared" si="17"/>
        <v>0</v>
      </c>
      <c r="AD135" s="218"/>
      <c r="AE135" s="118"/>
      <c r="AF135" s="118"/>
      <c r="AG135" s="143"/>
      <c r="AH135" s="118"/>
      <c r="AI135" s="118"/>
      <c r="AJ135" s="143"/>
      <c r="AK135" s="120">
        <f t="shared" si="18"/>
        <v>0</v>
      </c>
      <c r="AL135" s="121">
        <f t="shared" si="19"/>
        <v>91071.53</v>
      </c>
      <c r="AM135" s="198" t="s">
        <v>555</v>
      </c>
      <c r="AN135" s="145">
        <v>2018</v>
      </c>
      <c r="AO135" s="147" t="s">
        <v>545</v>
      </c>
      <c r="AP135" s="147" t="s">
        <v>33</v>
      </c>
      <c r="AQ135" s="142" t="s">
        <v>186</v>
      </c>
    </row>
    <row r="136" spans="1:43" s="75" customFormat="1" ht="51">
      <c r="A136" s="179" t="s">
        <v>556</v>
      </c>
      <c r="B136" s="187" t="s">
        <v>557</v>
      </c>
      <c r="C136" s="116" t="s">
        <v>256</v>
      </c>
      <c r="D136" s="116" t="s">
        <v>27</v>
      </c>
      <c r="E136" s="224" t="s">
        <v>558</v>
      </c>
      <c r="F136" s="118">
        <v>1452</v>
      </c>
      <c r="G136" s="118"/>
      <c r="H136" s="118"/>
      <c r="I136" s="143"/>
      <c r="J136" s="118"/>
      <c r="K136" s="118"/>
      <c r="L136" s="143"/>
      <c r="M136" s="120">
        <f t="shared" si="15"/>
        <v>1452</v>
      </c>
      <c r="N136" s="209">
        <v>0</v>
      </c>
      <c r="O136" s="118"/>
      <c r="P136" s="118"/>
      <c r="Q136" s="143"/>
      <c r="R136" s="118"/>
      <c r="S136" s="118"/>
      <c r="T136" s="143"/>
      <c r="U136" s="120">
        <f t="shared" si="16"/>
        <v>0</v>
      </c>
      <c r="V136" s="218"/>
      <c r="W136" s="118"/>
      <c r="X136" s="118"/>
      <c r="Y136" s="143"/>
      <c r="Z136" s="118"/>
      <c r="AA136" s="118"/>
      <c r="AB136" s="143"/>
      <c r="AC136" s="120">
        <f t="shared" si="17"/>
        <v>0</v>
      </c>
      <c r="AD136" s="218"/>
      <c r="AE136" s="118"/>
      <c r="AF136" s="118"/>
      <c r="AG136" s="143"/>
      <c r="AH136" s="118"/>
      <c r="AI136" s="118"/>
      <c r="AJ136" s="143"/>
      <c r="AK136" s="120">
        <f t="shared" si="18"/>
        <v>0</v>
      </c>
      <c r="AL136" s="121">
        <f t="shared" si="19"/>
        <v>1452</v>
      </c>
      <c r="AM136" s="198" t="s">
        <v>559</v>
      </c>
      <c r="AN136" s="204">
        <v>2021</v>
      </c>
      <c r="AO136" s="147" t="s">
        <v>560</v>
      </c>
      <c r="AP136" s="207"/>
      <c r="AQ136" s="208"/>
    </row>
    <row r="137" spans="1:43" s="75" customFormat="1" ht="51" customHeight="1">
      <c r="A137" s="179" t="s">
        <v>561</v>
      </c>
      <c r="B137" s="187" t="s">
        <v>562</v>
      </c>
      <c r="C137" s="116" t="s">
        <v>256</v>
      </c>
      <c r="D137" s="116" t="s">
        <v>27</v>
      </c>
      <c r="E137" s="224" t="s">
        <v>558</v>
      </c>
      <c r="F137" s="118">
        <v>0</v>
      </c>
      <c r="G137" s="118"/>
      <c r="H137" s="118"/>
      <c r="I137" s="143"/>
      <c r="J137" s="118"/>
      <c r="K137" s="118"/>
      <c r="L137" s="143"/>
      <c r="M137" s="120">
        <f t="shared" si="15"/>
        <v>0</v>
      </c>
      <c r="N137" s="118">
        <v>12000</v>
      </c>
      <c r="O137" s="118"/>
      <c r="P137" s="118"/>
      <c r="Q137" s="143"/>
      <c r="R137" s="118"/>
      <c r="S137" s="118"/>
      <c r="T137" s="143"/>
      <c r="U137" s="120">
        <f t="shared" si="16"/>
        <v>12000</v>
      </c>
      <c r="V137" s="218">
        <v>14000</v>
      </c>
      <c r="W137" s="118"/>
      <c r="X137" s="118"/>
      <c r="Y137" s="143"/>
      <c r="Z137" s="118"/>
      <c r="AA137" s="118"/>
      <c r="AB137" s="143"/>
      <c r="AC137" s="120">
        <f t="shared" si="17"/>
        <v>14000</v>
      </c>
      <c r="AD137" s="218"/>
      <c r="AE137" s="118"/>
      <c r="AF137" s="118"/>
      <c r="AG137" s="143"/>
      <c r="AH137" s="118"/>
      <c r="AI137" s="118"/>
      <c r="AJ137" s="143"/>
      <c r="AK137" s="120">
        <f t="shared" si="18"/>
        <v>0</v>
      </c>
      <c r="AL137" s="121">
        <f t="shared" si="19"/>
        <v>26000</v>
      </c>
      <c r="AM137" s="198" t="s">
        <v>563</v>
      </c>
      <c r="AN137" s="204">
        <v>2021</v>
      </c>
      <c r="AO137" s="147" t="s">
        <v>560</v>
      </c>
      <c r="AP137" s="207"/>
      <c r="AQ137" s="208"/>
    </row>
    <row r="138" spans="1:43" s="75" customFormat="1" ht="51" customHeight="1">
      <c r="A138" s="179" t="s">
        <v>564</v>
      </c>
      <c r="B138" s="187" t="s">
        <v>565</v>
      </c>
      <c r="C138" s="116" t="s">
        <v>256</v>
      </c>
      <c r="D138" s="116" t="s">
        <v>27</v>
      </c>
      <c r="E138" s="224" t="s">
        <v>558</v>
      </c>
      <c r="F138" s="118">
        <f>21083.93+244.05</f>
        <v>21327.98</v>
      </c>
      <c r="G138" s="118"/>
      <c r="H138" s="118"/>
      <c r="I138" s="143"/>
      <c r="J138" s="118"/>
      <c r="K138" s="118"/>
      <c r="L138" s="143"/>
      <c r="M138" s="120">
        <f t="shared" si="15"/>
        <v>21327.98</v>
      </c>
      <c r="N138" s="118"/>
      <c r="O138" s="118"/>
      <c r="P138" s="118"/>
      <c r="Q138" s="143"/>
      <c r="R138" s="118"/>
      <c r="S138" s="118"/>
      <c r="T138" s="143"/>
      <c r="U138" s="120">
        <f t="shared" si="16"/>
        <v>0</v>
      </c>
      <c r="V138" s="218"/>
      <c r="W138" s="118"/>
      <c r="X138" s="118"/>
      <c r="Y138" s="143"/>
      <c r="Z138" s="118"/>
      <c r="AA138" s="118"/>
      <c r="AB138" s="143"/>
      <c r="AC138" s="120">
        <f t="shared" si="17"/>
        <v>0</v>
      </c>
      <c r="AD138" s="218"/>
      <c r="AE138" s="118"/>
      <c r="AF138" s="118"/>
      <c r="AG138" s="143"/>
      <c r="AH138" s="118"/>
      <c r="AI138" s="118"/>
      <c r="AJ138" s="143"/>
      <c r="AK138" s="120">
        <f t="shared" si="18"/>
        <v>0</v>
      </c>
      <c r="AL138" s="121">
        <f t="shared" si="19"/>
        <v>21327.98</v>
      </c>
      <c r="AM138" s="198" t="s">
        <v>566</v>
      </c>
      <c r="AN138" s="145">
        <v>2018</v>
      </c>
      <c r="AO138" s="147" t="s">
        <v>560</v>
      </c>
      <c r="AP138" s="147" t="s">
        <v>33</v>
      </c>
      <c r="AQ138" s="142" t="s">
        <v>186</v>
      </c>
    </row>
    <row r="139" spans="1:43" s="75" customFormat="1" ht="102" customHeight="1">
      <c r="A139" s="179" t="s">
        <v>567</v>
      </c>
      <c r="B139" s="187" t="s">
        <v>568</v>
      </c>
      <c r="C139" s="116" t="s">
        <v>184</v>
      </c>
      <c r="D139" s="116" t="s">
        <v>37</v>
      </c>
      <c r="E139" s="134" t="s">
        <v>548</v>
      </c>
      <c r="F139" s="118">
        <v>300000</v>
      </c>
      <c r="G139" s="118"/>
      <c r="H139" s="118"/>
      <c r="I139" s="143"/>
      <c r="J139" s="118"/>
      <c r="K139" s="118">
        <v>200000</v>
      </c>
      <c r="L139" s="143" t="s">
        <v>569</v>
      </c>
      <c r="M139" s="120">
        <f t="shared" si="15"/>
        <v>500000</v>
      </c>
      <c r="N139" s="118"/>
      <c r="O139" s="118"/>
      <c r="P139" s="118"/>
      <c r="Q139" s="143"/>
      <c r="R139" s="118"/>
      <c r="S139" s="118"/>
      <c r="T139" s="143"/>
      <c r="U139" s="120">
        <f t="shared" si="16"/>
        <v>0</v>
      </c>
      <c r="V139" s="218"/>
      <c r="W139" s="118"/>
      <c r="X139" s="118"/>
      <c r="Y139" s="143"/>
      <c r="Z139" s="118"/>
      <c r="AA139" s="118"/>
      <c r="AB139" s="143"/>
      <c r="AC139" s="120">
        <f t="shared" si="17"/>
        <v>0</v>
      </c>
      <c r="AD139" s="218"/>
      <c r="AE139" s="118"/>
      <c r="AF139" s="118"/>
      <c r="AG139" s="143"/>
      <c r="AH139" s="118"/>
      <c r="AI139" s="118"/>
      <c r="AJ139" s="143"/>
      <c r="AK139" s="120">
        <f t="shared" si="18"/>
        <v>0</v>
      </c>
      <c r="AL139" s="121">
        <f t="shared" si="19"/>
        <v>500000</v>
      </c>
      <c r="AM139" s="198" t="s">
        <v>570</v>
      </c>
      <c r="AN139" s="204">
        <v>2021</v>
      </c>
      <c r="AO139" s="208" t="s">
        <v>571</v>
      </c>
      <c r="AP139" s="207"/>
      <c r="AQ139" s="207"/>
    </row>
    <row r="140" spans="1:43" s="75" customFormat="1" ht="117.6" customHeight="1">
      <c r="A140" s="179" t="s">
        <v>572</v>
      </c>
      <c r="B140" s="187" t="s">
        <v>573</v>
      </c>
      <c r="C140" s="116" t="s">
        <v>184</v>
      </c>
      <c r="D140" s="116" t="s">
        <v>37</v>
      </c>
      <c r="E140" s="134" t="s">
        <v>548</v>
      </c>
      <c r="F140" s="118"/>
      <c r="G140" s="118"/>
      <c r="H140" s="118"/>
      <c r="I140" s="143"/>
      <c r="J140" s="118"/>
      <c r="K140" s="118"/>
      <c r="L140" s="143" t="s">
        <v>569</v>
      </c>
      <c r="M140" s="120">
        <f t="shared" si="15"/>
        <v>0</v>
      </c>
      <c r="N140" s="118">
        <v>0</v>
      </c>
      <c r="O140" s="118"/>
      <c r="P140" s="118"/>
      <c r="Q140" s="143"/>
      <c r="R140" s="118"/>
      <c r="S140" s="118"/>
      <c r="T140" s="143" t="s">
        <v>569</v>
      </c>
      <c r="U140" s="120">
        <f t="shared" si="16"/>
        <v>0</v>
      </c>
      <c r="V140" s="218">
        <v>360000</v>
      </c>
      <c r="W140" s="118"/>
      <c r="X140" s="118"/>
      <c r="Y140" s="143"/>
      <c r="Z140" s="118"/>
      <c r="AA140" s="118"/>
      <c r="AB140" s="143" t="s">
        <v>569</v>
      </c>
      <c r="AC140" s="120">
        <f t="shared" si="17"/>
        <v>360000</v>
      </c>
      <c r="AD140" s="218"/>
      <c r="AE140" s="118"/>
      <c r="AF140" s="118"/>
      <c r="AG140" s="143"/>
      <c r="AH140" s="118"/>
      <c r="AI140" s="118"/>
      <c r="AJ140" s="143"/>
      <c r="AK140" s="120">
        <f t="shared" si="18"/>
        <v>0</v>
      </c>
      <c r="AL140" s="121">
        <f t="shared" si="19"/>
        <v>360000</v>
      </c>
      <c r="AM140" s="181" t="s">
        <v>574</v>
      </c>
      <c r="AN140" s="204">
        <v>2021</v>
      </c>
      <c r="AO140" s="208" t="s">
        <v>571</v>
      </c>
      <c r="AP140" s="207"/>
      <c r="AQ140" s="207"/>
    </row>
    <row r="141" spans="1:43" s="75" customFormat="1" ht="63.75">
      <c r="A141" s="179" t="s">
        <v>575</v>
      </c>
      <c r="B141" s="187" t="s">
        <v>576</v>
      </c>
      <c r="C141" s="116" t="s">
        <v>290</v>
      </c>
      <c r="D141" s="116" t="s">
        <v>27</v>
      </c>
      <c r="E141" s="225" t="s">
        <v>577</v>
      </c>
      <c r="F141" s="135">
        <v>980840.23</v>
      </c>
      <c r="G141" s="38">
        <f>3420968-O141</f>
        <v>313722</v>
      </c>
      <c r="H141" s="118">
        <v>146345.54</v>
      </c>
      <c r="I141" s="143" t="s">
        <v>578</v>
      </c>
      <c r="J141" s="118"/>
      <c r="K141" s="118"/>
      <c r="L141" s="143"/>
      <c r="M141" s="123">
        <f t="shared" si="15"/>
        <v>1440907.77</v>
      </c>
      <c r="N141" s="118">
        <v>203765</v>
      </c>
      <c r="O141" s="512">
        <f>3107246</f>
        <v>3107246</v>
      </c>
      <c r="P141" s="118">
        <f>616433+174</f>
        <v>616607</v>
      </c>
      <c r="Q141" s="143" t="s">
        <v>578</v>
      </c>
      <c r="R141" s="118"/>
      <c r="S141" s="118"/>
      <c r="T141" s="143"/>
      <c r="U141" s="123">
        <f t="shared" si="16"/>
        <v>3927618</v>
      </c>
      <c r="V141" s="218">
        <v>777870</v>
      </c>
      <c r="W141" s="512"/>
      <c r="X141" s="118">
        <v>735193</v>
      </c>
      <c r="Y141" s="143"/>
      <c r="Z141" s="118">
        <v>32435</v>
      </c>
      <c r="AA141" s="118"/>
      <c r="AB141" s="143"/>
      <c r="AC141" s="123">
        <f t="shared" si="17"/>
        <v>1545498</v>
      </c>
      <c r="AD141" s="218">
        <v>186423</v>
      </c>
      <c r="AE141" s="512">
        <f>213170+113075</f>
        <v>326245</v>
      </c>
      <c r="AF141" s="118"/>
      <c r="AG141" s="143"/>
      <c r="AH141" s="118"/>
      <c r="AI141" s="118"/>
      <c r="AJ141" s="143"/>
      <c r="AK141" s="123">
        <f t="shared" si="18"/>
        <v>512668</v>
      </c>
      <c r="AL141" s="118">
        <f t="shared" si="19"/>
        <v>7426691.7699999996</v>
      </c>
      <c r="AM141" s="181" t="s">
        <v>579</v>
      </c>
      <c r="AN141" s="204">
        <v>2021</v>
      </c>
      <c r="AO141" s="147" t="s">
        <v>32</v>
      </c>
      <c r="AP141" s="207"/>
      <c r="AQ141" s="208"/>
    </row>
    <row r="142" spans="1:43" s="75" customFormat="1" ht="51" customHeight="1">
      <c r="A142" s="179" t="s">
        <v>580</v>
      </c>
      <c r="B142" s="187" t="s">
        <v>581</v>
      </c>
      <c r="C142" s="116" t="s">
        <v>175</v>
      </c>
      <c r="D142" s="116" t="s">
        <v>27</v>
      </c>
      <c r="E142" s="225" t="s">
        <v>582</v>
      </c>
      <c r="F142" s="135">
        <v>56608.639999999999</v>
      </c>
      <c r="G142" s="38">
        <v>46686.64</v>
      </c>
      <c r="H142" s="118">
        <v>0</v>
      </c>
      <c r="I142" s="143" t="s">
        <v>100</v>
      </c>
      <c r="J142" s="118"/>
      <c r="K142" s="118"/>
      <c r="L142" s="143"/>
      <c r="M142" s="123">
        <f t="shared" si="15"/>
        <v>103295.28</v>
      </c>
      <c r="N142" s="118">
        <v>0</v>
      </c>
      <c r="O142" s="118">
        <v>380082.3</v>
      </c>
      <c r="P142" s="118">
        <v>204985</v>
      </c>
      <c r="Q142" s="143" t="s">
        <v>100</v>
      </c>
      <c r="R142" s="118"/>
      <c r="S142" s="118"/>
      <c r="T142" s="143"/>
      <c r="U142" s="123">
        <f t="shared" si="16"/>
        <v>585067.30000000005</v>
      </c>
      <c r="V142" s="218">
        <v>74179</v>
      </c>
      <c r="W142" s="118">
        <v>541641</v>
      </c>
      <c r="X142" s="118">
        <v>819940.81</v>
      </c>
      <c r="Y142" s="143"/>
      <c r="Z142" s="118"/>
      <c r="AA142" s="118"/>
      <c r="AB142" s="143"/>
      <c r="AC142" s="123">
        <f t="shared" si="17"/>
        <v>1435760.81</v>
      </c>
      <c r="AD142" s="218"/>
      <c r="AE142" s="118"/>
      <c r="AF142" s="118"/>
      <c r="AG142" s="143"/>
      <c r="AH142" s="118"/>
      <c r="AI142" s="118"/>
      <c r="AJ142" s="143"/>
      <c r="AK142" s="123">
        <f t="shared" si="18"/>
        <v>0</v>
      </c>
      <c r="AL142" s="118">
        <f t="shared" si="19"/>
        <v>2124123.39</v>
      </c>
      <c r="AM142" s="181" t="s">
        <v>583</v>
      </c>
      <c r="AN142" s="145">
        <v>2020</v>
      </c>
      <c r="AO142" s="147" t="s">
        <v>32</v>
      </c>
      <c r="AP142" s="147" t="s">
        <v>33</v>
      </c>
      <c r="AQ142" s="142" t="s">
        <v>186</v>
      </c>
    </row>
    <row r="143" spans="1:43" s="75" customFormat="1" ht="76.5" customHeight="1">
      <c r="A143" s="179" t="s">
        <v>584</v>
      </c>
      <c r="B143" s="187" t="s">
        <v>585</v>
      </c>
      <c r="C143" s="116" t="s">
        <v>285</v>
      </c>
      <c r="D143" s="116" t="s">
        <v>27</v>
      </c>
      <c r="E143" s="225" t="s">
        <v>586</v>
      </c>
      <c r="F143" s="135">
        <v>565449.45000000007</v>
      </c>
      <c r="G143" s="118">
        <v>527486.5199999999</v>
      </c>
      <c r="H143" s="118">
        <v>40402.49</v>
      </c>
      <c r="I143" s="143" t="s">
        <v>29</v>
      </c>
      <c r="J143" s="118"/>
      <c r="K143" s="118"/>
      <c r="L143" s="143"/>
      <c r="M143" s="123">
        <f t="shared" si="15"/>
        <v>1133338.46</v>
      </c>
      <c r="N143" s="118"/>
      <c r="O143" s="118"/>
      <c r="P143" s="118"/>
      <c r="Q143" s="143"/>
      <c r="R143" s="118"/>
      <c r="S143" s="118"/>
      <c r="T143" s="143"/>
      <c r="U143" s="123">
        <f t="shared" si="16"/>
        <v>0</v>
      </c>
      <c r="V143" s="218"/>
      <c r="W143" s="118"/>
      <c r="X143" s="118"/>
      <c r="Y143" s="143"/>
      <c r="Z143" s="118"/>
      <c r="AA143" s="118"/>
      <c r="AB143" s="143"/>
      <c r="AC143" s="123">
        <f t="shared" si="17"/>
        <v>0</v>
      </c>
      <c r="AD143" s="218"/>
      <c r="AE143" s="118"/>
      <c r="AF143" s="118"/>
      <c r="AG143" s="143"/>
      <c r="AH143" s="118"/>
      <c r="AI143" s="118"/>
      <c r="AJ143" s="143"/>
      <c r="AK143" s="123">
        <f t="shared" si="18"/>
        <v>0</v>
      </c>
      <c r="AL143" s="118">
        <f t="shared" si="19"/>
        <v>1133338.46</v>
      </c>
      <c r="AM143" s="181" t="s">
        <v>585</v>
      </c>
      <c r="AN143" s="145">
        <v>2018</v>
      </c>
      <c r="AO143" s="147" t="s">
        <v>32</v>
      </c>
      <c r="AP143" s="147" t="s">
        <v>33</v>
      </c>
      <c r="AQ143" s="142" t="s">
        <v>186</v>
      </c>
    </row>
    <row r="144" spans="1:43" s="75" customFormat="1" ht="51" customHeight="1">
      <c r="A144" s="179" t="s">
        <v>587</v>
      </c>
      <c r="B144" s="187" t="s">
        <v>588</v>
      </c>
      <c r="C144" s="116" t="s">
        <v>184</v>
      </c>
      <c r="D144" s="116" t="s">
        <v>27</v>
      </c>
      <c r="E144" s="225" t="s">
        <v>589</v>
      </c>
      <c r="F144" s="118">
        <v>49727</v>
      </c>
      <c r="G144" s="118"/>
      <c r="H144" s="118"/>
      <c r="I144" s="143"/>
      <c r="J144" s="118"/>
      <c r="K144" s="118"/>
      <c r="L144" s="143"/>
      <c r="M144" s="120">
        <f t="shared" si="15"/>
        <v>49727</v>
      </c>
      <c r="N144" s="118"/>
      <c r="O144" s="118"/>
      <c r="P144" s="118"/>
      <c r="Q144" s="143"/>
      <c r="R144" s="118"/>
      <c r="S144" s="118"/>
      <c r="T144" s="143"/>
      <c r="U144" s="120">
        <f t="shared" si="16"/>
        <v>0</v>
      </c>
      <c r="V144" s="218"/>
      <c r="W144" s="118"/>
      <c r="X144" s="118"/>
      <c r="Y144" s="143"/>
      <c r="Z144" s="118"/>
      <c r="AA144" s="118"/>
      <c r="AB144" s="143"/>
      <c r="AC144" s="120">
        <f t="shared" si="17"/>
        <v>0</v>
      </c>
      <c r="AD144" s="218"/>
      <c r="AE144" s="118"/>
      <c r="AF144" s="118"/>
      <c r="AG144" s="143"/>
      <c r="AH144" s="118"/>
      <c r="AI144" s="118"/>
      <c r="AJ144" s="143"/>
      <c r="AK144" s="120">
        <f t="shared" si="18"/>
        <v>0</v>
      </c>
      <c r="AL144" s="121">
        <f t="shared" si="19"/>
        <v>49727</v>
      </c>
      <c r="AM144" s="187" t="s">
        <v>590</v>
      </c>
      <c r="AN144" s="145">
        <v>2018</v>
      </c>
      <c r="AO144" s="147" t="s">
        <v>32</v>
      </c>
      <c r="AP144" s="147" t="s">
        <v>33</v>
      </c>
      <c r="AQ144" s="142" t="s">
        <v>186</v>
      </c>
    </row>
    <row r="145" spans="1:43" s="75" customFormat="1" ht="51" customHeight="1">
      <c r="A145" s="179" t="s">
        <v>591</v>
      </c>
      <c r="B145" s="187" t="s">
        <v>592</v>
      </c>
      <c r="C145" s="116" t="s">
        <v>175</v>
      </c>
      <c r="D145" s="116" t="s">
        <v>27</v>
      </c>
      <c r="E145" s="225" t="s">
        <v>593</v>
      </c>
      <c r="F145" s="118">
        <v>23973</v>
      </c>
      <c r="G145" s="118"/>
      <c r="H145" s="118"/>
      <c r="I145" s="143"/>
      <c r="J145" s="118"/>
      <c r="K145" s="118"/>
      <c r="L145" s="143"/>
      <c r="M145" s="120">
        <f t="shared" si="15"/>
        <v>23973</v>
      </c>
      <c r="N145" s="118"/>
      <c r="O145" s="118"/>
      <c r="P145" s="118"/>
      <c r="Q145" s="143"/>
      <c r="R145" s="118"/>
      <c r="S145" s="118"/>
      <c r="T145" s="143"/>
      <c r="U145" s="120">
        <f t="shared" si="16"/>
        <v>0</v>
      </c>
      <c r="V145" s="218"/>
      <c r="W145" s="118"/>
      <c r="X145" s="118"/>
      <c r="Y145" s="143"/>
      <c r="Z145" s="118"/>
      <c r="AA145" s="118"/>
      <c r="AB145" s="143"/>
      <c r="AC145" s="120">
        <f t="shared" si="17"/>
        <v>0</v>
      </c>
      <c r="AD145" s="218"/>
      <c r="AE145" s="118"/>
      <c r="AF145" s="118"/>
      <c r="AG145" s="143"/>
      <c r="AH145" s="118"/>
      <c r="AI145" s="118"/>
      <c r="AJ145" s="143"/>
      <c r="AK145" s="120">
        <f t="shared" si="18"/>
        <v>0</v>
      </c>
      <c r="AL145" s="121">
        <f t="shared" si="19"/>
        <v>23973</v>
      </c>
      <c r="AM145" s="187" t="s">
        <v>594</v>
      </c>
      <c r="AN145" s="145">
        <v>2018</v>
      </c>
      <c r="AO145" s="147" t="s">
        <v>32</v>
      </c>
      <c r="AP145" s="147" t="s">
        <v>33</v>
      </c>
      <c r="AQ145" s="142" t="s">
        <v>186</v>
      </c>
    </row>
    <row r="146" spans="1:43" s="75" customFormat="1" ht="51" customHeight="1">
      <c r="A146" s="179" t="s">
        <v>595</v>
      </c>
      <c r="B146" s="187" t="s">
        <v>596</v>
      </c>
      <c r="C146" s="116" t="s">
        <v>256</v>
      </c>
      <c r="D146" s="116" t="s">
        <v>27</v>
      </c>
      <c r="E146" s="225" t="s">
        <v>597</v>
      </c>
      <c r="F146" s="118">
        <v>304168.76</v>
      </c>
      <c r="G146" s="118"/>
      <c r="H146" s="118"/>
      <c r="I146" s="143"/>
      <c r="J146" s="118"/>
      <c r="K146" s="118"/>
      <c r="L146" s="143"/>
      <c r="M146" s="120">
        <f t="shared" si="15"/>
        <v>304168.76</v>
      </c>
      <c r="N146" s="185">
        <v>2860</v>
      </c>
      <c r="O146" s="118"/>
      <c r="P146" s="118"/>
      <c r="Q146" s="143"/>
      <c r="R146" s="118"/>
      <c r="S146" s="118"/>
      <c r="T146" s="143"/>
      <c r="U146" s="120">
        <f t="shared" si="16"/>
        <v>2860</v>
      </c>
      <c r="V146" s="218"/>
      <c r="W146" s="118"/>
      <c r="X146" s="118"/>
      <c r="Y146" s="143"/>
      <c r="Z146" s="118"/>
      <c r="AA146" s="118"/>
      <c r="AB146" s="143"/>
      <c r="AC146" s="120">
        <f t="shared" si="17"/>
        <v>0</v>
      </c>
      <c r="AD146" s="218"/>
      <c r="AE146" s="118"/>
      <c r="AF146" s="118"/>
      <c r="AG146" s="143"/>
      <c r="AH146" s="118"/>
      <c r="AI146" s="118"/>
      <c r="AJ146" s="143"/>
      <c r="AK146" s="120">
        <f t="shared" si="18"/>
        <v>0</v>
      </c>
      <c r="AL146" s="121">
        <f t="shared" si="19"/>
        <v>307028.76</v>
      </c>
      <c r="AM146" s="187" t="s">
        <v>598</v>
      </c>
      <c r="AN146" s="145">
        <v>2019</v>
      </c>
      <c r="AO146" s="147" t="s">
        <v>32</v>
      </c>
      <c r="AP146" s="147" t="s">
        <v>33</v>
      </c>
      <c r="AQ146" s="142" t="s">
        <v>186</v>
      </c>
    </row>
    <row r="147" spans="1:43" s="75" customFormat="1" ht="51" customHeight="1">
      <c r="A147" s="179" t="s">
        <v>599</v>
      </c>
      <c r="B147" s="187" t="s">
        <v>600</v>
      </c>
      <c r="C147" s="116" t="s">
        <v>290</v>
      </c>
      <c r="D147" s="116" t="s">
        <v>27</v>
      </c>
      <c r="E147" s="225" t="s">
        <v>601</v>
      </c>
      <c r="F147" s="118">
        <v>16417</v>
      </c>
      <c r="G147" s="118"/>
      <c r="H147" s="118"/>
      <c r="I147" s="143"/>
      <c r="J147" s="118"/>
      <c r="K147" s="118"/>
      <c r="L147" s="143"/>
      <c r="M147" s="120">
        <f t="shared" si="15"/>
        <v>16417</v>
      </c>
      <c r="N147" s="118"/>
      <c r="O147" s="118"/>
      <c r="P147" s="118"/>
      <c r="Q147" s="143"/>
      <c r="R147" s="118"/>
      <c r="S147" s="118"/>
      <c r="T147" s="143"/>
      <c r="U147" s="120">
        <f t="shared" si="16"/>
        <v>0</v>
      </c>
      <c r="V147" s="218"/>
      <c r="W147" s="118"/>
      <c r="X147" s="118"/>
      <c r="Y147" s="143"/>
      <c r="Z147" s="118"/>
      <c r="AA147" s="118"/>
      <c r="AB147" s="143"/>
      <c r="AC147" s="120">
        <f t="shared" si="17"/>
        <v>0</v>
      </c>
      <c r="AD147" s="218"/>
      <c r="AE147" s="118"/>
      <c r="AF147" s="118"/>
      <c r="AG147" s="143"/>
      <c r="AH147" s="118"/>
      <c r="AI147" s="118"/>
      <c r="AJ147" s="143"/>
      <c r="AK147" s="120">
        <f t="shared" si="18"/>
        <v>0</v>
      </c>
      <c r="AL147" s="121">
        <f t="shared" si="19"/>
        <v>16417</v>
      </c>
      <c r="AM147" s="187" t="s">
        <v>602</v>
      </c>
      <c r="AN147" s="145">
        <v>2021</v>
      </c>
      <c r="AO147" s="147" t="s">
        <v>320</v>
      </c>
      <c r="AP147" s="207"/>
      <c r="AQ147" s="207"/>
    </row>
    <row r="148" spans="1:43" s="75" customFormat="1" ht="51" customHeight="1">
      <c r="A148" s="179" t="s">
        <v>603</v>
      </c>
      <c r="B148" s="187" t="s">
        <v>604</v>
      </c>
      <c r="C148" s="116" t="s">
        <v>271</v>
      </c>
      <c r="D148" s="116" t="s">
        <v>27</v>
      </c>
      <c r="E148" s="225" t="s">
        <v>109</v>
      </c>
      <c r="F148" s="118">
        <v>37530</v>
      </c>
      <c r="G148" s="118"/>
      <c r="H148" s="118"/>
      <c r="I148" s="143"/>
      <c r="J148" s="118"/>
      <c r="K148" s="118"/>
      <c r="L148" s="143"/>
      <c r="M148" s="120">
        <f t="shared" si="15"/>
        <v>37530</v>
      </c>
      <c r="N148" s="118"/>
      <c r="O148" s="118"/>
      <c r="P148" s="118"/>
      <c r="Q148" s="143"/>
      <c r="R148" s="118"/>
      <c r="S148" s="118"/>
      <c r="T148" s="143"/>
      <c r="U148" s="120">
        <f t="shared" si="16"/>
        <v>0</v>
      </c>
      <c r="V148" s="218"/>
      <c r="W148" s="118"/>
      <c r="X148" s="118"/>
      <c r="Y148" s="143"/>
      <c r="Z148" s="118"/>
      <c r="AA148" s="118"/>
      <c r="AB148" s="143"/>
      <c r="AC148" s="120">
        <f t="shared" si="17"/>
        <v>0</v>
      </c>
      <c r="AD148" s="218"/>
      <c r="AE148" s="118"/>
      <c r="AF148" s="118"/>
      <c r="AG148" s="143"/>
      <c r="AH148" s="118"/>
      <c r="AI148" s="118"/>
      <c r="AJ148" s="143"/>
      <c r="AK148" s="120">
        <f t="shared" si="18"/>
        <v>0</v>
      </c>
      <c r="AL148" s="121">
        <f t="shared" si="19"/>
        <v>37530</v>
      </c>
      <c r="AM148" s="187" t="s">
        <v>605</v>
      </c>
      <c r="AN148" s="145">
        <v>2018</v>
      </c>
      <c r="AO148" s="147" t="s">
        <v>606</v>
      </c>
      <c r="AP148" s="147" t="s">
        <v>33</v>
      </c>
      <c r="AQ148" s="142" t="s">
        <v>186</v>
      </c>
    </row>
    <row r="149" spans="1:43" s="75" customFormat="1" ht="51" customHeight="1">
      <c r="A149" s="179" t="s">
        <v>607</v>
      </c>
      <c r="B149" s="227" t="s">
        <v>608</v>
      </c>
      <c r="C149" s="116" t="s">
        <v>340</v>
      </c>
      <c r="D149" s="116" t="s">
        <v>27</v>
      </c>
      <c r="E149" s="225" t="s">
        <v>609</v>
      </c>
      <c r="F149" s="118">
        <v>10769</v>
      </c>
      <c r="G149" s="118"/>
      <c r="H149" s="118"/>
      <c r="I149" s="143"/>
      <c r="J149" s="118"/>
      <c r="K149" s="118"/>
      <c r="L149" s="143"/>
      <c r="M149" s="120">
        <f t="shared" si="15"/>
        <v>10769</v>
      </c>
      <c r="N149" s="118"/>
      <c r="O149" s="118"/>
      <c r="P149" s="118"/>
      <c r="Q149" s="143"/>
      <c r="R149" s="118"/>
      <c r="S149" s="118"/>
      <c r="T149" s="143"/>
      <c r="U149" s="120">
        <f t="shared" si="16"/>
        <v>0</v>
      </c>
      <c r="V149" s="218"/>
      <c r="W149" s="118"/>
      <c r="X149" s="118"/>
      <c r="Y149" s="143"/>
      <c r="Z149" s="118"/>
      <c r="AA149" s="118"/>
      <c r="AB149" s="143"/>
      <c r="AC149" s="120">
        <f t="shared" si="17"/>
        <v>0</v>
      </c>
      <c r="AD149" s="218"/>
      <c r="AE149" s="118"/>
      <c r="AF149" s="118"/>
      <c r="AG149" s="143"/>
      <c r="AH149" s="118"/>
      <c r="AI149" s="118"/>
      <c r="AJ149" s="143"/>
      <c r="AK149" s="120">
        <f t="shared" si="18"/>
        <v>0</v>
      </c>
      <c r="AL149" s="121">
        <f t="shared" si="19"/>
        <v>10769</v>
      </c>
      <c r="AM149" s="181" t="s">
        <v>610</v>
      </c>
      <c r="AN149" s="144" t="s">
        <v>199</v>
      </c>
      <c r="AO149" s="147" t="s">
        <v>32</v>
      </c>
      <c r="AP149" s="147" t="s">
        <v>33</v>
      </c>
      <c r="AQ149" s="142" t="s">
        <v>186</v>
      </c>
    </row>
    <row r="150" spans="1:43" s="75" customFormat="1" ht="51" customHeight="1">
      <c r="A150" s="179" t="s">
        <v>611</v>
      </c>
      <c r="B150" s="227" t="s">
        <v>612</v>
      </c>
      <c r="C150" s="116" t="s">
        <v>340</v>
      </c>
      <c r="D150" s="116" t="s">
        <v>27</v>
      </c>
      <c r="E150" s="225" t="s">
        <v>109</v>
      </c>
      <c r="F150" s="118">
        <f>85095.59+732.05+1290</f>
        <v>87117.64</v>
      </c>
      <c r="G150" s="118"/>
      <c r="H150" s="118"/>
      <c r="I150" s="143"/>
      <c r="J150" s="118"/>
      <c r="K150" s="118"/>
      <c r="L150" s="143"/>
      <c r="M150" s="120">
        <f t="shared" si="15"/>
        <v>87117.64</v>
      </c>
      <c r="N150" s="118">
        <v>80625</v>
      </c>
      <c r="O150" s="118"/>
      <c r="P150" s="118"/>
      <c r="Q150" s="143"/>
      <c r="R150" s="118"/>
      <c r="S150" s="118"/>
      <c r="T150" s="143"/>
      <c r="U150" s="120">
        <f t="shared" si="16"/>
        <v>80625</v>
      </c>
      <c r="V150" s="218"/>
      <c r="W150" s="118"/>
      <c r="X150" s="118"/>
      <c r="Y150" s="143"/>
      <c r="Z150" s="118"/>
      <c r="AA150" s="118"/>
      <c r="AB150" s="143"/>
      <c r="AC150" s="120">
        <f t="shared" si="17"/>
        <v>0</v>
      </c>
      <c r="AD150" s="218"/>
      <c r="AE150" s="118"/>
      <c r="AF150" s="118"/>
      <c r="AG150" s="143"/>
      <c r="AH150" s="118"/>
      <c r="AI150" s="118"/>
      <c r="AJ150" s="143"/>
      <c r="AK150" s="120">
        <f t="shared" si="18"/>
        <v>0</v>
      </c>
      <c r="AL150" s="121">
        <f t="shared" si="19"/>
        <v>167742.64000000001</v>
      </c>
      <c r="AM150" s="181" t="s">
        <v>613</v>
      </c>
      <c r="AN150" s="144" t="s">
        <v>207</v>
      </c>
      <c r="AO150" s="147" t="s">
        <v>32</v>
      </c>
      <c r="AP150" s="147" t="s">
        <v>33</v>
      </c>
      <c r="AQ150" s="142" t="s">
        <v>186</v>
      </c>
    </row>
    <row r="151" spans="1:43" s="75" customFormat="1" ht="51" customHeight="1">
      <c r="A151" s="179" t="s">
        <v>614</v>
      </c>
      <c r="B151" s="227" t="s">
        <v>615</v>
      </c>
      <c r="C151" s="116" t="s">
        <v>271</v>
      </c>
      <c r="D151" s="116" t="s">
        <v>27</v>
      </c>
      <c r="E151" s="221" t="s">
        <v>609</v>
      </c>
      <c r="F151" s="118">
        <v>12221</v>
      </c>
      <c r="G151" s="118"/>
      <c r="H151" s="118"/>
      <c r="I151" s="143"/>
      <c r="J151" s="118"/>
      <c r="K151" s="118"/>
      <c r="L151" s="143"/>
      <c r="M151" s="120">
        <f t="shared" si="15"/>
        <v>12221</v>
      </c>
      <c r="N151" s="118"/>
      <c r="O151" s="118"/>
      <c r="P151" s="118"/>
      <c r="Q151" s="143"/>
      <c r="R151" s="118"/>
      <c r="S151" s="118"/>
      <c r="T151" s="143"/>
      <c r="U151" s="120">
        <f t="shared" si="16"/>
        <v>0</v>
      </c>
      <c r="V151" s="218"/>
      <c r="W151" s="118"/>
      <c r="X151" s="118"/>
      <c r="Y151" s="143"/>
      <c r="Z151" s="118"/>
      <c r="AA151" s="118"/>
      <c r="AB151" s="143"/>
      <c r="AC151" s="120">
        <f t="shared" si="17"/>
        <v>0</v>
      </c>
      <c r="AD151" s="218"/>
      <c r="AE151" s="118"/>
      <c r="AF151" s="118"/>
      <c r="AG151" s="143"/>
      <c r="AH151" s="118"/>
      <c r="AI151" s="118"/>
      <c r="AJ151" s="143"/>
      <c r="AK151" s="120">
        <f t="shared" si="18"/>
        <v>0</v>
      </c>
      <c r="AL151" s="121">
        <f t="shared" si="19"/>
        <v>12221</v>
      </c>
      <c r="AM151" s="210" t="s">
        <v>616</v>
      </c>
      <c r="AN151" s="144" t="s">
        <v>199</v>
      </c>
      <c r="AO151" s="116" t="s">
        <v>32</v>
      </c>
      <c r="AP151" s="147" t="s">
        <v>33</v>
      </c>
      <c r="AQ151" s="142" t="s">
        <v>186</v>
      </c>
    </row>
    <row r="152" spans="1:43" s="75" customFormat="1" ht="51">
      <c r="A152" s="179" t="s">
        <v>617</v>
      </c>
      <c r="B152" s="227" t="s">
        <v>618</v>
      </c>
      <c r="C152" s="116" t="s">
        <v>285</v>
      </c>
      <c r="D152" s="116" t="s">
        <v>27</v>
      </c>
      <c r="E152" s="221" t="s">
        <v>159</v>
      </c>
      <c r="F152" s="118">
        <f>1460+3680</f>
        <v>5140</v>
      </c>
      <c r="G152" s="118"/>
      <c r="H152" s="118"/>
      <c r="I152" s="143"/>
      <c r="J152" s="118"/>
      <c r="K152" s="118"/>
      <c r="L152" s="143"/>
      <c r="M152" s="120">
        <f t="shared" ref="M152:M162" si="20">F152+G152+H152+J152+K152</f>
        <v>5140</v>
      </c>
      <c r="N152" s="118"/>
      <c r="O152" s="118"/>
      <c r="P152" s="118"/>
      <c r="Q152" s="143"/>
      <c r="R152" s="118"/>
      <c r="S152" s="118"/>
      <c r="T152" s="143"/>
      <c r="U152" s="120">
        <f t="shared" ref="U152:U162" si="21">N152+O152+P152+R152+S152</f>
        <v>0</v>
      </c>
      <c r="V152" s="218"/>
      <c r="W152" s="118"/>
      <c r="X152" s="118"/>
      <c r="Y152" s="143"/>
      <c r="Z152" s="118"/>
      <c r="AA152" s="118"/>
      <c r="AB152" s="143"/>
      <c r="AC152" s="120">
        <f t="shared" ref="AC152:AC162" si="22">V152+W152+X152+Z152+AA152</f>
        <v>0</v>
      </c>
      <c r="AD152" s="218"/>
      <c r="AE152" s="118"/>
      <c r="AF152" s="118"/>
      <c r="AG152" s="143"/>
      <c r="AH152" s="118"/>
      <c r="AI152" s="118"/>
      <c r="AJ152" s="143"/>
      <c r="AK152" s="120">
        <f t="shared" ref="AK152:AK162" si="23">AD152+AE152+AF152+AH152+AI152</f>
        <v>0</v>
      </c>
      <c r="AL152" s="121">
        <f t="shared" ref="AL152:AL162" si="24">AC152+U152+M152+AK152</f>
        <v>5140</v>
      </c>
      <c r="AM152" s="227" t="s">
        <v>619</v>
      </c>
      <c r="AN152" s="144" t="s">
        <v>199</v>
      </c>
      <c r="AO152" s="116" t="s">
        <v>510</v>
      </c>
      <c r="AP152" s="147" t="s">
        <v>33</v>
      </c>
      <c r="AQ152" s="142" t="s">
        <v>186</v>
      </c>
    </row>
    <row r="153" spans="1:43" s="75" customFormat="1" ht="51" customHeight="1">
      <c r="A153" s="179" t="s">
        <v>620</v>
      </c>
      <c r="B153" s="227" t="s">
        <v>621</v>
      </c>
      <c r="C153" s="116" t="s">
        <v>285</v>
      </c>
      <c r="D153" s="116" t="s">
        <v>27</v>
      </c>
      <c r="E153" s="221" t="s">
        <v>159</v>
      </c>
      <c r="F153" s="118">
        <v>16621</v>
      </c>
      <c r="G153" s="118"/>
      <c r="H153" s="118"/>
      <c r="I153" s="143"/>
      <c r="J153" s="118"/>
      <c r="K153" s="118"/>
      <c r="L153" s="143"/>
      <c r="M153" s="120">
        <f t="shared" si="20"/>
        <v>16621</v>
      </c>
      <c r="N153" s="118"/>
      <c r="O153" s="118"/>
      <c r="P153" s="118"/>
      <c r="Q153" s="143"/>
      <c r="R153" s="118"/>
      <c r="S153" s="118"/>
      <c r="T153" s="143"/>
      <c r="U153" s="120">
        <f t="shared" si="21"/>
        <v>0</v>
      </c>
      <c r="V153" s="218"/>
      <c r="W153" s="118"/>
      <c r="X153" s="118"/>
      <c r="Y153" s="143"/>
      <c r="Z153" s="118"/>
      <c r="AA153" s="118"/>
      <c r="AB153" s="143"/>
      <c r="AC153" s="120">
        <f t="shared" si="22"/>
        <v>0</v>
      </c>
      <c r="AD153" s="218"/>
      <c r="AE153" s="118"/>
      <c r="AF153" s="118"/>
      <c r="AG153" s="143"/>
      <c r="AH153" s="118"/>
      <c r="AI153" s="118"/>
      <c r="AJ153" s="143"/>
      <c r="AK153" s="120">
        <f t="shared" si="23"/>
        <v>0</v>
      </c>
      <c r="AL153" s="121">
        <f t="shared" si="24"/>
        <v>16621</v>
      </c>
      <c r="AM153" s="210" t="s">
        <v>621</v>
      </c>
      <c r="AN153" s="144" t="s">
        <v>199</v>
      </c>
      <c r="AO153" s="116" t="s">
        <v>622</v>
      </c>
      <c r="AP153" s="147" t="s">
        <v>33</v>
      </c>
      <c r="AQ153" s="142" t="s">
        <v>186</v>
      </c>
    </row>
    <row r="154" spans="1:43" s="75" customFormat="1" ht="51" customHeight="1">
      <c r="A154" s="179" t="s">
        <v>623</v>
      </c>
      <c r="B154" s="227" t="s">
        <v>624</v>
      </c>
      <c r="C154" s="116" t="s">
        <v>290</v>
      </c>
      <c r="D154" s="116" t="s">
        <v>27</v>
      </c>
      <c r="E154" s="221" t="s">
        <v>303</v>
      </c>
      <c r="F154" s="118">
        <v>2303</v>
      </c>
      <c r="G154" s="118"/>
      <c r="H154" s="118"/>
      <c r="I154" s="143"/>
      <c r="J154" s="118"/>
      <c r="K154" s="118"/>
      <c r="L154" s="143"/>
      <c r="M154" s="120">
        <f t="shared" si="20"/>
        <v>2303</v>
      </c>
      <c r="N154" s="118"/>
      <c r="O154" s="118"/>
      <c r="P154" s="118"/>
      <c r="Q154" s="143"/>
      <c r="R154" s="118"/>
      <c r="S154" s="118"/>
      <c r="T154" s="143"/>
      <c r="U154" s="120">
        <f t="shared" si="21"/>
        <v>0</v>
      </c>
      <c r="V154" s="218"/>
      <c r="W154" s="118"/>
      <c r="X154" s="118"/>
      <c r="Y154" s="143"/>
      <c r="Z154" s="118"/>
      <c r="AA154" s="118"/>
      <c r="AB154" s="143"/>
      <c r="AC154" s="120">
        <f t="shared" si="22"/>
        <v>0</v>
      </c>
      <c r="AD154" s="218"/>
      <c r="AE154" s="118"/>
      <c r="AF154" s="118"/>
      <c r="AG154" s="143"/>
      <c r="AH154" s="118"/>
      <c r="AI154" s="118"/>
      <c r="AJ154" s="143"/>
      <c r="AK154" s="120">
        <f t="shared" si="23"/>
        <v>0</v>
      </c>
      <c r="AL154" s="121">
        <f t="shared" si="24"/>
        <v>2303</v>
      </c>
      <c r="AM154" s="227" t="s">
        <v>625</v>
      </c>
      <c r="AN154" s="144" t="s">
        <v>199</v>
      </c>
      <c r="AO154" s="116" t="s">
        <v>626</v>
      </c>
      <c r="AP154" s="147" t="s">
        <v>33</v>
      </c>
      <c r="AQ154" s="142" t="s">
        <v>186</v>
      </c>
    </row>
    <row r="155" spans="1:43" s="75" customFormat="1" ht="51" customHeight="1">
      <c r="A155" s="179" t="s">
        <v>627</v>
      </c>
      <c r="B155" s="227" t="s">
        <v>628</v>
      </c>
      <c r="C155" s="116" t="s">
        <v>290</v>
      </c>
      <c r="D155" s="116" t="s">
        <v>27</v>
      </c>
      <c r="E155" s="221" t="s">
        <v>303</v>
      </c>
      <c r="F155" s="118">
        <v>1700</v>
      </c>
      <c r="G155" s="118"/>
      <c r="H155" s="118"/>
      <c r="I155" s="143"/>
      <c r="J155" s="118"/>
      <c r="K155" s="118"/>
      <c r="L155" s="143"/>
      <c r="M155" s="120">
        <f t="shared" si="20"/>
        <v>1700</v>
      </c>
      <c r="N155" s="118"/>
      <c r="O155" s="118"/>
      <c r="P155" s="118"/>
      <c r="Q155" s="143"/>
      <c r="R155" s="118"/>
      <c r="S155" s="118"/>
      <c r="T155" s="143"/>
      <c r="U155" s="120">
        <f t="shared" si="21"/>
        <v>0</v>
      </c>
      <c r="V155" s="218"/>
      <c r="W155" s="118"/>
      <c r="X155" s="118"/>
      <c r="Y155" s="143"/>
      <c r="Z155" s="118"/>
      <c r="AA155" s="118"/>
      <c r="AB155" s="143"/>
      <c r="AC155" s="120">
        <f t="shared" si="22"/>
        <v>0</v>
      </c>
      <c r="AD155" s="218"/>
      <c r="AE155" s="118"/>
      <c r="AF155" s="118"/>
      <c r="AG155" s="143"/>
      <c r="AH155" s="118"/>
      <c r="AI155" s="118"/>
      <c r="AJ155" s="143"/>
      <c r="AK155" s="120">
        <f t="shared" si="23"/>
        <v>0</v>
      </c>
      <c r="AL155" s="121">
        <f t="shared" si="24"/>
        <v>1700</v>
      </c>
      <c r="AM155" s="227" t="s">
        <v>629</v>
      </c>
      <c r="AN155" s="144" t="s">
        <v>155</v>
      </c>
      <c r="AO155" s="116" t="s">
        <v>630</v>
      </c>
      <c r="AP155" s="207"/>
      <c r="AQ155" s="207"/>
    </row>
    <row r="156" spans="1:43" s="75" customFormat="1" ht="51" customHeight="1">
      <c r="A156" s="179" t="s">
        <v>631</v>
      </c>
      <c r="B156" s="227" t="s">
        <v>632</v>
      </c>
      <c r="C156" s="116" t="s">
        <v>633</v>
      </c>
      <c r="D156" s="116" t="s">
        <v>37</v>
      </c>
      <c r="E156" s="221" t="s">
        <v>308</v>
      </c>
      <c r="F156" s="118"/>
      <c r="G156" s="118"/>
      <c r="H156" s="118"/>
      <c r="I156" s="143"/>
      <c r="J156" s="118"/>
      <c r="K156" s="118"/>
      <c r="L156" s="143"/>
      <c r="M156" s="120">
        <f t="shared" si="20"/>
        <v>0</v>
      </c>
      <c r="N156" s="118"/>
      <c r="O156" s="118"/>
      <c r="P156" s="118"/>
      <c r="Q156" s="143"/>
      <c r="R156" s="118"/>
      <c r="S156" s="118"/>
      <c r="T156" s="143"/>
      <c r="U156" s="120">
        <f t="shared" si="21"/>
        <v>0</v>
      </c>
      <c r="V156" s="218">
        <v>100000</v>
      </c>
      <c r="W156" s="118"/>
      <c r="X156" s="118"/>
      <c r="Y156" s="143"/>
      <c r="Z156" s="118"/>
      <c r="AA156" s="118"/>
      <c r="AB156" s="143"/>
      <c r="AC156" s="120">
        <f t="shared" si="22"/>
        <v>100000</v>
      </c>
      <c r="AD156" s="218"/>
      <c r="AE156" s="118"/>
      <c r="AF156" s="118"/>
      <c r="AG156" s="143"/>
      <c r="AH156" s="118"/>
      <c r="AI156" s="118"/>
      <c r="AJ156" s="143"/>
      <c r="AK156" s="120">
        <f t="shared" si="23"/>
        <v>0</v>
      </c>
      <c r="AL156" s="121">
        <f t="shared" si="24"/>
        <v>100000</v>
      </c>
      <c r="AM156" s="227" t="s">
        <v>634</v>
      </c>
      <c r="AN156" s="144" t="s">
        <v>161</v>
      </c>
      <c r="AO156" s="116" t="s">
        <v>635</v>
      </c>
      <c r="AP156" s="207"/>
      <c r="AQ156" s="207"/>
    </row>
    <row r="157" spans="1:43" s="75" customFormat="1" ht="148.35" customHeight="1">
      <c r="A157" s="179" t="s">
        <v>636</v>
      </c>
      <c r="B157" s="227" t="s">
        <v>637</v>
      </c>
      <c r="C157" s="116" t="s">
        <v>317</v>
      </c>
      <c r="D157" s="116" t="s">
        <v>37</v>
      </c>
      <c r="E157" s="221" t="s">
        <v>414</v>
      </c>
      <c r="F157" s="118"/>
      <c r="G157" s="118"/>
      <c r="H157" s="118"/>
      <c r="I157" s="143"/>
      <c r="J157" s="118"/>
      <c r="K157" s="118"/>
      <c r="L157" s="143"/>
      <c r="M157" s="120">
        <f t="shared" si="20"/>
        <v>0</v>
      </c>
      <c r="N157" s="218">
        <v>62000</v>
      </c>
      <c r="O157" s="118"/>
      <c r="P157" s="118"/>
      <c r="Q157" s="143"/>
      <c r="R157" s="118"/>
      <c r="S157" s="118"/>
      <c r="T157" s="143"/>
      <c r="U157" s="120">
        <f t="shared" si="21"/>
        <v>62000</v>
      </c>
      <c r="V157" s="218"/>
      <c r="W157" s="118"/>
      <c r="X157" s="118"/>
      <c r="Y157" s="143"/>
      <c r="Z157" s="118"/>
      <c r="AA157" s="118"/>
      <c r="AB157" s="143"/>
      <c r="AC157" s="120">
        <f t="shared" si="22"/>
        <v>0</v>
      </c>
      <c r="AD157" s="218"/>
      <c r="AE157" s="118"/>
      <c r="AF157" s="118"/>
      <c r="AG157" s="143"/>
      <c r="AH157" s="118"/>
      <c r="AI157" s="118"/>
      <c r="AJ157" s="143"/>
      <c r="AK157" s="120">
        <f t="shared" si="23"/>
        <v>0</v>
      </c>
      <c r="AL157" s="121">
        <f t="shared" si="24"/>
        <v>62000</v>
      </c>
      <c r="AM157" s="227" t="s">
        <v>638</v>
      </c>
      <c r="AN157" s="144" t="s">
        <v>207</v>
      </c>
      <c r="AO157" s="208" t="s">
        <v>571</v>
      </c>
      <c r="AP157" s="147" t="s">
        <v>33</v>
      </c>
      <c r="AQ157" s="142" t="s">
        <v>186</v>
      </c>
    </row>
    <row r="158" spans="1:43" s="75" customFormat="1" ht="111" customHeight="1">
      <c r="A158" s="179" t="s">
        <v>639</v>
      </c>
      <c r="B158" s="227" t="s">
        <v>640</v>
      </c>
      <c r="C158" s="116" t="s">
        <v>317</v>
      </c>
      <c r="D158" s="116" t="s">
        <v>37</v>
      </c>
      <c r="E158" s="221" t="s">
        <v>641</v>
      </c>
      <c r="F158" s="118"/>
      <c r="G158" s="118"/>
      <c r="H158" s="118"/>
      <c r="I158" s="143"/>
      <c r="J158" s="118"/>
      <c r="K158" s="118"/>
      <c r="L158" s="143"/>
      <c r="M158" s="120">
        <f t="shared" si="20"/>
        <v>0</v>
      </c>
      <c r="N158" s="218">
        <v>50000</v>
      </c>
      <c r="O158" s="118"/>
      <c r="P158" s="118"/>
      <c r="Q158" s="143"/>
      <c r="R158" s="118"/>
      <c r="S158" s="118"/>
      <c r="T158" s="143"/>
      <c r="U158" s="120">
        <f t="shared" si="21"/>
        <v>50000</v>
      </c>
      <c r="V158" s="218">
        <v>50000</v>
      </c>
      <c r="W158" s="118"/>
      <c r="X158" s="118"/>
      <c r="Y158" s="143"/>
      <c r="Z158" s="118"/>
      <c r="AA158" s="118"/>
      <c r="AB158" s="143"/>
      <c r="AC158" s="120">
        <f t="shared" si="22"/>
        <v>50000</v>
      </c>
      <c r="AD158" s="218"/>
      <c r="AE158" s="118"/>
      <c r="AF158" s="118"/>
      <c r="AG158" s="143"/>
      <c r="AH158" s="118"/>
      <c r="AI158" s="118"/>
      <c r="AJ158" s="143"/>
      <c r="AK158" s="120">
        <f t="shared" si="23"/>
        <v>0</v>
      </c>
      <c r="AL158" s="121">
        <f t="shared" si="24"/>
        <v>100000</v>
      </c>
      <c r="AM158" s="227" t="s">
        <v>642</v>
      </c>
      <c r="AN158" s="144" t="s">
        <v>161</v>
      </c>
      <c r="AO158" s="208" t="s">
        <v>571</v>
      </c>
      <c r="AP158" s="207"/>
      <c r="AQ158" s="207"/>
    </row>
    <row r="159" spans="1:43" s="75" customFormat="1" ht="108.2" customHeight="1">
      <c r="A159" s="179" t="s">
        <v>643</v>
      </c>
      <c r="B159" s="227" t="s">
        <v>644</v>
      </c>
      <c r="C159" s="116" t="s">
        <v>317</v>
      </c>
      <c r="D159" s="116" t="s">
        <v>37</v>
      </c>
      <c r="E159" s="221" t="s">
        <v>641</v>
      </c>
      <c r="F159" s="118"/>
      <c r="G159" s="118"/>
      <c r="H159" s="118"/>
      <c r="I159" s="143"/>
      <c r="J159" s="118"/>
      <c r="K159" s="118"/>
      <c r="L159" s="143"/>
      <c r="M159" s="120">
        <f t="shared" si="20"/>
        <v>0</v>
      </c>
      <c r="N159" s="218">
        <v>25000</v>
      </c>
      <c r="O159" s="118"/>
      <c r="P159" s="118"/>
      <c r="Q159" s="143"/>
      <c r="R159" s="118"/>
      <c r="S159" s="118"/>
      <c r="T159" s="143"/>
      <c r="U159" s="120">
        <f t="shared" si="21"/>
        <v>25000</v>
      </c>
      <c r="V159" s="218"/>
      <c r="W159" s="118"/>
      <c r="X159" s="118"/>
      <c r="Y159" s="143"/>
      <c r="Z159" s="118"/>
      <c r="AA159" s="118"/>
      <c r="AB159" s="143"/>
      <c r="AC159" s="120">
        <f t="shared" si="22"/>
        <v>0</v>
      </c>
      <c r="AD159" s="218"/>
      <c r="AE159" s="118"/>
      <c r="AF159" s="118"/>
      <c r="AG159" s="143"/>
      <c r="AH159" s="118"/>
      <c r="AI159" s="118"/>
      <c r="AJ159" s="143"/>
      <c r="AK159" s="120">
        <f t="shared" si="23"/>
        <v>0</v>
      </c>
      <c r="AL159" s="121">
        <f t="shared" si="24"/>
        <v>25000</v>
      </c>
      <c r="AM159" s="227" t="s">
        <v>645</v>
      </c>
      <c r="AN159" s="144" t="s">
        <v>155</v>
      </c>
      <c r="AO159" s="208" t="s">
        <v>571</v>
      </c>
      <c r="AP159" s="207"/>
      <c r="AQ159" s="207"/>
    </row>
    <row r="160" spans="1:43" s="75" customFormat="1" ht="116.65" customHeight="1">
      <c r="A160" s="179" t="s">
        <v>646</v>
      </c>
      <c r="B160" s="227" t="s">
        <v>647</v>
      </c>
      <c r="C160" s="116" t="s">
        <v>317</v>
      </c>
      <c r="D160" s="116" t="s">
        <v>37</v>
      </c>
      <c r="E160" s="221" t="s">
        <v>641</v>
      </c>
      <c r="F160" s="118"/>
      <c r="G160" s="118"/>
      <c r="H160" s="118"/>
      <c r="I160" s="143"/>
      <c r="J160" s="118"/>
      <c r="K160" s="118"/>
      <c r="L160" s="143"/>
      <c r="M160" s="120">
        <f t="shared" si="20"/>
        <v>0</v>
      </c>
      <c r="N160" s="118"/>
      <c r="O160" s="118"/>
      <c r="P160" s="118"/>
      <c r="Q160" s="143"/>
      <c r="R160" s="118"/>
      <c r="S160" s="118"/>
      <c r="T160" s="143"/>
      <c r="U160" s="120">
        <f t="shared" si="21"/>
        <v>0</v>
      </c>
      <c r="V160" s="218">
        <v>25000</v>
      </c>
      <c r="W160" s="118"/>
      <c r="X160" s="118"/>
      <c r="Y160" s="143"/>
      <c r="Z160" s="118"/>
      <c r="AA160" s="118"/>
      <c r="AB160" s="143"/>
      <c r="AC160" s="120">
        <f t="shared" si="22"/>
        <v>25000</v>
      </c>
      <c r="AD160" s="218"/>
      <c r="AE160" s="118"/>
      <c r="AF160" s="118"/>
      <c r="AG160" s="143"/>
      <c r="AH160" s="118"/>
      <c r="AI160" s="118"/>
      <c r="AJ160" s="143"/>
      <c r="AK160" s="120">
        <f t="shared" si="23"/>
        <v>0</v>
      </c>
      <c r="AL160" s="121">
        <f t="shared" si="24"/>
        <v>25000</v>
      </c>
      <c r="AM160" s="227" t="s">
        <v>648</v>
      </c>
      <c r="AN160" s="144" t="s">
        <v>155</v>
      </c>
      <c r="AO160" s="208" t="s">
        <v>571</v>
      </c>
      <c r="AP160" s="207"/>
      <c r="AQ160" s="207"/>
    </row>
    <row r="161" spans="1:43" s="75" customFormat="1" ht="137.1" customHeight="1">
      <c r="A161" s="179" t="s">
        <v>649</v>
      </c>
      <c r="B161" s="227" t="s">
        <v>650</v>
      </c>
      <c r="C161" s="116" t="s">
        <v>317</v>
      </c>
      <c r="D161" s="116" t="s">
        <v>37</v>
      </c>
      <c r="E161" s="221" t="s">
        <v>641</v>
      </c>
      <c r="F161" s="118"/>
      <c r="G161" s="118"/>
      <c r="H161" s="118"/>
      <c r="I161" s="143"/>
      <c r="J161" s="118"/>
      <c r="K161" s="118"/>
      <c r="L161" s="143"/>
      <c r="M161" s="120">
        <f t="shared" si="20"/>
        <v>0</v>
      </c>
      <c r="N161" s="118"/>
      <c r="O161" s="118"/>
      <c r="P161" s="118"/>
      <c r="Q161" s="143"/>
      <c r="R161" s="118"/>
      <c r="S161" s="118"/>
      <c r="T161" s="143"/>
      <c r="U161" s="120">
        <f t="shared" si="21"/>
        <v>0</v>
      </c>
      <c r="V161" s="218">
        <v>50000</v>
      </c>
      <c r="W161" s="118"/>
      <c r="X161" s="118"/>
      <c r="Y161" s="143"/>
      <c r="Z161" s="118"/>
      <c r="AA161" s="118"/>
      <c r="AB161" s="143"/>
      <c r="AC161" s="120">
        <f t="shared" si="22"/>
        <v>50000</v>
      </c>
      <c r="AD161" s="218"/>
      <c r="AE161" s="118"/>
      <c r="AF161" s="118"/>
      <c r="AG161" s="143"/>
      <c r="AH161" s="118"/>
      <c r="AI161" s="118"/>
      <c r="AJ161" s="143"/>
      <c r="AK161" s="120">
        <f t="shared" si="23"/>
        <v>0</v>
      </c>
      <c r="AL161" s="121">
        <f t="shared" si="24"/>
        <v>50000</v>
      </c>
      <c r="AM161" s="227" t="s">
        <v>651</v>
      </c>
      <c r="AN161" s="144" t="s">
        <v>155</v>
      </c>
      <c r="AO161" s="208" t="s">
        <v>571</v>
      </c>
      <c r="AP161" s="207"/>
      <c r="AQ161" s="207"/>
    </row>
    <row r="162" spans="1:43" s="75" customFormat="1" ht="118.5" customHeight="1">
      <c r="A162" s="179" t="s">
        <v>652</v>
      </c>
      <c r="B162" s="227" t="s">
        <v>653</v>
      </c>
      <c r="C162" s="116" t="s">
        <v>317</v>
      </c>
      <c r="D162" s="116" t="s">
        <v>37</v>
      </c>
      <c r="E162" s="221" t="s">
        <v>641</v>
      </c>
      <c r="F162" s="118"/>
      <c r="G162" s="118"/>
      <c r="H162" s="118"/>
      <c r="I162" s="143"/>
      <c r="J162" s="118"/>
      <c r="K162" s="118"/>
      <c r="L162" s="143"/>
      <c r="M162" s="120">
        <f t="shared" si="20"/>
        <v>0</v>
      </c>
      <c r="N162" s="118">
        <v>0</v>
      </c>
      <c r="O162" s="118"/>
      <c r="P162" s="118"/>
      <c r="Q162" s="143"/>
      <c r="R162" s="118"/>
      <c r="S162" s="118"/>
      <c r="T162" s="143"/>
      <c r="U162" s="120">
        <f t="shared" si="21"/>
        <v>0</v>
      </c>
      <c r="V162" s="218">
        <v>50000</v>
      </c>
      <c r="W162" s="118"/>
      <c r="X162" s="118"/>
      <c r="Y162" s="143"/>
      <c r="Z162" s="118"/>
      <c r="AA162" s="118"/>
      <c r="AB162" s="143"/>
      <c r="AC162" s="120">
        <f t="shared" si="22"/>
        <v>50000</v>
      </c>
      <c r="AD162" s="218"/>
      <c r="AE162" s="118"/>
      <c r="AF162" s="118"/>
      <c r="AG162" s="143"/>
      <c r="AH162" s="118"/>
      <c r="AI162" s="118"/>
      <c r="AJ162" s="143"/>
      <c r="AK162" s="120">
        <f t="shared" si="23"/>
        <v>0</v>
      </c>
      <c r="AL162" s="121">
        <f t="shared" si="24"/>
        <v>50000</v>
      </c>
      <c r="AM162" s="227" t="s">
        <v>653</v>
      </c>
      <c r="AN162" s="144" t="s">
        <v>161</v>
      </c>
      <c r="AO162" s="208" t="s">
        <v>571</v>
      </c>
      <c r="AP162" s="207"/>
      <c r="AQ162" s="207"/>
    </row>
    <row r="163" spans="1:43" s="75" customFormat="1" ht="21.75" customHeight="1">
      <c r="A163" s="179" t="s">
        <v>654</v>
      </c>
      <c r="B163" s="705" t="s">
        <v>105</v>
      </c>
      <c r="C163" s="705"/>
      <c r="D163" s="705"/>
      <c r="E163" s="705"/>
      <c r="F163" s="705"/>
      <c r="G163" s="705"/>
      <c r="H163" s="705"/>
      <c r="I163" s="705"/>
      <c r="J163" s="705"/>
      <c r="K163" s="705"/>
      <c r="L163" s="705"/>
      <c r="M163" s="705"/>
      <c r="N163" s="705"/>
      <c r="O163" s="705"/>
      <c r="P163" s="705"/>
      <c r="Q163" s="705"/>
      <c r="R163" s="705"/>
      <c r="S163" s="705"/>
      <c r="T163" s="705"/>
      <c r="U163" s="705"/>
      <c r="V163" s="705"/>
      <c r="W163" s="705"/>
      <c r="X163" s="705"/>
      <c r="Y163" s="705"/>
      <c r="Z163" s="705"/>
      <c r="AA163" s="705"/>
      <c r="AB163" s="705"/>
      <c r="AC163" s="705"/>
      <c r="AD163" s="705"/>
      <c r="AE163" s="705"/>
      <c r="AF163" s="705"/>
      <c r="AG163" s="705"/>
      <c r="AH163" s="705"/>
      <c r="AI163" s="705"/>
      <c r="AJ163" s="705"/>
      <c r="AK163" s="705"/>
      <c r="AL163" s="705"/>
      <c r="AM163" s="705"/>
      <c r="AN163" s="705"/>
      <c r="AO163" s="705"/>
      <c r="AP163" s="207"/>
      <c r="AQ163" s="207"/>
    </row>
    <row r="164" spans="1:43" s="75" customFormat="1" ht="63.75">
      <c r="A164" s="179" t="s">
        <v>655</v>
      </c>
      <c r="B164" s="228" t="s">
        <v>656</v>
      </c>
      <c r="C164" s="116" t="s">
        <v>184</v>
      </c>
      <c r="D164" s="116" t="s">
        <v>27</v>
      </c>
      <c r="E164" s="221" t="s">
        <v>548</v>
      </c>
      <c r="F164" s="118">
        <f>3803+1097</f>
        <v>4900</v>
      </c>
      <c r="G164" s="118"/>
      <c r="H164" s="118"/>
      <c r="I164" s="143"/>
      <c r="J164" s="118"/>
      <c r="K164" s="118"/>
      <c r="L164" s="143"/>
      <c r="M164" s="120">
        <f>F164+G164+H164+J164+K164</f>
        <v>4900</v>
      </c>
      <c r="N164" s="118"/>
      <c r="O164" s="118"/>
      <c r="P164" s="118"/>
      <c r="Q164" s="143"/>
      <c r="R164" s="118"/>
      <c r="S164" s="118"/>
      <c r="T164" s="143"/>
      <c r="U164" s="120">
        <f>N164+O164+P164+R164+S164</f>
        <v>0</v>
      </c>
      <c r="V164" s="118"/>
      <c r="W164" s="118"/>
      <c r="X164" s="118"/>
      <c r="Y164" s="143"/>
      <c r="Z164" s="118"/>
      <c r="AA164" s="118"/>
      <c r="AB164" s="143"/>
      <c r="AC164" s="120">
        <f>V164+W164+X164+Z164+AA164</f>
        <v>0</v>
      </c>
      <c r="AD164" s="118"/>
      <c r="AE164" s="118"/>
      <c r="AF164" s="118"/>
      <c r="AG164" s="143"/>
      <c r="AH164" s="118"/>
      <c r="AI164" s="118"/>
      <c r="AJ164" s="143"/>
      <c r="AK164" s="120">
        <f>AD164+AE164+AF164+AH164+AI164</f>
        <v>0</v>
      </c>
      <c r="AL164" s="121">
        <f>AC164+U164+M164+AK164</f>
        <v>4900</v>
      </c>
      <c r="AM164" s="228" t="s">
        <v>657</v>
      </c>
      <c r="AN164" s="144" t="s">
        <v>199</v>
      </c>
      <c r="AO164" s="208" t="s">
        <v>658</v>
      </c>
      <c r="AP164" s="147" t="s">
        <v>33</v>
      </c>
      <c r="AQ164" s="142" t="s">
        <v>186</v>
      </c>
    </row>
    <row r="165" spans="1:43" s="75" customFormat="1" ht="20.45" customHeight="1">
      <c r="A165" s="179" t="s">
        <v>659</v>
      </c>
      <c r="B165" s="705" t="s">
        <v>105</v>
      </c>
      <c r="C165" s="705"/>
      <c r="D165" s="705"/>
      <c r="E165" s="705"/>
      <c r="F165" s="705"/>
      <c r="G165" s="705"/>
      <c r="H165" s="705"/>
      <c r="I165" s="705"/>
      <c r="J165" s="705"/>
      <c r="K165" s="705"/>
      <c r="L165" s="705"/>
      <c r="M165" s="705"/>
      <c r="N165" s="705"/>
      <c r="O165" s="705"/>
      <c r="P165" s="705"/>
      <c r="Q165" s="705"/>
      <c r="R165" s="705"/>
      <c r="S165" s="705"/>
      <c r="T165" s="705"/>
      <c r="U165" s="705"/>
      <c r="V165" s="705"/>
      <c r="W165" s="705"/>
      <c r="X165" s="705"/>
      <c r="Y165" s="705"/>
      <c r="Z165" s="705"/>
      <c r="AA165" s="705"/>
      <c r="AB165" s="705"/>
      <c r="AC165" s="705"/>
      <c r="AD165" s="705"/>
      <c r="AE165" s="705"/>
      <c r="AF165" s="705"/>
      <c r="AG165" s="705"/>
      <c r="AH165" s="705"/>
      <c r="AI165" s="705"/>
      <c r="AJ165" s="705"/>
      <c r="AK165" s="705"/>
      <c r="AL165" s="705"/>
      <c r="AM165" s="705"/>
      <c r="AN165" s="705"/>
      <c r="AO165" s="705"/>
      <c r="AP165" s="207"/>
      <c r="AQ165" s="207"/>
    </row>
    <row r="166" spans="1:43" s="75" customFormat="1" ht="63.75">
      <c r="A166" s="179" t="s">
        <v>660</v>
      </c>
      <c r="B166" s="229" t="s">
        <v>661</v>
      </c>
      <c r="C166" s="116" t="s">
        <v>184</v>
      </c>
      <c r="D166" s="116" t="s">
        <v>27</v>
      </c>
      <c r="E166" s="221" t="s">
        <v>548</v>
      </c>
      <c r="F166" s="118">
        <v>30700</v>
      </c>
      <c r="G166" s="118"/>
      <c r="H166" s="118"/>
      <c r="I166" s="143"/>
      <c r="J166" s="118"/>
      <c r="K166" s="118"/>
      <c r="L166" s="143"/>
      <c r="M166" s="120">
        <f t="shared" ref="M166:M171" si="25">F166+G166+H166+J166+K166</f>
        <v>30700</v>
      </c>
      <c r="N166" s="118"/>
      <c r="O166" s="118"/>
      <c r="P166" s="118"/>
      <c r="Q166" s="143"/>
      <c r="R166" s="118"/>
      <c r="S166" s="118"/>
      <c r="T166" s="143"/>
      <c r="U166" s="120">
        <f t="shared" ref="U166:U171" si="26">N166+O166+P166+R166+S166</f>
        <v>0</v>
      </c>
      <c r="V166" s="118"/>
      <c r="W166" s="118"/>
      <c r="X166" s="118"/>
      <c r="Y166" s="143"/>
      <c r="Z166" s="118"/>
      <c r="AA166" s="118"/>
      <c r="AB166" s="143"/>
      <c r="AC166" s="120">
        <f t="shared" ref="AC166:AC171" si="27">V166+W166+X166+Z166+AA166</f>
        <v>0</v>
      </c>
      <c r="AD166" s="118"/>
      <c r="AE166" s="118"/>
      <c r="AF166" s="118"/>
      <c r="AG166" s="143"/>
      <c r="AH166" s="118"/>
      <c r="AI166" s="118"/>
      <c r="AJ166" s="143"/>
      <c r="AK166" s="120">
        <f t="shared" ref="AK166:AK171" si="28">AD166+AE166+AF166+AH166+AI166</f>
        <v>0</v>
      </c>
      <c r="AL166" s="121">
        <f t="shared" ref="AL166:AL171" si="29">AC166+U166+M166+AK166</f>
        <v>30700</v>
      </c>
      <c r="AM166" s="229" t="s">
        <v>662</v>
      </c>
      <c r="AN166" s="144" t="s">
        <v>199</v>
      </c>
      <c r="AO166" s="208" t="s">
        <v>658</v>
      </c>
      <c r="AP166" s="147" t="s">
        <v>33</v>
      </c>
      <c r="AQ166" s="142" t="s">
        <v>186</v>
      </c>
    </row>
    <row r="167" spans="1:43" s="75" customFormat="1" ht="56.1" customHeight="1">
      <c r="A167" s="179" t="s">
        <v>663</v>
      </c>
      <c r="B167" s="230" t="s">
        <v>664</v>
      </c>
      <c r="C167" s="116" t="s">
        <v>184</v>
      </c>
      <c r="D167" s="116" t="s">
        <v>27</v>
      </c>
      <c r="E167" s="221" t="s">
        <v>548</v>
      </c>
      <c r="F167" s="118">
        <v>1400</v>
      </c>
      <c r="G167" s="118"/>
      <c r="H167" s="118"/>
      <c r="I167" s="143"/>
      <c r="J167" s="118"/>
      <c r="K167" s="118"/>
      <c r="L167" s="143"/>
      <c r="M167" s="120">
        <f t="shared" si="25"/>
        <v>1400</v>
      </c>
      <c r="N167" s="118"/>
      <c r="O167" s="118"/>
      <c r="P167" s="118"/>
      <c r="Q167" s="143"/>
      <c r="R167" s="118"/>
      <c r="S167" s="118"/>
      <c r="T167" s="143"/>
      <c r="U167" s="120">
        <f t="shared" si="26"/>
        <v>0</v>
      </c>
      <c r="V167" s="118"/>
      <c r="W167" s="118"/>
      <c r="X167" s="118"/>
      <c r="Y167" s="143"/>
      <c r="Z167" s="118"/>
      <c r="AA167" s="118"/>
      <c r="AB167" s="143"/>
      <c r="AC167" s="120">
        <f t="shared" si="27"/>
        <v>0</v>
      </c>
      <c r="AD167" s="118"/>
      <c r="AE167" s="118"/>
      <c r="AF167" s="118"/>
      <c r="AG167" s="143"/>
      <c r="AH167" s="118"/>
      <c r="AI167" s="118"/>
      <c r="AJ167" s="143"/>
      <c r="AK167" s="120">
        <f t="shared" si="28"/>
        <v>0</v>
      </c>
      <c r="AL167" s="121">
        <f t="shared" si="29"/>
        <v>1400</v>
      </c>
      <c r="AM167" s="230" t="s">
        <v>665</v>
      </c>
      <c r="AN167" s="144" t="s">
        <v>199</v>
      </c>
      <c r="AO167" s="208" t="s">
        <v>658</v>
      </c>
      <c r="AP167" s="147" t="s">
        <v>33</v>
      </c>
      <c r="AQ167" s="142" t="s">
        <v>186</v>
      </c>
    </row>
    <row r="168" spans="1:43" s="75" customFormat="1" ht="63.75">
      <c r="A168" s="179" t="s">
        <v>666</v>
      </c>
      <c r="B168" s="231" t="s">
        <v>667</v>
      </c>
      <c r="C168" s="116" t="s">
        <v>184</v>
      </c>
      <c r="D168" s="116" t="s">
        <v>27</v>
      </c>
      <c r="E168" s="221" t="s">
        <v>548</v>
      </c>
      <c r="F168" s="118">
        <f>4500+3400</f>
        <v>7900</v>
      </c>
      <c r="G168" s="118"/>
      <c r="H168" s="118"/>
      <c r="I168" s="143"/>
      <c r="J168" s="118"/>
      <c r="K168" s="118"/>
      <c r="L168" s="143"/>
      <c r="M168" s="120">
        <f t="shared" si="25"/>
        <v>7900</v>
      </c>
      <c r="N168" s="118"/>
      <c r="O168" s="118"/>
      <c r="P168" s="118"/>
      <c r="Q168" s="143"/>
      <c r="R168" s="118"/>
      <c r="S168" s="118"/>
      <c r="T168" s="143"/>
      <c r="U168" s="120">
        <f t="shared" si="26"/>
        <v>0</v>
      </c>
      <c r="V168" s="118"/>
      <c r="W168" s="118"/>
      <c r="X168" s="118"/>
      <c r="Y168" s="143"/>
      <c r="Z168" s="118"/>
      <c r="AA168" s="118"/>
      <c r="AB168" s="143"/>
      <c r="AC168" s="120">
        <f t="shared" si="27"/>
        <v>0</v>
      </c>
      <c r="AD168" s="118"/>
      <c r="AE168" s="118"/>
      <c r="AF168" s="118"/>
      <c r="AG168" s="143"/>
      <c r="AH168" s="118"/>
      <c r="AI168" s="118"/>
      <c r="AJ168" s="143"/>
      <c r="AK168" s="120">
        <f t="shared" si="28"/>
        <v>0</v>
      </c>
      <c r="AL168" s="121">
        <f t="shared" si="29"/>
        <v>7900</v>
      </c>
      <c r="AM168" s="231" t="s">
        <v>668</v>
      </c>
      <c r="AN168" s="144" t="s">
        <v>199</v>
      </c>
      <c r="AO168" s="208" t="s">
        <v>658</v>
      </c>
      <c r="AP168" s="147" t="s">
        <v>33</v>
      </c>
      <c r="AQ168" s="142" t="s">
        <v>186</v>
      </c>
    </row>
    <row r="169" spans="1:43" s="75" customFormat="1" ht="63.75">
      <c r="A169" s="179" t="s">
        <v>669</v>
      </c>
      <c r="B169" s="232" t="s">
        <v>670</v>
      </c>
      <c r="C169" s="116" t="s">
        <v>184</v>
      </c>
      <c r="D169" s="116" t="s">
        <v>27</v>
      </c>
      <c r="E169" s="221" t="s">
        <v>548</v>
      </c>
      <c r="F169" s="118">
        <f>1200+1000</f>
        <v>2200</v>
      </c>
      <c r="G169" s="118"/>
      <c r="H169" s="118"/>
      <c r="I169" s="143"/>
      <c r="J169" s="118"/>
      <c r="K169" s="118"/>
      <c r="L169" s="143"/>
      <c r="M169" s="120">
        <f t="shared" si="25"/>
        <v>2200</v>
      </c>
      <c r="N169" s="118"/>
      <c r="O169" s="118"/>
      <c r="P169" s="118"/>
      <c r="Q169" s="143"/>
      <c r="R169" s="118"/>
      <c r="S169" s="118"/>
      <c r="T169" s="143"/>
      <c r="U169" s="120">
        <f t="shared" si="26"/>
        <v>0</v>
      </c>
      <c r="V169" s="118"/>
      <c r="W169" s="118"/>
      <c r="X169" s="118"/>
      <c r="Y169" s="143"/>
      <c r="Z169" s="118"/>
      <c r="AA169" s="118"/>
      <c r="AB169" s="143"/>
      <c r="AC169" s="120">
        <f t="shared" si="27"/>
        <v>0</v>
      </c>
      <c r="AD169" s="118"/>
      <c r="AE169" s="118"/>
      <c r="AF169" s="118"/>
      <c r="AG169" s="143"/>
      <c r="AH169" s="118"/>
      <c r="AI169" s="118"/>
      <c r="AJ169" s="143"/>
      <c r="AK169" s="120">
        <f t="shared" si="28"/>
        <v>0</v>
      </c>
      <c r="AL169" s="121">
        <f t="shared" si="29"/>
        <v>2200</v>
      </c>
      <c r="AM169" s="232" t="s">
        <v>671</v>
      </c>
      <c r="AN169" s="144" t="s">
        <v>199</v>
      </c>
      <c r="AO169" s="208" t="s">
        <v>658</v>
      </c>
      <c r="AP169" s="147" t="s">
        <v>33</v>
      </c>
      <c r="AQ169" s="142" t="s">
        <v>186</v>
      </c>
    </row>
    <row r="170" spans="1:43" s="75" customFormat="1" ht="60" customHeight="1">
      <c r="A170" s="179" t="s">
        <v>672</v>
      </c>
      <c r="B170" s="227" t="s">
        <v>673</v>
      </c>
      <c r="C170" s="116" t="s">
        <v>184</v>
      </c>
      <c r="D170" s="116" t="s">
        <v>27</v>
      </c>
      <c r="E170" s="221" t="s">
        <v>674</v>
      </c>
      <c r="F170" s="118">
        <v>0</v>
      </c>
      <c r="G170" s="118"/>
      <c r="H170" s="118"/>
      <c r="I170" s="143"/>
      <c r="J170" s="118"/>
      <c r="K170" s="118"/>
      <c r="L170" s="143"/>
      <c r="M170" s="120">
        <f t="shared" si="25"/>
        <v>0</v>
      </c>
      <c r="N170" s="118">
        <v>60000</v>
      </c>
      <c r="O170" s="118"/>
      <c r="P170" s="118"/>
      <c r="Q170" s="143"/>
      <c r="R170" s="118"/>
      <c r="S170" s="118"/>
      <c r="T170" s="143"/>
      <c r="U170" s="120">
        <f t="shared" si="26"/>
        <v>60000</v>
      </c>
      <c r="V170" s="118"/>
      <c r="W170" s="118"/>
      <c r="X170" s="118"/>
      <c r="Y170" s="143"/>
      <c r="Z170" s="118"/>
      <c r="AA170" s="118"/>
      <c r="AB170" s="143"/>
      <c r="AC170" s="120">
        <f t="shared" si="27"/>
        <v>0</v>
      </c>
      <c r="AD170" s="118"/>
      <c r="AE170" s="118"/>
      <c r="AF170" s="118"/>
      <c r="AG170" s="143"/>
      <c r="AH170" s="118"/>
      <c r="AI170" s="118"/>
      <c r="AJ170" s="143"/>
      <c r="AK170" s="120">
        <f t="shared" si="28"/>
        <v>0</v>
      </c>
      <c r="AL170" s="121">
        <f t="shared" si="29"/>
        <v>60000</v>
      </c>
      <c r="AM170" s="227" t="s">
        <v>675</v>
      </c>
      <c r="AN170" s="144" t="s">
        <v>155</v>
      </c>
      <c r="AO170" s="208" t="s">
        <v>32</v>
      </c>
      <c r="AP170" s="207"/>
      <c r="AQ170" s="207"/>
    </row>
    <row r="171" spans="1:43" s="75" customFormat="1" ht="60" customHeight="1">
      <c r="A171" s="179" t="s">
        <v>676</v>
      </c>
      <c r="B171" s="227" t="s">
        <v>677</v>
      </c>
      <c r="C171" s="116" t="s">
        <v>184</v>
      </c>
      <c r="D171" s="116" t="s">
        <v>27</v>
      </c>
      <c r="E171" s="221" t="s">
        <v>548</v>
      </c>
      <c r="F171" s="118"/>
      <c r="G171" s="118"/>
      <c r="H171" s="118"/>
      <c r="I171" s="143"/>
      <c r="J171" s="118"/>
      <c r="K171" s="118"/>
      <c r="L171" s="143"/>
      <c r="M171" s="120">
        <f t="shared" si="25"/>
        <v>0</v>
      </c>
      <c r="N171" s="118"/>
      <c r="O171" s="118"/>
      <c r="P171" s="118"/>
      <c r="Q171" s="143"/>
      <c r="R171" s="118"/>
      <c r="S171" s="118"/>
      <c r="T171" s="143"/>
      <c r="U171" s="120">
        <f t="shared" si="26"/>
        <v>0</v>
      </c>
      <c r="V171" s="218">
        <v>40000</v>
      </c>
      <c r="W171" s="118"/>
      <c r="X171" s="118"/>
      <c r="Y171" s="143"/>
      <c r="Z171" s="118"/>
      <c r="AA171" s="118"/>
      <c r="AB171" s="143"/>
      <c r="AC171" s="120">
        <f t="shared" si="27"/>
        <v>40000</v>
      </c>
      <c r="AD171" s="218"/>
      <c r="AE171" s="118"/>
      <c r="AF171" s="118"/>
      <c r="AG171" s="143"/>
      <c r="AH171" s="118"/>
      <c r="AI171" s="118"/>
      <c r="AJ171" s="143"/>
      <c r="AK171" s="120">
        <f t="shared" si="28"/>
        <v>0</v>
      </c>
      <c r="AL171" s="121">
        <f t="shared" si="29"/>
        <v>40000</v>
      </c>
      <c r="AM171" s="227" t="s">
        <v>678</v>
      </c>
      <c r="AN171" s="144" t="s">
        <v>679</v>
      </c>
      <c r="AO171" s="208" t="s">
        <v>32</v>
      </c>
      <c r="AP171" s="207"/>
      <c r="AQ171" s="207"/>
    </row>
    <row r="172" spans="1:43" s="75" customFormat="1" ht="21.75" customHeight="1">
      <c r="A172" s="179" t="s">
        <v>680</v>
      </c>
      <c r="B172" s="705" t="s">
        <v>681</v>
      </c>
      <c r="C172" s="705"/>
      <c r="D172" s="705"/>
      <c r="E172" s="705"/>
      <c r="F172" s="705"/>
      <c r="G172" s="705"/>
      <c r="H172" s="705"/>
      <c r="I172" s="705"/>
      <c r="J172" s="705"/>
      <c r="K172" s="705"/>
      <c r="L172" s="705"/>
      <c r="M172" s="705"/>
      <c r="N172" s="705"/>
      <c r="O172" s="705"/>
      <c r="P172" s="705"/>
      <c r="Q172" s="705"/>
      <c r="R172" s="705"/>
      <c r="S172" s="705"/>
      <c r="T172" s="705"/>
      <c r="U172" s="705"/>
      <c r="V172" s="705"/>
      <c r="W172" s="705"/>
      <c r="X172" s="705"/>
      <c r="Y172" s="705"/>
      <c r="Z172" s="705"/>
      <c r="AA172" s="705"/>
      <c r="AB172" s="705"/>
      <c r="AC172" s="705"/>
      <c r="AD172" s="705"/>
      <c r="AE172" s="705"/>
      <c r="AF172" s="705"/>
      <c r="AG172" s="705"/>
      <c r="AH172" s="705"/>
      <c r="AI172" s="705"/>
      <c r="AJ172" s="705"/>
      <c r="AK172" s="705"/>
      <c r="AL172" s="705"/>
      <c r="AM172" s="705"/>
      <c r="AN172" s="705"/>
      <c r="AO172" s="705"/>
      <c r="AP172" s="207"/>
      <c r="AQ172" s="207"/>
    </row>
    <row r="173" spans="1:43" s="75" customFormat="1" ht="231.4" customHeight="1">
      <c r="A173" s="114" t="s">
        <v>682</v>
      </c>
      <c r="B173" s="227" t="s">
        <v>683</v>
      </c>
      <c r="C173" s="116" t="s">
        <v>184</v>
      </c>
      <c r="D173" s="116" t="s">
        <v>27</v>
      </c>
      <c r="E173" s="188" t="s">
        <v>189</v>
      </c>
      <c r="F173" s="143"/>
      <c r="G173" s="233"/>
      <c r="H173" s="233"/>
      <c r="I173" s="233"/>
      <c r="J173" s="233"/>
      <c r="K173" s="233"/>
      <c r="L173" s="233"/>
      <c r="M173" s="234">
        <f>F173+G173+H173+J173+K173</f>
        <v>0</v>
      </c>
      <c r="N173" s="233"/>
      <c r="O173" s="233"/>
      <c r="P173" s="233"/>
      <c r="Q173" s="233"/>
      <c r="R173" s="233"/>
      <c r="S173" s="233"/>
      <c r="T173" s="233"/>
      <c r="U173" s="234">
        <f>N173+O173+P173+R173+S173</f>
        <v>0</v>
      </c>
      <c r="V173" s="235">
        <f>148630.04+11797.5</f>
        <v>160427.54</v>
      </c>
      <c r="W173" s="233">
        <v>196537</v>
      </c>
      <c r="X173" s="233"/>
      <c r="Y173" s="233"/>
      <c r="Z173" s="233"/>
      <c r="AA173" s="233"/>
      <c r="AB173" s="233"/>
      <c r="AC173" s="234">
        <f>V173+W173+X173+Z173+AA173</f>
        <v>356964.54000000004</v>
      </c>
      <c r="AD173" s="235">
        <v>36939</v>
      </c>
      <c r="AE173" s="233">
        <v>48461</v>
      </c>
      <c r="AF173" s="233"/>
      <c r="AG173" s="233"/>
      <c r="AH173" s="233"/>
      <c r="AI173" s="233"/>
      <c r="AJ173" s="233"/>
      <c r="AK173" s="234">
        <f>AD173+AE173+AF173+AH173+AI173</f>
        <v>85400</v>
      </c>
      <c r="AL173" s="118">
        <f>AC173+U173+M173+AK173</f>
        <v>442364.54000000004</v>
      </c>
      <c r="AM173" s="227" t="s">
        <v>684</v>
      </c>
      <c r="AN173" s="140" t="s">
        <v>475</v>
      </c>
      <c r="AO173" s="116" t="s">
        <v>32</v>
      </c>
      <c r="AP173" s="146"/>
      <c r="AQ173" s="146"/>
    </row>
    <row r="174" spans="1:43" s="75" customFormat="1" ht="24.75" customHeight="1">
      <c r="A174" s="713" t="s">
        <v>191</v>
      </c>
      <c r="B174" s="713"/>
      <c r="C174" s="713"/>
      <c r="D174" s="713"/>
      <c r="E174" s="713"/>
      <c r="F174" s="713"/>
      <c r="G174" s="713"/>
      <c r="H174" s="713"/>
      <c r="I174" s="713"/>
      <c r="J174" s="713"/>
      <c r="K174" s="713"/>
      <c r="L174" s="713"/>
      <c r="M174" s="713"/>
      <c r="N174" s="713"/>
      <c r="O174" s="713"/>
      <c r="P174" s="713"/>
      <c r="Q174" s="713"/>
      <c r="R174" s="713"/>
      <c r="S174" s="713"/>
      <c r="T174" s="713"/>
      <c r="U174" s="713"/>
      <c r="V174" s="713"/>
      <c r="W174" s="713"/>
      <c r="X174" s="713"/>
      <c r="Y174" s="713"/>
      <c r="Z174" s="713"/>
      <c r="AA174" s="713"/>
      <c r="AB174" s="713"/>
      <c r="AC174" s="713"/>
      <c r="AD174" s="713"/>
      <c r="AE174" s="713"/>
      <c r="AF174" s="713"/>
      <c r="AG174" s="713"/>
      <c r="AH174" s="713"/>
      <c r="AI174" s="713"/>
      <c r="AJ174" s="713"/>
      <c r="AK174" s="713"/>
      <c r="AL174" s="713"/>
      <c r="AM174" s="713"/>
      <c r="AN174" s="713"/>
      <c r="AO174" s="713"/>
      <c r="AP174" s="713"/>
      <c r="AQ174" s="713"/>
    </row>
    <row r="175" spans="1:43" s="75" customFormat="1" ht="51" customHeight="1">
      <c r="A175" s="179" t="s">
        <v>685</v>
      </c>
      <c r="B175" s="227" t="s">
        <v>686</v>
      </c>
      <c r="C175" s="116" t="s">
        <v>175</v>
      </c>
      <c r="D175" s="116" t="s">
        <v>37</v>
      </c>
      <c r="E175" s="221" t="s">
        <v>109</v>
      </c>
      <c r="F175" s="118"/>
      <c r="G175" s="118"/>
      <c r="H175" s="118"/>
      <c r="I175" s="143"/>
      <c r="J175" s="118"/>
      <c r="K175" s="118"/>
      <c r="L175" s="143"/>
      <c r="M175" s="120">
        <f>F175+G175+H175+J175+K175</f>
        <v>0</v>
      </c>
      <c r="N175" s="118"/>
      <c r="O175" s="118"/>
      <c r="P175" s="118"/>
      <c r="Q175" s="143"/>
      <c r="R175" s="118"/>
      <c r="S175" s="118"/>
      <c r="T175" s="143"/>
      <c r="U175" s="120">
        <f>N175+O175+P175+R175+S175</f>
        <v>0</v>
      </c>
      <c r="V175" s="218">
        <v>130000</v>
      </c>
      <c r="W175" s="118"/>
      <c r="X175" s="118"/>
      <c r="Y175" s="143"/>
      <c r="Z175" s="118"/>
      <c r="AA175" s="118"/>
      <c r="AB175" s="143"/>
      <c r="AC175" s="120">
        <f>V175+W175+X175+Z175+AA175</f>
        <v>130000</v>
      </c>
      <c r="AD175" s="218"/>
      <c r="AE175" s="118"/>
      <c r="AF175" s="118"/>
      <c r="AG175" s="143"/>
      <c r="AH175" s="118"/>
      <c r="AI175" s="118"/>
      <c r="AJ175" s="143"/>
      <c r="AK175" s="120">
        <f>AD175+AE175+AF175+AH175+AI175</f>
        <v>0</v>
      </c>
      <c r="AL175" s="121">
        <f>AC175+U175+M175+AK175</f>
        <v>130000</v>
      </c>
      <c r="AM175" s="227" t="s">
        <v>687</v>
      </c>
      <c r="AN175" s="144" t="s">
        <v>161</v>
      </c>
      <c r="AO175" s="208" t="s">
        <v>32</v>
      </c>
      <c r="AP175" s="207"/>
      <c r="AQ175" s="207"/>
    </row>
    <row r="176" spans="1:43" s="75" customFormat="1" ht="51" customHeight="1">
      <c r="A176" s="179" t="s">
        <v>688</v>
      </c>
      <c r="B176" s="227" t="s">
        <v>689</v>
      </c>
      <c r="C176" s="116" t="s">
        <v>184</v>
      </c>
      <c r="D176" s="116" t="s">
        <v>37</v>
      </c>
      <c r="E176" s="221" t="s">
        <v>109</v>
      </c>
      <c r="F176" s="118"/>
      <c r="G176" s="118"/>
      <c r="H176" s="118"/>
      <c r="I176" s="143"/>
      <c r="J176" s="118"/>
      <c r="K176" s="118"/>
      <c r="L176" s="143"/>
      <c r="M176" s="120">
        <f>F176+G176+H176+J176+K176</f>
        <v>0</v>
      </c>
      <c r="N176" s="118"/>
      <c r="O176" s="118"/>
      <c r="P176" s="118"/>
      <c r="Q176" s="143"/>
      <c r="R176" s="118"/>
      <c r="S176" s="118"/>
      <c r="T176" s="143"/>
      <c r="U176" s="120">
        <f>N176+O176+P176+R176+S176</f>
        <v>0</v>
      </c>
      <c r="V176" s="218">
        <v>70000</v>
      </c>
      <c r="W176" s="118"/>
      <c r="X176" s="118"/>
      <c r="Y176" s="143"/>
      <c r="Z176" s="118"/>
      <c r="AA176" s="118"/>
      <c r="AB176" s="143"/>
      <c r="AC176" s="120">
        <f>V176+W176+X176+Z176+AA176</f>
        <v>70000</v>
      </c>
      <c r="AD176" s="218"/>
      <c r="AE176" s="118"/>
      <c r="AF176" s="118"/>
      <c r="AG176" s="143"/>
      <c r="AH176" s="118"/>
      <c r="AI176" s="118"/>
      <c r="AJ176" s="143"/>
      <c r="AK176" s="120">
        <f>AD176+AE176+AF176+AH176+AI176</f>
        <v>0</v>
      </c>
      <c r="AL176" s="121">
        <f>AC176+U176+M176+AK176</f>
        <v>70000</v>
      </c>
      <c r="AM176" s="227" t="s">
        <v>690</v>
      </c>
      <c r="AN176" s="144" t="s">
        <v>161</v>
      </c>
      <c r="AO176" s="208" t="s">
        <v>691</v>
      </c>
      <c r="AP176" s="207"/>
      <c r="AQ176" s="207"/>
    </row>
    <row r="177" spans="1:43" s="75" customFormat="1" ht="63" customHeight="1">
      <c r="A177" s="236" t="s">
        <v>692</v>
      </c>
      <c r="B177" s="237" t="s">
        <v>693</v>
      </c>
      <c r="C177" s="238" t="s">
        <v>271</v>
      </c>
      <c r="D177" s="208" t="s">
        <v>37</v>
      </c>
      <c r="E177" s="221" t="s">
        <v>109</v>
      </c>
      <c r="F177" s="239"/>
      <c r="G177" s="239"/>
      <c r="H177" s="240"/>
      <c r="I177" s="241" t="s">
        <v>694</v>
      </c>
      <c r="J177" s="239"/>
      <c r="K177" s="239"/>
      <c r="L177" s="240"/>
      <c r="M177" s="120">
        <f>F177+G177+H177+J177+K177</f>
        <v>0</v>
      </c>
      <c r="N177" s="184">
        <f>5000+7755+454</f>
        <v>13209</v>
      </c>
      <c r="O177" s="239"/>
      <c r="P177" s="240"/>
      <c r="Q177" s="241" t="s">
        <v>694</v>
      </c>
      <c r="R177" s="184">
        <f>50000-11500</f>
        <v>38500</v>
      </c>
      <c r="S177" s="239"/>
      <c r="T177" s="240"/>
      <c r="U177" s="120">
        <f>N177+O177+P177+R177+S177</f>
        <v>51709</v>
      </c>
      <c r="V177" s="239"/>
      <c r="W177" s="239"/>
      <c r="X177" s="240"/>
      <c r="Y177" s="241"/>
      <c r="Z177" s="239"/>
      <c r="AA177" s="239"/>
      <c r="AB177" s="240"/>
      <c r="AC177" s="120">
        <f>V177+W177+X177+Z177+AA177</f>
        <v>0</v>
      </c>
      <c r="AD177" s="239"/>
      <c r="AE177" s="239"/>
      <c r="AF177" s="240"/>
      <c r="AG177" s="241"/>
      <c r="AH177" s="239"/>
      <c r="AI177" s="239"/>
      <c r="AJ177" s="240"/>
      <c r="AK177" s="120">
        <f>AD177+AE177+AF177+AH177+AI177</f>
        <v>0</v>
      </c>
      <c r="AL177" s="121">
        <f>AC177+U177+M177+AK177</f>
        <v>51709</v>
      </c>
      <c r="AM177" s="237" t="s">
        <v>695</v>
      </c>
      <c r="AN177" s="144" t="s">
        <v>207</v>
      </c>
      <c r="AO177" s="208" t="s">
        <v>32</v>
      </c>
      <c r="AP177" s="147" t="s">
        <v>33</v>
      </c>
      <c r="AQ177" s="142" t="s">
        <v>186</v>
      </c>
    </row>
    <row r="178" spans="1:43" s="242" customFormat="1" ht="15">
      <c r="A178" s="709" t="s">
        <v>696</v>
      </c>
      <c r="B178" s="709"/>
      <c r="C178" s="709"/>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row>
    <row r="179" spans="1:43" s="75" customFormat="1" ht="119.1" customHeight="1">
      <c r="A179" s="236" t="s">
        <v>697</v>
      </c>
      <c r="B179" s="237" t="s">
        <v>698</v>
      </c>
      <c r="C179" s="208" t="s">
        <v>271</v>
      </c>
      <c r="D179" s="208" t="s">
        <v>37</v>
      </c>
      <c r="E179" s="221" t="s">
        <v>109</v>
      </c>
      <c r="F179" s="239"/>
      <c r="G179" s="239"/>
      <c r="H179" s="240"/>
      <c r="I179" s="241"/>
      <c r="J179" s="239"/>
      <c r="K179" s="239"/>
      <c r="L179" s="240"/>
      <c r="M179" s="123">
        <f>F179+G179+H179+J179+K179</f>
        <v>0</v>
      </c>
      <c r="N179" s="239">
        <v>200000</v>
      </c>
      <c r="O179" s="239"/>
      <c r="P179" s="240"/>
      <c r="Q179" s="241"/>
      <c r="R179" s="239"/>
      <c r="S179" s="239"/>
      <c r="T179" s="240"/>
      <c r="U179" s="123">
        <f>N179+O179+P179+R179+S179</f>
        <v>200000</v>
      </c>
      <c r="V179" s="239">
        <v>56000</v>
      </c>
      <c r="W179" s="239"/>
      <c r="X179" s="240"/>
      <c r="Y179" s="241"/>
      <c r="Z179" s="239"/>
      <c r="AA179" s="239"/>
      <c r="AB179" s="240"/>
      <c r="AC179" s="123">
        <f>V179+W179+X179+Z179+AA179</f>
        <v>56000</v>
      </c>
      <c r="AD179" s="239">
        <v>54450</v>
      </c>
      <c r="AE179" s="239"/>
      <c r="AF179" s="240"/>
      <c r="AG179" s="241"/>
      <c r="AH179" s="239"/>
      <c r="AI179" s="239"/>
      <c r="AJ179" s="240"/>
      <c r="AK179" s="123">
        <f>AD179+AE179+AF179+AH179+AI179</f>
        <v>54450</v>
      </c>
      <c r="AL179" s="118">
        <f>AC179+U179+M179+AK179</f>
        <v>310450</v>
      </c>
      <c r="AM179" s="237" t="s">
        <v>699</v>
      </c>
      <c r="AN179" s="144" t="s">
        <v>155</v>
      </c>
      <c r="AO179" s="208" t="s">
        <v>32</v>
      </c>
      <c r="AP179" s="207"/>
      <c r="AQ179" s="207"/>
    </row>
    <row r="180" spans="1:43" s="242" customFormat="1" ht="15">
      <c r="A180" s="709" t="s">
        <v>700</v>
      </c>
      <c r="B180" s="709"/>
      <c r="C180" s="709"/>
      <c r="D180" s="709"/>
      <c r="E180" s="709"/>
      <c r="F180" s="709"/>
      <c r="G180" s="709"/>
      <c r="H180" s="709"/>
      <c r="I180" s="709"/>
      <c r="J180" s="709"/>
      <c r="K180" s="709"/>
      <c r="L180" s="709"/>
      <c r="M180" s="709"/>
      <c r="N180" s="709"/>
      <c r="O180" s="709"/>
      <c r="P180" s="709"/>
      <c r="Q180" s="709"/>
      <c r="R180" s="709"/>
      <c r="S180" s="709"/>
      <c r="T180" s="709"/>
      <c r="U180" s="709"/>
      <c r="V180" s="709"/>
      <c r="W180" s="709"/>
      <c r="X180" s="709"/>
      <c r="Y180" s="709"/>
      <c r="Z180" s="709"/>
      <c r="AA180" s="709"/>
      <c r="AB180" s="709"/>
      <c r="AC180" s="709"/>
      <c r="AD180" s="709"/>
      <c r="AE180" s="709"/>
      <c r="AF180" s="709"/>
      <c r="AG180" s="709"/>
      <c r="AH180" s="709"/>
      <c r="AI180" s="709"/>
      <c r="AJ180" s="709"/>
      <c r="AK180" s="709"/>
      <c r="AL180" s="709"/>
      <c r="AM180" s="709"/>
      <c r="AN180" s="709"/>
      <c r="AO180" s="709"/>
      <c r="AP180" s="709"/>
      <c r="AQ180" s="709"/>
    </row>
    <row r="181" spans="1:43" s="75" customFormat="1" ht="98.65" customHeight="1">
      <c r="A181" s="236" t="s">
        <v>701</v>
      </c>
      <c r="B181" s="237" t="s">
        <v>702</v>
      </c>
      <c r="C181" s="208" t="s">
        <v>264</v>
      </c>
      <c r="D181" s="208" t="s">
        <v>37</v>
      </c>
      <c r="E181" s="221" t="s">
        <v>109</v>
      </c>
      <c r="F181" s="239"/>
      <c r="G181" s="239"/>
      <c r="H181" s="240"/>
      <c r="I181" s="241"/>
      <c r="J181" s="239"/>
      <c r="K181" s="239"/>
      <c r="L181" s="240"/>
      <c r="M181" s="123">
        <f>F181+G181+H181+J181+K181</f>
        <v>0</v>
      </c>
      <c r="N181" s="239">
        <v>0</v>
      </c>
      <c r="O181" s="239">
        <v>0</v>
      </c>
      <c r="P181" s="240">
        <v>731.14</v>
      </c>
      <c r="Q181" s="241"/>
      <c r="R181" s="239"/>
      <c r="S181" s="239"/>
      <c r="T181" s="240"/>
      <c r="U181" s="123">
        <f>N181+O181+P181+R181+S181</f>
        <v>731.14</v>
      </c>
      <c r="V181" s="239">
        <v>8793.34</v>
      </c>
      <c r="W181" s="239"/>
      <c r="X181" s="240">
        <f>2241+42506</f>
        <v>44747</v>
      </c>
      <c r="Y181" s="241"/>
      <c r="Z181" s="239"/>
      <c r="AA181" s="239"/>
      <c r="AB181" s="240"/>
      <c r="AC181" s="123">
        <f>V181+W181+X181+Z181+AA181</f>
        <v>53540.34</v>
      </c>
      <c r="AD181" s="239">
        <v>16257</v>
      </c>
      <c r="AE181" s="239"/>
      <c r="AF181" s="240">
        <v>31161</v>
      </c>
      <c r="AG181" s="241"/>
      <c r="AH181" s="239"/>
      <c r="AI181" s="239"/>
      <c r="AJ181" s="240"/>
      <c r="AK181" s="123">
        <f>AD181+AE181+AF181+AH181+AI181</f>
        <v>47418</v>
      </c>
      <c r="AL181" s="118">
        <f>AC181+U181+M181+AK181</f>
        <v>101689.48</v>
      </c>
      <c r="AM181" s="237" t="s">
        <v>703</v>
      </c>
      <c r="AN181" s="144" t="s">
        <v>155</v>
      </c>
      <c r="AO181" s="208" t="s">
        <v>32</v>
      </c>
      <c r="AP181" s="207"/>
      <c r="AQ181" s="243"/>
    </row>
    <row r="182" spans="1:43" s="242" customFormat="1" ht="15">
      <c r="A182" s="709" t="s">
        <v>700</v>
      </c>
      <c r="B182" s="709"/>
      <c r="C182" s="709"/>
      <c r="D182" s="709"/>
      <c r="E182" s="709"/>
      <c r="F182" s="709"/>
      <c r="G182" s="709"/>
      <c r="H182" s="709"/>
      <c r="I182" s="709"/>
      <c r="J182" s="709"/>
      <c r="K182" s="709"/>
      <c r="L182" s="709"/>
      <c r="M182" s="709"/>
      <c r="N182" s="709"/>
      <c r="O182" s="709"/>
      <c r="P182" s="709"/>
      <c r="Q182" s="709"/>
      <c r="R182" s="709"/>
      <c r="S182" s="709"/>
      <c r="T182" s="709"/>
      <c r="U182" s="709"/>
      <c r="V182" s="709"/>
      <c r="W182" s="709"/>
      <c r="X182" s="709"/>
      <c r="Y182" s="709"/>
      <c r="Z182" s="709"/>
      <c r="AA182" s="709"/>
      <c r="AB182" s="709"/>
      <c r="AC182" s="709"/>
      <c r="AD182" s="709"/>
      <c r="AE182" s="709"/>
      <c r="AF182" s="709"/>
      <c r="AG182" s="709"/>
      <c r="AH182" s="709"/>
      <c r="AI182" s="709"/>
      <c r="AJ182" s="709"/>
      <c r="AK182" s="709"/>
      <c r="AL182" s="709"/>
      <c r="AM182" s="709"/>
      <c r="AN182" s="709"/>
      <c r="AO182" s="709"/>
      <c r="AP182" s="709"/>
      <c r="AQ182" s="709"/>
    </row>
    <row r="183" spans="1:43" s="75" customFormat="1" ht="164.65" customHeight="1">
      <c r="A183" s="236" t="s">
        <v>704</v>
      </c>
      <c r="B183" s="237" t="s">
        <v>557</v>
      </c>
      <c r="C183" s="208" t="s">
        <v>290</v>
      </c>
      <c r="D183" s="208" t="s">
        <v>37</v>
      </c>
      <c r="E183" s="221" t="s">
        <v>291</v>
      </c>
      <c r="F183" s="239"/>
      <c r="G183" s="239"/>
      <c r="H183" s="240"/>
      <c r="I183" s="241"/>
      <c r="J183" s="239"/>
      <c r="K183" s="239"/>
      <c r="L183" s="240"/>
      <c r="M183" s="120">
        <f>F183+G183+H183+J183+K183</f>
        <v>0</v>
      </c>
      <c r="N183" s="239">
        <v>50055</v>
      </c>
      <c r="O183" s="239"/>
      <c r="P183" s="240"/>
      <c r="Q183" s="241"/>
      <c r="R183" s="239"/>
      <c r="S183" s="239"/>
      <c r="T183" s="240"/>
      <c r="U183" s="120">
        <f>N183+O183+P183+R183+S183</f>
        <v>50055</v>
      </c>
      <c r="V183" s="239"/>
      <c r="W183" s="239"/>
      <c r="X183" s="240"/>
      <c r="Y183" s="241"/>
      <c r="Z183" s="239"/>
      <c r="AA183" s="239"/>
      <c r="AB183" s="240"/>
      <c r="AC183" s="120">
        <f>V183+W183+X183+Z183+AA183</f>
        <v>0</v>
      </c>
      <c r="AD183" s="239"/>
      <c r="AE183" s="239"/>
      <c r="AF183" s="240"/>
      <c r="AG183" s="241"/>
      <c r="AH183" s="239"/>
      <c r="AI183" s="239"/>
      <c r="AJ183" s="240"/>
      <c r="AK183" s="120">
        <f>AD183+AE183+AF183+AH183+AI183</f>
        <v>0</v>
      </c>
      <c r="AL183" s="121">
        <f>AC183+U183+M183+AK183</f>
        <v>50055</v>
      </c>
      <c r="AM183" s="237" t="s">
        <v>705</v>
      </c>
      <c r="AN183" s="144" t="s">
        <v>161</v>
      </c>
      <c r="AO183" s="208" t="s">
        <v>560</v>
      </c>
      <c r="AP183" s="207"/>
      <c r="AQ183" s="243"/>
    </row>
    <row r="184" spans="1:43" s="242" customFormat="1" ht="15">
      <c r="A184" s="709" t="s">
        <v>168</v>
      </c>
      <c r="B184" s="709"/>
      <c r="C184" s="709"/>
      <c r="D184" s="709"/>
      <c r="E184" s="709"/>
      <c r="F184" s="709"/>
      <c r="G184" s="709"/>
      <c r="H184" s="709"/>
      <c r="I184" s="709"/>
      <c r="J184" s="709"/>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09"/>
      <c r="AK184" s="709"/>
      <c r="AL184" s="709"/>
      <c r="AM184" s="709"/>
      <c r="AN184" s="709"/>
      <c r="AO184" s="709"/>
      <c r="AP184" s="709"/>
      <c r="AQ184" s="709"/>
    </row>
    <row r="185" spans="1:43" s="245" customFormat="1" ht="30" customHeight="1">
      <c r="A185" s="244" t="s">
        <v>706</v>
      </c>
      <c r="B185" s="714" t="s">
        <v>707</v>
      </c>
      <c r="C185" s="714"/>
      <c r="D185" s="714"/>
      <c r="E185" s="714"/>
      <c r="F185" s="714"/>
      <c r="G185" s="714"/>
      <c r="H185" s="714"/>
      <c r="I185" s="714"/>
      <c r="J185" s="714"/>
      <c r="K185" s="714"/>
      <c r="L185" s="714"/>
      <c r="M185" s="714"/>
      <c r="N185" s="714"/>
      <c r="O185" s="714"/>
      <c r="P185" s="714"/>
      <c r="Q185" s="714"/>
      <c r="R185" s="714"/>
      <c r="S185" s="714"/>
      <c r="T185" s="714"/>
      <c r="U185" s="714"/>
      <c r="V185" s="714"/>
      <c r="W185" s="714"/>
      <c r="X185" s="714"/>
      <c r="Y185" s="714"/>
      <c r="Z185" s="714"/>
      <c r="AA185" s="714"/>
      <c r="AB185" s="714"/>
      <c r="AC185" s="714"/>
      <c r="AD185" s="714"/>
      <c r="AE185" s="714"/>
      <c r="AF185" s="714"/>
      <c r="AG185" s="714"/>
      <c r="AH185" s="714"/>
      <c r="AI185" s="714"/>
      <c r="AJ185" s="714"/>
      <c r="AK185" s="714"/>
      <c r="AL185" s="714"/>
      <c r="AM185" s="714"/>
      <c r="AN185" s="714"/>
      <c r="AO185" s="714"/>
      <c r="AP185" s="714"/>
      <c r="AQ185" s="714"/>
    </row>
    <row r="186" spans="1:43" s="75" customFormat="1" ht="164.65" customHeight="1">
      <c r="A186" s="114" t="s">
        <v>708</v>
      </c>
      <c r="B186" s="227" t="s">
        <v>709</v>
      </c>
      <c r="C186" s="116" t="s">
        <v>184</v>
      </c>
      <c r="D186" s="116" t="s">
        <v>37</v>
      </c>
      <c r="E186" s="188" t="s">
        <v>189</v>
      </c>
      <c r="F186" s="143"/>
      <c r="G186" s="143"/>
      <c r="H186" s="143"/>
      <c r="I186" s="219"/>
      <c r="J186" s="143"/>
      <c r="K186" s="143"/>
      <c r="L186" s="143"/>
      <c r="M186" s="189">
        <f>F186+G186+H186+J186+K186</f>
        <v>0</v>
      </c>
      <c r="N186" s="143"/>
      <c r="O186" s="143"/>
      <c r="P186" s="143"/>
      <c r="Q186" s="219"/>
      <c r="R186" s="143"/>
      <c r="S186" s="143"/>
      <c r="T186" s="143"/>
      <c r="U186" s="189">
        <f>N186+O186+P186+R186+S186</f>
        <v>0</v>
      </c>
      <c r="V186" s="246">
        <f>12098.79+111118.39</f>
        <v>123217.18</v>
      </c>
      <c r="W186" s="143">
        <v>37039.47</v>
      </c>
      <c r="X186" s="143"/>
      <c r="Y186" s="219"/>
      <c r="Z186" s="143"/>
      <c r="AA186" s="143"/>
      <c r="AB186" s="143"/>
      <c r="AC186" s="189">
        <f>V186+W186+X186+Z186+AA186</f>
        <v>160256.65</v>
      </c>
      <c r="AD186" s="246"/>
      <c r="AE186" s="143"/>
      <c r="AF186" s="143"/>
      <c r="AG186" s="219"/>
      <c r="AH186" s="143"/>
      <c r="AI186" s="143"/>
      <c r="AJ186" s="143"/>
      <c r="AK186" s="189">
        <f>AD186+AE186+AF186+AH186+AI186</f>
        <v>0</v>
      </c>
      <c r="AL186" s="121">
        <f>AC186+U186+M186+AK186</f>
        <v>160256.65</v>
      </c>
      <c r="AM186" s="227" t="s">
        <v>710</v>
      </c>
      <c r="AN186" s="140" t="s">
        <v>155</v>
      </c>
      <c r="AO186" s="116" t="s">
        <v>32</v>
      </c>
      <c r="AP186" s="146"/>
      <c r="AQ186" s="146"/>
    </row>
    <row r="187" spans="1:43" s="242" customFormat="1" ht="17.25" customHeight="1">
      <c r="A187" s="709" t="s">
        <v>191</v>
      </c>
      <c r="B187" s="709"/>
      <c r="C187" s="709"/>
      <c r="D187" s="709"/>
      <c r="E187" s="709"/>
      <c r="F187" s="709"/>
      <c r="G187" s="709"/>
      <c r="H187" s="709"/>
      <c r="I187" s="709"/>
      <c r="J187" s="709"/>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09"/>
      <c r="AK187" s="709"/>
      <c r="AL187" s="709"/>
      <c r="AM187" s="709"/>
      <c r="AN187" s="709"/>
      <c r="AO187" s="709"/>
      <c r="AP187" s="709"/>
      <c r="AQ187" s="709"/>
    </row>
    <row r="188" spans="1:43" s="75" customFormat="1" ht="164.65" customHeight="1">
      <c r="A188" s="236" t="s">
        <v>711</v>
      </c>
      <c r="B188" s="237" t="s">
        <v>712</v>
      </c>
      <c r="C188" s="208" t="s">
        <v>184</v>
      </c>
      <c r="D188" s="208" t="s">
        <v>37</v>
      </c>
      <c r="E188" s="134" t="s">
        <v>202</v>
      </c>
      <c r="F188" s="239"/>
      <c r="G188" s="239"/>
      <c r="H188" s="240"/>
      <c r="I188" s="241"/>
      <c r="J188" s="239"/>
      <c r="K188" s="239"/>
      <c r="L188" s="240"/>
      <c r="M188" s="123">
        <f>F188+G188+H188+J188+K188</f>
        <v>0</v>
      </c>
      <c r="N188" s="239"/>
      <c r="O188" s="239"/>
      <c r="P188" s="240"/>
      <c r="Q188" s="241"/>
      <c r="R188" s="239"/>
      <c r="S188" s="239"/>
      <c r="T188" s="240"/>
      <c r="U188" s="123">
        <f>N188+O188+P188+R188+S188</f>
        <v>0</v>
      </c>
      <c r="V188" s="247">
        <v>12000</v>
      </c>
      <c r="W188" s="239"/>
      <c r="X188" s="240"/>
      <c r="Y188" s="241"/>
      <c r="Z188" s="239"/>
      <c r="AA188" s="239"/>
      <c r="AB188" s="240"/>
      <c r="AC188" s="123">
        <f>V188+W188+X188+Z188+AA188</f>
        <v>12000</v>
      </c>
      <c r="AD188" s="247"/>
      <c r="AE188" s="239"/>
      <c r="AF188" s="240"/>
      <c r="AG188" s="241"/>
      <c r="AH188" s="239"/>
      <c r="AI188" s="239"/>
      <c r="AJ188" s="240"/>
      <c r="AK188" s="123">
        <f>AD188+AE188+AF188+AH188+AI188</f>
        <v>0</v>
      </c>
      <c r="AL188" s="118">
        <f>AC188+U188+M188+AK188</f>
        <v>12000</v>
      </c>
      <c r="AM188" s="237" t="s">
        <v>713</v>
      </c>
      <c r="AN188" s="144" t="s">
        <v>155</v>
      </c>
      <c r="AO188" s="208" t="s">
        <v>32</v>
      </c>
      <c r="AP188" s="207"/>
      <c r="AQ188" s="243"/>
    </row>
    <row r="189" spans="1:43" s="242" customFormat="1" ht="15">
      <c r="A189" s="709" t="s">
        <v>714</v>
      </c>
      <c r="B189" s="709"/>
      <c r="C189" s="709"/>
      <c r="D189" s="709"/>
      <c r="E189" s="709"/>
      <c r="F189" s="709"/>
      <c r="G189" s="709"/>
      <c r="H189" s="709"/>
      <c r="I189" s="709"/>
      <c r="J189" s="709"/>
      <c r="K189" s="709"/>
      <c r="L189" s="709"/>
      <c r="M189" s="709"/>
      <c r="N189" s="709"/>
      <c r="O189" s="709"/>
      <c r="P189" s="709"/>
      <c r="Q189" s="709"/>
      <c r="R189" s="709"/>
      <c r="S189" s="709"/>
      <c r="T189" s="709"/>
      <c r="U189" s="709"/>
      <c r="V189" s="709"/>
      <c r="W189" s="709"/>
      <c r="X189" s="709"/>
      <c r="Y189" s="709"/>
      <c r="Z189" s="709"/>
      <c r="AA189" s="709"/>
      <c r="AB189" s="709"/>
      <c r="AC189" s="709"/>
      <c r="AD189" s="709"/>
      <c r="AE189" s="709"/>
      <c r="AF189" s="709"/>
      <c r="AG189" s="709"/>
      <c r="AH189" s="709"/>
      <c r="AI189" s="709"/>
      <c r="AJ189" s="709"/>
      <c r="AK189" s="709"/>
      <c r="AL189" s="709"/>
      <c r="AM189" s="709"/>
      <c r="AN189" s="709"/>
      <c r="AO189" s="709"/>
      <c r="AP189" s="709"/>
      <c r="AQ189" s="709"/>
    </row>
    <row r="190" spans="1:43" s="75" customFormat="1" ht="164.65" customHeight="1">
      <c r="A190" s="236" t="s">
        <v>715</v>
      </c>
      <c r="B190" s="237" t="s">
        <v>716</v>
      </c>
      <c r="C190" s="208" t="s">
        <v>184</v>
      </c>
      <c r="D190" s="208" t="s">
        <v>37</v>
      </c>
      <c r="E190" s="221" t="s">
        <v>717</v>
      </c>
      <c r="F190" s="239"/>
      <c r="G190" s="239"/>
      <c r="H190" s="240"/>
      <c r="I190" s="241"/>
      <c r="J190" s="239"/>
      <c r="K190" s="239"/>
      <c r="L190" s="240"/>
      <c r="M190" s="120">
        <f>F190+G190+H190+J190+K190</f>
        <v>0</v>
      </c>
      <c r="N190" s="239"/>
      <c r="O190" s="239"/>
      <c r="P190" s="240"/>
      <c r="Q190" s="241"/>
      <c r="R190" s="239"/>
      <c r="S190" s="239"/>
      <c r="T190" s="240"/>
      <c r="U190" s="120">
        <f>N190+O190+P190+R190+S190</f>
        <v>0</v>
      </c>
      <c r="V190" s="247">
        <v>77500</v>
      </c>
      <c r="W190" s="239"/>
      <c r="X190" s="240"/>
      <c r="Y190" s="241"/>
      <c r="Z190" s="239"/>
      <c r="AA190" s="239"/>
      <c r="AB190" s="240"/>
      <c r="AC190" s="120">
        <f>V190+W190+X190+Z190+AA190</f>
        <v>77500</v>
      </c>
      <c r="AD190" s="247"/>
      <c r="AE190" s="239"/>
      <c r="AF190" s="240"/>
      <c r="AG190" s="241"/>
      <c r="AH190" s="239"/>
      <c r="AI190" s="239"/>
      <c r="AJ190" s="240"/>
      <c r="AK190" s="120">
        <f>AD190+AE190+AF190+AH190+AI190</f>
        <v>0</v>
      </c>
      <c r="AL190" s="121">
        <f>AC190+U190+M190+AK190</f>
        <v>77500</v>
      </c>
      <c r="AM190" s="237" t="s">
        <v>718</v>
      </c>
      <c r="AN190" s="144" t="s">
        <v>155</v>
      </c>
      <c r="AO190" s="208" t="s">
        <v>32</v>
      </c>
      <c r="AP190" s="207"/>
      <c r="AQ190" s="243"/>
    </row>
    <row r="191" spans="1:43" s="242" customFormat="1" ht="15">
      <c r="A191" s="709" t="s">
        <v>714</v>
      </c>
      <c r="B191" s="709"/>
      <c r="C191" s="709"/>
      <c r="D191" s="709"/>
      <c r="E191" s="709"/>
      <c r="F191" s="709"/>
      <c r="G191" s="709"/>
      <c r="H191" s="709"/>
      <c r="I191" s="709"/>
      <c r="J191" s="709"/>
      <c r="K191" s="709"/>
      <c r="L191" s="709"/>
      <c r="M191" s="709"/>
      <c r="N191" s="709"/>
      <c r="O191" s="709"/>
      <c r="P191" s="709"/>
      <c r="Q191" s="709"/>
      <c r="R191" s="709"/>
      <c r="S191" s="709"/>
      <c r="T191" s="709"/>
      <c r="U191" s="709"/>
      <c r="V191" s="709"/>
      <c r="W191" s="709"/>
      <c r="X191" s="709"/>
      <c r="Y191" s="709"/>
      <c r="Z191" s="709"/>
      <c r="AA191" s="709"/>
      <c r="AB191" s="709"/>
      <c r="AC191" s="709"/>
      <c r="AD191" s="709"/>
      <c r="AE191" s="709"/>
      <c r="AF191" s="709"/>
      <c r="AG191" s="709"/>
      <c r="AH191" s="709"/>
      <c r="AI191" s="709"/>
      <c r="AJ191" s="709"/>
      <c r="AK191" s="709"/>
      <c r="AL191" s="709"/>
      <c r="AM191" s="709"/>
      <c r="AN191" s="709"/>
      <c r="AO191" s="709"/>
      <c r="AP191" s="709"/>
      <c r="AQ191" s="709"/>
    </row>
    <row r="192" spans="1:43" s="75" customFormat="1" ht="164.65" customHeight="1">
      <c r="A192" s="236" t="s">
        <v>719</v>
      </c>
      <c r="B192" s="237" t="s">
        <v>720</v>
      </c>
      <c r="C192" s="208" t="s">
        <v>184</v>
      </c>
      <c r="D192" s="208" t="s">
        <v>37</v>
      </c>
      <c r="E192" s="134" t="s">
        <v>548</v>
      </c>
      <c r="F192" s="239"/>
      <c r="G192" s="239"/>
      <c r="H192" s="240"/>
      <c r="I192" s="241"/>
      <c r="J192" s="239"/>
      <c r="K192" s="239"/>
      <c r="L192" s="240"/>
      <c r="M192" s="120">
        <f>F192+G192+H192+J192+K192</f>
        <v>0</v>
      </c>
      <c r="N192" s="239"/>
      <c r="O192" s="239"/>
      <c r="P192" s="240"/>
      <c r="Q192" s="241"/>
      <c r="R192" s="239"/>
      <c r="S192" s="239"/>
      <c r="T192" s="240"/>
      <c r="U192" s="120">
        <f>N192+O192+P192+R192+S192</f>
        <v>0</v>
      </c>
      <c r="V192" s="247">
        <v>87000</v>
      </c>
      <c r="W192" s="239"/>
      <c r="X192" s="240"/>
      <c r="Y192" s="241"/>
      <c r="Z192" s="239"/>
      <c r="AA192" s="239"/>
      <c r="AB192" s="240"/>
      <c r="AC192" s="120">
        <f>V192+W192+X192+Z192+AA192</f>
        <v>87000</v>
      </c>
      <c r="AD192" s="247"/>
      <c r="AE192" s="239"/>
      <c r="AF192" s="240"/>
      <c r="AG192" s="241"/>
      <c r="AH192" s="239"/>
      <c r="AI192" s="239"/>
      <c r="AJ192" s="240"/>
      <c r="AK192" s="120">
        <f>AD192+AE192+AF192+AH192+AI192</f>
        <v>0</v>
      </c>
      <c r="AL192" s="121">
        <f>AC192+U192+M192+AK192</f>
        <v>87000</v>
      </c>
      <c r="AM192" s="237" t="s">
        <v>721</v>
      </c>
      <c r="AN192" s="144" t="s">
        <v>155</v>
      </c>
      <c r="AO192" s="208" t="s">
        <v>32</v>
      </c>
      <c r="AP192" s="207"/>
      <c r="AQ192" s="243"/>
    </row>
    <row r="193" spans="1:43" s="242" customFormat="1" ht="15">
      <c r="A193" s="709" t="s">
        <v>714</v>
      </c>
      <c r="B193" s="709"/>
      <c r="C193" s="709"/>
      <c r="D193" s="709"/>
      <c r="E193" s="709"/>
      <c r="F193" s="709"/>
      <c r="G193" s="709"/>
      <c r="H193" s="709"/>
      <c r="I193" s="709"/>
      <c r="J193" s="709"/>
      <c r="K193" s="709"/>
      <c r="L193" s="709"/>
      <c r="M193" s="709"/>
      <c r="N193" s="709"/>
      <c r="O193" s="709"/>
      <c r="P193" s="709"/>
      <c r="Q193" s="709"/>
      <c r="R193" s="709"/>
      <c r="S193" s="709"/>
      <c r="T193" s="709"/>
      <c r="U193" s="709"/>
      <c r="V193" s="709"/>
      <c r="W193" s="709"/>
      <c r="X193" s="709"/>
      <c r="Y193" s="709"/>
      <c r="Z193" s="709"/>
      <c r="AA193" s="709"/>
      <c r="AB193" s="709"/>
      <c r="AC193" s="709"/>
      <c r="AD193" s="709"/>
      <c r="AE193" s="709"/>
      <c r="AF193" s="709"/>
      <c r="AG193" s="709"/>
      <c r="AH193" s="709"/>
      <c r="AI193" s="709"/>
      <c r="AJ193" s="709"/>
      <c r="AK193" s="709"/>
      <c r="AL193" s="709"/>
      <c r="AM193" s="709"/>
      <c r="AN193" s="709"/>
      <c r="AO193" s="709"/>
      <c r="AP193" s="709"/>
      <c r="AQ193" s="709"/>
    </row>
    <row r="194" spans="1:43" s="75" customFormat="1" ht="164.65" customHeight="1">
      <c r="A194" s="236" t="s">
        <v>722</v>
      </c>
      <c r="B194" s="237" t="s">
        <v>723</v>
      </c>
      <c r="C194" s="208" t="s">
        <v>184</v>
      </c>
      <c r="D194" s="208" t="s">
        <v>37</v>
      </c>
      <c r="E194" s="180" t="s">
        <v>202</v>
      </c>
      <c r="F194" s="239"/>
      <c r="G194" s="239"/>
      <c r="H194" s="240"/>
      <c r="I194" s="241"/>
      <c r="J194" s="239"/>
      <c r="K194" s="239"/>
      <c r="L194" s="240"/>
      <c r="M194" s="120">
        <f>F194+G194+H194+J194+K194</f>
        <v>0</v>
      </c>
      <c r="N194" s="239"/>
      <c r="O194" s="239"/>
      <c r="P194" s="240"/>
      <c r="Q194" s="241"/>
      <c r="R194" s="239"/>
      <c r="S194" s="239"/>
      <c r="T194" s="240"/>
      <c r="U194" s="120">
        <f>N194+O194+P194+R194+S194</f>
        <v>0</v>
      </c>
      <c r="V194" s="247">
        <v>11000</v>
      </c>
      <c r="W194" s="239"/>
      <c r="X194" s="240"/>
      <c r="Y194" s="241"/>
      <c r="Z194" s="239"/>
      <c r="AA194" s="239"/>
      <c r="AB194" s="240"/>
      <c r="AC194" s="120">
        <f>V194+W194+X194+Z194+AA194</f>
        <v>11000</v>
      </c>
      <c r="AD194" s="247"/>
      <c r="AE194" s="239"/>
      <c r="AF194" s="240"/>
      <c r="AG194" s="241"/>
      <c r="AH194" s="239"/>
      <c r="AI194" s="239"/>
      <c r="AJ194" s="240"/>
      <c r="AK194" s="120">
        <f>AD194+AE194+AF194+AH194+AI194</f>
        <v>0</v>
      </c>
      <c r="AL194" s="121">
        <f>AC194+U194+M194+AK194</f>
        <v>11000</v>
      </c>
      <c r="AM194" s="237" t="s">
        <v>724</v>
      </c>
      <c r="AN194" s="144" t="s">
        <v>155</v>
      </c>
      <c r="AO194" s="208" t="s">
        <v>32</v>
      </c>
      <c r="AP194" s="207"/>
      <c r="AQ194" s="243"/>
    </row>
    <row r="195" spans="1:43" s="242" customFormat="1" ht="15">
      <c r="A195" s="709" t="s">
        <v>714</v>
      </c>
      <c r="B195" s="709"/>
      <c r="C195" s="709"/>
      <c r="D195" s="709"/>
      <c r="E195" s="709"/>
      <c r="F195" s="709"/>
      <c r="G195" s="709"/>
      <c r="H195" s="709"/>
      <c r="I195" s="709"/>
      <c r="J195" s="709"/>
      <c r="K195" s="709"/>
      <c r="L195" s="709"/>
      <c r="M195" s="709"/>
      <c r="N195" s="709"/>
      <c r="O195" s="709"/>
      <c r="P195" s="709"/>
      <c r="Q195" s="709"/>
      <c r="R195" s="709"/>
      <c r="S195" s="709"/>
      <c r="T195" s="709"/>
      <c r="U195" s="709"/>
      <c r="V195" s="709"/>
      <c r="W195" s="709"/>
      <c r="X195" s="709"/>
      <c r="Y195" s="709"/>
      <c r="Z195" s="709"/>
      <c r="AA195" s="709"/>
      <c r="AB195" s="709"/>
      <c r="AC195" s="709"/>
      <c r="AD195" s="709"/>
      <c r="AE195" s="709"/>
      <c r="AF195" s="709"/>
      <c r="AG195" s="709"/>
      <c r="AH195" s="709"/>
      <c r="AI195" s="709"/>
      <c r="AJ195" s="709"/>
      <c r="AK195" s="709"/>
      <c r="AL195" s="709"/>
      <c r="AM195" s="709"/>
      <c r="AN195" s="709"/>
      <c r="AO195" s="709"/>
      <c r="AP195" s="709"/>
      <c r="AQ195" s="709"/>
    </row>
    <row r="196" spans="1:43" s="75" customFormat="1" ht="164.65" customHeight="1">
      <c r="A196" s="236" t="s">
        <v>725</v>
      </c>
      <c r="B196" s="237" t="s">
        <v>726</v>
      </c>
      <c r="C196" s="208" t="s">
        <v>184</v>
      </c>
      <c r="D196" s="208" t="s">
        <v>37</v>
      </c>
      <c r="E196" s="134" t="s">
        <v>727</v>
      </c>
      <c r="F196" s="239"/>
      <c r="G196" s="239"/>
      <c r="H196" s="240"/>
      <c r="I196" s="241"/>
      <c r="J196" s="239"/>
      <c r="K196" s="239"/>
      <c r="L196" s="240"/>
      <c r="M196" s="120">
        <f>F196+G196+H196+J196+K196</f>
        <v>0</v>
      </c>
      <c r="N196" s="239"/>
      <c r="O196" s="239"/>
      <c r="P196" s="240"/>
      <c r="Q196" s="241"/>
      <c r="R196" s="239"/>
      <c r="S196" s="239"/>
      <c r="T196" s="240"/>
      <c r="U196" s="120">
        <f>N196+O196+P196+R196+S196</f>
        <v>0</v>
      </c>
      <c r="V196" s="247">
        <v>12000</v>
      </c>
      <c r="W196" s="239"/>
      <c r="X196" s="240"/>
      <c r="Y196" s="241"/>
      <c r="Z196" s="239"/>
      <c r="AA196" s="239"/>
      <c r="AB196" s="240"/>
      <c r="AC196" s="120">
        <f>V196+W196+X196+Z196+AA196</f>
        <v>12000</v>
      </c>
      <c r="AD196" s="247"/>
      <c r="AE196" s="239"/>
      <c r="AF196" s="240"/>
      <c r="AG196" s="241"/>
      <c r="AH196" s="239"/>
      <c r="AI196" s="239"/>
      <c r="AJ196" s="240"/>
      <c r="AK196" s="120">
        <f>AD196+AE196+AF196+AH196+AI196</f>
        <v>0</v>
      </c>
      <c r="AL196" s="121">
        <f>AC196+U196+M196+AK196</f>
        <v>12000</v>
      </c>
      <c r="AM196" s="237" t="s">
        <v>728</v>
      </c>
      <c r="AN196" s="144" t="s">
        <v>155</v>
      </c>
      <c r="AO196" s="208" t="s">
        <v>32</v>
      </c>
      <c r="AP196" s="207"/>
      <c r="AQ196" s="243"/>
    </row>
    <row r="197" spans="1:43" s="242" customFormat="1" ht="15">
      <c r="A197" s="709" t="s">
        <v>714</v>
      </c>
      <c r="B197" s="709"/>
      <c r="C197" s="709"/>
      <c r="D197" s="709"/>
      <c r="E197" s="709"/>
      <c r="F197" s="709"/>
      <c r="G197" s="709"/>
      <c r="H197" s="709"/>
      <c r="I197" s="709"/>
      <c r="J197" s="709"/>
      <c r="K197" s="709"/>
      <c r="L197" s="709"/>
      <c r="M197" s="709"/>
      <c r="N197" s="709"/>
      <c r="O197" s="709"/>
      <c r="P197" s="709"/>
      <c r="Q197" s="709"/>
      <c r="R197" s="709"/>
      <c r="S197" s="709"/>
      <c r="T197" s="709"/>
      <c r="U197" s="709"/>
      <c r="V197" s="709"/>
      <c r="W197" s="709"/>
      <c r="X197" s="709"/>
      <c r="Y197" s="709"/>
      <c r="Z197" s="709"/>
      <c r="AA197" s="709"/>
      <c r="AB197" s="709"/>
      <c r="AC197" s="709"/>
      <c r="AD197" s="709"/>
      <c r="AE197" s="709"/>
      <c r="AF197" s="709"/>
      <c r="AG197" s="709"/>
      <c r="AH197" s="709"/>
      <c r="AI197" s="709"/>
      <c r="AJ197" s="709"/>
      <c r="AK197" s="709"/>
      <c r="AL197" s="709"/>
      <c r="AM197" s="709"/>
      <c r="AN197" s="709"/>
      <c r="AO197" s="709"/>
      <c r="AP197" s="709"/>
      <c r="AQ197" s="709"/>
    </row>
    <row r="198" spans="1:43" s="75" customFormat="1" ht="210.75" customHeight="1">
      <c r="A198" s="114" t="s">
        <v>729</v>
      </c>
      <c r="B198" s="227" t="s">
        <v>730</v>
      </c>
      <c r="C198" s="116" t="s">
        <v>184</v>
      </c>
      <c r="D198" s="116" t="s">
        <v>37</v>
      </c>
      <c r="E198" s="188" t="s">
        <v>189</v>
      </c>
      <c r="F198" s="143"/>
      <c r="G198" s="143"/>
      <c r="H198" s="143"/>
      <c r="I198" s="219"/>
      <c r="J198" s="143"/>
      <c r="K198" s="143"/>
      <c r="L198" s="143"/>
      <c r="M198" s="189">
        <f>F198+G198+H198+J198+K198</f>
        <v>0</v>
      </c>
      <c r="N198" s="143"/>
      <c r="O198" s="143"/>
      <c r="P198" s="143"/>
      <c r="Q198" s="219"/>
      <c r="R198" s="143"/>
      <c r="S198" s="143"/>
      <c r="T198" s="143"/>
      <c r="U198" s="189">
        <f>N198+P198+R198+S198</f>
        <v>0</v>
      </c>
      <c r="V198" s="246">
        <v>0</v>
      </c>
      <c r="W198" s="143">
        <v>0</v>
      </c>
      <c r="X198" s="143"/>
      <c r="Y198" s="219"/>
      <c r="Z198" s="143"/>
      <c r="AA198" s="143"/>
      <c r="AB198" s="143"/>
      <c r="AC198" s="189">
        <f>V198+W198+X198+Z198+AA198</f>
        <v>0</v>
      </c>
      <c r="AD198" s="246">
        <v>50711</v>
      </c>
      <c r="AE198" s="143">
        <v>124100</v>
      </c>
      <c r="AF198" s="143"/>
      <c r="AG198" s="219"/>
      <c r="AH198" s="143"/>
      <c r="AI198" s="143"/>
      <c r="AJ198" s="143"/>
      <c r="AK198" s="189">
        <f>AD198+AE198+AF198+AH198+AI198</f>
        <v>174811</v>
      </c>
      <c r="AL198" s="118">
        <f>AC198+U198+M198+AK198</f>
        <v>174811</v>
      </c>
      <c r="AM198" s="227" t="s">
        <v>1983</v>
      </c>
      <c r="AN198" s="140" t="s">
        <v>475</v>
      </c>
      <c r="AO198" s="116" t="s">
        <v>32</v>
      </c>
      <c r="AP198" s="146"/>
      <c r="AQ198" s="146"/>
    </row>
    <row r="199" spans="1:43" s="242" customFormat="1" ht="19.5" customHeight="1">
      <c r="A199" s="709" t="s">
        <v>2003</v>
      </c>
      <c r="B199" s="709"/>
      <c r="C199" s="709"/>
      <c r="D199" s="709"/>
      <c r="E199" s="709"/>
      <c r="F199" s="709"/>
      <c r="G199" s="709"/>
      <c r="H199" s="709"/>
      <c r="I199" s="709"/>
      <c r="J199" s="709"/>
      <c r="K199" s="709"/>
      <c r="L199" s="709"/>
      <c r="M199" s="709"/>
      <c r="N199" s="709"/>
      <c r="O199" s="709"/>
      <c r="P199" s="709"/>
      <c r="Q199" s="709"/>
      <c r="R199" s="709"/>
      <c r="S199" s="709"/>
      <c r="T199" s="709"/>
      <c r="U199" s="709"/>
      <c r="V199" s="709"/>
      <c r="W199" s="709"/>
      <c r="X199" s="709"/>
      <c r="Y199" s="709"/>
      <c r="Z199" s="709"/>
      <c r="AA199" s="709"/>
      <c r="AB199" s="709"/>
      <c r="AC199" s="709"/>
      <c r="AD199" s="709"/>
      <c r="AE199" s="709"/>
      <c r="AF199" s="709"/>
      <c r="AG199" s="709"/>
      <c r="AH199" s="709"/>
      <c r="AI199" s="709"/>
      <c r="AJ199" s="709"/>
      <c r="AK199" s="709"/>
      <c r="AL199" s="709"/>
      <c r="AM199" s="709"/>
      <c r="AN199" s="709"/>
      <c r="AO199" s="709"/>
      <c r="AP199" s="709"/>
      <c r="AQ199" s="709"/>
    </row>
    <row r="200" spans="1:43" s="75" customFormat="1" ht="164.65" customHeight="1">
      <c r="A200" s="236" t="s">
        <v>731</v>
      </c>
      <c r="B200" s="237" t="s">
        <v>732</v>
      </c>
      <c r="C200" s="208" t="s">
        <v>256</v>
      </c>
      <c r="D200" s="208" t="s">
        <v>37</v>
      </c>
      <c r="E200" s="134" t="s">
        <v>548</v>
      </c>
      <c r="F200" s="239"/>
      <c r="G200" s="239"/>
      <c r="H200" s="240"/>
      <c r="I200" s="241"/>
      <c r="J200" s="239"/>
      <c r="K200" s="239"/>
      <c r="L200" s="240"/>
      <c r="M200" s="120">
        <f>F200+G200+H200+J200+K200</f>
        <v>0</v>
      </c>
      <c r="N200" s="239"/>
      <c r="O200" s="239"/>
      <c r="P200" s="240"/>
      <c r="Q200" s="241"/>
      <c r="R200" s="239"/>
      <c r="S200" s="239"/>
      <c r="T200" s="240"/>
      <c r="U200" s="120">
        <f>N200+O200+P200+R200+S200</f>
        <v>0</v>
      </c>
      <c r="V200" s="247">
        <v>23869</v>
      </c>
      <c r="W200" s="239"/>
      <c r="X200" s="240"/>
      <c r="Y200" s="241"/>
      <c r="Z200" s="239"/>
      <c r="AA200" s="239"/>
      <c r="AB200" s="240"/>
      <c r="AC200" s="120">
        <f>V200+W200+X200+Z200+AA200</f>
        <v>23869</v>
      </c>
      <c r="AD200" s="247"/>
      <c r="AE200" s="239"/>
      <c r="AF200" s="240"/>
      <c r="AG200" s="241"/>
      <c r="AH200" s="239"/>
      <c r="AI200" s="239"/>
      <c r="AJ200" s="240"/>
      <c r="AK200" s="120">
        <f>AD200+AE200+AF200+AH200+AI200</f>
        <v>0</v>
      </c>
      <c r="AL200" s="121">
        <f>AC200+U200+M200+AK200</f>
        <v>23869</v>
      </c>
      <c r="AM200" s="237" t="s">
        <v>733</v>
      </c>
      <c r="AN200" s="144" t="s">
        <v>155</v>
      </c>
      <c r="AO200" s="208" t="s">
        <v>32</v>
      </c>
      <c r="AP200" s="147" t="s">
        <v>33</v>
      </c>
      <c r="AQ200" s="142" t="s">
        <v>186</v>
      </c>
    </row>
    <row r="201" spans="1:43" s="242" customFormat="1" ht="15">
      <c r="A201" s="709" t="s">
        <v>714</v>
      </c>
      <c r="B201" s="709"/>
      <c r="C201" s="709"/>
      <c r="D201" s="709"/>
      <c r="E201" s="709"/>
      <c r="F201" s="709"/>
      <c r="G201" s="709"/>
      <c r="H201" s="709"/>
      <c r="I201" s="709"/>
      <c r="J201" s="709"/>
      <c r="K201" s="709"/>
      <c r="L201" s="709"/>
      <c r="M201" s="709"/>
      <c r="N201" s="709"/>
      <c r="O201" s="709"/>
      <c r="P201" s="709"/>
      <c r="Q201" s="709"/>
      <c r="R201" s="709"/>
      <c r="S201" s="709"/>
      <c r="T201" s="709"/>
      <c r="U201" s="709"/>
      <c r="V201" s="709"/>
      <c r="W201" s="709"/>
      <c r="X201" s="709"/>
      <c r="Y201" s="709"/>
      <c r="Z201" s="709"/>
      <c r="AA201" s="709"/>
      <c r="AB201" s="709"/>
      <c r="AC201" s="709"/>
      <c r="AD201" s="709"/>
      <c r="AE201" s="709"/>
      <c r="AF201" s="709"/>
      <c r="AG201" s="709"/>
      <c r="AH201" s="709"/>
      <c r="AI201" s="709"/>
      <c r="AJ201" s="709"/>
      <c r="AK201" s="709"/>
      <c r="AL201" s="709"/>
      <c r="AM201" s="709"/>
      <c r="AN201" s="709"/>
      <c r="AO201" s="709"/>
      <c r="AP201" s="709"/>
      <c r="AQ201" s="709"/>
    </row>
    <row r="202" spans="1:43" s="75" customFormat="1" ht="164.65" customHeight="1">
      <c r="A202" s="236" t="s">
        <v>734</v>
      </c>
      <c r="B202" s="237" t="s">
        <v>735</v>
      </c>
      <c r="C202" s="208" t="s">
        <v>184</v>
      </c>
      <c r="D202" s="208" t="s">
        <v>37</v>
      </c>
      <c r="E202" s="180" t="s">
        <v>222</v>
      </c>
      <c r="F202" s="239"/>
      <c r="G202" s="239"/>
      <c r="H202" s="240"/>
      <c r="I202" s="241"/>
      <c r="J202" s="239"/>
      <c r="K202" s="239"/>
      <c r="L202" s="240"/>
      <c r="M202" s="120">
        <f>F202+G202+H202+J202+K202</f>
        <v>0</v>
      </c>
      <c r="N202" s="239"/>
      <c r="O202" s="239"/>
      <c r="P202" s="240"/>
      <c r="Q202" s="241"/>
      <c r="R202" s="239"/>
      <c r="S202" s="239"/>
      <c r="T202" s="240"/>
      <c r="U202" s="120">
        <f>N202+O202+P202+R202+S202</f>
        <v>0</v>
      </c>
      <c r="V202" s="247">
        <v>21611</v>
      </c>
      <c r="W202" s="239"/>
      <c r="X202" s="240"/>
      <c r="Y202" s="241"/>
      <c r="Z202" s="239"/>
      <c r="AA202" s="239"/>
      <c r="AB202" s="240"/>
      <c r="AC202" s="123">
        <f>V202+W202+X202+Z202+AA202</f>
        <v>21611</v>
      </c>
      <c r="AD202" s="247"/>
      <c r="AE202" s="239"/>
      <c r="AF202" s="240"/>
      <c r="AG202" s="241"/>
      <c r="AH202" s="239"/>
      <c r="AI202" s="239"/>
      <c r="AJ202" s="240"/>
      <c r="AK202" s="120"/>
      <c r="AL202" s="121">
        <f>AC202+U202+M202+AK202</f>
        <v>21611</v>
      </c>
      <c r="AM202" s="237" t="s">
        <v>736</v>
      </c>
      <c r="AN202" s="144" t="s">
        <v>737</v>
      </c>
      <c r="AO202" s="208" t="s">
        <v>32</v>
      </c>
      <c r="AP202" s="147" t="s">
        <v>33</v>
      </c>
      <c r="AQ202" s="142" t="s">
        <v>186</v>
      </c>
    </row>
    <row r="203" spans="1:43" s="242" customFormat="1" ht="15">
      <c r="A203" s="709" t="s">
        <v>714</v>
      </c>
      <c r="B203" s="709"/>
      <c r="C203" s="709"/>
      <c r="D203" s="709"/>
      <c r="E203" s="709"/>
      <c r="F203" s="709"/>
      <c r="G203" s="709"/>
      <c r="H203" s="709"/>
      <c r="I203" s="709"/>
      <c r="J203" s="709"/>
      <c r="K203" s="709"/>
      <c r="L203" s="709"/>
      <c r="M203" s="709"/>
      <c r="N203" s="709"/>
      <c r="O203" s="709"/>
      <c r="P203" s="709"/>
      <c r="Q203" s="709"/>
      <c r="R203" s="709"/>
      <c r="S203" s="709"/>
      <c r="T203" s="709"/>
      <c r="U203" s="709"/>
      <c r="V203" s="709"/>
      <c r="W203" s="709"/>
      <c r="X203" s="709"/>
      <c r="Y203" s="709"/>
      <c r="Z203" s="709"/>
      <c r="AA203" s="709"/>
      <c r="AB203" s="709"/>
      <c r="AC203" s="709"/>
      <c r="AD203" s="709"/>
      <c r="AE203" s="709"/>
      <c r="AF203" s="709"/>
      <c r="AG203" s="709"/>
      <c r="AH203" s="709"/>
      <c r="AI203" s="709"/>
      <c r="AJ203" s="709"/>
      <c r="AK203" s="709"/>
      <c r="AL203" s="709"/>
      <c r="AM203" s="709"/>
      <c r="AN203" s="709"/>
      <c r="AO203" s="709"/>
      <c r="AP203" s="709"/>
      <c r="AQ203" s="709"/>
    </row>
    <row r="204" spans="1:43" s="75" customFormat="1" ht="164.65" customHeight="1">
      <c r="A204" s="236" t="s">
        <v>738</v>
      </c>
      <c r="B204" s="237" t="s">
        <v>739</v>
      </c>
      <c r="C204" s="208" t="s">
        <v>317</v>
      </c>
      <c r="D204" s="208" t="s">
        <v>27</v>
      </c>
      <c r="E204" s="221" t="s">
        <v>740</v>
      </c>
      <c r="F204" s="239"/>
      <c r="G204" s="239"/>
      <c r="H204" s="240"/>
      <c r="I204" s="241"/>
      <c r="J204" s="239"/>
      <c r="K204" s="239"/>
      <c r="L204" s="240"/>
      <c r="M204" s="120">
        <f>F204+G204+H204+J204+K204</f>
        <v>0</v>
      </c>
      <c r="N204" s="239"/>
      <c r="O204" s="239"/>
      <c r="P204" s="240"/>
      <c r="Q204" s="241"/>
      <c r="R204" s="239"/>
      <c r="S204" s="239"/>
      <c r="T204" s="240"/>
      <c r="U204" s="120">
        <f>N204+O204+P204+R204+S204</f>
        <v>0</v>
      </c>
      <c r="V204" s="247"/>
      <c r="W204" s="239"/>
      <c r="X204" s="240"/>
      <c r="Y204" s="241"/>
      <c r="Z204" s="239"/>
      <c r="AA204" s="239"/>
      <c r="AB204" s="240"/>
      <c r="AC204" s="120">
        <f>V204+W204+X204+Z204+AA204</f>
        <v>0</v>
      </c>
      <c r="AD204" s="247"/>
      <c r="AE204" s="239"/>
      <c r="AF204" s="240"/>
      <c r="AG204" s="241"/>
      <c r="AH204" s="239"/>
      <c r="AI204" s="239"/>
      <c r="AJ204" s="240"/>
      <c r="AK204" s="120">
        <f>AD204+AE204+AF204+AH204+AI204</f>
        <v>0</v>
      </c>
      <c r="AL204" s="121">
        <f>AC204+U204+M204+AK204</f>
        <v>0</v>
      </c>
      <c r="AM204" s="237"/>
      <c r="AN204" s="144" t="s">
        <v>268</v>
      </c>
      <c r="AO204" s="208" t="s">
        <v>32</v>
      </c>
      <c r="AP204" s="147" t="s">
        <v>33</v>
      </c>
      <c r="AQ204" s="142" t="s">
        <v>186</v>
      </c>
    </row>
    <row r="205" spans="1:43" s="242" customFormat="1" ht="15">
      <c r="A205" s="709" t="s">
        <v>714</v>
      </c>
      <c r="B205" s="709"/>
      <c r="C205" s="709"/>
      <c r="D205" s="709"/>
      <c r="E205" s="709"/>
      <c r="F205" s="709"/>
      <c r="G205" s="709"/>
      <c r="H205" s="709"/>
      <c r="I205" s="709"/>
      <c r="J205" s="709"/>
      <c r="K205" s="709"/>
      <c r="L205" s="709"/>
      <c r="M205" s="709"/>
      <c r="N205" s="709"/>
      <c r="O205" s="709"/>
      <c r="P205" s="709"/>
      <c r="Q205" s="709"/>
      <c r="R205" s="709"/>
      <c r="S205" s="709"/>
      <c r="T205" s="709"/>
      <c r="U205" s="709"/>
      <c r="V205" s="709"/>
      <c r="W205" s="709"/>
      <c r="X205" s="709"/>
      <c r="Y205" s="709"/>
      <c r="Z205" s="709"/>
      <c r="AA205" s="709"/>
      <c r="AB205" s="709"/>
      <c r="AC205" s="709"/>
      <c r="AD205" s="709"/>
      <c r="AE205" s="709"/>
      <c r="AF205" s="709"/>
      <c r="AG205" s="709"/>
      <c r="AH205" s="709"/>
      <c r="AI205" s="709"/>
      <c r="AJ205" s="709"/>
      <c r="AK205" s="709"/>
      <c r="AL205" s="709"/>
      <c r="AM205" s="709"/>
      <c r="AN205" s="709"/>
      <c r="AO205" s="709"/>
      <c r="AP205" s="709"/>
      <c r="AQ205" s="709"/>
    </row>
    <row r="206" spans="1:43" s="242" customFormat="1" ht="37.5" customHeight="1">
      <c r="A206" s="128" t="s">
        <v>741</v>
      </c>
      <c r="B206" s="724" t="s">
        <v>742</v>
      </c>
      <c r="C206" s="724"/>
      <c r="D206" s="724"/>
      <c r="E206" s="724"/>
      <c r="F206" s="724"/>
      <c r="G206" s="724"/>
      <c r="H206" s="724"/>
      <c r="I206" s="724"/>
      <c r="J206" s="724"/>
      <c r="K206" s="724"/>
      <c r="L206" s="724"/>
      <c r="M206" s="724"/>
      <c r="N206" s="724"/>
      <c r="O206" s="724"/>
      <c r="P206" s="724"/>
      <c r="Q206" s="724"/>
      <c r="R206" s="724"/>
      <c r="S206" s="724"/>
      <c r="T206" s="724"/>
      <c r="U206" s="724"/>
      <c r="V206" s="724"/>
      <c r="W206" s="724"/>
      <c r="X206" s="724"/>
      <c r="Y206" s="724"/>
      <c r="Z206" s="724"/>
      <c r="AA206" s="724"/>
      <c r="AB206" s="724"/>
      <c r="AC206" s="724"/>
      <c r="AD206" s="724"/>
      <c r="AE206" s="724"/>
      <c r="AF206" s="724"/>
      <c r="AG206" s="724"/>
      <c r="AH206" s="724"/>
      <c r="AI206" s="724"/>
      <c r="AJ206" s="724"/>
      <c r="AK206" s="724"/>
      <c r="AL206" s="724"/>
      <c r="AM206" s="724"/>
      <c r="AN206" s="724"/>
      <c r="AO206" s="724"/>
      <c r="AP206" s="724"/>
      <c r="AQ206" s="724"/>
    </row>
    <row r="207" spans="1:43" s="242" customFormat="1" ht="408.75" customHeight="1">
      <c r="A207" s="114" t="s">
        <v>743</v>
      </c>
      <c r="B207" s="227" t="s">
        <v>744</v>
      </c>
      <c r="C207" s="147" t="s">
        <v>285</v>
      </c>
      <c r="D207" s="147" t="s">
        <v>27</v>
      </c>
      <c r="E207" s="248" t="s">
        <v>745</v>
      </c>
      <c r="F207" s="249"/>
      <c r="G207" s="249"/>
      <c r="H207" s="249"/>
      <c r="I207" s="174"/>
      <c r="J207" s="249"/>
      <c r="K207" s="249"/>
      <c r="L207" s="249"/>
      <c r="M207" s="250">
        <v>0</v>
      </c>
      <c r="N207" s="251"/>
      <c r="O207" s="251"/>
      <c r="P207" s="251"/>
      <c r="Q207" s="252"/>
      <c r="R207" s="251"/>
      <c r="S207" s="251"/>
      <c r="T207" s="251"/>
      <c r="U207" s="250">
        <v>0</v>
      </c>
      <c r="V207" s="253">
        <v>0</v>
      </c>
      <c r="W207" s="251">
        <v>1462359</v>
      </c>
      <c r="X207" s="251">
        <v>287641</v>
      </c>
      <c r="Y207" s="252" t="s">
        <v>29</v>
      </c>
      <c r="Z207" s="251"/>
      <c r="AA207" s="251"/>
      <c r="AB207" s="251"/>
      <c r="AC207" s="251">
        <f>V207+W207+X207+Z207+AA207</f>
        <v>1750000</v>
      </c>
      <c r="AD207" s="253">
        <v>100000</v>
      </c>
      <c r="AE207" s="251">
        <v>448386</v>
      </c>
      <c r="AF207" s="251">
        <v>300331</v>
      </c>
      <c r="AG207" s="252"/>
      <c r="AH207" s="251"/>
      <c r="AI207" s="251"/>
      <c r="AJ207" s="251"/>
      <c r="AK207" s="251">
        <f>AD207+AE207+AF207+AH207+AI207</f>
        <v>848717</v>
      </c>
      <c r="AL207" s="118">
        <f>AC207+U207+M207+AK207</f>
        <v>2598717</v>
      </c>
      <c r="AM207" s="254" t="s">
        <v>746</v>
      </c>
      <c r="AN207" s="248" t="s">
        <v>747</v>
      </c>
      <c r="AO207" s="147" t="s">
        <v>32</v>
      </c>
      <c r="AP207" s="255"/>
      <c r="AQ207" s="255"/>
    </row>
    <row r="208" spans="1:43" s="256" customFormat="1" ht="30" customHeight="1">
      <c r="A208" s="713" t="s">
        <v>748</v>
      </c>
      <c r="B208" s="713"/>
      <c r="C208" s="713"/>
      <c r="D208" s="713"/>
      <c r="E208" s="713"/>
      <c r="F208" s="713"/>
      <c r="G208" s="713"/>
      <c r="H208" s="713"/>
      <c r="I208" s="713"/>
      <c r="J208" s="713"/>
      <c r="K208" s="713"/>
      <c r="L208" s="713"/>
      <c r="M208" s="713"/>
      <c r="N208" s="713"/>
      <c r="O208" s="713"/>
      <c r="P208" s="713"/>
      <c r="Q208" s="713"/>
      <c r="R208" s="713"/>
      <c r="S208" s="713"/>
      <c r="T208" s="713"/>
      <c r="U208" s="713"/>
      <c r="V208" s="713"/>
      <c r="W208" s="713"/>
      <c r="X208" s="713"/>
      <c r="Y208" s="713"/>
      <c r="Z208" s="713"/>
      <c r="AA208" s="713"/>
      <c r="AB208" s="713"/>
      <c r="AC208" s="713"/>
      <c r="AD208" s="713"/>
      <c r="AE208" s="713"/>
      <c r="AF208" s="713"/>
      <c r="AG208" s="713"/>
      <c r="AH208" s="713"/>
      <c r="AI208" s="713"/>
      <c r="AJ208" s="713"/>
      <c r="AK208" s="713"/>
      <c r="AL208" s="713"/>
      <c r="AM208" s="713"/>
      <c r="AN208" s="713"/>
      <c r="AO208" s="713"/>
      <c r="AP208" s="713"/>
      <c r="AQ208" s="713"/>
    </row>
    <row r="209" spans="1:43" s="242" customFormat="1" ht="408.75" customHeight="1">
      <c r="A209" s="114" t="s">
        <v>749</v>
      </c>
      <c r="B209" s="227" t="s">
        <v>750</v>
      </c>
      <c r="C209" s="147" t="s">
        <v>285</v>
      </c>
      <c r="D209" s="147" t="s">
        <v>27</v>
      </c>
      <c r="E209" s="248" t="s">
        <v>745</v>
      </c>
      <c r="F209" s="249"/>
      <c r="G209" s="249"/>
      <c r="H209" s="249"/>
      <c r="I209" s="174"/>
      <c r="J209" s="249"/>
      <c r="K209" s="249"/>
      <c r="L209" s="249"/>
      <c r="M209" s="250">
        <v>0</v>
      </c>
      <c r="N209" s="251"/>
      <c r="O209" s="251"/>
      <c r="P209" s="251"/>
      <c r="Q209" s="252"/>
      <c r="R209" s="251"/>
      <c r="S209" s="251"/>
      <c r="T209" s="251"/>
      <c r="U209" s="250">
        <v>0</v>
      </c>
      <c r="V209" s="253">
        <v>0</v>
      </c>
      <c r="W209" s="251">
        <v>1800000</v>
      </c>
      <c r="X209" s="251">
        <v>200000</v>
      </c>
      <c r="Y209" s="252" t="s">
        <v>29</v>
      </c>
      <c r="Z209" s="251"/>
      <c r="AA209" s="251"/>
      <c r="AB209" s="251"/>
      <c r="AC209" s="251">
        <f>V209+W209+X209+Z209+AA209</f>
        <v>2000000</v>
      </c>
      <c r="AD209" s="253"/>
      <c r="AE209" s="251"/>
      <c r="AF209" s="251"/>
      <c r="AG209" s="252"/>
      <c r="AH209" s="251"/>
      <c r="AI209" s="251"/>
      <c r="AJ209" s="251"/>
      <c r="AK209" s="251">
        <f>AD209+AE209+AF209+AH209+AI209</f>
        <v>0</v>
      </c>
      <c r="AL209" s="121">
        <f>AC209+U209+M209+AK209</f>
        <v>2000000</v>
      </c>
      <c r="AM209" s="227" t="s">
        <v>751</v>
      </c>
      <c r="AN209" s="257" t="s">
        <v>747</v>
      </c>
      <c r="AO209" s="258" t="s">
        <v>32</v>
      </c>
      <c r="AP209" s="259"/>
      <c r="AQ209" s="259"/>
    </row>
    <row r="210" spans="1:43" s="242" customFormat="1" ht="30" customHeight="1">
      <c r="A210" s="725" t="s">
        <v>752</v>
      </c>
      <c r="B210" s="725"/>
      <c r="C210" s="725"/>
      <c r="D210" s="725"/>
      <c r="E210" s="725"/>
      <c r="F210" s="725"/>
      <c r="G210" s="725"/>
      <c r="H210" s="725"/>
      <c r="I210" s="725"/>
      <c r="J210" s="725"/>
      <c r="K210" s="725"/>
      <c r="L210" s="725"/>
      <c r="M210" s="725"/>
      <c r="N210" s="725"/>
      <c r="O210" s="725"/>
      <c r="P210" s="725"/>
      <c r="Q210" s="725"/>
      <c r="R210" s="725"/>
      <c r="S210" s="725"/>
      <c r="T210" s="725"/>
      <c r="U210" s="725"/>
      <c r="V210" s="725"/>
      <c r="W210" s="725"/>
      <c r="X210" s="725"/>
      <c r="Y210" s="725"/>
      <c r="Z210" s="725"/>
      <c r="AA210" s="725"/>
      <c r="AB210" s="725"/>
      <c r="AC210" s="725"/>
      <c r="AD210" s="725"/>
      <c r="AE210" s="725"/>
      <c r="AF210" s="725"/>
      <c r="AG210" s="725"/>
      <c r="AH210" s="725"/>
      <c r="AI210" s="725"/>
      <c r="AJ210" s="725"/>
      <c r="AK210" s="725"/>
      <c r="AL210" s="725"/>
      <c r="AM210" s="725"/>
      <c r="AN210" s="725"/>
      <c r="AO210" s="725"/>
      <c r="AP210" s="725"/>
      <c r="AQ210" s="725"/>
    </row>
    <row r="211" spans="1:43" s="156" customFormat="1" ht="164.25" customHeight="1">
      <c r="A211" s="236" t="s">
        <v>753</v>
      </c>
      <c r="B211" s="237" t="s">
        <v>754</v>
      </c>
      <c r="C211" s="260" t="s">
        <v>285</v>
      </c>
      <c r="D211" s="258" t="s">
        <v>27</v>
      </c>
      <c r="E211" s="261" t="s">
        <v>745</v>
      </c>
      <c r="F211" s="262"/>
      <c r="G211" s="262"/>
      <c r="H211" s="263"/>
      <c r="I211" s="264"/>
      <c r="J211" s="262"/>
      <c r="K211" s="262"/>
      <c r="L211" s="263"/>
      <c r="M211" s="265">
        <f>F211+G211+H211+J211+K211</f>
        <v>0</v>
      </c>
      <c r="N211" s="262"/>
      <c r="O211" s="262"/>
      <c r="P211" s="263"/>
      <c r="Q211" s="264"/>
      <c r="R211" s="262"/>
      <c r="S211" s="262"/>
      <c r="T211" s="263"/>
      <c r="U211" s="265">
        <f>N211+O211+P211+R211+S211</f>
        <v>0</v>
      </c>
      <c r="V211" s="266"/>
      <c r="W211" s="262"/>
      <c r="X211" s="263"/>
      <c r="Y211" s="264" t="s">
        <v>29</v>
      </c>
      <c r="Z211" s="262"/>
      <c r="AA211" s="262"/>
      <c r="AB211" s="263"/>
      <c r="AC211" s="265">
        <f>V211+W211+X211+Z211+AA211</f>
        <v>0</v>
      </c>
      <c r="AD211" s="266"/>
      <c r="AE211" s="262"/>
      <c r="AF211" s="263"/>
      <c r="AG211" s="264"/>
      <c r="AH211" s="262"/>
      <c r="AI211" s="262"/>
      <c r="AJ211" s="263"/>
      <c r="AK211" s="265">
        <f>AD211+AE211+AF211+AH211+AI211</f>
        <v>0</v>
      </c>
      <c r="AL211" s="267">
        <v>1000000</v>
      </c>
      <c r="AM211" s="237" t="s">
        <v>755</v>
      </c>
      <c r="AN211" s="257" t="s">
        <v>756</v>
      </c>
      <c r="AO211" s="258" t="s">
        <v>32</v>
      </c>
      <c r="AP211" s="259"/>
      <c r="AQ211" s="268"/>
    </row>
    <row r="212" spans="1:43" s="242" customFormat="1" ht="30" customHeight="1">
      <c r="A212" s="725" t="s">
        <v>752</v>
      </c>
      <c r="B212" s="725"/>
      <c r="C212" s="725"/>
      <c r="D212" s="725"/>
      <c r="E212" s="725"/>
      <c r="F212" s="725"/>
      <c r="G212" s="725"/>
      <c r="H212" s="725"/>
      <c r="I212" s="725"/>
      <c r="J212" s="725"/>
      <c r="K212" s="725"/>
      <c r="L212" s="725"/>
      <c r="M212" s="725"/>
      <c r="N212" s="725"/>
      <c r="O212" s="725"/>
      <c r="P212" s="725"/>
      <c r="Q212" s="725"/>
      <c r="R212" s="725"/>
      <c r="S212" s="725"/>
      <c r="T212" s="725"/>
      <c r="U212" s="725"/>
      <c r="V212" s="725"/>
      <c r="W212" s="725"/>
      <c r="X212" s="725"/>
      <c r="Y212" s="725"/>
      <c r="Z212" s="725"/>
      <c r="AA212" s="725"/>
      <c r="AB212" s="725"/>
      <c r="AC212" s="725"/>
      <c r="AD212" s="725"/>
      <c r="AE212" s="725"/>
      <c r="AF212" s="725"/>
      <c r="AG212" s="725"/>
      <c r="AH212" s="725"/>
      <c r="AI212" s="725"/>
      <c r="AJ212" s="725"/>
      <c r="AK212" s="725"/>
      <c r="AL212" s="725"/>
      <c r="AM212" s="725"/>
      <c r="AN212" s="725"/>
      <c r="AO212" s="725"/>
      <c r="AP212" s="725"/>
      <c r="AQ212" s="725"/>
    </row>
    <row r="213" spans="1:43" s="156" customFormat="1" ht="49.5" customHeight="1">
      <c r="A213" s="114" t="s">
        <v>757</v>
      </c>
      <c r="B213" s="680" t="s">
        <v>2014</v>
      </c>
      <c r="C213" s="717"/>
      <c r="D213" s="717"/>
      <c r="E213" s="717"/>
      <c r="F213" s="717"/>
      <c r="G213" s="717"/>
      <c r="H213" s="717"/>
      <c r="I213" s="717"/>
      <c r="J213" s="717"/>
      <c r="K213" s="717"/>
      <c r="L213" s="717"/>
      <c r="M213" s="717"/>
      <c r="N213" s="717"/>
      <c r="O213" s="717"/>
      <c r="P213" s="717"/>
      <c r="Q213" s="717"/>
      <c r="R213" s="717"/>
      <c r="S213" s="717"/>
      <c r="T213" s="717"/>
      <c r="U213" s="717"/>
      <c r="V213" s="717"/>
      <c r="W213" s="717"/>
      <c r="X213" s="717"/>
      <c r="Y213" s="717"/>
      <c r="Z213" s="717"/>
      <c r="AA213" s="717"/>
      <c r="AB213" s="717"/>
      <c r="AC213" s="717"/>
      <c r="AD213" s="717"/>
      <c r="AE213" s="717"/>
      <c r="AF213" s="717"/>
      <c r="AG213" s="717"/>
      <c r="AH213" s="717"/>
      <c r="AI213" s="717"/>
      <c r="AJ213" s="717"/>
      <c r="AK213" s="717"/>
      <c r="AL213" s="717"/>
      <c r="AM213" s="717"/>
      <c r="AN213" s="717"/>
      <c r="AO213" s="717"/>
      <c r="AP213" s="717"/>
      <c r="AQ213" s="718"/>
    </row>
    <row r="214" spans="1:43" s="156" customFormat="1" ht="164.25" customHeight="1">
      <c r="A214" s="179" t="s">
        <v>759</v>
      </c>
      <c r="B214" s="548" t="s">
        <v>760</v>
      </c>
      <c r="C214" s="116" t="s">
        <v>184</v>
      </c>
      <c r="D214" s="116" t="s">
        <v>37</v>
      </c>
      <c r="E214" s="180" t="s">
        <v>176</v>
      </c>
      <c r="F214" s="118"/>
      <c r="G214" s="118"/>
      <c r="H214" s="143"/>
      <c r="I214" s="219"/>
      <c r="J214" s="118"/>
      <c r="K214" s="118"/>
      <c r="L214" s="143"/>
      <c r="M214" s="123">
        <f>F214+G214+H214+J214+K214</f>
        <v>0</v>
      </c>
      <c r="N214" s="118"/>
      <c r="O214" s="118"/>
      <c r="P214" s="143"/>
      <c r="Q214" s="219"/>
      <c r="R214" s="118"/>
      <c r="S214" s="118"/>
      <c r="T214" s="143"/>
      <c r="U214" s="123">
        <f>N214+O214+P214+R214+S214</f>
        <v>0</v>
      </c>
      <c r="V214" s="247"/>
      <c r="W214" s="118"/>
      <c r="X214" s="143"/>
      <c r="Y214" s="219"/>
      <c r="Z214" s="118"/>
      <c r="AA214" s="118"/>
      <c r="AB214" s="143"/>
      <c r="AC214" s="123">
        <f>V214+W214+X214+Z214+AA214</f>
        <v>0</v>
      </c>
      <c r="AD214" s="118">
        <v>51830</v>
      </c>
      <c r="AE214" s="118">
        <v>293705</v>
      </c>
      <c r="AF214" s="143"/>
      <c r="AG214" s="219"/>
      <c r="AH214" s="118"/>
      <c r="AI214" s="118"/>
      <c r="AJ214" s="143"/>
      <c r="AK214" s="123">
        <f>AD214+AE214+AF214+AH214+AI214</f>
        <v>345535</v>
      </c>
      <c r="AL214" s="118">
        <f>AC214+U214+M214+AK214</f>
        <v>345535</v>
      </c>
      <c r="AM214" s="227" t="s">
        <v>761</v>
      </c>
      <c r="AN214" s="140" t="s">
        <v>155</v>
      </c>
      <c r="AO214" s="116" t="s">
        <v>32</v>
      </c>
      <c r="AP214" s="146"/>
      <c r="AQ214" s="269"/>
    </row>
    <row r="215" spans="1:43" s="256" customFormat="1" ht="30" customHeight="1">
      <c r="A215" s="713" t="s">
        <v>748</v>
      </c>
      <c r="B215" s="713"/>
      <c r="C215" s="713"/>
      <c r="D215" s="713"/>
      <c r="E215" s="713"/>
      <c r="F215" s="713"/>
      <c r="G215" s="713"/>
      <c r="H215" s="713"/>
      <c r="I215" s="713"/>
      <c r="J215" s="713"/>
      <c r="K215" s="713"/>
      <c r="L215" s="713"/>
      <c r="M215" s="713"/>
      <c r="N215" s="713"/>
      <c r="O215" s="713"/>
      <c r="P215" s="713"/>
      <c r="Q215" s="713"/>
      <c r="R215" s="713"/>
      <c r="S215" s="713"/>
      <c r="T215" s="713"/>
      <c r="U215" s="713"/>
      <c r="V215" s="713"/>
      <c r="W215" s="713"/>
      <c r="X215" s="713"/>
      <c r="Y215" s="713"/>
      <c r="Z215" s="713"/>
      <c r="AA215" s="713"/>
      <c r="AB215" s="713"/>
      <c r="AC215" s="713"/>
      <c r="AD215" s="713"/>
      <c r="AE215" s="713"/>
      <c r="AF215" s="713"/>
      <c r="AG215" s="713"/>
      <c r="AH215" s="713"/>
      <c r="AI215" s="713"/>
      <c r="AJ215" s="713"/>
      <c r="AK215" s="713"/>
      <c r="AL215" s="713"/>
      <c r="AM215" s="713"/>
      <c r="AN215" s="713"/>
      <c r="AO215" s="713"/>
      <c r="AP215" s="713"/>
      <c r="AQ215" s="713"/>
    </row>
    <row r="216" spans="1:43" s="242" customFormat="1" ht="162.75" customHeight="1">
      <c r="A216" s="114" t="s">
        <v>762</v>
      </c>
      <c r="B216" s="227" t="s">
        <v>763</v>
      </c>
      <c r="C216" s="116" t="s">
        <v>290</v>
      </c>
      <c r="D216" s="116" t="s">
        <v>27</v>
      </c>
      <c r="E216" s="248" t="s">
        <v>764</v>
      </c>
      <c r="F216" s="143"/>
      <c r="G216" s="143"/>
      <c r="H216" s="143"/>
      <c r="I216" s="219"/>
      <c r="J216" s="143"/>
      <c r="K216" s="143"/>
      <c r="L216" s="143"/>
      <c r="M216" s="270"/>
      <c r="N216" s="233"/>
      <c r="O216" s="233"/>
      <c r="P216" s="233"/>
      <c r="Q216" s="271"/>
      <c r="R216" s="233"/>
      <c r="S216" s="233"/>
      <c r="T216" s="233"/>
      <c r="U216" s="270"/>
      <c r="V216" s="272">
        <v>75000</v>
      </c>
      <c r="W216" s="233">
        <v>225000</v>
      </c>
      <c r="X216" s="233"/>
      <c r="Y216" s="271"/>
      <c r="Z216" s="233"/>
      <c r="AA216" s="233"/>
      <c r="AB216" s="233"/>
      <c r="AC216" s="233">
        <v>300000</v>
      </c>
      <c r="AD216" s="272"/>
      <c r="AE216" s="233"/>
      <c r="AF216" s="233"/>
      <c r="AG216" s="271"/>
      <c r="AH216" s="233"/>
      <c r="AI216" s="233"/>
      <c r="AJ216" s="233"/>
      <c r="AK216" s="123">
        <f>AD216+AE216+AF216+AH216+AI216</f>
        <v>0</v>
      </c>
      <c r="AL216" s="121">
        <f>AC216+U216+M216+AK216</f>
        <v>300000</v>
      </c>
      <c r="AM216" s="254" t="s">
        <v>765</v>
      </c>
      <c r="AN216" s="140" t="s">
        <v>475</v>
      </c>
      <c r="AO216" s="116" t="s">
        <v>766</v>
      </c>
      <c r="AP216" s="146"/>
      <c r="AQ216" s="146"/>
    </row>
    <row r="217" spans="1:43" s="242" customFormat="1" ht="42" customHeight="1">
      <c r="A217" s="713" t="s">
        <v>191</v>
      </c>
      <c r="B217" s="713"/>
      <c r="C217" s="713"/>
      <c r="D217" s="713"/>
      <c r="E217" s="713"/>
      <c r="F217" s="713"/>
      <c r="G217" s="713"/>
      <c r="H217" s="713"/>
      <c r="I217" s="713"/>
      <c r="J217" s="713"/>
      <c r="K217" s="713"/>
      <c r="L217" s="713"/>
      <c r="M217" s="713"/>
      <c r="N217" s="713"/>
      <c r="O217" s="713"/>
      <c r="P217" s="713"/>
      <c r="Q217" s="713"/>
      <c r="R217" s="713"/>
      <c r="S217" s="713"/>
      <c r="T217" s="713"/>
      <c r="U217" s="713"/>
      <c r="V217" s="713"/>
      <c r="W217" s="713"/>
      <c r="X217" s="713"/>
      <c r="Y217" s="713"/>
      <c r="Z217" s="713"/>
      <c r="AA217" s="713"/>
      <c r="AB217" s="713"/>
      <c r="AC217" s="713"/>
      <c r="AD217" s="713"/>
      <c r="AE217" s="713"/>
      <c r="AF217" s="713"/>
      <c r="AG217" s="713"/>
      <c r="AH217" s="713"/>
      <c r="AI217" s="713"/>
      <c r="AJ217" s="713"/>
      <c r="AK217" s="713"/>
      <c r="AL217" s="713"/>
      <c r="AM217" s="713"/>
      <c r="AN217" s="713"/>
      <c r="AO217" s="713"/>
      <c r="AP217" s="713"/>
      <c r="AQ217" s="713"/>
    </row>
    <row r="218" spans="1:43" s="242" customFormat="1" ht="162.75" customHeight="1">
      <c r="A218" s="114" t="s">
        <v>767</v>
      </c>
      <c r="B218" s="227" t="s">
        <v>768</v>
      </c>
      <c r="C218" s="558" t="s">
        <v>259</v>
      </c>
      <c r="D218" s="116" t="s">
        <v>27</v>
      </c>
      <c r="E218" s="559"/>
      <c r="F218" s="143"/>
      <c r="G218" s="143"/>
      <c r="H218" s="143"/>
      <c r="I218" s="219"/>
      <c r="J218" s="143"/>
      <c r="K218" s="143"/>
      <c r="L218" s="143"/>
      <c r="M218" s="270"/>
      <c r="N218" s="233"/>
      <c r="O218" s="233"/>
      <c r="P218" s="233"/>
      <c r="Q218" s="271"/>
      <c r="R218" s="233"/>
      <c r="S218" s="233"/>
      <c r="T218" s="233"/>
      <c r="U218" s="270"/>
      <c r="V218" s="560"/>
      <c r="W218" s="233"/>
      <c r="X218" s="233"/>
      <c r="Y218" s="271"/>
      <c r="Z218" s="233"/>
      <c r="AA218" s="233"/>
      <c r="AB218" s="233"/>
      <c r="AC218" s="233"/>
      <c r="AD218" s="561"/>
      <c r="AE218" s="233"/>
      <c r="AF218" s="143">
        <v>4845000</v>
      </c>
      <c r="AG218" s="219" t="s">
        <v>769</v>
      </c>
      <c r="AH218" s="233"/>
      <c r="AI218" s="143">
        <v>855000</v>
      </c>
      <c r="AJ218" s="143"/>
      <c r="AK218" s="123">
        <f>AD218+AE218+AF218+AH218+AI218</f>
        <v>5700000</v>
      </c>
      <c r="AL218" s="118">
        <f>AC218+U218+M218+AK218</f>
        <v>5700000</v>
      </c>
      <c r="AM218" s="254" t="s">
        <v>1936</v>
      </c>
      <c r="AN218" s="140" t="s">
        <v>770</v>
      </c>
      <c r="AO218" s="116" t="s">
        <v>212</v>
      </c>
      <c r="AP218" s="146"/>
      <c r="AQ218" s="146"/>
    </row>
    <row r="219" spans="1:43" s="242" customFormat="1" ht="30" customHeight="1">
      <c r="A219" s="725" t="s">
        <v>1939</v>
      </c>
      <c r="B219" s="725"/>
      <c r="C219" s="725"/>
      <c r="D219" s="725"/>
      <c r="E219" s="725"/>
      <c r="F219" s="725"/>
      <c r="G219" s="725"/>
      <c r="H219" s="725"/>
      <c r="I219" s="725"/>
      <c r="J219" s="725"/>
      <c r="K219" s="725"/>
      <c r="L219" s="725"/>
      <c r="M219" s="725"/>
      <c r="N219" s="725"/>
      <c r="O219" s="725"/>
      <c r="P219" s="725"/>
      <c r="Q219" s="725"/>
      <c r="R219" s="725"/>
      <c r="S219" s="725"/>
      <c r="T219" s="725"/>
      <c r="U219" s="725"/>
      <c r="V219" s="725"/>
      <c r="W219" s="725"/>
      <c r="X219" s="725"/>
      <c r="Y219" s="725"/>
      <c r="Z219" s="725"/>
      <c r="AA219" s="725"/>
      <c r="AB219" s="725"/>
      <c r="AC219" s="725"/>
      <c r="AD219" s="725"/>
      <c r="AE219" s="725"/>
      <c r="AF219" s="725"/>
      <c r="AG219" s="725"/>
      <c r="AH219" s="725"/>
      <c r="AI219" s="725"/>
      <c r="AJ219" s="725"/>
      <c r="AK219" s="725"/>
      <c r="AL219" s="725"/>
      <c r="AM219" s="725"/>
      <c r="AN219" s="725"/>
      <c r="AO219" s="725"/>
      <c r="AP219" s="725"/>
      <c r="AQ219" s="725"/>
    </row>
    <row r="220" spans="1:43" s="567" customFormat="1" ht="138" customHeight="1">
      <c r="A220" s="562" t="s">
        <v>771</v>
      </c>
      <c r="B220" s="563" t="s">
        <v>1911</v>
      </c>
      <c r="C220" s="564" t="s">
        <v>175</v>
      </c>
      <c r="D220" s="562" t="s">
        <v>37</v>
      </c>
      <c r="E220" s="221" t="s">
        <v>548</v>
      </c>
      <c r="F220" s="562"/>
      <c r="G220" s="562"/>
      <c r="H220" s="562"/>
      <c r="I220" s="562"/>
      <c r="J220" s="562"/>
      <c r="K220" s="562"/>
      <c r="L220" s="562"/>
      <c r="M220" s="562"/>
      <c r="N220" s="562"/>
      <c r="O220" s="562"/>
      <c r="P220" s="562"/>
      <c r="Q220" s="562"/>
      <c r="R220" s="562"/>
      <c r="S220" s="562"/>
      <c r="T220" s="562"/>
      <c r="U220" s="562"/>
      <c r="V220" s="562"/>
      <c r="W220" s="562"/>
      <c r="X220" s="562"/>
      <c r="Y220" s="562"/>
      <c r="Z220" s="562"/>
      <c r="AA220" s="562"/>
      <c r="AB220" s="562"/>
      <c r="AC220" s="562"/>
      <c r="AD220" s="565">
        <v>75000</v>
      </c>
      <c r="AE220" s="118"/>
      <c r="AF220" s="118"/>
      <c r="AG220" s="143"/>
      <c r="AH220" s="118"/>
      <c r="AI220" s="118"/>
      <c r="AJ220" s="143"/>
      <c r="AK220" s="123">
        <f>AD220+AE220+AF220+AH220+AI220</f>
        <v>75000</v>
      </c>
      <c r="AL220" s="118">
        <f>AC220+U220+M220+AK220</f>
        <v>75000</v>
      </c>
      <c r="AM220" s="566" t="s">
        <v>1935</v>
      </c>
      <c r="AN220" s="140" t="s">
        <v>1910</v>
      </c>
      <c r="AO220" s="116" t="s">
        <v>212</v>
      </c>
      <c r="AP220" s="562"/>
      <c r="AQ220" s="562"/>
    </row>
    <row r="221" spans="1:43" s="242" customFormat="1" ht="30" customHeight="1">
      <c r="A221" s="725" t="s">
        <v>1939</v>
      </c>
      <c r="B221" s="725"/>
      <c r="C221" s="725"/>
      <c r="D221" s="725"/>
      <c r="E221" s="725"/>
      <c r="F221" s="725"/>
      <c r="G221" s="725"/>
      <c r="H221" s="725"/>
      <c r="I221" s="725"/>
      <c r="J221" s="725"/>
      <c r="K221" s="725"/>
      <c r="L221" s="725"/>
      <c r="M221" s="725"/>
      <c r="N221" s="725"/>
      <c r="O221" s="725"/>
      <c r="P221" s="725"/>
      <c r="Q221" s="725"/>
      <c r="R221" s="725"/>
      <c r="S221" s="725"/>
      <c r="T221" s="725"/>
      <c r="U221" s="725"/>
      <c r="V221" s="725"/>
      <c r="W221" s="725"/>
      <c r="X221" s="725"/>
      <c r="Y221" s="725"/>
      <c r="Z221" s="725"/>
      <c r="AA221" s="725"/>
      <c r="AB221" s="725"/>
      <c r="AC221" s="725"/>
      <c r="AD221" s="725"/>
      <c r="AE221" s="725"/>
      <c r="AF221" s="725"/>
      <c r="AG221" s="725"/>
      <c r="AH221" s="725"/>
      <c r="AI221" s="725"/>
      <c r="AJ221" s="725"/>
      <c r="AK221" s="725"/>
      <c r="AL221" s="725"/>
      <c r="AM221" s="725"/>
      <c r="AN221" s="725"/>
      <c r="AO221" s="725"/>
      <c r="AP221" s="725"/>
      <c r="AQ221" s="725"/>
    </row>
    <row r="222" spans="1:43" s="242" customFormat="1" ht="90" customHeight="1">
      <c r="A222" s="568" t="s">
        <v>1912</v>
      </c>
      <c r="B222" s="569" t="s">
        <v>1913</v>
      </c>
      <c r="C222" s="570" t="s">
        <v>184</v>
      </c>
      <c r="D222" s="116" t="s">
        <v>27</v>
      </c>
      <c r="E222" s="221" t="s">
        <v>548</v>
      </c>
      <c r="F222" s="571"/>
      <c r="G222" s="571"/>
      <c r="H222" s="571"/>
      <c r="I222" s="556"/>
      <c r="J222" s="571"/>
      <c r="K222" s="571"/>
      <c r="L222" s="556"/>
      <c r="M222" s="571"/>
      <c r="N222" s="571"/>
      <c r="O222" s="571"/>
      <c r="P222" s="571"/>
      <c r="Q222" s="556"/>
      <c r="R222" s="571"/>
      <c r="S222" s="571"/>
      <c r="T222" s="556"/>
      <c r="U222" s="571"/>
      <c r="V222" s="118">
        <v>23653</v>
      </c>
      <c r="W222" s="118"/>
      <c r="X222" s="118"/>
      <c r="Y222" s="143"/>
      <c r="Z222" s="118"/>
      <c r="AA222" s="118"/>
      <c r="AB222" s="143"/>
      <c r="AC222" s="123">
        <f>V222+W222+X222+Z222+AA222</f>
        <v>23653</v>
      </c>
      <c r="AD222" s="118">
        <v>483000</v>
      </c>
      <c r="AE222" s="118">
        <v>860000</v>
      </c>
      <c r="AF222" s="118"/>
      <c r="AG222" s="143"/>
      <c r="AH222" s="118"/>
      <c r="AI222" s="118"/>
      <c r="AJ222" s="143"/>
      <c r="AK222" s="123">
        <f>AD222+AE222+AF222+AH222+AI222</f>
        <v>1343000</v>
      </c>
      <c r="AL222" s="118">
        <f>AC222+U222+M222+AK222</f>
        <v>1366653</v>
      </c>
      <c r="AM222" s="572" t="s">
        <v>1932</v>
      </c>
      <c r="AN222" s="140" t="s">
        <v>43</v>
      </c>
      <c r="AO222" s="116" t="s">
        <v>212</v>
      </c>
      <c r="AP222" s="556"/>
      <c r="AQ222" s="556"/>
    </row>
    <row r="223" spans="1:43" s="242" customFormat="1" ht="39" customHeight="1">
      <c r="A223" s="725" t="s">
        <v>2003</v>
      </c>
      <c r="B223" s="725"/>
      <c r="C223" s="725"/>
      <c r="D223" s="725"/>
      <c r="E223" s="725"/>
      <c r="F223" s="725"/>
      <c r="G223" s="725"/>
      <c r="H223" s="725"/>
      <c r="I223" s="725"/>
      <c r="J223" s="725"/>
      <c r="K223" s="725"/>
      <c r="L223" s="725"/>
      <c r="M223" s="725"/>
      <c r="N223" s="725"/>
      <c r="O223" s="725"/>
      <c r="P223" s="725"/>
      <c r="Q223" s="725"/>
      <c r="R223" s="725"/>
      <c r="S223" s="725"/>
      <c r="T223" s="725"/>
      <c r="U223" s="725"/>
      <c r="V223" s="725"/>
      <c r="W223" s="725"/>
      <c r="X223" s="725"/>
      <c r="Y223" s="725"/>
      <c r="Z223" s="725"/>
      <c r="AA223" s="725"/>
      <c r="AB223" s="725"/>
      <c r="AC223" s="725"/>
      <c r="AD223" s="725"/>
      <c r="AE223" s="725"/>
      <c r="AF223" s="725"/>
      <c r="AG223" s="725"/>
      <c r="AH223" s="725"/>
      <c r="AI223" s="725"/>
      <c r="AJ223" s="725"/>
      <c r="AK223" s="725"/>
      <c r="AL223" s="725"/>
      <c r="AM223" s="725"/>
      <c r="AN223" s="725"/>
      <c r="AO223" s="725"/>
      <c r="AP223" s="725"/>
      <c r="AQ223" s="725"/>
    </row>
    <row r="224" spans="1:43" s="242" customFormat="1" ht="82.5" customHeight="1">
      <c r="A224" s="568" t="s">
        <v>1916</v>
      </c>
      <c r="B224" s="569" t="s">
        <v>1914</v>
      </c>
      <c r="C224" s="570" t="s">
        <v>184</v>
      </c>
      <c r="D224" s="116" t="s">
        <v>27</v>
      </c>
      <c r="E224" s="221" t="s">
        <v>548</v>
      </c>
      <c r="F224" s="571"/>
      <c r="G224" s="571"/>
      <c r="H224" s="571"/>
      <c r="I224" s="556"/>
      <c r="J224" s="571"/>
      <c r="K224" s="571"/>
      <c r="L224" s="556"/>
      <c r="M224" s="571"/>
      <c r="N224" s="571"/>
      <c r="O224" s="571"/>
      <c r="P224" s="571"/>
      <c r="Q224" s="556"/>
      <c r="R224" s="571"/>
      <c r="S224" s="571"/>
      <c r="T224" s="556"/>
      <c r="U224" s="571"/>
      <c r="V224" s="118">
        <v>137023</v>
      </c>
      <c r="W224" s="118"/>
      <c r="X224" s="118"/>
      <c r="Y224" s="143"/>
      <c r="Z224" s="118"/>
      <c r="AA224" s="118"/>
      <c r="AB224" s="143"/>
      <c r="AC224" s="123">
        <f>V224+W224+X224+Z224+AA224</f>
        <v>137023</v>
      </c>
      <c r="AD224" s="596">
        <v>167639</v>
      </c>
      <c r="AE224" s="118">
        <v>152081</v>
      </c>
      <c r="AF224" s="118"/>
      <c r="AG224" s="143"/>
      <c r="AH224" s="118"/>
      <c r="AI224" s="118"/>
      <c r="AJ224" s="143"/>
      <c r="AK224" s="123">
        <f>AD224+AE224+AF224+AH224+AI224</f>
        <v>319720</v>
      </c>
      <c r="AL224" s="118">
        <f>AC224+U224+M224+AK224</f>
        <v>456743</v>
      </c>
      <c r="AM224" s="572" t="s">
        <v>1933</v>
      </c>
      <c r="AN224" s="568" t="s">
        <v>475</v>
      </c>
      <c r="AO224" s="116" t="s">
        <v>212</v>
      </c>
      <c r="AP224" s="556"/>
      <c r="AQ224" s="556"/>
    </row>
    <row r="225" spans="1:43" s="242" customFormat="1" ht="41.25" customHeight="1">
      <c r="A225" s="725" t="s">
        <v>1939</v>
      </c>
      <c r="B225" s="725"/>
      <c r="C225" s="725"/>
      <c r="D225" s="725"/>
      <c r="E225" s="725"/>
      <c r="F225" s="725"/>
      <c r="G225" s="725"/>
      <c r="H225" s="725"/>
      <c r="I225" s="725"/>
      <c r="J225" s="725"/>
      <c r="K225" s="725"/>
      <c r="L225" s="725"/>
      <c r="M225" s="725"/>
      <c r="N225" s="725"/>
      <c r="O225" s="725"/>
      <c r="P225" s="725"/>
      <c r="Q225" s="725"/>
      <c r="R225" s="725"/>
      <c r="S225" s="725"/>
      <c r="T225" s="725"/>
      <c r="U225" s="725"/>
      <c r="V225" s="725"/>
      <c r="W225" s="725"/>
      <c r="X225" s="725"/>
      <c r="Y225" s="725"/>
      <c r="Z225" s="725"/>
      <c r="AA225" s="725"/>
      <c r="AB225" s="725"/>
      <c r="AC225" s="725"/>
      <c r="AD225" s="725"/>
      <c r="AE225" s="725"/>
      <c r="AF225" s="725"/>
      <c r="AG225" s="725"/>
      <c r="AH225" s="725"/>
      <c r="AI225" s="725"/>
      <c r="AJ225" s="725"/>
      <c r="AK225" s="725"/>
      <c r="AL225" s="725"/>
      <c r="AM225" s="725"/>
      <c r="AN225" s="725"/>
      <c r="AO225" s="725"/>
      <c r="AP225" s="725"/>
      <c r="AQ225" s="725"/>
    </row>
    <row r="226" spans="1:43" s="242" customFormat="1" ht="135.75" customHeight="1">
      <c r="A226" s="568" t="s">
        <v>1917</v>
      </c>
      <c r="B226" s="569" t="s">
        <v>1915</v>
      </c>
      <c r="C226" s="570" t="s">
        <v>184</v>
      </c>
      <c r="D226" s="116" t="s">
        <v>27</v>
      </c>
      <c r="E226" s="221" t="s">
        <v>548</v>
      </c>
      <c r="F226" s="571"/>
      <c r="G226" s="571"/>
      <c r="H226" s="571"/>
      <c r="I226" s="556"/>
      <c r="J226" s="571"/>
      <c r="K226" s="571"/>
      <c r="L226" s="556"/>
      <c r="M226" s="571"/>
      <c r="N226" s="571"/>
      <c r="O226" s="571"/>
      <c r="P226" s="571"/>
      <c r="Q226" s="556"/>
      <c r="R226" s="571"/>
      <c r="S226" s="571"/>
      <c r="T226" s="556"/>
      <c r="U226" s="571"/>
      <c r="V226" s="118">
        <v>185868</v>
      </c>
      <c r="W226" s="118"/>
      <c r="X226" s="118"/>
      <c r="Y226" s="143"/>
      <c r="Z226" s="118"/>
      <c r="AA226" s="118"/>
      <c r="AB226" s="143"/>
      <c r="AC226" s="123">
        <f>V226+W226+X226+Z226+AA226</f>
        <v>185868</v>
      </c>
      <c r="AD226" s="118">
        <v>135523</v>
      </c>
      <c r="AE226" s="118">
        <v>325269</v>
      </c>
      <c r="AF226" s="118"/>
      <c r="AG226" s="143"/>
      <c r="AH226" s="118"/>
      <c r="AI226" s="118"/>
      <c r="AJ226" s="143"/>
      <c r="AK226" s="123">
        <f>AD226+AE226+AF226+AH226+AI226</f>
        <v>460792</v>
      </c>
      <c r="AL226" s="118">
        <f>AC226+U226+M226+AK226</f>
        <v>646660</v>
      </c>
      <c r="AM226" s="572" t="s">
        <v>1934</v>
      </c>
      <c r="AN226" s="140" t="s">
        <v>475</v>
      </c>
      <c r="AO226" s="116" t="s">
        <v>212</v>
      </c>
      <c r="AP226" s="556"/>
      <c r="AQ226" s="556"/>
    </row>
    <row r="227" spans="1:43" s="242" customFormat="1" ht="45.75" customHeight="1">
      <c r="A227" s="725" t="s">
        <v>1939</v>
      </c>
      <c r="B227" s="725"/>
      <c r="C227" s="725"/>
      <c r="D227" s="725"/>
      <c r="E227" s="725"/>
      <c r="F227" s="725"/>
      <c r="G227" s="725"/>
      <c r="H227" s="725"/>
      <c r="I227" s="725"/>
      <c r="J227" s="725"/>
      <c r="K227" s="725"/>
      <c r="L227" s="725"/>
      <c r="M227" s="725"/>
      <c r="N227" s="725"/>
      <c r="O227" s="725"/>
      <c r="P227" s="725"/>
      <c r="Q227" s="725"/>
      <c r="R227" s="725"/>
      <c r="S227" s="725"/>
      <c r="T227" s="725"/>
      <c r="U227" s="725"/>
      <c r="V227" s="725"/>
      <c r="W227" s="725"/>
      <c r="X227" s="725"/>
      <c r="Y227" s="725"/>
      <c r="Z227" s="725"/>
      <c r="AA227" s="725"/>
      <c r="AB227" s="725"/>
      <c r="AC227" s="725"/>
      <c r="AD227" s="725"/>
      <c r="AE227" s="725"/>
      <c r="AF227" s="725"/>
      <c r="AG227" s="725"/>
      <c r="AH227" s="725"/>
      <c r="AI227" s="725"/>
      <c r="AJ227" s="725"/>
      <c r="AK227" s="725"/>
      <c r="AL227" s="725"/>
      <c r="AM227" s="725"/>
      <c r="AN227" s="725"/>
      <c r="AO227" s="725"/>
      <c r="AP227" s="725"/>
      <c r="AQ227" s="725"/>
    </row>
    <row r="228" spans="1:43" s="242" customFormat="1" ht="96" customHeight="1">
      <c r="A228" s="568" t="s">
        <v>1918</v>
      </c>
      <c r="B228" s="525" t="s">
        <v>1919</v>
      </c>
      <c r="C228" s="570" t="s">
        <v>184</v>
      </c>
      <c r="D228" s="116" t="s">
        <v>27</v>
      </c>
      <c r="E228" s="221" t="s">
        <v>548</v>
      </c>
      <c r="F228" s="571"/>
      <c r="G228" s="571"/>
      <c r="H228" s="571"/>
      <c r="I228" s="556"/>
      <c r="J228" s="571"/>
      <c r="K228" s="571"/>
      <c r="L228" s="556"/>
      <c r="M228" s="571"/>
      <c r="N228" s="571"/>
      <c r="O228" s="571"/>
      <c r="P228" s="571"/>
      <c r="Q228" s="556"/>
      <c r="R228" s="571"/>
      <c r="S228" s="571"/>
      <c r="T228" s="556"/>
      <c r="U228" s="571"/>
      <c r="V228" s="118"/>
      <c r="W228" s="118"/>
      <c r="X228" s="118"/>
      <c r="Y228" s="143"/>
      <c r="Z228" s="118"/>
      <c r="AA228" s="118"/>
      <c r="AB228" s="143"/>
      <c r="AC228" s="123">
        <f>V228+W228+X228+Z228+AA228</f>
        <v>0</v>
      </c>
      <c r="AD228" s="118">
        <v>56430</v>
      </c>
      <c r="AE228" s="118">
        <v>165000</v>
      </c>
      <c r="AF228" s="118"/>
      <c r="AG228" s="143"/>
      <c r="AH228" s="118"/>
      <c r="AI228" s="118"/>
      <c r="AJ228" s="143"/>
      <c r="AK228" s="123">
        <f>AD228+AE228+AF228+AH228+AI228</f>
        <v>221430</v>
      </c>
      <c r="AL228" s="118">
        <f>AC228+U228+M228+AK228</f>
        <v>221430</v>
      </c>
      <c r="AM228" s="572" t="s">
        <v>1920</v>
      </c>
      <c r="AN228" s="140" t="s">
        <v>475</v>
      </c>
      <c r="AO228" s="116" t="s">
        <v>212</v>
      </c>
      <c r="AP228" s="556"/>
      <c r="AQ228" s="556"/>
    </row>
    <row r="229" spans="1:43" s="242" customFormat="1" ht="45.75" customHeight="1">
      <c r="A229" s="725" t="s">
        <v>1939</v>
      </c>
      <c r="B229" s="725"/>
      <c r="C229" s="725"/>
      <c r="D229" s="725"/>
      <c r="E229" s="725"/>
      <c r="F229" s="725"/>
      <c r="G229" s="725"/>
      <c r="H229" s="725"/>
      <c r="I229" s="725"/>
      <c r="J229" s="725"/>
      <c r="K229" s="725"/>
      <c r="L229" s="725"/>
      <c r="M229" s="725"/>
      <c r="N229" s="725"/>
      <c r="O229" s="725"/>
      <c r="P229" s="725"/>
      <c r="Q229" s="725"/>
      <c r="R229" s="725"/>
      <c r="S229" s="725"/>
      <c r="T229" s="725"/>
      <c r="U229" s="725"/>
      <c r="V229" s="725"/>
      <c r="W229" s="725"/>
      <c r="X229" s="725"/>
      <c r="Y229" s="725"/>
      <c r="Z229" s="725"/>
      <c r="AA229" s="725"/>
      <c r="AB229" s="725"/>
      <c r="AC229" s="725"/>
      <c r="AD229" s="725"/>
      <c r="AE229" s="725"/>
      <c r="AF229" s="725"/>
      <c r="AG229" s="725"/>
      <c r="AH229" s="725"/>
      <c r="AI229" s="725"/>
      <c r="AJ229" s="725"/>
      <c r="AK229" s="725"/>
      <c r="AL229" s="725"/>
      <c r="AM229" s="725"/>
      <c r="AN229" s="725"/>
      <c r="AO229" s="725"/>
      <c r="AP229" s="725"/>
      <c r="AQ229" s="725"/>
    </row>
    <row r="230" spans="1:43" s="588" customFormat="1" ht="64.5" customHeight="1">
      <c r="A230" s="569" t="s">
        <v>1943</v>
      </c>
      <c r="B230" s="569" t="s">
        <v>1944</v>
      </c>
      <c r="C230" s="570" t="s">
        <v>184</v>
      </c>
      <c r="D230" s="116" t="s">
        <v>27</v>
      </c>
      <c r="E230" s="221" t="s">
        <v>548</v>
      </c>
      <c r="F230" s="579"/>
      <c r="G230" s="579"/>
      <c r="H230" s="579"/>
      <c r="I230" s="569"/>
      <c r="J230" s="579"/>
      <c r="K230" s="579"/>
      <c r="L230" s="569"/>
      <c r="M230" s="579"/>
      <c r="N230" s="579"/>
      <c r="O230" s="579"/>
      <c r="P230" s="579"/>
      <c r="Q230" s="569"/>
      <c r="R230" s="579"/>
      <c r="S230" s="579"/>
      <c r="T230" s="569"/>
      <c r="U230" s="579"/>
      <c r="V230" s="579"/>
      <c r="W230" s="579"/>
      <c r="X230" s="579"/>
      <c r="Y230" s="569"/>
      <c r="Z230" s="579"/>
      <c r="AA230" s="579"/>
      <c r="AB230" s="569"/>
      <c r="AC230" s="579"/>
      <c r="AD230" s="586">
        <v>41554</v>
      </c>
      <c r="AE230" s="586">
        <v>234855</v>
      </c>
      <c r="AF230" s="586"/>
      <c r="AG230" s="587"/>
      <c r="AH230" s="586"/>
      <c r="AI230" s="586"/>
      <c r="AJ230" s="587"/>
      <c r="AK230" s="123">
        <f>AD230+AE230+AF230+AH230+AI230</f>
        <v>276409</v>
      </c>
      <c r="AL230" s="118">
        <f>AC230+U230+M230+AK230</f>
        <v>276409</v>
      </c>
      <c r="AM230" s="569" t="s">
        <v>1972</v>
      </c>
      <c r="AN230" s="587">
        <v>2021</v>
      </c>
      <c r="AO230" s="116" t="s">
        <v>212</v>
      </c>
      <c r="AP230" s="569"/>
      <c r="AQ230" s="569"/>
    </row>
    <row r="231" spans="1:43" s="242" customFormat="1" ht="45.75" customHeight="1">
      <c r="A231" s="726" t="s">
        <v>1987</v>
      </c>
      <c r="B231" s="681"/>
      <c r="C231" s="681"/>
      <c r="D231" s="681"/>
      <c r="E231" s="681"/>
      <c r="F231" s="681"/>
      <c r="G231" s="681"/>
      <c r="H231" s="681"/>
      <c r="I231" s="681"/>
      <c r="J231" s="681"/>
      <c r="K231" s="681"/>
      <c r="L231" s="681"/>
      <c r="M231" s="681"/>
      <c r="N231" s="681"/>
      <c r="O231" s="681"/>
      <c r="P231" s="681"/>
      <c r="Q231" s="681"/>
      <c r="R231" s="681"/>
      <c r="S231" s="681"/>
      <c r="T231" s="681"/>
      <c r="U231" s="681"/>
      <c r="V231" s="681"/>
      <c r="W231" s="681"/>
      <c r="X231" s="681"/>
      <c r="Y231" s="681"/>
      <c r="Z231" s="681"/>
      <c r="AA231" s="681"/>
      <c r="AB231" s="681"/>
      <c r="AC231" s="681"/>
      <c r="AD231" s="681"/>
      <c r="AE231" s="681"/>
      <c r="AF231" s="681"/>
      <c r="AG231" s="681"/>
      <c r="AH231" s="681"/>
      <c r="AI231" s="681"/>
      <c r="AJ231" s="681"/>
      <c r="AK231" s="681"/>
      <c r="AL231" s="681"/>
      <c r="AM231" s="681"/>
      <c r="AN231" s="681"/>
      <c r="AO231" s="681"/>
      <c r="AP231" s="681"/>
      <c r="AQ231" s="682"/>
    </row>
    <row r="232" spans="1:43" s="588" customFormat="1" ht="84" customHeight="1">
      <c r="A232" s="569" t="s">
        <v>1945</v>
      </c>
      <c r="B232" s="569" t="s">
        <v>1946</v>
      </c>
      <c r="C232" s="570" t="s">
        <v>184</v>
      </c>
      <c r="D232" s="116" t="s">
        <v>27</v>
      </c>
      <c r="E232" s="221" t="s">
        <v>548</v>
      </c>
      <c r="F232" s="579"/>
      <c r="G232" s="579"/>
      <c r="H232" s="579"/>
      <c r="I232" s="569"/>
      <c r="J232" s="579"/>
      <c r="K232" s="579"/>
      <c r="L232" s="569"/>
      <c r="M232" s="579"/>
      <c r="N232" s="579"/>
      <c r="O232" s="579"/>
      <c r="P232" s="579"/>
      <c r="Q232" s="569"/>
      <c r="R232" s="579"/>
      <c r="S232" s="579"/>
      <c r="T232" s="569"/>
      <c r="U232" s="579"/>
      <c r="V232" s="579"/>
      <c r="W232" s="579"/>
      <c r="X232" s="579"/>
      <c r="Y232" s="569"/>
      <c r="Z232" s="579"/>
      <c r="AA232" s="579"/>
      <c r="AB232" s="569"/>
      <c r="AC232" s="579"/>
      <c r="AD232" s="586">
        <v>70732.05</v>
      </c>
      <c r="AE232" s="586">
        <v>400814.95</v>
      </c>
      <c r="AF232" s="586"/>
      <c r="AG232" s="587"/>
      <c r="AH232" s="586"/>
      <c r="AI232" s="586"/>
      <c r="AJ232" s="587"/>
      <c r="AK232" s="123">
        <f>AD232+AE232+AF232+AH232+AI232</f>
        <v>471547</v>
      </c>
      <c r="AL232" s="118">
        <f>AC232+U232+M232+AK232</f>
        <v>471547</v>
      </c>
      <c r="AM232" s="569" t="s">
        <v>1971</v>
      </c>
      <c r="AN232" s="587">
        <v>2021</v>
      </c>
      <c r="AO232" s="116" t="s">
        <v>212</v>
      </c>
      <c r="AP232" s="569"/>
      <c r="AQ232" s="569"/>
    </row>
    <row r="233" spans="1:43" s="242" customFormat="1" ht="45.75" customHeight="1">
      <c r="A233" s="726" t="s">
        <v>1987</v>
      </c>
      <c r="B233" s="681"/>
      <c r="C233" s="681"/>
      <c r="D233" s="681"/>
      <c r="E233" s="681"/>
      <c r="F233" s="681"/>
      <c r="G233" s="681"/>
      <c r="H233" s="681"/>
      <c r="I233" s="681"/>
      <c r="J233" s="681"/>
      <c r="K233" s="681"/>
      <c r="L233" s="681"/>
      <c r="M233" s="681"/>
      <c r="N233" s="681"/>
      <c r="O233" s="681"/>
      <c r="P233" s="681"/>
      <c r="Q233" s="681"/>
      <c r="R233" s="681"/>
      <c r="S233" s="681"/>
      <c r="T233" s="681"/>
      <c r="U233" s="681"/>
      <c r="V233" s="681"/>
      <c r="W233" s="681"/>
      <c r="X233" s="681"/>
      <c r="Y233" s="681"/>
      <c r="Z233" s="681"/>
      <c r="AA233" s="681"/>
      <c r="AB233" s="681"/>
      <c r="AC233" s="681"/>
      <c r="AD233" s="681"/>
      <c r="AE233" s="681"/>
      <c r="AF233" s="681"/>
      <c r="AG233" s="681"/>
      <c r="AH233" s="681"/>
      <c r="AI233" s="681"/>
      <c r="AJ233" s="681"/>
      <c r="AK233" s="681"/>
      <c r="AL233" s="681"/>
      <c r="AM233" s="681"/>
      <c r="AN233" s="681"/>
      <c r="AO233" s="681"/>
      <c r="AP233" s="681"/>
      <c r="AQ233" s="682"/>
    </row>
    <row r="234" spans="1:43" s="588" customFormat="1" ht="73.5" customHeight="1">
      <c r="A234" s="569" t="s">
        <v>1947</v>
      </c>
      <c r="B234" s="569" t="s">
        <v>1948</v>
      </c>
      <c r="C234" s="570" t="s">
        <v>184</v>
      </c>
      <c r="D234" s="116" t="s">
        <v>27</v>
      </c>
      <c r="E234" s="221" t="s">
        <v>548</v>
      </c>
      <c r="F234" s="579"/>
      <c r="G234" s="579"/>
      <c r="H234" s="579"/>
      <c r="I234" s="569"/>
      <c r="J234" s="579"/>
      <c r="K234" s="579"/>
      <c r="L234" s="569"/>
      <c r="M234" s="579"/>
      <c r="N234" s="579"/>
      <c r="O234" s="579"/>
      <c r="P234" s="579"/>
      <c r="Q234" s="569"/>
      <c r="R234" s="579"/>
      <c r="S234" s="579"/>
      <c r="T234" s="569"/>
      <c r="U234" s="579"/>
      <c r="V234" s="579"/>
      <c r="W234" s="579"/>
      <c r="X234" s="579"/>
      <c r="Y234" s="569"/>
      <c r="Z234" s="579"/>
      <c r="AA234" s="579"/>
      <c r="AB234" s="569"/>
      <c r="AC234" s="579"/>
      <c r="AD234" s="586">
        <v>130109.47</v>
      </c>
      <c r="AE234" s="586">
        <v>737267</v>
      </c>
      <c r="AF234" s="586"/>
      <c r="AG234" s="587"/>
      <c r="AH234" s="586"/>
      <c r="AI234" s="586"/>
      <c r="AJ234" s="587"/>
      <c r="AK234" s="123">
        <f>AD234+AE234+AF234+AH234+AI234</f>
        <v>867376.47</v>
      </c>
      <c r="AL234" s="118">
        <f>AC234+U234+M234+AK234</f>
        <v>867376.47</v>
      </c>
      <c r="AM234" s="569" t="s">
        <v>1949</v>
      </c>
      <c r="AN234" s="587">
        <v>2021</v>
      </c>
      <c r="AO234" s="116" t="s">
        <v>212</v>
      </c>
      <c r="AP234" s="569"/>
      <c r="AQ234" s="569"/>
    </row>
    <row r="235" spans="1:43" s="242" customFormat="1" ht="30" customHeight="1">
      <c r="A235" s="726" t="s">
        <v>1987</v>
      </c>
      <c r="B235" s="681"/>
      <c r="C235" s="681"/>
      <c r="D235" s="681"/>
      <c r="E235" s="681"/>
      <c r="F235" s="681"/>
      <c r="G235" s="681"/>
      <c r="H235" s="681"/>
      <c r="I235" s="681"/>
      <c r="J235" s="681"/>
      <c r="K235" s="681"/>
      <c r="L235" s="681"/>
      <c r="M235" s="681"/>
      <c r="N235" s="681"/>
      <c r="O235" s="681"/>
      <c r="P235" s="681"/>
      <c r="Q235" s="681"/>
      <c r="R235" s="681"/>
      <c r="S235" s="681"/>
      <c r="T235" s="681"/>
      <c r="U235" s="681"/>
      <c r="V235" s="681"/>
      <c r="W235" s="681"/>
      <c r="X235" s="681"/>
      <c r="Y235" s="681"/>
      <c r="Z235" s="681"/>
      <c r="AA235" s="681"/>
      <c r="AB235" s="681"/>
      <c r="AC235" s="681"/>
      <c r="AD235" s="681"/>
      <c r="AE235" s="681"/>
      <c r="AF235" s="681"/>
      <c r="AG235" s="681"/>
      <c r="AH235" s="681"/>
      <c r="AI235" s="681"/>
      <c r="AJ235" s="681"/>
      <c r="AK235" s="681"/>
      <c r="AL235" s="681"/>
      <c r="AM235" s="681"/>
      <c r="AN235" s="681"/>
      <c r="AO235" s="681"/>
      <c r="AP235" s="681"/>
      <c r="AQ235" s="682"/>
    </row>
    <row r="236" spans="1:43" s="588" customFormat="1" ht="66.75" customHeight="1">
      <c r="A236" s="569" t="s">
        <v>1950</v>
      </c>
      <c r="B236" s="569" t="s">
        <v>1951</v>
      </c>
      <c r="C236" s="570" t="s">
        <v>184</v>
      </c>
      <c r="D236" s="116" t="s">
        <v>27</v>
      </c>
      <c r="E236" s="221" t="s">
        <v>548</v>
      </c>
      <c r="F236" s="579"/>
      <c r="G236" s="579"/>
      <c r="H236" s="579"/>
      <c r="I236" s="569"/>
      <c r="J236" s="579"/>
      <c r="K236" s="579"/>
      <c r="L236" s="569"/>
      <c r="M236" s="579"/>
      <c r="N236" s="579"/>
      <c r="O236" s="579"/>
      <c r="P236" s="579"/>
      <c r="Q236" s="569"/>
      <c r="R236" s="579"/>
      <c r="S236" s="579"/>
      <c r="T236" s="569"/>
      <c r="U236" s="579"/>
      <c r="V236" s="579"/>
      <c r="W236" s="579"/>
      <c r="X236" s="579"/>
      <c r="Y236" s="569"/>
      <c r="Z236" s="579"/>
      <c r="AA236" s="579"/>
      <c r="AB236" s="569"/>
      <c r="AC236" s="579"/>
      <c r="AD236" s="586">
        <v>23871</v>
      </c>
      <c r="AE236" s="586">
        <v>135269</v>
      </c>
      <c r="AF236" s="586"/>
      <c r="AG236" s="587"/>
      <c r="AH236" s="586"/>
      <c r="AI236" s="586"/>
      <c r="AJ236" s="587"/>
      <c r="AK236" s="123">
        <f>AD236+AE236+AF236+AH236+AI236</f>
        <v>159140</v>
      </c>
      <c r="AL236" s="118">
        <f>AC236+U236+M236+AK236</f>
        <v>159140</v>
      </c>
      <c r="AM236" s="569" t="s">
        <v>1952</v>
      </c>
      <c r="AN236" s="587">
        <v>2021</v>
      </c>
      <c r="AO236" s="116" t="s">
        <v>212</v>
      </c>
      <c r="AP236" s="569"/>
      <c r="AQ236" s="569"/>
    </row>
    <row r="237" spans="1:43" s="242" customFormat="1" ht="38.25" customHeight="1">
      <c r="A237" s="726" t="s">
        <v>1987</v>
      </c>
      <c r="B237" s="681"/>
      <c r="C237" s="681"/>
      <c r="D237" s="681"/>
      <c r="E237" s="681"/>
      <c r="F237" s="681"/>
      <c r="G237" s="681"/>
      <c r="H237" s="681"/>
      <c r="I237" s="681"/>
      <c r="J237" s="681"/>
      <c r="K237" s="681"/>
      <c r="L237" s="681"/>
      <c r="M237" s="681"/>
      <c r="N237" s="681"/>
      <c r="O237" s="681"/>
      <c r="P237" s="681"/>
      <c r="Q237" s="681"/>
      <c r="R237" s="681"/>
      <c r="S237" s="681"/>
      <c r="T237" s="681"/>
      <c r="U237" s="681"/>
      <c r="V237" s="681"/>
      <c r="W237" s="681"/>
      <c r="X237" s="681"/>
      <c r="Y237" s="681"/>
      <c r="Z237" s="681"/>
      <c r="AA237" s="681"/>
      <c r="AB237" s="681"/>
      <c r="AC237" s="681"/>
      <c r="AD237" s="681"/>
      <c r="AE237" s="681"/>
      <c r="AF237" s="681"/>
      <c r="AG237" s="681"/>
      <c r="AH237" s="681"/>
      <c r="AI237" s="681"/>
      <c r="AJ237" s="681"/>
      <c r="AK237" s="681"/>
      <c r="AL237" s="681"/>
      <c r="AM237" s="681"/>
      <c r="AN237" s="681"/>
      <c r="AO237" s="681"/>
      <c r="AP237" s="681"/>
      <c r="AQ237" s="682"/>
    </row>
    <row r="238" spans="1:43" s="588" customFormat="1" ht="64.5" customHeight="1">
      <c r="A238" s="569" t="s">
        <v>1953</v>
      </c>
      <c r="B238" s="569" t="s">
        <v>1955</v>
      </c>
      <c r="C238" s="570" t="s">
        <v>184</v>
      </c>
      <c r="D238" s="116" t="s">
        <v>27</v>
      </c>
      <c r="E238" s="221" t="s">
        <v>548</v>
      </c>
      <c r="F238" s="579"/>
      <c r="G238" s="579"/>
      <c r="H238" s="579"/>
      <c r="I238" s="569"/>
      <c r="J238" s="579"/>
      <c r="K238" s="579"/>
      <c r="L238" s="569"/>
      <c r="M238" s="579"/>
      <c r="N238" s="579"/>
      <c r="O238" s="579"/>
      <c r="P238" s="579"/>
      <c r="Q238" s="569"/>
      <c r="R238" s="579"/>
      <c r="S238" s="579"/>
      <c r="T238" s="569"/>
      <c r="U238" s="579"/>
      <c r="V238" s="579"/>
      <c r="W238" s="579"/>
      <c r="X238" s="579"/>
      <c r="Y238" s="569"/>
      <c r="Z238" s="579"/>
      <c r="AA238" s="579"/>
      <c r="AB238" s="569"/>
      <c r="AC238" s="579"/>
      <c r="AD238" s="586">
        <v>32220</v>
      </c>
      <c r="AE238" s="586">
        <v>182580</v>
      </c>
      <c r="AF238" s="586"/>
      <c r="AG238" s="587"/>
      <c r="AH238" s="586"/>
      <c r="AI238" s="586"/>
      <c r="AJ238" s="587"/>
      <c r="AK238" s="123">
        <f>AD238+AE238+AF238+AH238+AI238</f>
        <v>214800</v>
      </c>
      <c r="AL238" s="118">
        <f>AC238+U238+M238+AK238</f>
        <v>214800</v>
      </c>
      <c r="AM238" s="569" t="s">
        <v>1954</v>
      </c>
      <c r="AN238" s="587">
        <v>2021</v>
      </c>
      <c r="AO238" s="116" t="s">
        <v>212</v>
      </c>
      <c r="AP238" s="569"/>
      <c r="AQ238" s="569"/>
    </row>
    <row r="239" spans="1:43" s="242" customFormat="1" ht="29.25" customHeight="1">
      <c r="A239" s="726" t="s">
        <v>1987</v>
      </c>
      <c r="B239" s="681"/>
      <c r="C239" s="681"/>
      <c r="D239" s="681"/>
      <c r="E239" s="681"/>
      <c r="F239" s="681"/>
      <c r="G239" s="681"/>
      <c r="H239" s="681"/>
      <c r="I239" s="681"/>
      <c r="J239" s="681"/>
      <c r="K239" s="681"/>
      <c r="L239" s="681"/>
      <c r="M239" s="681"/>
      <c r="N239" s="681"/>
      <c r="O239" s="681"/>
      <c r="P239" s="681"/>
      <c r="Q239" s="681"/>
      <c r="R239" s="681"/>
      <c r="S239" s="681"/>
      <c r="T239" s="681"/>
      <c r="U239" s="681"/>
      <c r="V239" s="681"/>
      <c r="W239" s="681"/>
      <c r="X239" s="681"/>
      <c r="Y239" s="681"/>
      <c r="Z239" s="681"/>
      <c r="AA239" s="681"/>
      <c r="AB239" s="681"/>
      <c r="AC239" s="681"/>
      <c r="AD239" s="681"/>
      <c r="AE239" s="681"/>
      <c r="AF239" s="681"/>
      <c r="AG239" s="681"/>
      <c r="AH239" s="681"/>
      <c r="AI239" s="681"/>
      <c r="AJ239" s="681"/>
      <c r="AK239" s="681"/>
      <c r="AL239" s="681"/>
      <c r="AM239" s="681"/>
      <c r="AN239" s="681"/>
      <c r="AO239" s="681"/>
      <c r="AP239" s="681"/>
      <c r="AQ239" s="682"/>
    </row>
    <row r="240" spans="1:43" s="578" customFormat="1" ht="89.25" customHeight="1">
      <c r="A240" s="589" t="s">
        <v>1956</v>
      </c>
      <c r="B240" s="590" t="s">
        <v>1958</v>
      </c>
      <c r="C240" s="590" t="s">
        <v>317</v>
      </c>
      <c r="D240" s="116" t="s">
        <v>27</v>
      </c>
      <c r="E240" s="591" t="s">
        <v>1959</v>
      </c>
      <c r="F240" s="592"/>
      <c r="G240" s="592"/>
      <c r="H240" s="592"/>
      <c r="I240" s="592"/>
      <c r="J240" s="592"/>
      <c r="K240" s="592"/>
      <c r="L240" s="592"/>
      <c r="M240" s="592"/>
      <c r="N240" s="592"/>
      <c r="O240" s="592"/>
      <c r="P240" s="592"/>
      <c r="Q240" s="592"/>
      <c r="R240" s="592"/>
      <c r="S240" s="592"/>
      <c r="T240" s="592"/>
      <c r="U240" s="592"/>
      <c r="V240" s="592"/>
      <c r="W240" s="592"/>
      <c r="X240" s="592"/>
      <c r="Y240" s="592"/>
      <c r="Z240" s="592"/>
      <c r="AA240" s="592"/>
      <c r="AB240" s="592"/>
      <c r="AC240" s="592"/>
      <c r="AD240" s="592">
        <v>120000</v>
      </c>
      <c r="AE240" s="592"/>
      <c r="AF240" s="592"/>
      <c r="AG240" s="592"/>
      <c r="AH240" s="592"/>
      <c r="AI240" s="592"/>
      <c r="AJ240" s="592"/>
      <c r="AK240" s="189">
        <f>AD240+AE240+AF240+AH240+AI240</f>
        <v>120000</v>
      </c>
      <c r="AL240" s="143">
        <f>AC240+U240+M240+AK240</f>
        <v>120000</v>
      </c>
      <c r="AM240" s="590" t="s">
        <v>1960</v>
      </c>
      <c r="AN240" s="593">
        <v>2021</v>
      </c>
      <c r="AO240" s="116" t="s">
        <v>212</v>
      </c>
      <c r="AP240" s="592"/>
      <c r="AQ240" s="592"/>
    </row>
    <row r="241" spans="1:183" s="578" customFormat="1" ht="28.5" customHeight="1">
      <c r="A241" s="726" t="s">
        <v>1987</v>
      </c>
      <c r="B241" s="727"/>
      <c r="C241" s="727"/>
      <c r="D241" s="727"/>
      <c r="E241" s="727"/>
      <c r="F241" s="727"/>
      <c r="G241" s="727"/>
      <c r="H241" s="727"/>
      <c r="I241" s="727"/>
      <c r="J241" s="727"/>
      <c r="K241" s="727"/>
      <c r="L241" s="727"/>
      <c r="M241" s="727"/>
      <c r="N241" s="727"/>
      <c r="O241" s="727"/>
      <c r="P241" s="727"/>
      <c r="Q241" s="727"/>
      <c r="R241" s="727"/>
      <c r="S241" s="727"/>
      <c r="T241" s="727"/>
      <c r="U241" s="727"/>
      <c r="V241" s="727"/>
      <c r="W241" s="727"/>
      <c r="X241" s="727"/>
      <c r="Y241" s="727"/>
      <c r="Z241" s="727"/>
      <c r="AA241" s="727"/>
      <c r="AB241" s="727"/>
      <c r="AC241" s="727"/>
      <c r="AD241" s="727"/>
      <c r="AE241" s="727"/>
      <c r="AF241" s="727"/>
      <c r="AG241" s="727"/>
      <c r="AH241" s="727"/>
      <c r="AI241" s="727"/>
      <c r="AJ241" s="727"/>
      <c r="AK241" s="727"/>
      <c r="AL241" s="727"/>
      <c r="AM241" s="727"/>
      <c r="AN241" s="727"/>
      <c r="AO241" s="727"/>
      <c r="AP241" s="727"/>
      <c r="AQ241" s="728"/>
    </row>
    <row r="242" spans="1:183" s="578" customFormat="1" ht="73.5" customHeight="1">
      <c r="A242" s="589" t="s">
        <v>1957</v>
      </c>
      <c r="B242" s="590" t="s">
        <v>1962</v>
      </c>
      <c r="C242" s="570" t="s">
        <v>184</v>
      </c>
      <c r="D242" s="116" t="s">
        <v>27</v>
      </c>
      <c r="E242" s="221" t="s">
        <v>548</v>
      </c>
      <c r="F242" s="592"/>
      <c r="G242" s="592"/>
      <c r="H242" s="592"/>
      <c r="I242" s="592"/>
      <c r="J242" s="592"/>
      <c r="K242" s="592"/>
      <c r="L242" s="592"/>
      <c r="M242" s="592"/>
      <c r="N242" s="592"/>
      <c r="O242" s="592"/>
      <c r="P242" s="592"/>
      <c r="Q242" s="592"/>
      <c r="R242" s="592"/>
      <c r="S242" s="592"/>
      <c r="T242" s="592"/>
      <c r="U242" s="592"/>
      <c r="V242" s="592"/>
      <c r="W242" s="592"/>
      <c r="X242" s="592"/>
      <c r="Y242" s="592"/>
      <c r="Z242" s="592"/>
      <c r="AA242" s="592"/>
      <c r="AB242" s="592"/>
      <c r="AC242" s="592"/>
      <c r="AD242" s="592">
        <v>20100</v>
      </c>
      <c r="AE242" s="592">
        <v>113900</v>
      </c>
      <c r="AF242" s="592"/>
      <c r="AG242" s="592"/>
      <c r="AH242" s="592"/>
      <c r="AI242" s="592"/>
      <c r="AJ242" s="592"/>
      <c r="AK242" s="189">
        <f>AD242+AE242+AF242+AH242+AI242</f>
        <v>134000</v>
      </c>
      <c r="AL242" s="143">
        <f>AC242+U242+M242+AK242</f>
        <v>134000</v>
      </c>
      <c r="AM242" s="590" t="s">
        <v>1975</v>
      </c>
      <c r="AN242" s="593">
        <v>2021</v>
      </c>
      <c r="AO242" s="116" t="s">
        <v>212</v>
      </c>
      <c r="AP242" s="592"/>
      <c r="AQ242" s="592"/>
    </row>
    <row r="243" spans="1:183" s="578" customFormat="1" ht="34.5" customHeight="1">
      <c r="A243" s="726" t="s">
        <v>1987</v>
      </c>
      <c r="B243" s="727"/>
      <c r="C243" s="727"/>
      <c r="D243" s="727"/>
      <c r="E243" s="727"/>
      <c r="F243" s="727"/>
      <c r="G243" s="727"/>
      <c r="H243" s="727"/>
      <c r="I243" s="727"/>
      <c r="J243" s="727"/>
      <c r="K243" s="727"/>
      <c r="L243" s="727"/>
      <c r="M243" s="727"/>
      <c r="N243" s="727"/>
      <c r="O243" s="727"/>
      <c r="P243" s="727"/>
      <c r="Q243" s="727"/>
      <c r="R243" s="727"/>
      <c r="S243" s="727"/>
      <c r="T243" s="727"/>
      <c r="U243" s="727"/>
      <c r="V243" s="727"/>
      <c r="W243" s="727"/>
      <c r="X243" s="727"/>
      <c r="Y243" s="727"/>
      <c r="Z243" s="727"/>
      <c r="AA243" s="727"/>
      <c r="AB243" s="727"/>
      <c r="AC243" s="727"/>
      <c r="AD243" s="727"/>
      <c r="AE243" s="727"/>
      <c r="AF243" s="727"/>
      <c r="AG243" s="727"/>
      <c r="AH243" s="727"/>
      <c r="AI243" s="727"/>
      <c r="AJ243" s="727"/>
      <c r="AK243" s="727"/>
      <c r="AL243" s="727"/>
      <c r="AM243" s="727"/>
      <c r="AN243" s="727"/>
      <c r="AO243" s="727"/>
      <c r="AP243" s="727"/>
      <c r="AQ243" s="728"/>
    </row>
    <row r="244" spans="1:183" s="578" customFormat="1" ht="79.5" customHeight="1">
      <c r="A244" s="568" t="s">
        <v>1961</v>
      </c>
      <c r="B244" s="569" t="s">
        <v>1964</v>
      </c>
      <c r="C244" s="116" t="s">
        <v>290</v>
      </c>
      <c r="D244" s="116" t="s">
        <v>27</v>
      </c>
      <c r="E244" s="594" t="s">
        <v>1965</v>
      </c>
      <c r="F244" s="575"/>
      <c r="G244" s="575"/>
      <c r="H244" s="575"/>
      <c r="I244" s="568"/>
      <c r="J244" s="575"/>
      <c r="K244" s="575"/>
      <c r="L244" s="568"/>
      <c r="M244" s="575"/>
      <c r="N244" s="575"/>
      <c r="O244" s="575"/>
      <c r="P244" s="575"/>
      <c r="Q244" s="568"/>
      <c r="R244" s="575"/>
      <c r="S244" s="575"/>
      <c r="T244" s="568"/>
      <c r="U244" s="575"/>
      <c r="V244" s="575"/>
      <c r="W244" s="575"/>
      <c r="X244" s="575"/>
      <c r="Y244" s="568"/>
      <c r="Z244" s="575"/>
      <c r="AA244" s="575"/>
      <c r="AB244" s="568"/>
      <c r="AC244" s="575"/>
      <c r="AD244" s="576">
        <v>112000</v>
      </c>
      <c r="AE244" s="576"/>
      <c r="AF244" s="576"/>
      <c r="AG244" s="577"/>
      <c r="AH244" s="576"/>
      <c r="AI244" s="576"/>
      <c r="AJ244" s="577"/>
      <c r="AK244" s="189">
        <f>AD244+AE244+AF244+AH244+AI244</f>
        <v>112000</v>
      </c>
      <c r="AL244" s="143">
        <f>AC244+U244+M244+AK244</f>
        <v>112000</v>
      </c>
      <c r="AM244" s="569" t="s">
        <v>1976</v>
      </c>
      <c r="AN244" s="587">
        <v>2021</v>
      </c>
      <c r="AO244" s="116" t="s">
        <v>212</v>
      </c>
      <c r="AP244" s="568"/>
      <c r="AQ244" s="568"/>
    </row>
    <row r="245" spans="1:183" s="578" customFormat="1" ht="25.5" customHeight="1">
      <c r="A245" s="726" t="s">
        <v>1987</v>
      </c>
      <c r="B245" s="727"/>
      <c r="C245" s="727"/>
      <c r="D245" s="727"/>
      <c r="E245" s="727"/>
      <c r="F245" s="727"/>
      <c r="G245" s="727"/>
      <c r="H245" s="727"/>
      <c r="I245" s="727"/>
      <c r="J245" s="727"/>
      <c r="K245" s="727"/>
      <c r="L245" s="727"/>
      <c r="M245" s="727"/>
      <c r="N245" s="727"/>
      <c r="O245" s="727"/>
      <c r="P245" s="727"/>
      <c r="Q245" s="727"/>
      <c r="R245" s="727"/>
      <c r="S245" s="727"/>
      <c r="T245" s="727"/>
      <c r="U245" s="727"/>
      <c r="V245" s="727"/>
      <c r="W245" s="727"/>
      <c r="X245" s="727"/>
      <c r="Y245" s="727"/>
      <c r="Z245" s="727"/>
      <c r="AA245" s="727"/>
      <c r="AB245" s="727"/>
      <c r="AC245" s="727"/>
      <c r="AD245" s="727"/>
      <c r="AE245" s="727"/>
      <c r="AF245" s="727"/>
      <c r="AG245" s="727"/>
      <c r="AH245" s="727"/>
      <c r="AI245" s="727"/>
      <c r="AJ245" s="727"/>
      <c r="AK245" s="727"/>
      <c r="AL245" s="727"/>
      <c r="AM245" s="727"/>
      <c r="AN245" s="727"/>
      <c r="AO245" s="727"/>
      <c r="AP245" s="727"/>
      <c r="AQ245" s="728"/>
    </row>
    <row r="246" spans="1:183" s="588" customFormat="1" ht="119.25" customHeight="1">
      <c r="A246" s="595" t="s">
        <v>1963</v>
      </c>
      <c r="B246" s="590" t="s">
        <v>1967</v>
      </c>
      <c r="C246" s="590" t="s">
        <v>271</v>
      </c>
      <c r="D246" s="590" t="s">
        <v>1966</v>
      </c>
      <c r="E246" s="590">
        <v>8.2902400000000007</v>
      </c>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590"/>
      <c r="AD246" s="590">
        <v>13733</v>
      </c>
      <c r="AE246" s="590"/>
      <c r="AF246" s="590">
        <v>8459</v>
      </c>
      <c r="AG246" s="590" t="s">
        <v>100</v>
      </c>
      <c r="AH246" s="590"/>
      <c r="AI246" s="590"/>
      <c r="AJ246" s="590"/>
      <c r="AK246" s="189">
        <f>AD246+AE246+AF246+AH246+AI246</f>
        <v>22192</v>
      </c>
      <c r="AL246" s="143">
        <f>AC246+U246+M246+AK246</f>
        <v>22192</v>
      </c>
      <c r="AM246" s="590" t="s">
        <v>1974</v>
      </c>
      <c r="AN246" s="587">
        <v>2021</v>
      </c>
      <c r="AO246" s="116" t="s">
        <v>212</v>
      </c>
      <c r="AP246" s="590"/>
      <c r="AQ246" s="590"/>
    </row>
    <row r="247" spans="1:183" s="578" customFormat="1" ht="25.5" customHeight="1">
      <c r="A247" s="726" t="s">
        <v>1987</v>
      </c>
      <c r="B247" s="729"/>
      <c r="C247" s="729"/>
      <c r="D247" s="729"/>
      <c r="E247" s="729"/>
      <c r="F247" s="729"/>
      <c r="G247" s="729"/>
      <c r="H247" s="729"/>
      <c r="I247" s="729"/>
      <c r="J247" s="729"/>
      <c r="K247" s="729"/>
      <c r="L247" s="729"/>
      <c r="M247" s="729"/>
      <c r="N247" s="729"/>
      <c r="O247" s="729"/>
      <c r="P247" s="729"/>
      <c r="Q247" s="729"/>
      <c r="R247" s="729"/>
      <c r="S247" s="729"/>
      <c r="T247" s="729"/>
      <c r="U247" s="729"/>
      <c r="V247" s="729"/>
      <c r="W247" s="729"/>
      <c r="X247" s="729"/>
      <c r="Y247" s="729"/>
      <c r="Z247" s="729"/>
      <c r="AA247" s="729"/>
      <c r="AB247" s="729"/>
      <c r="AC247" s="729"/>
      <c r="AD247" s="729"/>
      <c r="AE247" s="729"/>
      <c r="AF247" s="729"/>
      <c r="AG247" s="729"/>
      <c r="AH247" s="729"/>
      <c r="AI247" s="729"/>
      <c r="AJ247" s="729"/>
      <c r="AK247" s="729"/>
      <c r="AL247" s="729"/>
      <c r="AM247" s="729"/>
      <c r="AN247" s="729"/>
      <c r="AO247" s="729"/>
      <c r="AP247" s="729"/>
      <c r="AQ247" s="730"/>
    </row>
    <row r="248" spans="1:183" s="623" customFormat="1" ht="68.25" customHeight="1">
      <c r="A248" s="614" t="s">
        <v>1989</v>
      </c>
      <c r="B248" s="615" t="s">
        <v>1990</v>
      </c>
      <c r="C248" s="616" t="s">
        <v>290</v>
      </c>
      <c r="D248" s="614" t="s">
        <v>37</v>
      </c>
      <c r="E248" s="617" t="s">
        <v>303</v>
      </c>
      <c r="F248" s="618"/>
      <c r="G248" s="618"/>
      <c r="H248" s="618"/>
      <c r="I248" s="618"/>
      <c r="J248" s="618"/>
      <c r="K248" s="618"/>
      <c r="L248" s="618"/>
      <c r="M248" s="618"/>
      <c r="N248" s="618"/>
      <c r="O248" s="618"/>
      <c r="P248" s="618"/>
      <c r="Q248" s="618"/>
      <c r="R248" s="618"/>
      <c r="S248" s="618"/>
      <c r="T248" s="618"/>
      <c r="U248" s="618"/>
      <c r="V248" s="619"/>
      <c r="W248" s="619"/>
      <c r="X248" s="618"/>
      <c r="Y248" s="618"/>
      <c r="Z248" s="618"/>
      <c r="AA248" s="618"/>
      <c r="AB248" s="618"/>
      <c r="AC248" s="619"/>
      <c r="AD248" s="619">
        <v>100000</v>
      </c>
      <c r="AE248" s="619"/>
      <c r="AF248" s="618"/>
      <c r="AG248" s="618"/>
      <c r="AH248" s="618"/>
      <c r="AI248" s="618"/>
      <c r="AJ248" s="618"/>
      <c r="AK248" s="619">
        <f>SUM(AD248:AF248)</f>
        <v>100000</v>
      </c>
      <c r="AL248" s="382">
        <f>AC248+U248+M248+AK248</f>
        <v>100000</v>
      </c>
      <c r="AM248" s="620" t="s">
        <v>1991</v>
      </c>
      <c r="AN248" s="620">
        <v>2021</v>
      </c>
      <c r="AO248" s="620" t="s">
        <v>32</v>
      </c>
      <c r="AP248" s="620"/>
      <c r="AQ248" s="620"/>
      <c r="AR248" s="621"/>
      <c r="AS248" s="621"/>
      <c r="AT248" s="621"/>
      <c r="AU248" s="621"/>
      <c r="AV248" s="621"/>
      <c r="AW248" s="621"/>
      <c r="AX248" s="621"/>
      <c r="AY248" s="621"/>
      <c r="AZ248" s="621"/>
      <c r="BA248" s="621"/>
      <c r="BB248" s="621"/>
      <c r="BC248" s="621"/>
      <c r="BD248" s="621"/>
      <c r="BE248" s="621"/>
      <c r="BF248" s="621"/>
      <c r="BG248" s="621"/>
      <c r="BH248" s="621"/>
      <c r="BI248" s="621"/>
      <c r="BJ248" s="621"/>
      <c r="BK248" s="621"/>
      <c r="BL248" s="621"/>
      <c r="BM248" s="621"/>
      <c r="BN248" s="621"/>
      <c r="BO248" s="621"/>
      <c r="BP248" s="621"/>
      <c r="BQ248" s="621"/>
      <c r="BR248" s="621"/>
      <c r="BS248" s="621"/>
      <c r="BT248" s="621"/>
      <c r="BU248" s="621"/>
      <c r="BV248" s="621"/>
      <c r="BW248" s="621"/>
      <c r="BX248" s="621"/>
      <c r="BY248" s="621"/>
      <c r="BZ248" s="621"/>
      <c r="CA248" s="621"/>
      <c r="CB248" s="621"/>
      <c r="CC248" s="621"/>
      <c r="CD248" s="621"/>
      <c r="CE248" s="621"/>
      <c r="CF248" s="621"/>
      <c r="CG248" s="621"/>
      <c r="CH248" s="621"/>
      <c r="CI248" s="621"/>
      <c r="CJ248" s="621"/>
      <c r="CK248" s="621"/>
      <c r="CL248" s="621"/>
      <c r="CM248" s="621"/>
      <c r="CN248" s="621"/>
      <c r="CO248" s="621"/>
      <c r="CP248" s="621"/>
      <c r="CQ248" s="621"/>
      <c r="CR248" s="621"/>
      <c r="CS248" s="621"/>
      <c r="CT248" s="621"/>
      <c r="CU248" s="621"/>
      <c r="CV248" s="621"/>
      <c r="CW248" s="621"/>
      <c r="CX248" s="621"/>
      <c r="CY248" s="621"/>
      <c r="CZ248" s="621"/>
      <c r="DA248" s="621"/>
      <c r="DB248" s="621"/>
      <c r="DC248" s="621"/>
      <c r="DD248" s="621"/>
      <c r="DE248" s="621"/>
      <c r="DF248" s="621"/>
      <c r="DG248" s="621"/>
      <c r="DH248" s="621"/>
      <c r="DI248" s="621"/>
      <c r="DJ248" s="621"/>
      <c r="DK248" s="621"/>
      <c r="DL248" s="621"/>
      <c r="DM248" s="621"/>
      <c r="DN248" s="621"/>
      <c r="DO248" s="621"/>
      <c r="DP248" s="621"/>
      <c r="DQ248" s="621"/>
      <c r="DR248" s="621"/>
      <c r="DS248" s="621"/>
      <c r="DT248" s="621"/>
      <c r="DU248" s="621"/>
      <c r="DV248" s="621"/>
      <c r="DW248" s="621"/>
      <c r="DX248" s="621"/>
      <c r="DY248" s="621"/>
      <c r="DZ248" s="621"/>
      <c r="EA248" s="621"/>
      <c r="EB248" s="621"/>
      <c r="EC248" s="621"/>
      <c r="ED248" s="621"/>
      <c r="EE248" s="621"/>
      <c r="EF248" s="621"/>
      <c r="EG248" s="621"/>
      <c r="EH248" s="621"/>
      <c r="EI248" s="621"/>
      <c r="EJ248" s="621"/>
      <c r="EK248" s="621"/>
      <c r="EL248" s="621"/>
      <c r="EM248" s="621"/>
      <c r="EN248" s="621"/>
      <c r="EO248" s="621"/>
      <c r="EP248" s="621"/>
      <c r="EQ248" s="621"/>
      <c r="ER248" s="621"/>
      <c r="ES248" s="621"/>
      <c r="ET248" s="621"/>
      <c r="EU248" s="621"/>
      <c r="EV248" s="621"/>
      <c r="EW248" s="621"/>
      <c r="EX248" s="621"/>
      <c r="EY248" s="621"/>
      <c r="EZ248" s="621"/>
      <c r="FA248" s="621"/>
      <c r="FB248" s="621"/>
      <c r="FC248" s="621"/>
      <c r="FD248" s="621"/>
      <c r="FE248" s="621"/>
      <c r="FF248" s="621"/>
      <c r="FG248" s="621"/>
      <c r="FH248" s="621"/>
      <c r="FI248" s="621"/>
      <c r="FJ248" s="621"/>
      <c r="FK248" s="621"/>
      <c r="FL248" s="621"/>
      <c r="FM248" s="621"/>
      <c r="FN248" s="621"/>
      <c r="FO248" s="621"/>
      <c r="FP248" s="621"/>
      <c r="FQ248" s="621"/>
      <c r="FR248" s="621"/>
      <c r="FS248" s="621"/>
      <c r="FT248" s="621"/>
      <c r="FU248" s="621"/>
      <c r="FV248" s="621"/>
      <c r="FW248" s="621"/>
      <c r="FX248" s="621"/>
      <c r="FY248" s="621"/>
      <c r="FZ248" s="621"/>
      <c r="GA248" s="622"/>
    </row>
    <row r="249" spans="1:183" s="156" customFormat="1" ht="25.5" customHeight="1">
      <c r="A249" s="722" t="s">
        <v>1992</v>
      </c>
      <c r="B249" s="723"/>
      <c r="C249" s="723"/>
      <c r="D249" s="723"/>
      <c r="E249" s="723"/>
      <c r="F249" s="723"/>
      <c r="G249" s="723"/>
      <c r="H249" s="723"/>
      <c r="I249" s="723"/>
      <c r="J249" s="723"/>
      <c r="K249" s="723"/>
      <c r="L249" s="723"/>
      <c r="M249" s="723"/>
      <c r="N249" s="723"/>
      <c r="O249" s="723"/>
      <c r="P249" s="723"/>
      <c r="Q249" s="723"/>
      <c r="R249" s="723"/>
      <c r="S249" s="723"/>
      <c r="T249" s="723"/>
      <c r="U249" s="723"/>
      <c r="V249" s="723"/>
      <c r="W249" s="723"/>
      <c r="X249" s="723"/>
      <c r="Y249" s="723"/>
      <c r="Z249" s="723"/>
      <c r="AA249" s="723"/>
      <c r="AB249" s="723"/>
      <c r="AC249" s="723"/>
      <c r="AD249" s="723"/>
      <c r="AE249" s="723"/>
      <c r="AF249" s="723"/>
      <c r="AG249" s="723"/>
      <c r="AH249" s="723"/>
      <c r="AI249" s="723"/>
      <c r="AJ249" s="723"/>
      <c r="AK249" s="723"/>
      <c r="AL249" s="723"/>
      <c r="AM249" s="723"/>
      <c r="AN249" s="723"/>
      <c r="AO249" s="723"/>
      <c r="AP249" s="723"/>
      <c r="AQ249" s="723"/>
      <c r="AR249" s="624"/>
      <c r="AS249" s="624"/>
      <c r="AT249" s="624"/>
      <c r="AU249" s="624"/>
      <c r="AV249" s="624"/>
      <c r="AW249" s="624"/>
      <c r="AX249" s="624"/>
      <c r="AY249" s="624"/>
      <c r="AZ249" s="624"/>
      <c r="BA249" s="624"/>
      <c r="BB249" s="624"/>
      <c r="BC249" s="624"/>
      <c r="BD249" s="624"/>
      <c r="BE249" s="624"/>
      <c r="BF249" s="624"/>
      <c r="BG249" s="624"/>
      <c r="BH249" s="624"/>
      <c r="BI249" s="624"/>
      <c r="BJ249" s="624"/>
      <c r="BK249" s="624"/>
      <c r="BL249" s="624"/>
      <c r="BM249" s="624"/>
      <c r="BN249" s="624"/>
      <c r="BO249" s="624"/>
      <c r="BP249" s="624"/>
      <c r="BQ249" s="624"/>
      <c r="BR249" s="624"/>
      <c r="BS249" s="624"/>
      <c r="BT249" s="624"/>
      <c r="BU249" s="624"/>
      <c r="BV249" s="624"/>
      <c r="BW249" s="624"/>
      <c r="BX249" s="624"/>
      <c r="BY249" s="624"/>
      <c r="BZ249" s="624"/>
      <c r="CA249" s="624"/>
      <c r="CB249" s="624"/>
      <c r="CC249" s="624"/>
      <c r="CD249" s="624"/>
      <c r="CE249" s="624"/>
      <c r="CF249" s="624"/>
      <c r="CG249" s="624"/>
      <c r="CH249" s="624"/>
      <c r="CI249" s="624"/>
      <c r="CJ249" s="624"/>
      <c r="CK249" s="624"/>
      <c r="CL249" s="624"/>
      <c r="CM249" s="624"/>
      <c r="CN249" s="624"/>
      <c r="CO249" s="624"/>
      <c r="CP249" s="624"/>
      <c r="CQ249" s="624"/>
      <c r="CR249" s="624"/>
      <c r="CS249" s="624"/>
      <c r="CT249" s="624"/>
      <c r="CU249" s="624"/>
      <c r="CV249" s="624"/>
      <c r="CW249" s="624"/>
      <c r="CX249" s="624"/>
      <c r="CY249" s="624"/>
      <c r="CZ249" s="624"/>
      <c r="DA249" s="624"/>
      <c r="DB249" s="624"/>
      <c r="DC249" s="624"/>
      <c r="DD249" s="624"/>
      <c r="DE249" s="624"/>
      <c r="DF249" s="624"/>
      <c r="DG249" s="624"/>
      <c r="DH249" s="624"/>
      <c r="DI249" s="624"/>
      <c r="DJ249" s="624"/>
      <c r="DK249" s="624"/>
      <c r="DL249" s="624"/>
      <c r="DM249" s="624"/>
      <c r="DN249" s="624"/>
      <c r="DO249" s="624"/>
      <c r="DP249" s="624"/>
      <c r="DQ249" s="624"/>
      <c r="DR249" s="624"/>
      <c r="DS249" s="624"/>
      <c r="DT249" s="624"/>
      <c r="DU249" s="624"/>
      <c r="DV249" s="624"/>
      <c r="DW249" s="624"/>
      <c r="DX249" s="624"/>
      <c r="DY249" s="624"/>
      <c r="DZ249" s="624"/>
      <c r="EA249" s="624"/>
      <c r="EB249" s="624"/>
      <c r="EC249" s="624"/>
      <c r="ED249" s="624"/>
      <c r="EE249" s="624"/>
      <c r="EF249" s="624"/>
      <c r="EG249" s="624"/>
      <c r="EH249" s="624"/>
      <c r="EI249" s="624"/>
      <c r="EJ249" s="624"/>
      <c r="EK249" s="624"/>
      <c r="EL249" s="624"/>
      <c r="EM249" s="624"/>
      <c r="EN249" s="624"/>
      <c r="EO249" s="624"/>
      <c r="EP249" s="624"/>
      <c r="EQ249" s="624"/>
      <c r="ER249" s="624"/>
      <c r="ES249" s="624"/>
      <c r="ET249" s="624"/>
      <c r="EU249" s="624"/>
      <c r="EV249" s="624"/>
      <c r="EW249" s="624"/>
      <c r="EX249" s="624"/>
      <c r="EY249" s="624"/>
      <c r="EZ249" s="624"/>
      <c r="FA249" s="624"/>
      <c r="FB249" s="624"/>
      <c r="FC249" s="624"/>
      <c r="FD249" s="624"/>
      <c r="FE249" s="624"/>
      <c r="FF249" s="624"/>
      <c r="FG249" s="624"/>
      <c r="FH249" s="624"/>
      <c r="FI249" s="624"/>
      <c r="FJ249" s="624"/>
      <c r="FK249" s="624"/>
      <c r="FL249" s="624"/>
      <c r="FM249" s="624"/>
      <c r="FN249" s="624"/>
      <c r="FO249" s="624"/>
      <c r="FP249" s="624"/>
      <c r="FQ249" s="624"/>
      <c r="FR249" s="624"/>
      <c r="FS249" s="624"/>
      <c r="FT249" s="624"/>
      <c r="FU249" s="624"/>
      <c r="FV249" s="624"/>
      <c r="FW249" s="624"/>
      <c r="FX249" s="624"/>
      <c r="FY249" s="624"/>
      <c r="FZ249" s="624"/>
    </row>
    <row r="250" spans="1:183" s="628" customFormat="1" ht="108.75" customHeight="1">
      <c r="A250" s="611" t="s">
        <v>1993</v>
      </c>
      <c r="B250" s="615" t="s">
        <v>1994</v>
      </c>
      <c r="C250" s="116" t="s">
        <v>184</v>
      </c>
      <c r="D250" s="611" t="s">
        <v>37</v>
      </c>
      <c r="E250" s="625" t="s">
        <v>548</v>
      </c>
      <c r="F250" s="626"/>
      <c r="G250" s="626"/>
      <c r="H250" s="626"/>
      <c r="I250" s="626"/>
      <c r="J250" s="626"/>
      <c r="K250" s="626"/>
      <c r="L250" s="626"/>
      <c r="M250" s="626"/>
      <c r="N250" s="626"/>
      <c r="O250" s="626"/>
      <c r="P250" s="626"/>
      <c r="Q250" s="626"/>
      <c r="R250" s="626"/>
      <c r="S250" s="626"/>
      <c r="T250" s="626"/>
      <c r="U250" s="626"/>
      <c r="V250" s="627"/>
      <c r="X250" s="626"/>
      <c r="Y250" s="626"/>
      <c r="Z250" s="626"/>
      <c r="AA250" s="626"/>
      <c r="AB250" s="626"/>
      <c r="AC250" s="627"/>
      <c r="AD250" s="627"/>
      <c r="AE250" s="627">
        <v>914453</v>
      </c>
      <c r="AF250" s="626"/>
      <c r="AG250" s="626"/>
      <c r="AH250" s="626"/>
      <c r="AI250" s="626"/>
      <c r="AJ250" s="626"/>
      <c r="AK250" s="627">
        <f>SUM(AD250:AF250)</f>
        <v>914453</v>
      </c>
      <c r="AL250" s="143">
        <f>AC250+U250+M250+AK250</f>
        <v>914453</v>
      </c>
      <c r="AM250" s="629" t="s">
        <v>1995</v>
      </c>
      <c r="AN250" s="629" t="s">
        <v>1996</v>
      </c>
      <c r="AO250" s="629" t="s">
        <v>32</v>
      </c>
      <c r="AP250" s="629"/>
      <c r="AQ250" s="629"/>
      <c r="AR250" s="630"/>
      <c r="AS250" s="630"/>
      <c r="AT250" s="630"/>
      <c r="AU250" s="630"/>
      <c r="AV250" s="630"/>
      <c r="AW250" s="630"/>
      <c r="AX250" s="630"/>
      <c r="AY250" s="630"/>
      <c r="AZ250" s="630"/>
      <c r="BA250" s="630"/>
      <c r="BB250" s="630"/>
      <c r="BC250" s="630"/>
      <c r="BD250" s="630"/>
      <c r="BE250" s="630"/>
      <c r="BF250" s="630"/>
      <c r="BG250" s="630"/>
      <c r="BH250" s="630"/>
      <c r="BI250" s="630"/>
      <c r="BJ250" s="630"/>
      <c r="BK250" s="630"/>
      <c r="BL250" s="630"/>
      <c r="BM250" s="630"/>
      <c r="BN250" s="630"/>
      <c r="BO250" s="630"/>
      <c r="BP250" s="630"/>
      <c r="BQ250" s="630"/>
      <c r="BR250" s="630"/>
      <c r="BS250" s="630"/>
      <c r="BT250" s="630"/>
      <c r="BU250" s="630"/>
      <c r="BV250" s="630"/>
      <c r="BW250" s="630"/>
      <c r="BX250" s="630"/>
      <c r="BY250" s="630"/>
      <c r="BZ250" s="630"/>
      <c r="CA250" s="630"/>
      <c r="CB250" s="630"/>
      <c r="CC250" s="630"/>
      <c r="CD250" s="630"/>
      <c r="CE250" s="630"/>
      <c r="CF250" s="630"/>
      <c r="CG250" s="630"/>
      <c r="CH250" s="630"/>
      <c r="CI250" s="630"/>
      <c r="CJ250" s="630"/>
      <c r="CK250" s="630"/>
      <c r="CL250" s="630"/>
      <c r="CM250" s="630"/>
      <c r="CN250" s="630"/>
      <c r="CO250" s="630"/>
      <c r="CP250" s="630"/>
      <c r="CQ250" s="630"/>
      <c r="CR250" s="630"/>
      <c r="CS250" s="630"/>
      <c r="CT250" s="630"/>
      <c r="CU250" s="630"/>
      <c r="CV250" s="630"/>
      <c r="CW250" s="630"/>
      <c r="CX250" s="630"/>
      <c r="CY250" s="630"/>
      <c r="CZ250" s="630"/>
      <c r="DA250" s="630"/>
      <c r="DB250" s="630"/>
      <c r="DC250" s="630"/>
      <c r="DD250" s="630"/>
      <c r="DE250" s="630"/>
      <c r="DF250" s="630"/>
      <c r="DG250" s="630"/>
      <c r="DH250" s="630"/>
      <c r="DI250" s="630"/>
      <c r="DJ250" s="630"/>
      <c r="DK250" s="630"/>
      <c r="DL250" s="630"/>
      <c r="DM250" s="630"/>
      <c r="DN250" s="630"/>
      <c r="DO250" s="630"/>
      <c r="DP250" s="630"/>
      <c r="DQ250" s="630"/>
      <c r="DR250" s="630"/>
      <c r="DS250" s="630"/>
      <c r="DT250" s="630"/>
      <c r="DU250" s="630"/>
      <c r="DV250" s="630"/>
      <c r="DW250" s="630"/>
      <c r="DX250" s="630"/>
      <c r="DY250" s="630"/>
      <c r="DZ250" s="630"/>
      <c r="EA250" s="630"/>
      <c r="EB250" s="630"/>
      <c r="EC250" s="630"/>
      <c r="ED250" s="630"/>
      <c r="EE250" s="630"/>
      <c r="EF250" s="630"/>
      <c r="EG250" s="630"/>
      <c r="EH250" s="630"/>
      <c r="EI250" s="630"/>
      <c r="EJ250" s="630"/>
      <c r="EK250" s="630"/>
      <c r="EL250" s="630"/>
      <c r="EM250" s="630"/>
      <c r="EN250" s="630"/>
      <c r="EO250" s="630"/>
      <c r="EP250" s="630"/>
      <c r="EQ250" s="630"/>
      <c r="ER250" s="630"/>
      <c r="ES250" s="630"/>
      <c r="ET250" s="630"/>
      <c r="EU250" s="630"/>
      <c r="EV250" s="630"/>
      <c r="EW250" s="630"/>
      <c r="EX250" s="630"/>
      <c r="EY250" s="630"/>
      <c r="EZ250" s="630"/>
      <c r="FA250" s="630"/>
      <c r="FB250" s="630"/>
      <c r="FC250" s="630"/>
      <c r="FD250" s="630"/>
      <c r="FE250" s="630"/>
      <c r="FF250" s="630"/>
      <c r="FG250" s="630"/>
      <c r="FH250" s="630"/>
      <c r="FI250" s="630"/>
      <c r="FJ250" s="630"/>
      <c r="FK250" s="630"/>
      <c r="FL250" s="630"/>
      <c r="FM250" s="630"/>
      <c r="FN250" s="630"/>
      <c r="FO250" s="630"/>
      <c r="FP250" s="630"/>
      <c r="FQ250" s="630"/>
      <c r="FR250" s="630"/>
      <c r="FS250" s="630"/>
      <c r="FT250" s="630"/>
      <c r="FU250" s="630"/>
      <c r="FV250" s="630"/>
      <c r="FW250" s="630"/>
      <c r="FX250" s="630"/>
      <c r="FY250" s="630"/>
      <c r="FZ250" s="630"/>
      <c r="GA250" s="631"/>
    </row>
    <row r="251" spans="1:183" s="630" customFormat="1" ht="31.5" customHeight="1">
      <c r="A251" s="725" t="s">
        <v>1992</v>
      </c>
      <c r="B251" s="731"/>
      <c r="C251" s="731"/>
      <c r="D251" s="731"/>
      <c r="E251" s="731"/>
      <c r="F251" s="731"/>
      <c r="G251" s="731"/>
      <c r="H251" s="731"/>
      <c r="I251" s="731"/>
      <c r="J251" s="731"/>
      <c r="K251" s="731"/>
      <c r="L251" s="731"/>
      <c r="M251" s="731"/>
      <c r="N251" s="731"/>
      <c r="O251" s="731"/>
      <c r="P251" s="731"/>
      <c r="Q251" s="731"/>
      <c r="R251" s="731"/>
      <c r="S251" s="731"/>
      <c r="T251" s="731"/>
      <c r="U251" s="731"/>
      <c r="V251" s="731"/>
      <c r="W251" s="731"/>
      <c r="X251" s="731"/>
      <c r="Y251" s="731"/>
      <c r="Z251" s="731"/>
      <c r="AA251" s="731"/>
      <c r="AB251" s="731"/>
      <c r="AC251" s="731"/>
      <c r="AD251" s="731"/>
      <c r="AE251" s="731"/>
      <c r="AF251" s="731"/>
      <c r="AG251" s="731"/>
      <c r="AH251" s="731"/>
      <c r="AI251" s="731"/>
      <c r="AJ251" s="731"/>
      <c r="AK251" s="731"/>
      <c r="AL251" s="731"/>
      <c r="AM251" s="731"/>
      <c r="AN251" s="731"/>
      <c r="AO251" s="731"/>
      <c r="AP251" s="731"/>
      <c r="AQ251" s="731"/>
    </row>
    <row r="252" spans="1:183" s="156" customFormat="1" ht="234.75" customHeight="1">
      <c r="A252" s="379" t="s">
        <v>2011</v>
      </c>
      <c r="B252" s="392" t="s">
        <v>2012</v>
      </c>
      <c r="C252" s="655" t="s">
        <v>271</v>
      </c>
      <c r="D252" s="656" t="s">
        <v>37</v>
      </c>
      <c r="E252" s="657" t="s">
        <v>109</v>
      </c>
      <c r="F252" s="382"/>
      <c r="G252" s="382"/>
      <c r="H252" s="382"/>
      <c r="I252" s="318"/>
      <c r="J252" s="382"/>
      <c r="K252" s="382"/>
      <c r="L252" s="382"/>
      <c r="M252" s="189">
        <f>F252+G252+H252+J252+K252</f>
        <v>0</v>
      </c>
      <c r="N252" s="382"/>
      <c r="O252" s="382"/>
      <c r="P252" s="382"/>
      <c r="Q252" s="318"/>
      <c r="R252" s="382"/>
      <c r="S252" s="382"/>
      <c r="T252" s="382"/>
      <c r="U252" s="189">
        <f>N252+O252+P252+R252+S252</f>
        <v>0</v>
      </c>
      <c r="W252" s="382"/>
      <c r="X252" s="382"/>
      <c r="Y252" s="318"/>
      <c r="Z252" s="382"/>
      <c r="AA252" s="382"/>
      <c r="AB252" s="382"/>
      <c r="AC252" s="189"/>
      <c r="AD252" s="644">
        <v>70680</v>
      </c>
      <c r="AE252" s="382"/>
      <c r="AF252" s="382"/>
      <c r="AG252" s="318"/>
      <c r="AH252" s="382">
        <v>400520</v>
      </c>
      <c r="AI252" s="382"/>
      <c r="AJ252" s="382"/>
      <c r="AK252" s="189">
        <f>SUM(AD252:AF252,AH252,AI252)</f>
        <v>471200</v>
      </c>
      <c r="AL252" s="381">
        <v>589000</v>
      </c>
      <c r="AM252" s="658" t="s">
        <v>2013</v>
      </c>
      <c r="AN252" s="385" t="s">
        <v>1910</v>
      </c>
      <c r="AO252" s="302" t="s">
        <v>32</v>
      </c>
      <c r="AP252" s="647"/>
      <c r="AQ252" s="647"/>
    </row>
    <row r="253" spans="1:183" s="156" customFormat="1" ht="25.5" customHeight="1">
      <c r="A253" s="722" t="s">
        <v>2008</v>
      </c>
      <c r="B253" s="723"/>
      <c r="C253" s="723"/>
      <c r="D253" s="723"/>
      <c r="E253" s="723"/>
      <c r="F253" s="723"/>
      <c r="G253" s="723"/>
      <c r="H253" s="723"/>
      <c r="I253" s="723"/>
      <c r="J253" s="723"/>
      <c r="K253" s="723"/>
      <c r="L253" s="723"/>
      <c r="M253" s="723"/>
      <c r="N253" s="723"/>
      <c r="O253" s="723"/>
      <c r="P253" s="723"/>
      <c r="Q253" s="723"/>
      <c r="R253" s="723"/>
      <c r="S253" s="723"/>
      <c r="T253" s="723"/>
      <c r="U253" s="723"/>
      <c r="V253" s="723"/>
      <c r="W253" s="723"/>
      <c r="X253" s="723"/>
      <c r="Y253" s="723"/>
      <c r="Z253" s="723"/>
      <c r="AA253" s="723"/>
      <c r="AB253" s="723"/>
      <c r="AC253" s="723"/>
      <c r="AD253" s="723"/>
      <c r="AE253" s="723"/>
      <c r="AF253" s="723"/>
      <c r="AG253" s="723"/>
      <c r="AH253" s="723"/>
      <c r="AI253" s="723"/>
      <c r="AJ253" s="723"/>
      <c r="AK253" s="723"/>
      <c r="AL253" s="723"/>
      <c r="AM253" s="723"/>
      <c r="AN253" s="723"/>
      <c r="AO253" s="723"/>
      <c r="AP253" s="723"/>
      <c r="AQ253" s="723"/>
    </row>
    <row r="254" spans="1:183" s="795" customFormat="1" ht="234.75" customHeight="1">
      <c r="A254" s="114" t="s">
        <v>2018</v>
      </c>
      <c r="B254" s="794" t="s">
        <v>2019</v>
      </c>
      <c r="C254" s="116" t="s">
        <v>184</v>
      </c>
      <c r="D254" s="794" t="s">
        <v>37</v>
      </c>
      <c r="E254" s="625" t="s">
        <v>2020</v>
      </c>
      <c r="F254" s="143"/>
      <c r="G254" s="143"/>
      <c r="H254" s="143"/>
      <c r="I254" s="219"/>
      <c r="J254" s="143"/>
      <c r="K254" s="143"/>
      <c r="L254" s="143"/>
      <c r="M254" s="189">
        <f>F254+G254+H254+J254+K254</f>
        <v>0</v>
      </c>
      <c r="N254" s="143"/>
      <c r="O254" s="143"/>
      <c r="P254" s="143"/>
      <c r="Q254" s="219"/>
      <c r="R254" s="143"/>
      <c r="S254" s="143"/>
      <c r="T254" s="143"/>
      <c r="U254" s="189">
        <f>N254+O254+P254+R254+S254</f>
        <v>0</v>
      </c>
      <c r="W254" s="143"/>
      <c r="X254" s="143"/>
      <c r="Y254" s="219"/>
      <c r="Z254" s="143"/>
      <c r="AA254" s="143"/>
      <c r="AB254" s="143"/>
      <c r="AC254" s="189"/>
      <c r="AD254" s="796">
        <v>5000</v>
      </c>
      <c r="AE254" s="143"/>
      <c r="AF254" s="143"/>
      <c r="AG254" s="219"/>
      <c r="AH254" s="143"/>
      <c r="AI254" s="143"/>
      <c r="AJ254" s="143"/>
      <c r="AK254" s="189">
        <f>SUM(AD254:AF254,AH254,AI254)</f>
        <v>5000</v>
      </c>
      <c r="AL254" s="118">
        <f>AK254</f>
        <v>5000</v>
      </c>
      <c r="AM254" s="797" t="s">
        <v>2021</v>
      </c>
      <c r="AN254" s="140" t="s">
        <v>1910</v>
      </c>
      <c r="AO254" s="116" t="s">
        <v>32</v>
      </c>
      <c r="AP254" s="147"/>
      <c r="AQ254" s="147"/>
    </row>
    <row r="255" spans="1:183" s="795" customFormat="1" ht="25.5" customHeight="1">
      <c r="A255" s="711" t="s">
        <v>2022</v>
      </c>
      <c r="B255" s="798"/>
      <c r="C255" s="798"/>
      <c r="D255" s="798"/>
      <c r="E255" s="798"/>
      <c r="F255" s="798"/>
      <c r="G255" s="798"/>
      <c r="H255" s="798"/>
      <c r="I255" s="798"/>
      <c r="J255" s="798"/>
      <c r="K255" s="798"/>
      <c r="L255" s="798"/>
      <c r="M255" s="798"/>
      <c r="N255" s="798"/>
      <c r="O255" s="798"/>
      <c r="P255" s="798"/>
      <c r="Q255" s="798"/>
      <c r="R255" s="798"/>
      <c r="S255" s="798"/>
      <c r="T255" s="798"/>
      <c r="U255" s="798"/>
      <c r="V255" s="798"/>
      <c r="W255" s="798"/>
      <c r="X255" s="798"/>
      <c r="Y255" s="798"/>
      <c r="Z255" s="798"/>
      <c r="AA255" s="798"/>
      <c r="AB255" s="798"/>
      <c r="AC255" s="798"/>
      <c r="AD255" s="798"/>
      <c r="AE255" s="798"/>
      <c r="AF255" s="798"/>
      <c r="AG255" s="798"/>
      <c r="AH255" s="798"/>
      <c r="AI255" s="798"/>
      <c r="AJ255" s="798"/>
      <c r="AK255" s="798"/>
      <c r="AL255" s="798"/>
      <c r="AM255" s="798"/>
      <c r="AN255" s="798"/>
      <c r="AO255" s="798"/>
      <c r="AP255" s="798"/>
      <c r="AQ255" s="798"/>
    </row>
    <row r="256" spans="1:183" s="795" customFormat="1" ht="234.75" customHeight="1">
      <c r="A256" s="114" t="s">
        <v>2023</v>
      </c>
      <c r="B256" s="794" t="s">
        <v>2024</v>
      </c>
      <c r="C256" s="799" t="s">
        <v>317</v>
      </c>
      <c r="D256" s="794" t="s">
        <v>37</v>
      </c>
      <c r="E256" s="800" t="s">
        <v>2020</v>
      </c>
      <c r="F256" s="143"/>
      <c r="G256" s="143"/>
      <c r="H256" s="143"/>
      <c r="I256" s="219"/>
      <c r="J256" s="143"/>
      <c r="K256" s="143"/>
      <c r="L256" s="143"/>
      <c r="M256" s="189">
        <f>F256+G256+H256+J256+K256</f>
        <v>0</v>
      </c>
      <c r="N256" s="143"/>
      <c r="O256" s="143"/>
      <c r="P256" s="143"/>
      <c r="Q256" s="219"/>
      <c r="R256" s="143"/>
      <c r="S256" s="143"/>
      <c r="T256" s="143"/>
      <c r="U256" s="189">
        <f>N256+O256+P256+R256+S256</f>
        <v>0</v>
      </c>
      <c r="W256" s="143"/>
      <c r="X256" s="143"/>
      <c r="Y256" s="219"/>
      <c r="Z256" s="143"/>
      <c r="AA256" s="143"/>
      <c r="AB256" s="143"/>
      <c r="AC256" s="189"/>
      <c r="AD256" s="796">
        <v>3000</v>
      </c>
      <c r="AE256" s="143"/>
      <c r="AF256" s="143"/>
      <c r="AG256" s="219"/>
      <c r="AH256" s="143"/>
      <c r="AI256" s="143"/>
      <c r="AJ256" s="143"/>
      <c r="AK256" s="189">
        <f>SUM(AD256:AF256,AH256,AI256)</f>
        <v>3000</v>
      </c>
      <c r="AL256" s="118">
        <f>AK256</f>
        <v>3000</v>
      </c>
      <c r="AM256" s="797" t="s">
        <v>2025</v>
      </c>
      <c r="AN256" s="140" t="s">
        <v>1910</v>
      </c>
      <c r="AO256" s="116" t="s">
        <v>32</v>
      </c>
      <c r="AP256" s="147"/>
      <c r="AQ256" s="147"/>
    </row>
    <row r="257" spans="1:43" s="795" customFormat="1" ht="25.5" customHeight="1">
      <c r="A257" s="711" t="s">
        <v>2022</v>
      </c>
      <c r="B257" s="798"/>
      <c r="C257" s="798"/>
      <c r="D257" s="798"/>
      <c r="E257" s="798"/>
      <c r="F257" s="798"/>
      <c r="G257" s="798"/>
      <c r="H257" s="798"/>
      <c r="I257" s="798"/>
      <c r="J257" s="798"/>
      <c r="K257" s="798"/>
      <c r="L257" s="798"/>
      <c r="M257" s="798"/>
      <c r="N257" s="798"/>
      <c r="O257" s="798"/>
      <c r="P257" s="798"/>
      <c r="Q257" s="798"/>
      <c r="R257" s="798"/>
      <c r="S257" s="798"/>
      <c r="T257" s="798"/>
      <c r="U257" s="798"/>
      <c r="V257" s="798"/>
      <c r="W257" s="798"/>
      <c r="X257" s="798"/>
      <c r="Y257" s="798"/>
      <c r="Z257" s="798"/>
      <c r="AA257" s="798"/>
      <c r="AB257" s="798"/>
      <c r="AC257" s="798"/>
      <c r="AD257" s="798"/>
      <c r="AE257" s="798"/>
      <c r="AF257" s="798"/>
      <c r="AG257" s="798"/>
      <c r="AH257" s="798"/>
      <c r="AI257" s="798"/>
      <c r="AJ257" s="798"/>
      <c r="AK257" s="798"/>
      <c r="AL257" s="798"/>
      <c r="AM257" s="798"/>
      <c r="AN257" s="798"/>
      <c r="AO257" s="798"/>
      <c r="AP257" s="798"/>
      <c r="AQ257" s="798"/>
    </row>
    <row r="258" spans="1:43" s="22" customFormat="1" ht="30" customHeight="1">
      <c r="A258" s="276"/>
      <c r="B258" s="277" t="s">
        <v>772</v>
      </c>
      <c r="C258" s="278"/>
      <c r="D258" s="278"/>
      <c r="E258" s="279"/>
      <c r="F258" s="280">
        <f>SUM(F259:F259)</f>
        <v>0</v>
      </c>
      <c r="G258" s="280">
        <f>SUM(G259:G259)</f>
        <v>0</v>
      </c>
      <c r="H258" s="280">
        <f>SUM(H259:H259)</f>
        <v>0</v>
      </c>
      <c r="I258" s="281"/>
      <c r="J258" s="280">
        <f>SUM(J259:J259)</f>
        <v>0</v>
      </c>
      <c r="K258" s="280">
        <f>SUM(K259:K259)</f>
        <v>0</v>
      </c>
      <c r="L258" s="281"/>
      <c r="M258" s="280">
        <f>SUM(M259:M259)</f>
        <v>0</v>
      </c>
      <c r="N258" s="280">
        <f>SUM(N259:N259)</f>
        <v>15000</v>
      </c>
      <c r="O258" s="280">
        <f>SUM(O259:O259)</f>
        <v>0</v>
      </c>
      <c r="P258" s="280">
        <f>SUM(P259:P259)</f>
        <v>0</v>
      </c>
      <c r="Q258" s="281"/>
      <c r="R258" s="280">
        <f>SUM(R259:R259)</f>
        <v>0</v>
      </c>
      <c r="S258" s="280">
        <f>SUM(S259:S259)</f>
        <v>0</v>
      </c>
      <c r="T258" s="281"/>
      <c r="U258" s="280">
        <f>SUM(U259:U259)</f>
        <v>15000</v>
      </c>
      <c r="V258" s="280">
        <f>SUM(V259:V259)</f>
        <v>0</v>
      </c>
      <c r="W258" s="280">
        <f>SUM(W259:W259)</f>
        <v>0</v>
      </c>
      <c r="X258" s="280">
        <f>SUM(X259:X259)</f>
        <v>0</v>
      </c>
      <c r="Y258" s="281"/>
      <c r="Z258" s="280">
        <f>SUM(Z259:Z259)</f>
        <v>0</v>
      </c>
      <c r="AA258" s="280">
        <f>SUM(AA259:AA259)</f>
        <v>0</v>
      </c>
      <c r="AB258" s="281"/>
      <c r="AC258" s="280">
        <f>SUM(AC259:AC259)</f>
        <v>0</v>
      </c>
      <c r="AD258" s="280">
        <f>SUM(AD259:AD259)</f>
        <v>18150</v>
      </c>
      <c r="AE258" s="280">
        <f>SUM(AE259:AE259)</f>
        <v>0</v>
      </c>
      <c r="AF258" s="280">
        <f>SUM(AF259:AF259)</f>
        <v>0</v>
      </c>
      <c r="AG258" s="281"/>
      <c r="AH258" s="280">
        <f>SUM(AH259:AH259)</f>
        <v>0</v>
      </c>
      <c r="AI258" s="280">
        <f>SUM(AI259:AI259)</f>
        <v>0</v>
      </c>
      <c r="AJ258" s="281"/>
      <c r="AK258" s="280">
        <f>SUM(AK259:AK259)</f>
        <v>18150</v>
      </c>
      <c r="AL258" s="280">
        <f>SUM(AL259:AL259)</f>
        <v>33150</v>
      </c>
      <c r="AM258" s="282"/>
      <c r="AN258" s="283"/>
      <c r="AO258" s="284"/>
      <c r="AP258" s="284"/>
      <c r="AQ258" s="284"/>
    </row>
    <row r="259" spans="1:43" ht="408.75" customHeight="1">
      <c r="A259" s="128" t="s">
        <v>773</v>
      </c>
      <c r="B259" s="157" t="s">
        <v>774</v>
      </c>
      <c r="C259" s="130" t="s">
        <v>775</v>
      </c>
      <c r="D259" s="130" t="s">
        <v>37</v>
      </c>
      <c r="E259" s="131" t="s">
        <v>776</v>
      </c>
      <c r="F259" s="121"/>
      <c r="G259" s="119"/>
      <c r="H259" s="119"/>
      <c r="I259" s="119"/>
      <c r="J259" s="119"/>
      <c r="K259" s="119"/>
      <c r="L259" s="119"/>
      <c r="M259" s="120">
        <f>F259+G259+H259+J259+K259</f>
        <v>0</v>
      </c>
      <c r="N259" s="121">
        <v>15000</v>
      </c>
      <c r="O259" s="119"/>
      <c r="P259" s="119"/>
      <c r="Q259" s="119"/>
      <c r="R259" s="119"/>
      <c r="S259" s="119"/>
      <c r="T259" s="119"/>
      <c r="U259" s="120">
        <f>N259+O259+P259+R259+S259</f>
        <v>15000</v>
      </c>
      <c r="V259" s="121"/>
      <c r="W259" s="119"/>
      <c r="X259" s="119"/>
      <c r="Y259" s="119"/>
      <c r="Z259" s="119"/>
      <c r="AA259" s="119"/>
      <c r="AB259" s="119"/>
      <c r="AC259" s="120">
        <f>V259+W259+X259+Z259+AA259</f>
        <v>0</v>
      </c>
      <c r="AD259" s="118">
        <v>18150</v>
      </c>
      <c r="AE259" s="119"/>
      <c r="AF259" s="119"/>
      <c r="AG259" s="119"/>
      <c r="AH259" s="119"/>
      <c r="AI259" s="119"/>
      <c r="AJ259" s="119"/>
      <c r="AK259" s="123">
        <f>AD259+AE259+AF259+AH259+AI259</f>
        <v>18150</v>
      </c>
      <c r="AL259" s="118">
        <f>AC259+U259+M259+AK259</f>
        <v>33150</v>
      </c>
      <c r="AM259" s="124" t="s">
        <v>777</v>
      </c>
      <c r="AN259" s="125" t="s">
        <v>161</v>
      </c>
      <c r="AO259" s="126" t="s">
        <v>778</v>
      </c>
      <c r="AP259" s="126"/>
      <c r="AQ259" s="127"/>
    </row>
    <row r="260" spans="1:43" s="175" customFormat="1" ht="30" customHeight="1">
      <c r="A260" s="710" t="s">
        <v>700</v>
      </c>
      <c r="B260" s="710"/>
      <c r="C260" s="710"/>
      <c r="D260" s="710"/>
      <c r="E260" s="710"/>
      <c r="F260" s="710"/>
      <c r="G260" s="710"/>
      <c r="H260" s="710"/>
      <c r="I260" s="710"/>
      <c r="J260" s="710"/>
      <c r="K260" s="710"/>
      <c r="L260" s="710"/>
      <c r="M260" s="710"/>
      <c r="N260" s="710"/>
      <c r="O260" s="710"/>
      <c r="P260" s="710"/>
      <c r="Q260" s="710"/>
      <c r="R260" s="710"/>
      <c r="S260" s="710"/>
      <c r="T260" s="710"/>
      <c r="U260" s="710"/>
      <c r="V260" s="710"/>
      <c r="W260" s="710"/>
      <c r="X260" s="710"/>
      <c r="Y260" s="710"/>
      <c r="Z260" s="710"/>
      <c r="AA260" s="710"/>
      <c r="AB260" s="710"/>
      <c r="AC260" s="710"/>
      <c r="AD260" s="710"/>
      <c r="AE260" s="710"/>
      <c r="AF260" s="710"/>
      <c r="AG260" s="710"/>
      <c r="AH260" s="710"/>
      <c r="AI260" s="710"/>
      <c r="AJ260" s="710"/>
      <c r="AK260" s="710"/>
      <c r="AL260" s="710"/>
      <c r="AM260" s="710"/>
      <c r="AN260" s="710"/>
      <c r="AO260" s="710"/>
      <c r="AP260" s="710"/>
      <c r="AQ260" s="710"/>
    </row>
    <row r="261" spans="1:43" ht="164.25" customHeight="1">
      <c r="B261" s="2">
        <f>COUNTA(B259:B259,B22:B156,B15:B16)</f>
        <v>132</v>
      </c>
    </row>
  </sheetData>
  <sheetProtection selectLockedCells="1" selectUnlockedCells="1"/>
  <mergeCells count="116">
    <mergeCell ref="A217:AQ217"/>
    <mergeCell ref="A219:AQ219"/>
    <mergeCell ref="A221:AQ221"/>
    <mergeCell ref="A260:AQ260"/>
    <mergeCell ref="A223:AQ223"/>
    <mergeCell ref="A225:AQ225"/>
    <mergeCell ref="A227:AQ227"/>
    <mergeCell ref="A229:AQ229"/>
    <mergeCell ref="A231:AQ231"/>
    <mergeCell ref="A233:AQ233"/>
    <mergeCell ref="A249:AQ249"/>
    <mergeCell ref="A245:AQ245"/>
    <mergeCell ref="A247:AQ247"/>
    <mergeCell ref="A235:AQ235"/>
    <mergeCell ref="A237:AQ237"/>
    <mergeCell ref="A239:AQ239"/>
    <mergeCell ref="A241:AQ241"/>
    <mergeCell ref="A243:AQ243"/>
    <mergeCell ref="A253:AQ253"/>
    <mergeCell ref="A251:AQ251"/>
    <mergeCell ref="A255:AQ255"/>
    <mergeCell ref="A257:AQ257"/>
    <mergeCell ref="B206:AQ206"/>
    <mergeCell ref="A208:AQ208"/>
    <mergeCell ref="A215:AQ215"/>
    <mergeCell ref="A210:AQ210"/>
    <mergeCell ref="A212:AQ212"/>
    <mergeCell ref="A191:AQ191"/>
    <mergeCell ref="A193:AQ193"/>
    <mergeCell ref="A195:AQ195"/>
    <mergeCell ref="A197:AQ197"/>
    <mergeCell ref="A203:AQ203"/>
    <mergeCell ref="A205:AQ205"/>
    <mergeCell ref="A199:AQ199"/>
    <mergeCell ref="A201:AQ201"/>
    <mergeCell ref="B213:AQ213"/>
    <mergeCell ref="A174:AQ174"/>
    <mergeCell ref="A178:AQ178"/>
    <mergeCell ref="A180:AQ180"/>
    <mergeCell ref="A182:AQ182"/>
    <mergeCell ref="A184:AQ184"/>
    <mergeCell ref="B185:AQ185"/>
    <mergeCell ref="A187:AQ187"/>
    <mergeCell ref="A189:AQ189"/>
    <mergeCell ref="A28:AQ28"/>
    <mergeCell ref="A33:AQ33"/>
    <mergeCell ref="A53:AQ53"/>
    <mergeCell ref="B163:AO163"/>
    <mergeCell ref="B165:AO165"/>
    <mergeCell ref="B172:AO172"/>
    <mergeCell ref="B34:AQ34"/>
    <mergeCell ref="A80:AQ80"/>
    <mergeCell ref="A97:AQ97"/>
    <mergeCell ref="A26:AQ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Q8:AQ11"/>
    <mergeCell ref="AL8:AL11"/>
    <mergeCell ref="AM8:AM11"/>
    <mergeCell ref="L10:L11"/>
    <mergeCell ref="M10:M11"/>
    <mergeCell ref="N10:N11"/>
    <mergeCell ref="O10:O11"/>
    <mergeCell ref="A13:B13"/>
    <mergeCell ref="A18:AQ18"/>
    <mergeCell ref="A20:AQ20"/>
    <mergeCell ref="N8:U8"/>
    <mergeCell ref="V8:AC8"/>
    <mergeCell ref="AD8:AK8"/>
    <mergeCell ref="AD9:AK9"/>
    <mergeCell ref="F10:F11"/>
    <mergeCell ref="G10:G11"/>
    <mergeCell ref="H10:H11"/>
    <mergeCell ref="I10:I11"/>
    <mergeCell ref="J10:J11"/>
    <mergeCell ref="K10:K11"/>
    <mergeCell ref="A1:AP1"/>
    <mergeCell ref="A2:AP2"/>
    <mergeCell ref="A3:AP3"/>
    <mergeCell ref="A4:AP4"/>
    <mergeCell ref="A5:AP5"/>
    <mergeCell ref="A6:AM6"/>
    <mergeCell ref="AN6:AP6"/>
    <mergeCell ref="AN8:AN11"/>
    <mergeCell ref="AO8:AO11"/>
    <mergeCell ref="AP8:AP11"/>
    <mergeCell ref="P10:P11"/>
    <mergeCell ref="Q10:Q11"/>
    <mergeCell ref="F9:M9"/>
    <mergeCell ref="N9:U9"/>
    <mergeCell ref="V9:AC9"/>
    <mergeCell ref="AJ10:AJ11"/>
    <mergeCell ref="AK10:AK11"/>
    <mergeCell ref="A7:AM7"/>
    <mergeCell ref="A8:A11"/>
    <mergeCell ref="B8:B11"/>
    <mergeCell ref="C8:C11"/>
    <mergeCell ref="D8:D11"/>
    <mergeCell ref="E8:E11"/>
    <mergeCell ref="F8:M8"/>
  </mergeCells>
  <dataValidations count="13">
    <dataValidation type="list" allowBlank="1" showErrorMessage="1" sqref="AO109 AO113:AO117 AO123:AO124 AO151:AO156 AO186 AO198 AO216 AO214">
      <formula1>$AT$40:$AT$47</formula1>
      <formula2>0</formula2>
    </dataValidation>
    <dataValidation type="list" allowBlank="1" showErrorMessage="1" sqref="AO218 AO220 AO222 AO224 AO226 AO228 AO230 AO232 AO234 AO236 AO238 AO240 AO242 AO244 AO246">
      <formula1>$AU$40:$AU$49</formula1>
      <formula2>0</formula2>
    </dataValidation>
    <dataValidation type="list" allowBlank="1" showErrorMessage="1" sqref="AO60:AO61 AO79 AO81:AO95 AO98:AO105">
      <formula1>$AS$40:$AS$46</formula1>
      <formula2>0</formula2>
    </dataValidation>
    <dataValidation type="list" allowBlank="1" showErrorMessage="1" sqref="AO16:AP17 AO22:AP23 AO24:AO25 AP25:AQ25 AO29:AO31 AP30:AP31 AO37:AO52 AO35 AO141:AO150 AP38:AP42 AP46:AP48 AP50:AP51 AP52:AQ52 AO54:AP55 AO56:AO59 AO62:AO78 AO106:AO108 AO110:AO112 AO125:AO138">
      <formula1>$AR$3:$AR$5</formula1>
      <formula2>0</formula2>
    </dataValidation>
    <dataValidation type="list" allowBlank="1" showErrorMessage="1" sqref="AO204 C54:C57 AQ58 AQ79 AQ66 AQ136:AQ137 AO139:AO140 AQ141 AO157:AO162 AO164 AO166:AO171 AO175:AO177 AO179 AO181 AO183 AO188 AO190 AO192 AO194 AO196 AO200 AO202 C59:C79 C244:D244 D242 D218 C22:D25 C27:D27 AO27:AQ27 C37:D52 C173:D173 AO173 C186:D186 C198:D198 C214:D214 C216:D216 C15:D17 C19:D19 AP19 C29:D31 AO32 C35:D35 C58:D58 AO118:AO122 C164:D164 C166:D171 C175:D177 C179:D179 C181:D181 C183:D183 C188:D188 C190:D190 C192:D192 C194:D194 C196:D196 C200:D200 C202:D202 C204:D204 C207:D207 AO207 C209:D209 AO209 C211:D211 AO211 C250 C259:D259 D222 D224 D226 D228 D54:D79 C252 D230 D232 D234 D236 D238 D240 AP252:AQ252 C98:D162 C81:D96">
      <formula1>#REF!</formula1>
      <formula2>0</formula2>
    </dataValidation>
    <dataValidation type="list" allowBlank="1" showErrorMessage="1" sqref="AP24 AP29 AP35 AP37 AP43:AP45 AP49 AP56:AP57 AP69:AP70 AP76:AP77 AP90 AP104:AP105 AP108:AP110 AP116 AP131 AP135 AP138 AP142:AP146 AP148:AP154 AP157 AP164 AP166:AP169 AP177 AP200 AP202 AP204">
      <formula1>$AJ$3:$AJ$5</formula1>
      <formula2>0</formula2>
    </dataValidation>
    <dataValidation type="list" allowBlank="1" showInputMessage="1" showErrorMessage="1" sqref="C222 C242 C238 C236 C234 C232 C230 C228 C226 C224">
      <formula1>$X$179:$X$211</formula1>
    </dataValidation>
    <dataValidation type="list" allowBlank="1" showInputMessage="1" showErrorMessage="1" sqref="C220">
      <formula1>$X$178:$X$210</formula1>
    </dataValidation>
    <dataValidation type="list" allowBlank="1" showInputMessage="1" showErrorMessage="1" sqref="C36:D36">
      <formula1>#REF!</formula1>
    </dataValidation>
    <dataValidation type="list" allowBlank="1" showInputMessage="1" showErrorMessage="1" sqref="C248">
      <formula1>$X$181:$X$213</formula1>
    </dataValidation>
    <dataValidation type="list" allowBlank="1" showErrorMessage="1" sqref="AO252 AO254 AO256">
      <formula1>$AT$34:$AT$41</formula1>
      <formula2>0</formula2>
    </dataValidation>
    <dataValidation type="list" allowBlank="1" showErrorMessage="1" sqref="AO96">
      <formula1>$AS$28:$AS$34</formula1>
      <formula2>0</formula2>
    </dataValidation>
    <dataValidation type="list" allowBlank="1" showErrorMessage="1" sqref="AP256:AQ256 AP254:AQ254 C254">
      <formula1>#REF!</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284"/>
  <sheetViews>
    <sheetView topLeftCell="A238" zoomScale="85" zoomScaleNormal="85" workbookViewId="0">
      <selection activeCell="K314" sqref="K314"/>
    </sheetView>
  </sheetViews>
  <sheetFormatPr defaultRowHeight="12.75"/>
  <cols>
    <col min="1" max="1" width="13.140625" style="285" customWidth="1"/>
    <col min="2" max="2" width="32.28515625" style="2" customWidth="1"/>
    <col min="3" max="3" width="30" style="2" customWidth="1"/>
    <col min="4" max="4" width="13.5703125" style="2" customWidth="1"/>
    <col min="5" max="5" width="18.28515625" style="2" customWidth="1"/>
    <col min="6" max="6" width="9.140625" style="286" customWidth="1"/>
    <col min="7" max="7" width="9.140625" style="287" customWidth="1"/>
    <col min="8" max="14" width="9.140625" style="286" customWidth="1"/>
    <col min="15" max="15" width="9.140625" style="287" customWidth="1"/>
    <col min="16" max="21" width="9.140625" style="286" customWidth="1"/>
    <col min="22" max="22" width="11.85546875" style="286" customWidth="1"/>
    <col min="23" max="23" width="11.28515625" style="287" customWidth="1"/>
    <col min="24" max="29" width="11.28515625" style="286" customWidth="1"/>
    <col min="30" max="30" width="11.85546875" style="286" customWidth="1"/>
    <col min="31" max="31" width="11.28515625" style="287" customWidth="1"/>
    <col min="32" max="37" width="11.28515625" style="286" customWidth="1"/>
    <col min="38" max="38" width="10.5703125" style="286" customWidth="1"/>
    <col min="39" max="39" width="56.42578125" style="6" customWidth="1"/>
    <col min="40" max="40" width="12.28515625" style="7" customWidth="1"/>
    <col min="41" max="41" width="16.7109375" style="8" customWidth="1"/>
    <col min="42" max="42" width="13.42578125" style="8" customWidth="1"/>
    <col min="43" max="43" width="21.140625" style="8" customWidth="1"/>
    <col min="44" max="16384" width="9.140625" style="3"/>
  </cols>
  <sheetData>
    <row r="1" spans="1:43" s="85" customFormat="1" ht="24.75" customHeight="1">
      <c r="A1" s="735"/>
      <c r="B1" s="735"/>
      <c r="C1" s="735" t="s">
        <v>779</v>
      </c>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row>
    <row r="2" spans="1:43" s="85" customFormat="1" ht="19.5" customHeight="1">
      <c r="A2" s="735"/>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row>
    <row r="3" spans="1:43" s="85" customFormat="1" ht="20.25" customHeight="1">
      <c r="A3" s="736"/>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row>
    <row r="4" spans="1:43" ht="12.75" customHeight="1">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3"/>
      <c r="AE4" s="3"/>
      <c r="AF4" s="3"/>
      <c r="AG4" s="3"/>
      <c r="AH4" s="3"/>
      <c r="AI4" s="3"/>
      <c r="AJ4" s="3"/>
      <c r="AK4" s="3"/>
      <c r="AL4" s="3"/>
      <c r="AM4" s="3"/>
      <c r="AN4" s="3"/>
      <c r="AO4" s="3"/>
      <c r="AP4" s="3"/>
      <c r="AQ4" s="87"/>
    </row>
    <row r="5" spans="1:43" ht="16.5" customHeight="1">
      <c r="A5" s="737"/>
      <c r="B5" s="737"/>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3"/>
      <c r="AE5" s="3"/>
      <c r="AF5" s="3"/>
      <c r="AG5" s="3"/>
      <c r="AH5" s="3"/>
      <c r="AI5" s="3"/>
      <c r="AJ5" s="3"/>
      <c r="AK5" s="3"/>
      <c r="AL5" s="3"/>
      <c r="AM5" s="3"/>
      <c r="AN5" s="3"/>
      <c r="AO5" s="3"/>
      <c r="AP5" s="3"/>
      <c r="AQ5" s="87"/>
    </row>
    <row r="6" spans="1:43" ht="43.5" customHeight="1">
      <c r="A6" s="733" t="s">
        <v>0</v>
      </c>
      <c r="B6" s="733"/>
      <c r="C6" s="733"/>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3"/>
      <c r="AE6" s="3"/>
      <c r="AF6" s="3"/>
      <c r="AG6" s="3"/>
      <c r="AH6" s="3"/>
      <c r="AI6" s="3"/>
      <c r="AJ6" s="3"/>
      <c r="AK6" s="3"/>
      <c r="AL6" s="3"/>
      <c r="AM6" s="3"/>
      <c r="AN6" s="684"/>
      <c r="AO6" s="684"/>
      <c r="AP6" s="684"/>
      <c r="AQ6" s="87"/>
    </row>
    <row r="7" spans="1:43" ht="43.5" customHeight="1">
      <c r="A7" s="733" t="s">
        <v>780</v>
      </c>
      <c r="B7" s="733"/>
      <c r="C7" s="733"/>
      <c r="D7" s="733"/>
      <c r="E7" s="733"/>
      <c r="F7" s="733"/>
      <c r="G7" s="733"/>
      <c r="H7" s="733"/>
      <c r="I7" s="733"/>
      <c r="J7" s="733"/>
      <c r="K7" s="733"/>
      <c r="L7" s="733"/>
      <c r="M7" s="733"/>
      <c r="N7" s="733"/>
      <c r="O7" s="733"/>
      <c r="P7" s="733"/>
      <c r="Q7" s="733"/>
      <c r="R7" s="733"/>
      <c r="S7" s="733"/>
      <c r="T7" s="733"/>
      <c r="U7" s="733"/>
      <c r="V7" s="733"/>
      <c r="W7" s="733"/>
      <c r="X7" s="733"/>
      <c r="Y7" s="733"/>
      <c r="Z7" s="733"/>
      <c r="AA7" s="733"/>
      <c r="AB7" s="733"/>
      <c r="AC7" s="733"/>
      <c r="AD7" s="3"/>
      <c r="AE7" s="3"/>
      <c r="AF7" s="3"/>
      <c r="AG7" s="3"/>
      <c r="AH7" s="3"/>
      <c r="AI7" s="3"/>
      <c r="AJ7" s="3"/>
      <c r="AK7" s="3"/>
      <c r="AL7" s="3"/>
      <c r="AM7" s="3"/>
      <c r="AN7" s="89"/>
      <c r="AO7" s="89"/>
      <c r="AP7" s="89"/>
      <c r="AQ7" s="87"/>
    </row>
    <row r="8" spans="1:43" ht="12.75" customHeight="1">
      <c r="A8" s="732" t="s">
        <v>2</v>
      </c>
      <c r="B8" s="692" t="s">
        <v>3</v>
      </c>
      <c r="C8" s="693" t="s">
        <v>4</v>
      </c>
      <c r="D8" s="693" t="s">
        <v>5</v>
      </c>
      <c r="E8" s="694" t="s">
        <v>6</v>
      </c>
      <c r="F8" s="695">
        <v>2018</v>
      </c>
      <c r="G8" s="695"/>
      <c r="H8" s="695"/>
      <c r="I8" s="695"/>
      <c r="J8" s="695"/>
      <c r="K8" s="695"/>
      <c r="L8" s="695"/>
      <c r="M8" s="695"/>
      <c r="N8" s="695">
        <v>2019</v>
      </c>
      <c r="O8" s="695"/>
      <c r="P8" s="695"/>
      <c r="Q8" s="695"/>
      <c r="R8" s="695"/>
      <c r="S8" s="695"/>
      <c r="T8" s="695"/>
      <c r="U8" s="695"/>
      <c r="V8" s="695">
        <v>2020</v>
      </c>
      <c r="W8" s="695"/>
      <c r="X8" s="695"/>
      <c r="Y8" s="695"/>
      <c r="Z8" s="695"/>
      <c r="AA8" s="695"/>
      <c r="AB8" s="695"/>
      <c r="AC8" s="695"/>
      <c r="AD8" s="695">
        <v>2021</v>
      </c>
      <c r="AE8" s="695"/>
      <c r="AF8" s="695"/>
      <c r="AG8" s="695"/>
      <c r="AH8" s="695"/>
      <c r="AI8" s="695"/>
      <c r="AJ8" s="695"/>
      <c r="AK8" s="695"/>
      <c r="AL8" s="696" t="s">
        <v>7</v>
      </c>
      <c r="AM8" s="712" t="s">
        <v>8</v>
      </c>
      <c r="AN8" s="698" t="s">
        <v>9</v>
      </c>
      <c r="AO8" s="692" t="s">
        <v>10</v>
      </c>
      <c r="AP8" s="690" t="s">
        <v>11</v>
      </c>
      <c r="AQ8" s="690" t="s">
        <v>12</v>
      </c>
    </row>
    <row r="9" spans="1:43" ht="12.75" customHeight="1">
      <c r="A9" s="732"/>
      <c r="B9" s="692"/>
      <c r="C9" s="693"/>
      <c r="D9" s="693"/>
      <c r="E9" s="694"/>
      <c r="F9" s="694" t="s">
        <v>13</v>
      </c>
      <c r="G9" s="694"/>
      <c r="H9" s="694"/>
      <c r="I9" s="694"/>
      <c r="J9" s="694"/>
      <c r="K9" s="694"/>
      <c r="L9" s="694"/>
      <c r="M9" s="694"/>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696"/>
      <c r="AM9" s="712"/>
      <c r="AN9" s="698"/>
      <c r="AO9" s="692"/>
      <c r="AP9" s="690"/>
      <c r="AQ9" s="690"/>
    </row>
    <row r="10" spans="1:43" ht="15" customHeight="1">
      <c r="A10" s="732"/>
      <c r="B10" s="692"/>
      <c r="C10" s="693"/>
      <c r="D10" s="693"/>
      <c r="E10" s="694"/>
      <c r="F10" s="700" t="s">
        <v>143</v>
      </c>
      <c r="G10" s="701" t="s">
        <v>144</v>
      </c>
      <c r="H10" s="699" t="s">
        <v>145</v>
      </c>
      <c r="I10" s="699" t="s">
        <v>17</v>
      </c>
      <c r="J10" s="699" t="s">
        <v>146</v>
      </c>
      <c r="K10" s="699" t="s">
        <v>147</v>
      </c>
      <c r="L10" s="699" t="s">
        <v>20</v>
      </c>
      <c r="M10" s="734" t="s">
        <v>21</v>
      </c>
      <c r="N10" s="700" t="s">
        <v>14</v>
      </c>
      <c r="O10" s="701" t="s">
        <v>15</v>
      </c>
      <c r="P10" s="699" t="s">
        <v>16</v>
      </c>
      <c r="Q10" s="699" t="s">
        <v>17</v>
      </c>
      <c r="R10" s="699" t="s">
        <v>18</v>
      </c>
      <c r="S10" s="699" t="s">
        <v>19</v>
      </c>
      <c r="T10" s="699" t="s">
        <v>20</v>
      </c>
      <c r="U10" s="702" t="s">
        <v>21</v>
      </c>
      <c r="V10" s="700" t="s">
        <v>14</v>
      </c>
      <c r="W10" s="701" t="s">
        <v>15</v>
      </c>
      <c r="X10" s="699" t="s">
        <v>16</v>
      </c>
      <c r="Y10" s="699" t="s">
        <v>17</v>
      </c>
      <c r="Z10" s="699" t="s">
        <v>18</v>
      </c>
      <c r="AA10" s="699" t="s">
        <v>19</v>
      </c>
      <c r="AB10" s="699" t="s">
        <v>20</v>
      </c>
      <c r="AC10" s="702" t="s">
        <v>21</v>
      </c>
      <c r="AD10" s="700" t="s">
        <v>14</v>
      </c>
      <c r="AE10" s="701" t="s">
        <v>15</v>
      </c>
      <c r="AF10" s="699" t="s">
        <v>16</v>
      </c>
      <c r="AG10" s="699" t="s">
        <v>17</v>
      </c>
      <c r="AH10" s="699" t="s">
        <v>18</v>
      </c>
      <c r="AI10" s="699" t="s">
        <v>19</v>
      </c>
      <c r="AJ10" s="699" t="s">
        <v>20</v>
      </c>
      <c r="AK10" s="702" t="s">
        <v>21</v>
      </c>
      <c r="AL10" s="696"/>
      <c r="AM10" s="712"/>
      <c r="AN10" s="698"/>
      <c r="AO10" s="692"/>
      <c r="AP10" s="690"/>
      <c r="AQ10" s="690"/>
    </row>
    <row r="11" spans="1:43" ht="107.25" customHeight="1">
      <c r="A11" s="732"/>
      <c r="B11" s="692"/>
      <c r="C11" s="693"/>
      <c r="D11" s="693"/>
      <c r="E11" s="694"/>
      <c r="F11" s="700"/>
      <c r="G11" s="701"/>
      <c r="H11" s="699"/>
      <c r="I11" s="699"/>
      <c r="J11" s="699"/>
      <c r="K11" s="699"/>
      <c r="L11" s="699"/>
      <c r="M11" s="734"/>
      <c r="N11" s="700"/>
      <c r="O11" s="701"/>
      <c r="P11" s="699"/>
      <c r="Q11" s="699"/>
      <c r="R11" s="699"/>
      <c r="S11" s="699"/>
      <c r="T11" s="699"/>
      <c r="U11" s="702"/>
      <c r="V11" s="700"/>
      <c r="W11" s="701"/>
      <c r="X11" s="699"/>
      <c r="Y11" s="699"/>
      <c r="Z11" s="699"/>
      <c r="AA11" s="699"/>
      <c r="AB11" s="699"/>
      <c r="AC11" s="702"/>
      <c r="AD11" s="700"/>
      <c r="AE11" s="701"/>
      <c r="AF11" s="699"/>
      <c r="AG11" s="699"/>
      <c r="AH11" s="699"/>
      <c r="AI11" s="699"/>
      <c r="AJ11" s="699"/>
      <c r="AK11" s="702"/>
      <c r="AL11" s="696"/>
      <c r="AM11" s="712"/>
      <c r="AN11" s="698"/>
      <c r="AO11" s="692"/>
      <c r="AP11" s="690"/>
      <c r="AQ11" s="690"/>
    </row>
    <row r="12" spans="1:43" ht="42" customHeight="1">
      <c r="A12" s="288"/>
      <c r="B12" s="165"/>
      <c r="C12" s="165"/>
      <c r="D12" s="165"/>
      <c r="E12" s="165"/>
      <c r="F12" s="96"/>
      <c r="G12" s="166"/>
      <c r="H12" s="96"/>
      <c r="I12" s="96"/>
      <c r="J12" s="96"/>
      <c r="K12" s="96"/>
      <c r="L12" s="96"/>
      <c r="M12" s="289"/>
      <c r="N12" s="96"/>
      <c r="O12" s="166"/>
      <c r="P12" s="96"/>
      <c r="Q12" s="96"/>
      <c r="R12" s="96"/>
      <c r="S12" s="96"/>
      <c r="T12" s="96"/>
      <c r="U12" s="289"/>
      <c r="V12" s="96"/>
      <c r="W12" s="166"/>
      <c r="X12" s="96"/>
      <c r="Y12" s="96"/>
      <c r="Z12" s="96"/>
      <c r="AA12" s="96"/>
      <c r="AB12" s="96"/>
      <c r="AC12" s="289"/>
      <c r="AD12" s="96"/>
      <c r="AE12" s="166"/>
      <c r="AF12" s="96"/>
      <c r="AG12" s="96"/>
      <c r="AH12" s="96"/>
      <c r="AI12" s="96"/>
      <c r="AJ12" s="96"/>
      <c r="AK12" s="289"/>
      <c r="AL12" s="92"/>
      <c r="AM12" s="93"/>
      <c r="AN12" s="94"/>
      <c r="AO12" s="91"/>
      <c r="AP12" s="95"/>
      <c r="AQ12" s="95"/>
    </row>
    <row r="13" spans="1:43" s="22" customFormat="1" ht="38.25" customHeight="1">
      <c r="A13" s="708" t="s">
        <v>781</v>
      </c>
      <c r="B13" s="708"/>
      <c r="C13" s="290"/>
      <c r="D13" s="290"/>
      <c r="E13" s="291"/>
      <c r="F13" s="292">
        <f>F14+F24+F235+F260+F262</f>
        <v>897048.9</v>
      </c>
      <c r="G13" s="292">
        <f>G14+G24+G235+G260+G262</f>
        <v>0</v>
      </c>
      <c r="H13" s="292">
        <f>H14+H24+H235+H260+H262</f>
        <v>594449.5</v>
      </c>
      <c r="I13" s="293"/>
      <c r="J13" s="292">
        <f>J14+J24+J235+J260+J262</f>
        <v>248270</v>
      </c>
      <c r="K13" s="292">
        <f>K14+K24+K235+K260+K262</f>
        <v>0</v>
      </c>
      <c r="L13" s="293"/>
      <c r="M13" s="292">
        <f>M14+M24+M235+M260+M262</f>
        <v>1739768.4</v>
      </c>
      <c r="N13" s="292">
        <f>N14+N24+N235+N260+N262</f>
        <v>5011578.5999999996</v>
      </c>
      <c r="O13" s="292">
        <f>O14+O24+O235+O260+O262</f>
        <v>0</v>
      </c>
      <c r="P13" s="292">
        <f>P14+P24+P235+P260+P262</f>
        <v>10950.5</v>
      </c>
      <c r="Q13" s="293"/>
      <c r="R13" s="292">
        <f>R14+R24+R235+R260+R262</f>
        <v>0</v>
      </c>
      <c r="S13" s="292">
        <f>S14+S24+S235+S260+S262</f>
        <v>0</v>
      </c>
      <c r="T13" s="293"/>
      <c r="U13" s="292">
        <f>U14+U24+U235+U260+U262</f>
        <v>5048529.0999999996</v>
      </c>
      <c r="V13" s="292">
        <f>V14+V24+V235+V260+V262</f>
        <v>5412368.7000000002</v>
      </c>
      <c r="W13" s="292">
        <f>W14+W24+W235+W260+W262</f>
        <v>2461175</v>
      </c>
      <c r="X13" s="292">
        <f>X14+X24+X235+X260+X262</f>
        <v>389632</v>
      </c>
      <c r="Y13" s="293"/>
      <c r="Z13" s="292">
        <f>Z14+Z24+Z235+Z260+Z262</f>
        <v>0</v>
      </c>
      <c r="AA13" s="292">
        <f>AA14+AA24+AA235+AA260+AA262</f>
        <v>0</v>
      </c>
      <c r="AB13" s="293"/>
      <c r="AC13" s="292">
        <f>AC14+AC24+AC235+AC260+AC262</f>
        <v>9189675.6999999993</v>
      </c>
      <c r="AD13" s="292">
        <f>AD14+AD24+AD235+AD260+AD262</f>
        <v>227919.87</v>
      </c>
      <c r="AE13" s="292">
        <f>AE14+AE24+AE235+AE260+AE262</f>
        <v>0</v>
      </c>
      <c r="AF13" s="292">
        <f>AF14+AF24+AF235+AF260+AF262</f>
        <v>0</v>
      </c>
      <c r="AG13" s="293"/>
      <c r="AH13" s="292">
        <f>AH14+AH24+AH235+AH260+AH262</f>
        <v>510163.57</v>
      </c>
      <c r="AI13" s="292">
        <f>AI14+AI24+AI235+AI260+AI262</f>
        <v>0</v>
      </c>
      <c r="AJ13" s="293"/>
      <c r="AK13" s="292">
        <f>AK14+AK24+AK235+AK260+AK262</f>
        <v>829683.44</v>
      </c>
      <c r="AL13" s="292">
        <f>AL14+AL24+AL235+AL260+AL262</f>
        <v>16807656.640000001</v>
      </c>
      <c r="AM13" s="102"/>
      <c r="AN13" s="103"/>
      <c r="AO13" s="104"/>
      <c r="AP13" s="104"/>
      <c r="AQ13" s="104"/>
    </row>
    <row r="14" spans="1:43" s="22" customFormat="1" ht="32.1" customHeight="1">
      <c r="A14" s="294"/>
      <c r="B14" s="106" t="s">
        <v>782</v>
      </c>
      <c r="C14" s="107"/>
      <c r="D14" s="107"/>
      <c r="E14" s="108"/>
      <c r="F14" s="295">
        <f>SUM(F15:F23)</f>
        <v>17400</v>
      </c>
      <c r="G14" s="295">
        <f>SUM(G15:G23)</f>
        <v>0</v>
      </c>
      <c r="H14" s="295">
        <f>SUM(H15:H23)</f>
        <v>0</v>
      </c>
      <c r="I14" s="296"/>
      <c r="J14" s="295">
        <f>SUM(J15:J23)</f>
        <v>0</v>
      </c>
      <c r="K14" s="295">
        <f>SUM(K15:K23)</f>
        <v>0</v>
      </c>
      <c r="L14" s="296"/>
      <c r="M14" s="295">
        <f>SUM(M15:M23)</f>
        <v>17400</v>
      </c>
      <c r="N14" s="295">
        <f>SUM(N15:N23)</f>
        <v>0</v>
      </c>
      <c r="O14" s="295">
        <f>SUM(O15:O23)</f>
        <v>0</v>
      </c>
      <c r="P14" s="295">
        <f>SUM(P15:P23)</f>
        <v>0</v>
      </c>
      <c r="Q14" s="296"/>
      <c r="R14" s="295">
        <f>SUM(R15:R23)</f>
        <v>0</v>
      </c>
      <c r="S14" s="295">
        <f>SUM(S15:S23)</f>
        <v>0</v>
      </c>
      <c r="T14" s="296"/>
      <c r="U14" s="295">
        <f>SUM(U15:U23)</f>
        <v>26000</v>
      </c>
      <c r="V14" s="295">
        <f>SUM(V15:V23)</f>
        <v>20000</v>
      </c>
      <c r="W14" s="295">
        <f>SUM(W15:W23)</f>
        <v>0</v>
      </c>
      <c r="X14" s="295">
        <f>SUM(X15:X23)</f>
        <v>0</v>
      </c>
      <c r="Y14" s="296"/>
      <c r="Z14" s="295">
        <f>SUM(Z15:Z23)</f>
        <v>0</v>
      </c>
      <c r="AA14" s="295">
        <f>SUM(AA15:AA23)</f>
        <v>0</v>
      </c>
      <c r="AB14" s="296"/>
      <c r="AC14" s="295">
        <f>SUM(AC15:AC23)</f>
        <v>20000</v>
      </c>
      <c r="AD14" s="295">
        <f>SUM(AD15:AD23)</f>
        <v>0</v>
      </c>
      <c r="AE14" s="295">
        <f>SUM(AE15:AE23)</f>
        <v>0</v>
      </c>
      <c r="AF14" s="295">
        <f>SUM(AF15:AF23)</f>
        <v>0</v>
      </c>
      <c r="AG14" s="296"/>
      <c r="AH14" s="295">
        <f>SUM(AH15:AH23)</f>
        <v>0</v>
      </c>
      <c r="AI14" s="295">
        <f>SUM(AI15:AI23)</f>
        <v>0</v>
      </c>
      <c r="AJ14" s="296"/>
      <c r="AK14" s="295">
        <f>SUM(AK15:AK23)</f>
        <v>0</v>
      </c>
      <c r="AL14" s="295">
        <f>SUM(AL15:AL23)</f>
        <v>63400</v>
      </c>
      <c r="AM14" s="111"/>
      <c r="AN14" s="112"/>
      <c r="AO14" s="113"/>
      <c r="AP14" s="113"/>
      <c r="AQ14" s="113"/>
    </row>
    <row r="15" spans="1:43" s="46" customFormat="1" ht="63.95" customHeight="1">
      <c r="A15" s="297" t="s">
        <v>783</v>
      </c>
      <c r="B15" s="172" t="s">
        <v>784</v>
      </c>
      <c r="C15" s="116" t="s">
        <v>785</v>
      </c>
      <c r="D15" s="116" t="s">
        <v>27</v>
      </c>
      <c r="E15" s="117" t="s">
        <v>786</v>
      </c>
      <c r="F15" s="298">
        <v>3600</v>
      </c>
      <c r="G15" s="219"/>
      <c r="H15" s="219"/>
      <c r="I15" s="219"/>
      <c r="J15" s="219"/>
      <c r="K15" s="219"/>
      <c r="L15" s="219"/>
      <c r="M15" s="123">
        <f t="shared" ref="M15:M23" si="0">F15+G15+H15+J15+K15</f>
        <v>3600</v>
      </c>
      <c r="N15" s="298"/>
      <c r="O15" s="219"/>
      <c r="P15" s="219"/>
      <c r="Q15" s="219"/>
      <c r="R15" s="219"/>
      <c r="S15" s="219"/>
      <c r="T15" s="219"/>
      <c r="U15" s="123">
        <f>N15+O15+P15+R15+S15</f>
        <v>0</v>
      </c>
      <c r="V15" s="298"/>
      <c r="W15" s="219"/>
      <c r="X15" s="219"/>
      <c r="Y15" s="219"/>
      <c r="Z15" s="219"/>
      <c r="AA15" s="219"/>
      <c r="AB15" s="219"/>
      <c r="AC15" s="123">
        <f t="shared" ref="AC15:AC23" si="1">V15+W15+X15+Z15+AA15</f>
        <v>0</v>
      </c>
      <c r="AD15" s="298"/>
      <c r="AE15" s="219"/>
      <c r="AF15" s="219"/>
      <c r="AG15" s="219"/>
      <c r="AH15" s="219"/>
      <c r="AI15" s="219"/>
      <c r="AJ15" s="219"/>
      <c r="AK15" s="123">
        <f t="shared" ref="AK15:AK23" si="2">AD15+AE15+AF15+AH15+AI15</f>
        <v>0</v>
      </c>
      <c r="AL15" s="121">
        <f t="shared" ref="AL15:AL23" si="3">AC15+U15+M15+AK15</f>
        <v>3600</v>
      </c>
      <c r="AM15" s="181" t="s">
        <v>787</v>
      </c>
      <c r="AN15" s="141">
        <v>2018</v>
      </c>
      <c r="AO15" s="147" t="s">
        <v>788</v>
      </c>
      <c r="AP15" s="147" t="s">
        <v>33</v>
      </c>
      <c r="AQ15" s="142" t="s">
        <v>186</v>
      </c>
    </row>
    <row r="16" spans="1:43" s="148" customFormat="1" ht="69.95" customHeight="1">
      <c r="A16" s="297" t="s">
        <v>789</v>
      </c>
      <c r="B16" s="172" t="s">
        <v>790</v>
      </c>
      <c r="C16" s="149" t="s">
        <v>785</v>
      </c>
      <c r="D16" s="149" t="s">
        <v>27</v>
      </c>
      <c r="E16" s="134" t="s">
        <v>791</v>
      </c>
      <c r="F16" s="299">
        <v>3800</v>
      </c>
      <c r="G16" s="174"/>
      <c r="H16" s="174"/>
      <c r="I16" s="174"/>
      <c r="J16" s="174"/>
      <c r="K16" s="174"/>
      <c r="L16" s="174"/>
      <c r="M16" s="123">
        <f t="shared" si="0"/>
        <v>3800</v>
      </c>
      <c r="N16" s="299"/>
      <c r="O16" s="174"/>
      <c r="P16" s="174"/>
      <c r="Q16" s="174"/>
      <c r="R16" s="174"/>
      <c r="S16" s="174"/>
      <c r="T16" s="174"/>
      <c r="U16" s="300"/>
      <c r="V16" s="299"/>
      <c r="W16" s="174"/>
      <c r="X16" s="174"/>
      <c r="Y16" s="174"/>
      <c r="Z16" s="174"/>
      <c r="AA16" s="174"/>
      <c r="AB16" s="174"/>
      <c r="AC16" s="123">
        <f t="shared" si="1"/>
        <v>0</v>
      </c>
      <c r="AD16" s="299"/>
      <c r="AE16" s="174"/>
      <c r="AF16" s="174"/>
      <c r="AG16" s="174"/>
      <c r="AH16" s="174"/>
      <c r="AI16" s="174"/>
      <c r="AJ16" s="174"/>
      <c r="AK16" s="123">
        <f t="shared" si="2"/>
        <v>0</v>
      </c>
      <c r="AL16" s="121">
        <f t="shared" si="3"/>
        <v>3800</v>
      </c>
      <c r="AM16" s="173" t="s">
        <v>792</v>
      </c>
      <c r="AN16" s="141">
        <v>2018</v>
      </c>
      <c r="AO16" s="147" t="s">
        <v>793</v>
      </c>
      <c r="AP16" s="147" t="s">
        <v>33</v>
      </c>
      <c r="AQ16" s="142" t="s">
        <v>186</v>
      </c>
    </row>
    <row r="17" spans="1:232" s="156" customFormat="1" ht="51" customHeight="1">
      <c r="A17" s="301" t="s">
        <v>794</v>
      </c>
      <c r="B17" s="167" t="s">
        <v>795</v>
      </c>
      <c r="C17" s="302" t="s">
        <v>785</v>
      </c>
      <c r="D17" s="130" t="s">
        <v>37</v>
      </c>
      <c r="E17" s="131" t="s">
        <v>796</v>
      </c>
      <c r="F17" s="303"/>
      <c r="G17" s="303"/>
      <c r="H17" s="303"/>
      <c r="I17" s="303"/>
      <c r="J17" s="303"/>
      <c r="K17" s="303"/>
      <c r="L17" s="303"/>
      <c r="M17" s="123">
        <f t="shared" si="0"/>
        <v>0</v>
      </c>
      <c r="N17" s="303"/>
      <c r="O17" s="303"/>
      <c r="P17" s="303"/>
      <c r="Q17" s="303"/>
      <c r="R17" s="303"/>
      <c r="S17" s="303"/>
      <c r="T17" s="303"/>
      <c r="U17" s="303">
        <v>8000</v>
      </c>
      <c r="V17" s="303"/>
      <c r="W17" s="303"/>
      <c r="X17" s="303"/>
      <c r="Y17" s="303"/>
      <c r="Z17" s="303"/>
      <c r="AA17" s="303"/>
      <c r="AB17" s="303"/>
      <c r="AC17" s="123">
        <f t="shared" si="1"/>
        <v>0</v>
      </c>
      <c r="AD17" s="303"/>
      <c r="AE17" s="303"/>
      <c r="AF17" s="303"/>
      <c r="AG17" s="303"/>
      <c r="AH17" s="303"/>
      <c r="AI17" s="303"/>
      <c r="AJ17" s="303"/>
      <c r="AK17" s="123">
        <f t="shared" si="2"/>
        <v>0</v>
      </c>
      <c r="AL17" s="121">
        <f t="shared" si="3"/>
        <v>8000</v>
      </c>
      <c r="AM17" s="167" t="s">
        <v>795</v>
      </c>
      <c r="AN17" s="304" t="s">
        <v>797</v>
      </c>
      <c r="AO17" s="305" t="s">
        <v>798</v>
      </c>
      <c r="AP17" s="306"/>
      <c r="AQ17" s="158"/>
    </row>
    <row r="18" spans="1:232" s="75" customFormat="1" ht="51" customHeight="1">
      <c r="A18" s="297" t="s">
        <v>799</v>
      </c>
      <c r="B18" s="172" t="s">
        <v>800</v>
      </c>
      <c r="C18" s="149" t="s">
        <v>785</v>
      </c>
      <c r="D18" s="116" t="s">
        <v>37</v>
      </c>
      <c r="E18" s="117" t="s">
        <v>801</v>
      </c>
      <c r="F18" s="298">
        <v>6000</v>
      </c>
      <c r="G18" s="298"/>
      <c r="H18" s="298"/>
      <c r="I18" s="298"/>
      <c r="J18" s="298"/>
      <c r="K18" s="298"/>
      <c r="L18" s="298"/>
      <c r="M18" s="123">
        <f t="shared" si="0"/>
        <v>6000</v>
      </c>
      <c r="N18" s="298"/>
      <c r="O18" s="298"/>
      <c r="P18" s="298"/>
      <c r="Q18" s="298"/>
      <c r="R18" s="298"/>
      <c r="S18" s="298"/>
      <c r="T18" s="298"/>
      <c r="U18" s="298"/>
      <c r="V18" s="298"/>
      <c r="W18" s="298"/>
      <c r="X18" s="298"/>
      <c r="Y18" s="298"/>
      <c r="Z18" s="298"/>
      <c r="AA18" s="298"/>
      <c r="AB18" s="298"/>
      <c r="AC18" s="123">
        <f t="shared" si="1"/>
        <v>0</v>
      </c>
      <c r="AD18" s="298"/>
      <c r="AE18" s="298"/>
      <c r="AF18" s="298"/>
      <c r="AG18" s="298"/>
      <c r="AH18" s="298"/>
      <c r="AI18" s="298"/>
      <c r="AJ18" s="298"/>
      <c r="AK18" s="123">
        <f t="shared" si="2"/>
        <v>0</v>
      </c>
      <c r="AL18" s="121">
        <f t="shared" si="3"/>
        <v>6000</v>
      </c>
      <c r="AM18" s="172" t="s">
        <v>800</v>
      </c>
      <c r="AN18" s="144" t="s">
        <v>199</v>
      </c>
      <c r="AO18" s="208" t="s">
        <v>802</v>
      </c>
      <c r="AP18" s="147" t="s">
        <v>33</v>
      </c>
      <c r="AQ18" s="142" t="s">
        <v>186</v>
      </c>
    </row>
    <row r="19" spans="1:232" s="156" customFormat="1" ht="51" customHeight="1">
      <c r="A19" s="301" t="s">
        <v>803</v>
      </c>
      <c r="B19" s="167" t="s">
        <v>804</v>
      </c>
      <c r="C19" s="177" t="s">
        <v>785</v>
      </c>
      <c r="D19" s="130" t="s">
        <v>40</v>
      </c>
      <c r="E19" s="131" t="s">
        <v>801</v>
      </c>
      <c r="F19" s="303"/>
      <c r="G19" s="303"/>
      <c r="H19" s="303"/>
      <c r="I19" s="303"/>
      <c r="J19" s="303"/>
      <c r="K19" s="303"/>
      <c r="L19" s="303"/>
      <c r="M19" s="123">
        <f t="shared" si="0"/>
        <v>0</v>
      </c>
      <c r="N19" s="303"/>
      <c r="O19" s="303"/>
      <c r="P19" s="303"/>
      <c r="Q19" s="303"/>
      <c r="R19" s="303"/>
      <c r="S19" s="303"/>
      <c r="T19" s="298"/>
      <c r="U19" s="298"/>
      <c r="V19" s="298">
        <v>20000</v>
      </c>
      <c r="W19" s="298"/>
      <c r="X19" s="303"/>
      <c r="Y19" s="303"/>
      <c r="Z19" s="303"/>
      <c r="AA19" s="303"/>
      <c r="AB19" s="303"/>
      <c r="AC19" s="123">
        <f t="shared" si="1"/>
        <v>20000</v>
      </c>
      <c r="AD19" s="298"/>
      <c r="AE19" s="298"/>
      <c r="AF19" s="303"/>
      <c r="AG19" s="303"/>
      <c r="AH19" s="303"/>
      <c r="AI19" s="303"/>
      <c r="AJ19" s="303"/>
      <c r="AK19" s="123">
        <f t="shared" si="2"/>
        <v>0</v>
      </c>
      <c r="AL19" s="121">
        <f t="shared" si="3"/>
        <v>20000</v>
      </c>
      <c r="AM19" s="167" t="s">
        <v>805</v>
      </c>
      <c r="AN19" s="304" t="s">
        <v>797</v>
      </c>
      <c r="AO19" s="305" t="s">
        <v>802</v>
      </c>
      <c r="AP19" s="306"/>
      <c r="AQ19" s="158"/>
    </row>
    <row r="20" spans="1:232" s="75" customFormat="1" ht="51" customHeight="1">
      <c r="A20" s="297" t="s">
        <v>806</v>
      </c>
      <c r="B20" s="307" t="s">
        <v>807</v>
      </c>
      <c r="C20" s="149" t="s">
        <v>785</v>
      </c>
      <c r="D20" s="116" t="s">
        <v>40</v>
      </c>
      <c r="E20" s="117" t="s">
        <v>808</v>
      </c>
      <c r="F20" s="298">
        <v>4000</v>
      </c>
      <c r="G20" s="298"/>
      <c r="H20" s="298"/>
      <c r="I20" s="298"/>
      <c r="J20" s="298"/>
      <c r="K20" s="298"/>
      <c r="L20" s="298"/>
      <c r="M20" s="123">
        <f t="shared" si="0"/>
        <v>4000</v>
      </c>
      <c r="N20" s="298"/>
      <c r="O20" s="298"/>
      <c r="P20" s="298"/>
      <c r="Q20" s="298"/>
      <c r="R20" s="298"/>
      <c r="S20" s="298"/>
      <c r="T20" s="298"/>
      <c r="U20" s="303"/>
      <c r="V20" s="298"/>
      <c r="W20" s="298"/>
      <c r="X20" s="298"/>
      <c r="Y20" s="298"/>
      <c r="Z20" s="298"/>
      <c r="AA20" s="298"/>
      <c r="AB20" s="298"/>
      <c r="AC20" s="123">
        <f t="shared" si="1"/>
        <v>0</v>
      </c>
      <c r="AD20" s="298"/>
      <c r="AE20" s="298"/>
      <c r="AF20" s="298"/>
      <c r="AG20" s="298"/>
      <c r="AH20" s="298"/>
      <c r="AI20" s="298"/>
      <c r="AJ20" s="298"/>
      <c r="AK20" s="123">
        <f t="shared" si="2"/>
        <v>0</v>
      </c>
      <c r="AL20" s="121">
        <f t="shared" si="3"/>
        <v>4000</v>
      </c>
      <c r="AM20" s="307" t="s">
        <v>807</v>
      </c>
      <c r="AN20" s="304" t="s">
        <v>797</v>
      </c>
      <c r="AO20" s="208" t="s">
        <v>809</v>
      </c>
      <c r="AP20" s="208"/>
      <c r="AQ20" s="207"/>
    </row>
    <row r="21" spans="1:232" s="156" customFormat="1" ht="51" customHeight="1">
      <c r="A21" s="301" t="s">
        <v>810</v>
      </c>
      <c r="B21" s="308" t="s">
        <v>811</v>
      </c>
      <c r="C21" s="177" t="s">
        <v>812</v>
      </c>
      <c r="D21" s="130" t="s">
        <v>40</v>
      </c>
      <c r="E21" s="309" t="s">
        <v>786</v>
      </c>
      <c r="F21" s="303"/>
      <c r="G21" s="303"/>
      <c r="H21" s="303"/>
      <c r="I21" s="274"/>
      <c r="J21" s="303"/>
      <c r="K21" s="303"/>
      <c r="L21" s="274"/>
      <c r="M21" s="123">
        <f t="shared" si="0"/>
        <v>0</v>
      </c>
      <c r="N21" s="303"/>
      <c r="O21" s="303"/>
      <c r="P21" s="303"/>
      <c r="Q21" s="274"/>
      <c r="R21" s="303"/>
      <c r="S21" s="303"/>
      <c r="T21" s="274"/>
      <c r="U21" s="303">
        <v>3000</v>
      </c>
      <c r="V21" s="303"/>
      <c r="W21" s="303"/>
      <c r="X21" s="303"/>
      <c r="Y21" s="274"/>
      <c r="Z21" s="303"/>
      <c r="AA21" s="303"/>
      <c r="AB21" s="274"/>
      <c r="AC21" s="123">
        <f t="shared" si="1"/>
        <v>0</v>
      </c>
      <c r="AD21" s="303"/>
      <c r="AE21" s="303"/>
      <c r="AF21" s="303"/>
      <c r="AG21" s="274"/>
      <c r="AH21" s="303"/>
      <c r="AI21" s="303"/>
      <c r="AJ21" s="274"/>
      <c r="AK21" s="123">
        <f t="shared" si="2"/>
        <v>0</v>
      </c>
      <c r="AL21" s="121">
        <f t="shared" si="3"/>
        <v>3000</v>
      </c>
      <c r="AM21" s="310" t="s">
        <v>813</v>
      </c>
      <c r="AN21" s="304" t="s">
        <v>207</v>
      </c>
      <c r="AO21" s="305" t="s">
        <v>788</v>
      </c>
      <c r="AP21" s="147" t="s">
        <v>33</v>
      </c>
      <c r="AQ21" s="142" t="s">
        <v>186</v>
      </c>
    </row>
    <row r="22" spans="1:232" s="156" customFormat="1" ht="51" customHeight="1">
      <c r="A22" s="301" t="s">
        <v>814</v>
      </c>
      <c r="B22" s="308" t="s">
        <v>815</v>
      </c>
      <c r="C22" s="177" t="s">
        <v>816</v>
      </c>
      <c r="D22" s="130" t="s">
        <v>37</v>
      </c>
      <c r="E22" s="131" t="s">
        <v>817</v>
      </c>
      <c r="F22" s="303"/>
      <c r="G22" s="303"/>
      <c r="H22" s="303"/>
      <c r="I22" s="303"/>
      <c r="J22" s="303"/>
      <c r="K22" s="303"/>
      <c r="L22" s="303"/>
      <c r="M22" s="123">
        <f t="shared" si="0"/>
        <v>0</v>
      </c>
      <c r="N22" s="303"/>
      <c r="O22" s="303"/>
      <c r="P22" s="303"/>
      <c r="Q22" s="303"/>
      <c r="R22" s="303"/>
      <c r="S22" s="303"/>
      <c r="T22" s="303"/>
      <c r="U22" s="303">
        <v>15000</v>
      </c>
      <c r="V22" s="303"/>
      <c r="W22" s="303"/>
      <c r="X22" s="303"/>
      <c r="Y22" s="303"/>
      <c r="Z22" s="303"/>
      <c r="AA22" s="303"/>
      <c r="AB22" s="303"/>
      <c r="AC22" s="123">
        <f t="shared" si="1"/>
        <v>0</v>
      </c>
      <c r="AD22" s="303"/>
      <c r="AE22" s="303"/>
      <c r="AF22" s="303"/>
      <c r="AG22" s="303"/>
      <c r="AH22" s="303"/>
      <c r="AI22" s="303"/>
      <c r="AJ22" s="303"/>
      <c r="AK22" s="123">
        <f t="shared" si="2"/>
        <v>0</v>
      </c>
      <c r="AL22" s="121">
        <f t="shared" si="3"/>
        <v>15000</v>
      </c>
      <c r="AM22" s="310" t="s">
        <v>818</v>
      </c>
      <c r="AN22" s="304" t="s">
        <v>207</v>
      </c>
      <c r="AO22" s="305" t="s">
        <v>819</v>
      </c>
      <c r="AP22" s="147" t="s">
        <v>33</v>
      </c>
      <c r="AQ22" s="142" t="s">
        <v>186</v>
      </c>
    </row>
    <row r="23" spans="1:232" s="156" customFormat="1" ht="51" customHeight="1">
      <c r="A23" s="311"/>
      <c r="B23" s="312"/>
      <c r="C23" s="177"/>
      <c r="D23" s="130"/>
      <c r="E23" s="131"/>
      <c r="F23" s="303"/>
      <c r="G23" s="303"/>
      <c r="H23" s="303"/>
      <c r="I23" s="303"/>
      <c r="J23" s="303"/>
      <c r="K23" s="303"/>
      <c r="L23" s="303"/>
      <c r="M23" s="123">
        <f t="shared" si="0"/>
        <v>0</v>
      </c>
      <c r="N23" s="303"/>
      <c r="O23" s="303"/>
      <c r="P23" s="303"/>
      <c r="Q23" s="303"/>
      <c r="R23" s="303"/>
      <c r="S23" s="303"/>
      <c r="T23" s="303"/>
      <c r="U23" s="120"/>
      <c r="V23" s="303"/>
      <c r="W23" s="303"/>
      <c r="X23" s="303"/>
      <c r="Y23" s="303"/>
      <c r="Z23" s="303"/>
      <c r="AA23" s="303"/>
      <c r="AB23" s="303"/>
      <c r="AC23" s="123">
        <f t="shared" si="1"/>
        <v>0</v>
      </c>
      <c r="AD23" s="303"/>
      <c r="AE23" s="303"/>
      <c r="AF23" s="303"/>
      <c r="AG23" s="303"/>
      <c r="AH23" s="303"/>
      <c r="AI23" s="303"/>
      <c r="AJ23" s="303"/>
      <c r="AK23" s="123">
        <f t="shared" si="2"/>
        <v>0</v>
      </c>
      <c r="AL23" s="121">
        <f t="shared" si="3"/>
        <v>0</v>
      </c>
      <c r="AM23" s="310"/>
      <c r="AN23" s="304"/>
      <c r="AO23" s="305"/>
      <c r="AP23" s="306"/>
      <c r="AQ23" s="158"/>
    </row>
    <row r="24" spans="1:232" s="22" customFormat="1" ht="36.75" customHeight="1">
      <c r="A24" s="313"/>
      <c r="B24" s="106" t="s">
        <v>820</v>
      </c>
      <c r="C24" s="107"/>
      <c r="D24" s="107"/>
      <c r="E24" s="108"/>
      <c r="F24" s="295">
        <f t="shared" ref="F24:AJ24" si="4">SUM(F25:F231)</f>
        <v>841916.9</v>
      </c>
      <c r="G24" s="295">
        <f t="shared" si="4"/>
        <v>0</v>
      </c>
      <c r="H24" s="295">
        <f t="shared" si="4"/>
        <v>594449.5</v>
      </c>
      <c r="I24" s="295">
        <f t="shared" si="4"/>
        <v>0</v>
      </c>
      <c r="J24" s="295">
        <f t="shared" si="4"/>
        <v>248270</v>
      </c>
      <c r="K24" s="295">
        <f t="shared" si="4"/>
        <v>0</v>
      </c>
      <c r="L24" s="295">
        <f t="shared" si="4"/>
        <v>0</v>
      </c>
      <c r="M24" s="295">
        <f t="shared" si="4"/>
        <v>1684636.4</v>
      </c>
      <c r="N24" s="295">
        <f t="shared" si="4"/>
        <v>4899438.5999999996</v>
      </c>
      <c r="O24" s="295">
        <f t="shared" si="4"/>
        <v>0</v>
      </c>
      <c r="P24" s="295">
        <f t="shared" si="4"/>
        <v>10950.5</v>
      </c>
      <c r="Q24" s="295">
        <f t="shared" si="4"/>
        <v>0</v>
      </c>
      <c r="R24" s="295">
        <f t="shared" si="4"/>
        <v>0</v>
      </c>
      <c r="S24" s="295">
        <f t="shared" si="4"/>
        <v>0</v>
      </c>
      <c r="T24" s="295">
        <f t="shared" si="4"/>
        <v>0</v>
      </c>
      <c r="U24" s="295">
        <f t="shared" si="4"/>
        <v>4910389.0999999996</v>
      </c>
      <c r="V24" s="295">
        <f t="shared" si="4"/>
        <v>4909345.01</v>
      </c>
      <c r="W24" s="295">
        <f t="shared" si="4"/>
        <v>2086175</v>
      </c>
      <c r="X24" s="295">
        <f t="shared" si="4"/>
        <v>389632</v>
      </c>
      <c r="Y24" s="295">
        <f t="shared" si="4"/>
        <v>0</v>
      </c>
      <c r="Z24" s="295">
        <f t="shared" si="4"/>
        <v>0</v>
      </c>
      <c r="AA24" s="295">
        <f t="shared" si="4"/>
        <v>0</v>
      </c>
      <c r="AB24" s="295">
        <f t="shared" si="4"/>
        <v>0</v>
      </c>
      <c r="AC24" s="295">
        <f t="shared" si="4"/>
        <v>8311652.0099999998</v>
      </c>
      <c r="AD24" s="295">
        <f t="shared" si="4"/>
        <v>129028.87</v>
      </c>
      <c r="AE24" s="295">
        <f t="shared" si="4"/>
        <v>0</v>
      </c>
      <c r="AF24" s="295">
        <f t="shared" si="4"/>
        <v>0</v>
      </c>
      <c r="AG24" s="295">
        <f t="shared" si="4"/>
        <v>0</v>
      </c>
      <c r="AH24" s="295">
        <f t="shared" si="4"/>
        <v>510163.57</v>
      </c>
      <c r="AI24" s="295">
        <f t="shared" si="4"/>
        <v>0</v>
      </c>
      <c r="AJ24" s="295">
        <f t="shared" si="4"/>
        <v>0</v>
      </c>
      <c r="AK24" s="295">
        <f>SUM(AK25:AK232)</f>
        <v>730792.44</v>
      </c>
      <c r="AL24" s="295">
        <f>SUM(AL25:AL232)</f>
        <v>15637469.949999999</v>
      </c>
      <c r="AM24" s="178"/>
      <c r="AN24" s="112"/>
      <c r="AO24" s="113"/>
      <c r="AP24" s="113"/>
      <c r="AQ24" s="113"/>
    </row>
    <row r="25" spans="1:232" ht="50.25" customHeight="1">
      <c r="A25" s="301" t="s">
        <v>821</v>
      </c>
      <c r="B25" s="167" t="s">
        <v>822</v>
      </c>
      <c r="C25" s="130" t="s">
        <v>823</v>
      </c>
      <c r="D25" s="130" t="s">
        <v>37</v>
      </c>
      <c r="E25" s="131" t="s">
        <v>824</v>
      </c>
      <c r="F25" s="303"/>
      <c r="G25" s="274"/>
      <c r="H25" s="274"/>
      <c r="I25" s="274"/>
      <c r="J25" s="274"/>
      <c r="K25" s="274"/>
      <c r="L25" s="274"/>
      <c r="M25" s="123">
        <f>F25+G25+H25+J25+K25</f>
        <v>0</v>
      </c>
      <c r="N25" s="303">
        <v>9000</v>
      </c>
      <c r="O25" s="274"/>
      <c r="P25" s="274"/>
      <c r="Q25" s="274"/>
      <c r="R25" s="274"/>
      <c r="S25" s="274"/>
      <c r="T25" s="274"/>
      <c r="U25" s="123">
        <f>N25+P25+R25+S25</f>
        <v>9000</v>
      </c>
      <c r="V25" s="303"/>
      <c r="W25" s="274"/>
      <c r="X25" s="274"/>
      <c r="Y25" s="274"/>
      <c r="Z25" s="274"/>
      <c r="AA25" s="274"/>
      <c r="AB25" s="274"/>
      <c r="AC25" s="123">
        <f>V25+X25+Z25+AA25</f>
        <v>0</v>
      </c>
      <c r="AD25" s="303"/>
      <c r="AE25" s="274"/>
      <c r="AF25" s="274"/>
      <c r="AG25" s="274"/>
      <c r="AH25" s="274"/>
      <c r="AI25" s="274"/>
      <c r="AJ25" s="274"/>
      <c r="AK25" s="123">
        <f>AD25+AF25+AH25+AI25</f>
        <v>0</v>
      </c>
      <c r="AL25" s="121">
        <f>AC25+U25+M25+AK25</f>
        <v>9000</v>
      </c>
      <c r="AM25" s="167" t="s">
        <v>825</v>
      </c>
      <c r="AN25" s="304" t="s">
        <v>797</v>
      </c>
      <c r="AO25" s="176" t="s">
        <v>826</v>
      </c>
      <c r="AP25" s="176"/>
      <c r="AQ25" s="127"/>
    </row>
    <row r="26" spans="1:232" s="148" customFormat="1" ht="339" customHeight="1">
      <c r="A26" s="297" t="s">
        <v>827</v>
      </c>
      <c r="B26" s="172" t="s">
        <v>828</v>
      </c>
      <c r="C26" s="116" t="s">
        <v>829</v>
      </c>
      <c r="D26" s="660" t="s">
        <v>27</v>
      </c>
      <c r="E26" s="597" t="s">
        <v>1977</v>
      </c>
      <c r="F26" s="299"/>
      <c r="G26" s="661"/>
      <c r="H26" s="661"/>
      <c r="I26" s="661"/>
      <c r="J26" s="661"/>
      <c r="K26" s="661"/>
      <c r="L26" s="661"/>
      <c r="M26" s="123"/>
      <c r="N26" s="299"/>
      <c r="O26" s="661"/>
      <c r="P26" s="661"/>
      <c r="Q26" s="661"/>
      <c r="R26" s="661"/>
      <c r="S26" s="202"/>
      <c r="T26" s="202"/>
      <c r="U26" s="314"/>
      <c r="V26" s="315">
        <v>50412</v>
      </c>
      <c r="W26" s="202"/>
      <c r="X26" s="202"/>
      <c r="Y26" s="202"/>
      <c r="Z26" s="202"/>
      <c r="AA26" s="202"/>
      <c r="AB26" s="202"/>
      <c r="AC26" s="314">
        <f>V26+W26</f>
        <v>50412</v>
      </c>
      <c r="AD26" s="118">
        <v>90028.87</v>
      </c>
      <c r="AE26" s="118"/>
      <c r="AF26" s="118"/>
      <c r="AG26" s="143"/>
      <c r="AH26" s="118">
        <v>510163.57</v>
      </c>
      <c r="AI26" s="202"/>
      <c r="AJ26" s="202"/>
      <c r="AK26" s="314">
        <f>AD26+AE26+AH26</f>
        <v>600192.43999999994</v>
      </c>
      <c r="AL26" s="118">
        <f>AC26+U26+M26+AK26</f>
        <v>650604.43999999994</v>
      </c>
      <c r="AM26" s="172" t="s">
        <v>2015</v>
      </c>
      <c r="AN26" s="510" t="s">
        <v>758</v>
      </c>
      <c r="AO26" s="147" t="s">
        <v>32</v>
      </c>
      <c r="AP26" s="147"/>
      <c r="AQ26" s="511"/>
    </row>
    <row r="27" spans="1:232" s="75" customFormat="1" ht="25.5" customHeight="1">
      <c r="A27" s="725" t="s">
        <v>2017</v>
      </c>
      <c r="B27" s="731"/>
      <c r="C27" s="731"/>
      <c r="D27" s="731"/>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row>
    <row r="28" spans="1:232" s="75" customFormat="1" ht="51" customHeight="1">
      <c r="A28" s="297" t="s">
        <v>830</v>
      </c>
      <c r="B28" s="172" t="s">
        <v>831</v>
      </c>
      <c r="C28" s="116" t="s">
        <v>832</v>
      </c>
      <c r="D28" s="116" t="s">
        <v>37</v>
      </c>
      <c r="E28" s="117" t="s">
        <v>824</v>
      </c>
      <c r="F28" s="298"/>
      <c r="G28" s="219"/>
      <c r="H28" s="219"/>
      <c r="I28" s="219"/>
      <c r="J28" s="219"/>
      <c r="K28" s="219"/>
      <c r="L28" s="219"/>
      <c r="M28" s="123">
        <f>F28+G28+H28+J28+K28</f>
        <v>0</v>
      </c>
      <c r="N28" s="298"/>
      <c r="O28" s="219"/>
      <c r="P28" s="219"/>
      <c r="Q28" s="219"/>
      <c r="R28" s="219"/>
      <c r="S28" s="219"/>
      <c r="T28" s="219"/>
      <c r="U28" s="123">
        <f>N28+P28+R28+S28</f>
        <v>0</v>
      </c>
      <c r="V28" s="219">
        <v>7700</v>
      </c>
      <c r="W28" s="219"/>
      <c r="X28" s="219"/>
      <c r="Y28" s="219"/>
      <c r="Z28" s="219"/>
      <c r="AA28" s="219"/>
      <c r="AB28" s="219"/>
      <c r="AC28" s="123">
        <f>V28+X28+Z28+AA28</f>
        <v>7700</v>
      </c>
      <c r="AD28" s="219"/>
      <c r="AE28" s="219"/>
      <c r="AF28" s="219"/>
      <c r="AG28" s="219"/>
      <c r="AH28" s="219"/>
      <c r="AI28" s="219"/>
      <c r="AJ28" s="219"/>
      <c r="AK28" s="123">
        <f>AD28+AF28+AH28+AI28</f>
        <v>0</v>
      </c>
      <c r="AL28" s="121">
        <f>AC28+U28+M28+AK28</f>
        <v>7700</v>
      </c>
      <c r="AM28" s="172" t="s">
        <v>831</v>
      </c>
      <c r="AN28" s="144" t="s">
        <v>797</v>
      </c>
      <c r="AO28" s="147" t="s">
        <v>826</v>
      </c>
      <c r="AP28" s="208"/>
      <c r="AQ28" s="207"/>
    </row>
    <row r="29" spans="1:232" s="75" customFormat="1" ht="359.25" customHeight="1">
      <c r="A29" s="297" t="s">
        <v>833</v>
      </c>
      <c r="B29" s="172" t="s">
        <v>834</v>
      </c>
      <c r="C29" s="116" t="s">
        <v>829</v>
      </c>
      <c r="D29" s="116" t="s">
        <v>37</v>
      </c>
      <c r="E29" s="323" t="s">
        <v>835</v>
      </c>
      <c r="F29" s="298">
        <v>0</v>
      </c>
      <c r="G29" s="298">
        <v>0</v>
      </c>
      <c r="H29" s="298">
        <v>0</v>
      </c>
      <c r="I29" s="219">
        <v>0</v>
      </c>
      <c r="J29" s="298">
        <v>0</v>
      </c>
      <c r="K29" s="298">
        <v>0</v>
      </c>
      <c r="L29" s="219">
        <v>0</v>
      </c>
      <c r="M29" s="123">
        <v>0</v>
      </c>
      <c r="N29" s="298">
        <v>0</v>
      </c>
      <c r="O29" s="298">
        <v>0</v>
      </c>
      <c r="P29" s="298">
        <v>0</v>
      </c>
      <c r="Q29" s="219">
        <v>0</v>
      </c>
      <c r="R29" s="298">
        <v>0</v>
      </c>
      <c r="S29" s="513">
        <v>0</v>
      </c>
      <c r="T29" s="271">
        <v>0</v>
      </c>
      <c r="U29" s="314">
        <v>0</v>
      </c>
      <c r="V29" s="513">
        <v>273825</v>
      </c>
      <c r="W29" s="202">
        <v>86175</v>
      </c>
      <c r="X29" s="513">
        <v>0</v>
      </c>
      <c r="Y29" s="271">
        <v>0</v>
      </c>
      <c r="Z29" s="513">
        <v>0</v>
      </c>
      <c r="AA29" s="513">
        <v>0</v>
      </c>
      <c r="AB29" s="271">
        <v>0</v>
      </c>
      <c r="AC29" s="202">
        <f>V29+W29</f>
        <v>360000</v>
      </c>
      <c r="AD29" s="319"/>
      <c r="AE29" s="321"/>
      <c r="AF29" s="319">
        <v>0</v>
      </c>
      <c r="AG29" s="320">
        <v>0</v>
      </c>
      <c r="AH29" s="319">
        <v>0</v>
      </c>
      <c r="AI29" s="319">
        <v>0</v>
      </c>
      <c r="AJ29" s="320">
        <v>0</v>
      </c>
      <c r="AK29" s="321">
        <f>AD29+AE29</f>
        <v>0</v>
      </c>
      <c r="AL29" s="121">
        <f>AC29+U29+M29+AK29</f>
        <v>360000</v>
      </c>
      <c r="AM29" s="254" t="s">
        <v>836</v>
      </c>
      <c r="AN29" s="141" t="s">
        <v>837</v>
      </c>
      <c r="AO29" s="302" t="s">
        <v>32</v>
      </c>
      <c r="AP29" s="176">
        <v>0</v>
      </c>
      <c r="AQ29" s="176">
        <v>0</v>
      </c>
      <c r="EA29" s="75" t="e">
        <v>#REF!</v>
      </c>
      <c r="EB29" s="75" t="e">
        <v>#REF!</v>
      </c>
      <c r="EC29" s="75" t="e">
        <v>#REF!</v>
      </c>
      <c r="ED29" s="75" t="e">
        <v>#REF!</v>
      </c>
      <c r="EE29" s="75" t="e">
        <v>#REF!</v>
      </c>
      <c r="EF29" s="75" t="e">
        <v>#REF!</v>
      </c>
      <c r="EG29" s="75" t="e">
        <v>#REF!</v>
      </c>
      <c r="EH29" s="75" t="e">
        <v>#REF!</v>
      </c>
      <c r="EI29" s="75" t="e">
        <v>#REF!</v>
      </c>
      <c r="EJ29" s="75" t="e">
        <v>#REF!</v>
      </c>
      <c r="EK29" s="75" t="e">
        <v>#REF!</v>
      </c>
      <c r="EL29" s="75" t="e">
        <v>#REF!</v>
      </c>
      <c r="EM29" s="75" t="e">
        <v>#REF!</v>
      </c>
      <c r="EN29" s="75" t="e">
        <v>#REF!</v>
      </c>
      <c r="EO29" s="75" t="e">
        <v>#REF!</v>
      </c>
      <c r="EP29" s="75" t="e">
        <v>#REF!</v>
      </c>
      <c r="EQ29" s="75" t="e">
        <v>#REF!</v>
      </c>
      <c r="ER29" s="75" t="e">
        <v>#REF!</v>
      </c>
      <c r="ES29" s="75" t="e">
        <v>#REF!</v>
      </c>
      <c r="ET29" s="75" t="e">
        <v>#REF!</v>
      </c>
      <c r="EU29" s="75" t="e">
        <v>#REF!</v>
      </c>
      <c r="EV29" s="75" t="e">
        <v>#REF!</v>
      </c>
      <c r="EW29" s="75" t="e">
        <v>#REF!</v>
      </c>
      <c r="EX29" s="75" t="e">
        <v>#REF!</v>
      </c>
      <c r="EY29" s="75" t="e">
        <v>#REF!</v>
      </c>
      <c r="EZ29" s="75" t="e">
        <v>#REF!</v>
      </c>
      <c r="FA29" s="75" t="e">
        <v>#REF!</v>
      </c>
      <c r="FB29" s="75" t="e">
        <v>#REF!</v>
      </c>
      <c r="FC29" s="75" t="e">
        <v>#REF!</v>
      </c>
      <c r="FD29" s="75" t="e">
        <v>#REF!</v>
      </c>
      <c r="FE29" s="75" t="e">
        <v>#REF!</v>
      </c>
      <c r="FF29" s="75" t="e">
        <v>#REF!</v>
      </c>
      <c r="FG29" s="75" t="e">
        <v>#REF!</v>
      </c>
      <c r="FH29" s="75" t="e">
        <v>#REF!</v>
      </c>
      <c r="FI29" s="75" t="e">
        <v>#REF!</v>
      </c>
      <c r="FJ29" s="75" t="e">
        <v>#REF!</v>
      </c>
      <c r="FK29" s="75" t="e">
        <v>#REF!</v>
      </c>
      <c r="FL29" s="75" t="e">
        <v>#REF!</v>
      </c>
      <c r="FM29" s="75" t="e">
        <v>#REF!</v>
      </c>
      <c r="FN29" s="75" t="e">
        <v>#REF!</v>
      </c>
      <c r="FO29" s="75" t="e">
        <v>#REF!</v>
      </c>
      <c r="FP29" s="75" t="e">
        <v>#REF!</v>
      </c>
      <c r="FQ29" s="75" t="e">
        <v>#REF!</v>
      </c>
      <c r="FR29" s="75" t="e">
        <v>#REF!</v>
      </c>
      <c r="FS29" s="75" t="e">
        <v>#REF!</v>
      </c>
      <c r="FT29" s="75" t="e">
        <v>#REF!</v>
      </c>
      <c r="FU29" s="75" t="e">
        <v>#REF!</v>
      </c>
      <c r="FV29" s="75" t="e">
        <v>#REF!</v>
      </c>
      <c r="FW29" s="75" t="e">
        <v>#REF!</v>
      </c>
      <c r="FX29" s="75" t="e">
        <v>#REF!</v>
      </c>
      <c r="FY29" s="75" t="e">
        <v>#REF!</v>
      </c>
      <c r="FZ29" s="75" t="e">
        <v>#REF!</v>
      </c>
      <c r="GA29" s="75" t="e">
        <v>#REF!</v>
      </c>
      <c r="GB29" s="75" t="e">
        <v>#REF!</v>
      </c>
      <c r="GC29" s="75" t="e">
        <v>#REF!</v>
      </c>
      <c r="GD29" s="75" t="e">
        <v>#REF!</v>
      </c>
      <c r="GE29" s="75" t="e">
        <v>#REF!</v>
      </c>
      <c r="GF29" s="75" t="e">
        <v>#REF!</v>
      </c>
      <c r="GG29" s="75" t="e">
        <v>#REF!</v>
      </c>
      <c r="GH29" s="75" t="e">
        <v>#REF!</v>
      </c>
      <c r="GI29" s="75" t="e">
        <v>#REF!</v>
      </c>
      <c r="GJ29" s="75" t="e">
        <v>#REF!</v>
      </c>
      <c r="GK29" s="75" t="e">
        <v>#REF!</v>
      </c>
      <c r="GL29" s="75" t="e">
        <v>#REF!</v>
      </c>
      <c r="GM29" s="75" t="e">
        <v>#REF!</v>
      </c>
      <c r="GN29" s="75" t="e">
        <v>#REF!</v>
      </c>
      <c r="GO29" s="75" t="e">
        <v>#REF!</v>
      </c>
      <c r="GP29" s="75" t="e">
        <v>#REF!</v>
      </c>
      <c r="GQ29" s="75" t="e">
        <v>#REF!</v>
      </c>
      <c r="GR29" s="75" t="e">
        <v>#REF!</v>
      </c>
      <c r="GS29" s="75" t="e">
        <v>#REF!</v>
      </c>
      <c r="GT29" s="75" t="e">
        <v>#REF!</v>
      </c>
      <c r="GU29" s="75" t="e">
        <v>#REF!</v>
      </c>
      <c r="GV29" s="75" t="e">
        <v>#REF!</v>
      </c>
      <c r="GW29" s="75" t="e">
        <v>#REF!</v>
      </c>
      <c r="GX29" s="75" t="e">
        <v>#REF!</v>
      </c>
      <c r="GY29" s="75" t="e">
        <v>#REF!</v>
      </c>
      <c r="GZ29" s="75" t="e">
        <v>#REF!</v>
      </c>
      <c r="HA29" s="75" t="e">
        <v>#REF!</v>
      </c>
      <c r="HB29" s="75" t="e">
        <v>#REF!</v>
      </c>
      <c r="HC29" s="75" t="e">
        <v>#REF!</v>
      </c>
      <c r="HD29" s="75" t="e">
        <v>#REF!</v>
      </c>
      <c r="HE29" s="75" t="e">
        <v>#REF!</v>
      </c>
      <c r="HF29" s="75" t="e">
        <v>#REF!</v>
      </c>
      <c r="HG29" s="75" t="e">
        <v>#REF!</v>
      </c>
      <c r="HH29" s="75" t="e">
        <v>#REF!</v>
      </c>
      <c r="HI29" s="75" t="e">
        <v>#REF!</v>
      </c>
      <c r="HJ29" s="75" t="e">
        <v>#REF!</v>
      </c>
      <c r="HK29" s="75" t="e">
        <v>#REF!</v>
      </c>
      <c r="HL29" s="75" t="e">
        <v>#REF!</v>
      </c>
      <c r="HM29" s="75" t="e">
        <v>#REF!</v>
      </c>
      <c r="HN29" s="75" t="e">
        <v>#REF!</v>
      </c>
      <c r="HO29" s="75" t="e">
        <v>#REF!</v>
      </c>
      <c r="HP29" s="75" t="e">
        <v>#REF!</v>
      </c>
      <c r="HQ29" s="75" t="e">
        <v>#REF!</v>
      </c>
      <c r="HR29" s="75" t="e">
        <v>#REF!</v>
      </c>
      <c r="HS29" s="75" t="e">
        <v>#REF!</v>
      </c>
      <c r="HT29" s="75" t="e">
        <v>#REF!</v>
      </c>
      <c r="HU29" s="75" t="e">
        <v>#REF!</v>
      </c>
      <c r="HV29" s="75" t="e">
        <v>#REF!</v>
      </c>
      <c r="HW29" s="75" t="e">
        <v>#REF!</v>
      </c>
      <c r="HX29" s="75" t="e">
        <v>#REF!</v>
      </c>
    </row>
    <row r="30" spans="1:232" s="256" customFormat="1" ht="22.5" customHeight="1">
      <c r="A30" s="742" t="s">
        <v>191</v>
      </c>
      <c r="B30" s="742"/>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322"/>
      <c r="AE30" s="322"/>
      <c r="AF30" s="322"/>
      <c r="AG30" s="322"/>
      <c r="AH30" s="322"/>
      <c r="AI30" s="322"/>
      <c r="AJ30" s="322"/>
      <c r="AK30" s="322"/>
    </row>
    <row r="31" spans="1:232" s="75" customFormat="1" ht="84" customHeight="1">
      <c r="A31" s="297" t="s">
        <v>838</v>
      </c>
      <c r="B31" s="172" t="s">
        <v>839</v>
      </c>
      <c r="C31" s="116" t="s">
        <v>840</v>
      </c>
      <c r="D31" s="116" t="s">
        <v>37</v>
      </c>
      <c r="E31" s="323" t="s">
        <v>835</v>
      </c>
      <c r="F31" s="298"/>
      <c r="G31" s="298"/>
      <c r="H31" s="298"/>
      <c r="I31" s="219"/>
      <c r="J31" s="298"/>
      <c r="K31" s="298"/>
      <c r="L31" s="219"/>
      <c r="M31" s="123">
        <f t="shared" ref="M31:M60" si="5">F31+G31+H31+J31+K31</f>
        <v>0</v>
      </c>
      <c r="N31" s="298">
        <v>70000</v>
      </c>
      <c r="O31" s="298"/>
      <c r="P31" s="298"/>
      <c r="Q31" s="219"/>
      <c r="R31" s="298"/>
      <c r="S31" s="298"/>
      <c r="T31" s="219"/>
      <c r="U31" s="123">
        <f t="shared" ref="U31:U60" si="6">N31+P31+R31+S31</f>
        <v>70000</v>
      </c>
      <c r="V31" s="298"/>
      <c r="W31" s="298"/>
      <c r="X31" s="298"/>
      <c r="Y31" s="219"/>
      <c r="Z31" s="298"/>
      <c r="AA31" s="298"/>
      <c r="AB31" s="219"/>
      <c r="AC31" s="123">
        <f t="shared" ref="AC31:AC60" si="7">V31+X31+Z31+AA31</f>
        <v>0</v>
      </c>
      <c r="AD31" s="298"/>
      <c r="AE31" s="298"/>
      <c r="AF31" s="298"/>
      <c r="AG31" s="219"/>
      <c r="AH31" s="298"/>
      <c r="AI31" s="298"/>
      <c r="AJ31" s="219"/>
      <c r="AK31" s="123">
        <f t="shared" ref="AK31:AK60" si="8">AD31+AF31+AH31+AI31</f>
        <v>0</v>
      </c>
      <c r="AL31" s="121">
        <f t="shared" ref="AL31:AL60" si="9">AC31+U31+M31+AK31</f>
        <v>70000</v>
      </c>
      <c r="AM31" s="172" t="s">
        <v>841</v>
      </c>
      <c r="AN31" s="144" t="s">
        <v>797</v>
      </c>
      <c r="AO31" s="208" t="s">
        <v>842</v>
      </c>
      <c r="AP31" s="208"/>
      <c r="AQ31" s="207"/>
    </row>
    <row r="32" spans="1:232" s="75" customFormat="1" ht="51" customHeight="1">
      <c r="A32" s="297" t="s">
        <v>843</v>
      </c>
      <c r="B32" s="172" t="s">
        <v>844</v>
      </c>
      <c r="C32" s="116" t="s">
        <v>840</v>
      </c>
      <c r="D32" s="116" t="s">
        <v>37</v>
      </c>
      <c r="E32" s="323" t="s">
        <v>835</v>
      </c>
      <c r="F32" s="298"/>
      <c r="G32" s="298"/>
      <c r="H32" s="298"/>
      <c r="I32" s="219"/>
      <c r="J32" s="298"/>
      <c r="K32" s="298"/>
      <c r="L32" s="219"/>
      <c r="M32" s="123">
        <f t="shared" si="5"/>
        <v>0</v>
      </c>
      <c r="N32" s="298">
        <v>33181</v>
      </c>
      <c r="O32" s="298"/>
      <c r="P32" s="298"/>
      <c r="Q32" s="219"/>
      <c r="R32" s="298"/>
      <c r="S32" s="298"/>
      <c r="T32" s="219"/>
      <c r="U32" s="123">
        <f t="shared" si="6"/>
        <v>33181</v>
      </c>
      <c r="V32" s="298"/>
      <c r="W32" s="298"/>
      <c r="X32" s="298"/>
      <c r="Y32" s="219"/>
      <c r="Z32" s="298"/>
      <c r="AA32" s="298"/>
      <c r="AB32" s="219"/>
      <c r="AC32" s="123">
        <f t="shared" si="7"/>
        <v>0</v>
      </c>
      <c r="AD32" s="298"/>
      <c r="AE32" s="298"/>
      <c r="AF32" s="298"/>
      <c r="AG32" s="219"/>
      <c r="AH32" s="298"/>
      <c r="AI32" s="298"/>
      <c r="AJ32" s="219"/>
      <c r="AK32" s="123">
        <f t="shared" si="8"/>
        <v>0</v>
      </c>
      <c r="AL32" s="121">
        <f t="shared" si="9"/>
        <v>33181</v>
      </c>
      <c r="AM32" s="172" t="s">
        <v>844</v>
      </c>
      <c r="AN32" s="144" t="s">
        <v>797</v>
      </c>
      <c r="AO32" s="208" t="s">
        <v>842</v>
      </c>
      <c r="AP32" s="208"/>
      <c r="AQ32" s="207"/>
    </row>
    <row r="33" spans="1:43" s="75" customFormat="1" ht="51" customHeight="1">
      <c r="A33" s="297" t="s">
        <v>845</v>
      </c>
      <c r="B33" s="172" t="s">
        <v>846</v>
      </c>
      <c r="C33" s="116" t="s">
        <v>832</v>
      </c>
      <c r="D33" s="116" t="s">
        <v>37</v>
      </c>
      <c r="E33" s="323" t="s">
        <v>835</v>
      </c>
      <c r="F33" s="298"/>
      <c r="G33" s="298"/>
      <c r="H33" s="298"/>
      <c r="I33" s="219"/>
      <c r="J33" s="298"/>
      <c r="K33" s="298"/>
      <c r="L33" s="219"/>
      <c r="M33" s="123">
        <f t="shared" si="5"/>
        <v>0</v>
      </c>
      <c r="N33" s="298">
        <v>300000</v>
      </c>
      <c r="O33" s="298"/>
      <c r="P33" s="298"/>
      <c r="Q33" s="219"/>
      <c r="R33" s="298"/>
      <c r="S33" s="298"/>
      <c r="T33" s="219"/>
      <c r="U33" s="123">
        <f t="shared" si="6"/>
        <v>300000</v>
      </c>
      <c r="V33" s="298"/>
      <c r="W33" s="298"/>
      <c r="X33" s="298"/>
      <c r="Y33" s="219"/>
      <c r="Z33" s="298"/>
      <c r="AA33" s="298"/>
      <c r="AB33" s="219"/>
      <c r="AC33" s="123">
        <f t="shared" si="7"/>
        <v>0</v>
      </c>
      <c r="AD33" s="298"/>
      <c r="AE33" s="298"/>
      <c r="AF33" s="298"/>
      <c r="AG33" s="219"/>
      <c r="AH33" s="298"/>
      <c r="AI33" s="298"/>
      <c r="AJ33" s="219"/>
      <c r="AK33" s="123">
        <f t="shared" si="8"/>
        <v>0</v>
      </c>
      <c r="AL33" s="121">
        <f t="shared" si="9"/>
        <v>300000</v>
      </c>
      <c r="AM33" s="172" t="s">
        <v>847</v>
      </c>
      <c r="AN33" s="144" t="s">
        <v>797</v>
      </c>
      <c r="AO33" s="208" t="s">
        <v>842</v>
      </c>
      <c r="AP33" s="208"/>
      <c r="AQ33" s="207"/>
    </row>
    <row r="34" spans="1:43" s="75" customFormat="1" ht="64.349999999999994" customHeight="1">
      <c r="A34" s="297" t="s">
        <v>848</v>
      </c>
      <c r="B34" s="172" t="s">
        <v>849</v>
      </c>
      <c r="C34" s="116" t="s">
        <v>823</v>
      </c>
      <c r="D34" s="116" t="s">
        <v>37</v>
      </c>
      <c r="E34" s="323" t="s">
        <v>835</v>
      </c>
      <c r="F34" s="298"/>
      <c r="G34" s="298"/>
      <c r="H34" s="298"/>
      <c r="I34" s="219"/>
      <c r="J34" s="298"/>
      <c r="K34" s="298"/>
      <c r="L34" s="219"/>
      <c r="M34" s="123">
        <f t="shared" si="5"/>
        <v>0</v>
      </c>
      <c r="N34" s="298">
        <v>60000</v>
      </c>
      <c r="O34" s="298"/>
      <c r="P34" s="298"/>
      <c r="Q34" s="219"/>
      <c r="R34" s="298"/>
      <c r="S34" s="298"/>
      <c r="T34" s="219"/>
      <c r="U34" s="123">
        <f t="shared" si="6"/>
        <v>60000</v>
      </c>
      <c r="V34" s="298"/>
      <c r="W34" s="298"/>
      <c r="X34" s="298"/>
      <c r="Y34" s="219"/>
      <c r="Z34" s="298"/>
      <c r="AA34" s="298"/>
      <c r="AB34" s="219"/>
      <c r="AC34" s="123">
        <f t="shared" si="7"/>
        <v>0</v>
      </c>
      <c r="AD34" s="298"/>
      <c r="AE34" s="298"/>
      <c r="AF34" s="298"/>
      <c r="AG34" s="219"/>
      <c r="AH34" s="298"/>
      <c r="AI34" s="298"/>
      <c r="AJ34" s="219"/>
      <c r="AK34" s="123">
        <f t="shared" si="8"/>
        <v>0</v>
      </c>
      <c r="AL34" s="121">
        <f t="shared" si="9"/>
        <v>60000</v>
      </c>
      <c r="AM34" s="172" t="s">
        <v>849</v>
      </c>
      <c r="AN34" s="144" t="s">
        <v>797</v>
      </c>
      <c r="AO34" s="208" t="s">
        <v>842</v>
      </c>
      <c r="AP34" s="208"/>
      <c r="AQ34" s="207"/>
    </row>
    <row r="35" spans="1:43" s="75" customFormat="1" ht="51" customHeight="1">
      <c r="A35" s="297" t="s">
        <v>850</v>
      </c>
      <c r="B35" s="172" t="s">
        <v>851</v>
      </c>
      <c r="C35" s="116" t="s">
        <v>852</v>
      </c>
      <c r="D35" s="116" t="s">
        <v>40</v>
      </c>
      <c r="E35" s="323" t="s">
        <v>835</v>
      </c>
      <c r="F35" s="298"/>
      <c r="G35" s="298"/>
      <c r="H35" s="298"/>
      <c r="I35" s="219"/>
      <c r="J35" s="298"/>
      <c r="K35" s="298"/>
      <c r="L35" s="219"/>
      <c r="M35" s="123">
        <f t="shared" si="5"/>
        <v>0</v>
      </c>
      <c r="N35" s="298">
        <v>70000</v>
      </c>
      <c r="O35" s="298"/>
      <c r="P35" s="298"/>
      <c r="Q35" s="219"/>
      <c r="R35" s="298"/>
      <c r="S35" s="298"/>
      <c r="T35" s="219"/>
      <c r="U35" s="123">
        <f t="shared" si="6"/>
        <v>70000</v>
      </c>
      <c r="V35" s="298"/>
      <c r="W35" s="298"/>
      <c r="X35" s="298"/>
      <c r="Y35" s="219"/>
      <c r="Z35" s="298"/>
      <c r="AA35" s="298"/>
      <c r="AB35" s="219"/>
      <c r="AC35" s="123">
        <f t="shared" si="7"/>
        <v>0</v>
      </c>
      <c r="AD35" s="298"/>
      <c r="AE35" s="298"/>
      <c r="AF35" s="298"/>
      <c r="AG35" s="219"/>
      <c r="AH35" s="298"/>
      <c r="AI35" s="298"/>
      <c r="AJ35" s="219"/>
      <c r="AK35" s="123">
        <f t="shared" si="8"/>
        <v>0</v>
      </c>
      <c r="AL35" s="121">
        <f t="shared" si="9"/>
        <v>70000</v>
      </c>
      <c r="AM35" s="172" t="s">
        <v>851</v>
      </c>
      <c r="AN35" s="144" t="s">
        <v>797</v>
      </c>
      <c r="AO35" s="208" t="s">
        <v>842</v>
      </c>
      <c r="AP35" s="208"/>
      <c r="AQ35" s="207"/>
    </row>
    <row r="36" spans="1:43" s="75" customFormat="1" ht="51" customHeight="1">
      <c r="A36" s="297" t="s">
        <v>853</v>
      </c>
      <c r="B36" s="172" t="s">
        <v>854</v>
      </c>
      <c r="C36" s="116" t="s">
        <v>852</v>
      </c>
      <c r="D36" s="116" t="s">
        <v>37</v>
      </c>
      <c r="E36" s="323" t="s">
        <v>835</v>
      </c>
      <c r="F36" s="298"/>
      <c r="G36" s="298"/>
      <c r="H36" s="298"/>
      <c r="I36" s="219"/>
      <c r="J36" s="298"/>
      <c r="K36" s="298"/>
      <c r="L36" s="219"/>
      <c r="M36" s="123">
        <f t="shared" si="5"/>
        <v>0</v>
      </c>
      <c r="N36" s="298">
        <v>40000</v>
      </c>
      <c r="O36" s="298"/>
      <c r="P36" s="298"/>
      <c r="Q36" s="219"/>
      <c r="R36" s="298"/>
      <c r="S36" s="298"/>
      <c r="T36" s="219"/>
      <c r="U36" s="123">
        <f t="shared" si="6"/>
        <v>40000</v>
      </c>
      <c r="V36" s="298"/>
      <c r="W36" s="298"/>
      <c r="X36" s="298"/>
      <c r="Y36" s="219"/>
      <c r="Z36" s="298"/>
      <c r="AA36" s="298"/>
      <c r="AB36" s="219"/>
      <c r="AC36" s="123">
        <f t="shared" si="7"/>
        <v>0</v>
      </c>
      <c r="AD36" s="298"/>
      <c r="AE36" s="298"/>
      <c r="AF36" s="298"/>
      <c r="AG36" s="219"/>
      <c r="AH36" s="298"/>
      <c r="AI36" s="298"/>
      <c r="AJ36" s="219"/>
      <c r="AK36" s="123">
        <f t="shared" si="8"/>
        <v>0</v>
      </c>
      <c r="AL36" s="121">
        <f t="shared" si="9"/>
        <v>40000</v>
      </c>
      <c r="AM36" s="172" t="s">
        <v>854</v>
      </c>
      <c r="AN36" s="144" t="s">
        <v>797</v>
      </c>
      <c r="AO36" s="208" t="s">
        <v>842</v>
      </c>
      <c r="AP36" s="208"/>
      <c r="AQ36" s="207"/>
    </row>
    <row r="37" spans="1:43" s="75" customFormat="1" ht="51" customHeight="1">
      <c r="A37" s="297" t="s">
        <v>855</v>
      </c>
      <c r="B37" s="172" t="s">
        <v>856</v>
      </c>
      <c r="C37" s="116" t="s">
        <v>832</v>
      </c>
      <c r="D37" s="116" t="s">
        <v>40</v>
      </c>
      <c r="E37" s="117" t="s">
        <v>857</v>
      </c>
      <c r="F37" s="298"/>
      <c r="G37" s="298"/>
      <c r="H37" s="298"/>
      <c r="I37" s="219"/>
      <c r="J37" s="298"/>
      <c r="K37" s="298"/>
      <c r="L37" s="219"/>
      <c r="M37" s="123">
        <f t="shared" si="5"/>
        <v>0</v>
      </c>
      <c r="N37" s="298">
        <v>15000</v>
      </c>
      <c r="O37" s="298"/>
      <c r="P37" s="298"/>
      <c r="Q37" s="219"/>
      <c r="R37" s="298"/>
      <c r="S37" s="298"/>
      <c r="T37" s="219"/>
      <c r="U37" s="123">
        <f t="shared" si="6"/>
        <v>15000</v>
      </c>
      <c r="V37" s="298"/>
      <c r="W37" s="298"/>
      <c r="X37" s="298"/>
      <c r="Y37" s="219"/>
      <c r="Z37" s="298"/>
      <c r="AA37" s="298"/>
      <c r="AB37" s="219"/>
      <c r="AC37" s="123">
        <f t="shared" si="7"/>
        <v>0</v>
      </c>
      <c r="AD37" s="298"/>
      <c r="AE37" s="298"/>
      <c r="AF37" s="298"/>
      <c r="AG37" s="219"/>
      <c r="AH37" s="298"/>
      <c r="AI37" s="298"/>
      <c r="AJ37" s="219"/>
      <c r="AK37" s="123">
        <f t="shared" si="8"/>
        <v>0</v>
      </c>
      <c r="AL37" s="121">
        <f t="shared" si="9"/>
        <v>15000</v>
      </c>
      <c r="AM37" s="172" t="s">
        <v>856</v>
      </c>
      <c r="AN37" s="144" t="s">
        <v>797</v>
      </c>
      <c r="AO37" s="208" t="s">
        <v>858</v>
      </c>
      <c r="AP37" s="208"/>
      <c r="AQ37" s="207"/>
    </row>
    <row r="38" spans="1:43" s="75" customFormat="1" ht="51" customHeight="1">
      <c r="A38" s="297" t="s">
        <v>859</v>
      </c>
      <c r="B38" s="172" t="s">
        <v>860</v>
      </c>
      <c r="C38" s="116" t="s">
        <v>832</v>
      </c>
      <c r="D38" s="116" t="s">
        <v>37</v>
      </c>
      <c r="E38" s="117" t="s">
        <v>861</v>
      </c>
      <c r="F38" s="298"/>
      <c r="G38" s="298"/>
      <c r="H38" s="298"/>
      <c r="I38" s="219"/>
      <c r="J38" s="298"/>
      <c r="K38" s="298"/>
      <c r="L38" s="219"/>
      <c r="M38" s="123">
        <f t="shared" si="5"/>
        <v>0</v>
      </c>
      <c r="N38" s="298">
        <v>10000</v>
      </c>
      <c r="O38" s="298"/>
      <c r="P38" s="298"/>
      <c r="Q38" s="219"/>
      <c r="R38" s="298"/>
      <c r="S38" s="298"/>
      <c r="T38" s="219"/>
      <c r="U38" s="123">
        <f t="shared" si="6"/>
        <v>10000</v>
      </c>
      <c r="V38" s="298"/>
      <c r="W38" s="298"/>
      <c r="X38" s="298"/>
      <c r="Y38" s="219"/>
      <c r="Z38" s="298"/>
      <c r="AA38" s="298"/>
      <c r="AB38" s="219"/>
      <c r="AC38" s="123">
        <f t="shared" si="7"/>
        <v>0</v>
      </c>
      <c r="AD38" s="298"/>
      <c r="AE38" s="298"/>
      <c r="AF38" s="298"/>
      <c r="AG38" s="219"/>
      <c r="AH38" s="298"/>
      <c r="AI38" s="298"/>
      <c r="AJ38" s="219"/>
      <c r="AK38" s="123">
        <f t="shared" si="8"/>
        <v>0</v>
      </c>
      <c r="AL38" s="121">
        <f t="shared" si="9"/>
        <v>10000</v>
      </c>
      <c r="AM38" s="172" t="s">
        <v>862</v>
      </c>
      <c r="AN38" s="144" t="s">
        <v>797</v>
      </c>
      <c r="AO38" s="208" t="s">
        <v>863</v>
      </c>
      <c r="AP38" s="208"/>
      <c r="AQ38" s="207"/>
    </row>
    <row r="39" spans="1:43" s="75" customFormat="1" ht="51" customHeight="1">
      <c r="A39" s="297" t="s">
        <v>864</v>
      </c>
      <c r="B39" s="172" t="s">
        <v>865</v>
      </c>
      <c r="C39" s="116" t="s">
        <v>866</v>
      </c>
      <c r="D39" s="116" t="s">
        <v>37</v>
      </c>
      <c r="E39" s="117" t="s">
        <v>786</v>
      </c>
      <c r="F39" s="298"/>
      <c r="G39" s="298"/>
      <c r="H39" s="298"/>
      <c r="I39" s="219"/>
      <c r="J39" s="298"/>
      <c r="K39" s="298"/>
      <c r="L39" s="219"/>
      <c r="M39" s="123">
        <f t="shared" si="5"/>
        <v>0</v>
      </c>
      <c r="N39" s="298">
        <v>16000</v>
      </c>
      <c r="O39" s="298"/>
      <c r="P39" s="298"/>
      <c r="Q39" s="219"/>
      <c r="R39" s="298"/>
      <c r="S39" s="298"/>
      <c r="T39" s="219"/>
      <c r="U39" s="123">
        <f t="shared" si="6"/>
        <v>16000</v>
      </c>
      <c r="V39" s="298"/>
      <c r="W39" s="298"/>
      <c r="X39" s="298"/>
      <c r="Y39" s="219"/>
      <c r="Z39" s="298"/>
      <c r="AA39" s="298"/>
      <c r="AB39" s="219"/>
      <c r="AC39" s="123">
        <f t="shared" si="7"/>
        <v>0</v>
      </c>
      <c r="AD39" s="298"/>
      <c r="AE39" s="298"/>
      <c r="AF39" s="298"/>
      <c r="AG39" s="219"/>
      <c r="AH39" s="298"/>
      <c r="AI39" s="298"/>
      <c r="AJ39" s="219"/>
      <c r="AK39" s="123">
        <f t="shared" si="8"/>
        <v>0</v>
      </c>
      <c r="AL39" s="121">
        <f t="shared" si="9"/>
        <v>16000</v>
      </c>
      <c r="AM39" s="172" t="s">
        <v>865</v>
      </c>
      <c r="AN39" s="144" t="s">
        <v>207</v>
      </c>
      <c r="AO39" s="208" t="s">
        <v>788</v>
      </c>
      <c r="AP39" s="147" t="s">
        <v>33</v>
      </c>
      <c r="AQ39" s="142" t="s">
        <v>186</v>
      </c>
    </row>
    <row r="40" spans="1:43" s="75" customFormat="1" ht="51" customHeight="1">
      <c r="A40" s="297" t="s">
        <v>867</v>
      </c>
      <c r="B40" s="172" t="s">
        <v>868</v>
      </c>
      <c r="C40" s="116" t="s">
        <v>869</v>
      </c>
      <c r="D40" s="116" t="s">
        <v>37</v>
      </c>
      <c r="E40" s="117" t="s">
        <v>870</v>
      </c>
      <c r="F40" s="298"/>
      <c r="G40" s="298"/>
      <c r="H40" s="298"/>
      <c r="I40" s="219"/>
      <c r="J40" s="298"/>
      <c r="K40" s="298"/>
      <c r="L40" s="219"/>
      <c r="M40" s="123">
        <f t="shared" si="5"/>
        <v>0</v>
      </c>
      <c r="N40" s="298"/>
      <c r="O40" s="298"/>
      <c r="P40" s="298"/>
      <c r="Q40" s="219"/>
      <c r="R40" s="298"/>
      <c r="S40" s="298"/>
      <c r="T40" s="219"/>
      <c r="U40" s="123">
        <f t="shared" si="6"/>
        <v>0</v>
      </c>
      <c r="V40" s="298">
        <v>2200</v>
      </c>
      <c r="W40" s="298"/>
      <c r="X40" s="298"/>
      <c r="Y40" s="219"/>
      <c r="Z40" s="298"/>
      <c r="AA40" s="298"/>
      <c r="AB40" s="219"/>
      <c r="AC40" s="123">
        <f t="shared" si="7"/>
        <v>2200</v>
      </c>
      <c r="AD40" s="298"/>
      <c r="AE40" s="298"/>
      <c r="AF40" s="298"/>
      <c r="AG40" s="219"/>
      <c r="AH40" s="298"/>
      <c r="AI40" s="298"/>
      <c r="AJ40" s="219"/>
      <c r="AK40" s="123">
        <f t="shared" si="8"/>
        <v>0</v>
      </c>
      <c r="AL40" s="121">
        <f t="shared" si="9"/>
        <v>2200</v>
      </c>
      <c r="AM40" s="172" t="s">
        <v>871</v>
      </c>
      <c r="AN40" s="144" t="s">
        <v>797</v>
      </c>
      <c r="AO40" s="208" t="s">
        <v>872</v>
      </c>
      <c r="AP40" s="208"/>
      <c r="AQ40" s="207"/>
    </row>
    <row r="41" spans="1:43" s="75" customFormat="1" ht="51" customHeight="1">
      <c r="A41" s="297" t="s">
        <v>873</v>
      </c>
      <c r="B41" s="172" t="s">
        <v>874</v>
      </c>
      <c r="C41" s="116" t="s">
        <v>852</v>
      </c>
      <c r="D41" s="116" t="s">
        <v>40</v>
      </c>
      <c r="E41" s="117" t="s">
        <v>875</v>
      </c>
      <c r="F41" s="298"/>
      <c r="G41" s="298"/>
      <c r="H41" s="298"/>
      <c r="I41" s="219"/>
      <c r="J41" s="298"/>
      <c r="K41" s="298"/>
      <c r="L41" s="219"/>
      <c r="M41" s="123">
        <f t="shared" si="5"/>
        <v>0</v>
      </c>
      <c r="N41" s="298">
        <v>9000</v>
      </c>
      <c r="O41" s="298"/>
      <c r="P41" s="298"/>
      <c r="Q41" s="219"/>
      <c r="R41" s="298"/>
      <c r="S41" s="298"/>
      <c r="T41" s="219"/>
      <c r="U41" s="123">
        <f t="shared" si="6"/>
        <v>9000</v>
      </c>
      <c r="V41" s="298"/>
      <c r="W41" s="298"/>
      <c r="X41" s="298"/>
      <c r="Y41" s="219"/>
      <c r="Z41" s="298"/>
      <c r="AA41" s="298"/>
      <c r="AB41" s="219"/>
      <c r="AC41" s="123">
        <f t="shared" si="7"/>
        <v>0</v>
      </c>
      <c r="AD41" s="298"/>
      <c r="AE41" s="298"/>
      <c r="AF41" s="298"/>
      <c r="AG41" s="219"/>
      <c r="AH41" s="298"/>
      <c r="AI41" s="298"/>
      <c r="AJ41" s="219"/>
      <c r="AK41" s="123">
        <f t="shared" si="8"/>
        <v>0</v>
      </c>
      <c r="AL41" s="121">
        <f t="shared" si="9"/>
        <v>9000</v>
      </c>
      <c r="AM41" s="172" t="s">
        <v>874</v>
      </c>
      <c r="AN41" s="144" t="s">
        <v>797</v>
      </c>
      <c r="AO41" s="208" t="s">
        <v>876</v>
      </c>
      <c r="AP41" s="208"/>
      <c r="AQ41" s="207"/>
    </row>
    <row r="42" spans="1:43" s="75" customFormat="1" ht="51" customHeight="1">
      <c r="A42" s="297" t="s">
        <v>877</v>
      </c>
      <c r="B42" s="172" t="s">
        <v>878</v>
      </c>
      <c r="C42" s="116" t="s">
        <v>840</v>
      </c>
      <c r="D42" s="116" t="s">
        <v>37</v>
      </c>
      <c r="E42" s="117" t="s">
        <v>875</v>
      </c>
      <c r="F42" s="298"/>
      <c r="G42" s="298"/>
      <c r="H42" s="298"/>
      <c r="I42" s="219"/>
      <c r="J42" s="298"/>
      <c r="K42" s="298"/>
      <c r="L42" s="219"/>
      <c r="M42" s="123">
        <f t="shared" si="5"/>
        <v>0</v>
      </c>
      <c r="N42" s="298">
        <v>13000</v>
      </c>
      <c r="O42" s="298"/>
      <c r="P42" s="298"/>
      <c r="Q42" s="219"/>
      <c r="R42" s="298"/>
      <c r="S42" s="298"/>
      <c r="T42" s="219"/>
      <c r="U42" s="123">
        <f t="shared" si="6"/>
        <v>13000</v>
      </c>
      <c r="V42" s="298"/>
      <c r="W42" s="298"/>
      <c r="X42" s="298"/>
      <c r="Y42" s="219"/>
      <c r="Z42" s="298"/>
      <c r="AA42" s="298"/>
      <c r="AB42" s="219"/>
      <c r="AC42" s="123">
        <f t="shared" si="7"/>
        <v>0</v>
      </c>
      <c r="AD42" s="298"/>
      <c r="AE42" s="298"/>
      <c r="AF42" s="298"/>
      <c r="AG42" s="219"/>
      <c r="AH42" s="298"/>
      <c r="AI42" s="298"/>
      <c r="AJ42" s="219"/>
      <c r="AK42" s="123">
        <f t="shared" si="8"/>
        <v>0</v>
      </c>
      <c r="AL42" s="121">
        <f t="shared" si="9"/>
        <v>13000</v>
      </c>
      <c r="AM42" s="172" t="s">
        <v>879</v>
      </c>
      <c r="AN42" s="144" t="s">
        <v>797</v>
      </c>
      <c r="AO42" s="208" t="s">
        <v>876</v>
      </c>
      <c r="AP42" s="208"/>
      <c r="AQ42" s="207"/>
    </row>
    <row r="43" spans="1:43" s="75" customFormat="1" ht="77.45" customHeight="1">
      <c r="A43" s="297" t="s">
        <v>880</v>
      </c>
      <c r="B43" s="172" t="s">
        <v>881</v>
      </c>
      <c r="C43" s="116" t="s">
        <v>823</v>
      </c>
      <c r="D43" s="116" t="s">
        <v>37</v>
      </c>
      <c r="E43" s="117" t="s">
        <v>875</v>
      </c>
      <c r="F43" s="298"/>
      <c r="G43" s="298"/>
      <c r="H43" s="298"/>
      <c r="I43" s="219"/>
      <c r="J43" s="298"/>
      <c r="K43" s="298"/>
      <c r="L43" s="219"/>
      <c r="M43" s="123">
        <f t="shared" si="5"/>
        <v>0</v>
      </c>
      <c r="N43" s="298">
        <v>3000</v>
      </c>
      <c r="O43" s="298"/>
      <c r="P43" s="298"/>
      <c r="Q43" s="219"/>
      <c r="R43" s="298"/>
      <c r="S43" s="298"/>
      <c r="T43" s="219"/>
      <c r="U43" s="123">
        <f t="shared" si="6"/>
        <v>3000</v>
      </c>
      <c r="V43" s="298"/>
      <c r="W43" s="298"/>
      <c r="X43" s="298"/>
      <c r="Y43" s="219"/>
      <c r="Z43" s="298"/>
      <c r="AA43" s="298"/>
      <c r="AB43" s="219"/>
      <c r="AC43" s="123">
        <f t="shared" si="7"/>
        <v>0</v>
      </c>
      <c r="AD43" s="298"/>
      <c r="AE43" s="298"/>
      <c r="AF43" s="298"/>
      <c r="AG43" s="219"/>
      <c r="AH43" s="298"/>
      <c r="AI43" s="298"/>
      <c r="AJ43" s="219"/>
      <c r="AK43" s="123">
        <f t="shared" si="8"/>
        <v>0</v>
      </c>
      <c r="AL43" s="121">
        <f t="shared" si="9"/>
        <v>3000</v>
      </c>
      <c r="AM43" s="172" t="s">
        <v>881</v>
      </c>
      <c r="AN43" s="144" t="s">
        <v>797</v>
      </c>
      <c r="AO43" s="208" t="s">
        <v>876</v>
      </c>
      <c r="AP43" s="208"/>
      <c r="AQ43" s="207"/>
    </row>
    <row r="44" spans="1:43" s="75" customFormat="1" ht="51" customHeight="1">
      <c r="A44" s="297" t="s">
        <v>882</v>
      </c>
      <c r="B44" s="172" t="s">
        <v>883</v>
      </c>
      <c r="C44" s="116" t="s">
        <v>829</v>
      </c>
      <c r="D44" s="116" t="s">
        <v>37</v>
      </c>
      <c r="E44" s="134" t="s">
        <v>884</v>
      </c>
      <c r="F44" s="298"/>
      <c r="G44" s="298"/>
      <c r="H44" s="298"/>
      <c r="I44" s="219"/>
      <c r="J44" s="298"/>
      <c r="K44" s="298"/>
      <c r="L44" s="219"/>
      <c r="M44" s="123">
        <f t="shared" si="5"/>
        <v>0</v>
      </c>
      <c r="N44" s="298">
        <v>886000</v>
      </c>
      <c r="O44" s="298"/>
      <c r="P44" s="298"/>
      <c r="Q44" s="219"/>
      <c r="R44" s="298"/>
      <c r="S44" s="298"/>
      <c r="T44" s="219"/>
      <c r="U44" s="123">
        <f t="shared" si="6"/>
        <v>886000</v>
      </c>
      <c r="V44" s="298"/>
      <c r="W44" s="298"/>
      <c r="X44" s="298"/>
      <c r="Y44" s="219"/>
      <c r="Z44" s="298"/>
      <c r="AA44" s="298"/>
      <c r="AB44" s="219"/>
      <c r="AC44" s="123">
        <f t="shared" si="7"/>
        <v>0</v>
      </c>
      <c r="AD44" s="298"/>
      <c r="AE44" s="298"/>
      <c r="AF44" s="298"/>
      <c r="AG44" s="219"/>
      <c r="AH44" s="298"/>
      <c r="AI44" s="298"/>
      <c r="AJ44" s="219"/>
      <c r="AK44" s="123">
        <f t="shared" si="8"/>
        <v>0</v>
      </c>
      <c r="AL44" s="121">
        <f t="shared" si="9"/>
        <v>886000</v>
      </c>
      <c r="AM44" s="172" t="s">
        <v>883</v>
      </c>
      <c r="AN44" s="144" t="s">
        <v>797</v>
      </c>
      <c r="AO44" s="208" t="s">
        <v>885</v>
      </c>
      <c r="AP44" s="208"/>
      <c r="AQ44" s="207"/>
    </row>
    <row r="45" spans="1:43" s="75" customFormat="1" ht="51" customHeight="1">
      <c r="A45" s="297" t="s">
        <v>886</v>
      </c>
      <c r="B45" s="172" t="s">
        <v>887</v>
      </c>
      <c r="C45" s="116" t="s">
        <v>866</v>
      </c>
      <c r="D45" s="116" t="s">
        <v>40</v>
      </c>
      <c r="E45" s="134" t="s">
        <v>884</v>
      </c>
      <c r="F45" s="298"/>
      <c r="G45" s="298"/>
      <c r="H45" s="298"/>
      <c r="I45" s="219"/>
      <c r="J45" s="298"/>
      <c r="K45" s="298"/>
      <c r="L45" s="219"/>
      <c r="M45" s="123">
        <f t="shared" si="5"/>
        <v>0</v>
      </c>
      <c r="N45" s="298">
        <v>2000</v>
      </c>
      <c r="O45" s="298"/>
      <c r="P45" s="298"/>
      <c r="Q45" s="219"/>
      <c r="R45" s="298"/>
      <c r="S45" s="298"/>
      <c r="T45" s="219"/>
      <c r="U45" s="123">
        <f t="shared" si="6"/>
        <v>2000</v>
      </c>
      <c r="V45" s="298"/>
      <c r="W45" s="298"/>
      <c r="X45" s="298"/>
      <c r="Y45" s="219"/>
      <c r="Z45" s="298"/>
      <c r="AA45" s="298"/>
      <c r="AB45" s="219"/>
      <c r="AC45" s="123">
        <f t="shared" si="7"/>
        <v>0</v>
      </c>
      <c r="AD45" s="298"/>
      <c r="AE45" s="298"/>
      <c r="AF45" s="298"/>
      <c r="AG45" s="219"/>
      <c r="AH45" s="298"/>
      <c r="AI45" s="298"/>
      <c r="AJ45" s="219"/>
      <c r="AK45" s="123">
        <f t="shared" si="8"/>
        <v>0</v>
      </c>
      <c r="AL45" s="121">
        <f t="shared" si="9"/>
        <v>2000</v>
      </c>
      <c r="AM45" s="172" t="s">
        <v>888</v>
      </c>
      <c r="AN45" s="144" t="s">
        <v>207</v>
      </c>
      <c r="AO45" s="208" t="s">
        <v>885</v>
      </c>
      <c r="AP45" s="147" t="s">
        <v>33</v>
      </c>
      <c r="AQ45" s="142" t="s">
        <v>186</v>
      </c>
    </row>
    <row r="46" spans="1:43" s="75" customFormat="1" ht="51" customHeight="1">
      <c r="A46" s="297" t="s">
        <v>889</v>
      </c>
      <c r="B46" s="172" t="s">
        <v>890</v>
      </c>
      <c r="C46" s="116" t="s">
        <v>852</v>
      </c>
      <c r="D46" s="116" t="s">
        <v>40</v>
      </c>
      <c r="E46" s="134" t="s">
        <v>884</v>
      </c>
      <c r="F46" s="298"/>
      <c r="G46" s="298"/>
      <c r="H46" s="298"/>
      <c r="I46" s="219"/>
      <c r="J46" s="298"/>
      <c r="K46" s="298"/>
      <c r="L46" s="219"/>
      <c r="M46" s="123">
        <f t="shared" si="5"/>
        <v>0</v>
      </c>
      <c r="N46" s="298">
        <v>70000</v>
      </c>
      <c r="O46" s="298"/>
      <c r="P46" s="298"/>
      <c r="Q46" s="219"/>
      <c r="R46" s="298"/>
      <c r="S46" s="298"/>
      <c r="T46" s="219"/>
      <c r="U46" s="123">
        <f t="shared" si="6"/>
        <v>70000</v>
      </c>
      <c r="V46" s="298"/>
      <c r="W46" s="298"/>
      <c r="X46" s="298"/>
      <c r="Y46" s="219"/>
      <c r="Z46" s="298"/>
      <c r="AA46" s="298"/>
      <c r="AB46" s="219"/>
      <c r="AC46" s="123">
        <f t="shared" si="7"/>
        <v>0</v>
      </c>
      <c r="AD46" s="298"/>
      <c r="AE46" s="298"/>
      <c r="AF46" s="298"/>
      <c r="AG46" s="219"/>
      <c r="AH46" s="298"/>
      <c r="AI46" s="298"/>
      <c r="AJ46" s="219"/>
      <c r="AK46" s="123">
        <f t="shared" si="8"/>
        <v>0</v>
      </c>
      <c r="AL46" s="121">
        <f t="shared" si="9"/>
        <v>70000</v>
      </c>
      <c r="AM46" s="172" t="s">
        <v>890</v>
      </c>
      <c r="AN46" s="144" t="s">
        <v>797</v>
      </c>
      <c r="AO46" s="208" t="s">
        <v>885</v>
      </c>
      <c r="AP46" s="208"/>
      <c r="AQ46" s="207"/>
    </row>
    <row r="47" spans="1:43" s="75" customFormat="1" ht="62.1" customHeight="1">
      <c r="A47" s="297" t="s">
        <v>891</v>
      </c>
      <c r="B47" s="172" t="s">
        <v>892</v>
      </c>
      <c r="C47" s="116" t="s">
        <v>840</v>
      </c>
      <c r="D47" s="116" t="s">
        <v>40</v>
      </c>
      <c r="E47" s="134" t="s">
        <v>884</v>
      </c>
      <c r="F47" s="298"/>
      <c r="G47" s="298"/>
      <c r="H47" s="298"/>
      <c r="I47" s="219"/>
      <c r="J47" s="298"/>
      <c r="K47" s="298"/>
      <c r="L47" s="219"/>
      <c r="M47" s="123">
        <f t="shared" si="5"/>
        <v>0</v>
      </c>
      <c r="N47" s="298"/>
      <c r="O47" s="298"/>
      <c r="P47" s="298"/>
      <c r="Q47" s="219"/>
      <c r="R47" s="298"/>
      <c r="S47" s="298"/>
      <c r="T47" s="219"/>
      <c r="U47" s="123">
        <f t="shared" si="6"/>
        <v>0</v>
      </c>
      <c r="V47" s="298">
        <v>30000</v>
      </c>
      <c r="W47" s="298"/>
      <c r="X47" s="298"/>
      <c r="Y47" s="219"/>
      <c r="Z47" s="298"/>
      <c r="AA47" s="298"/>
      <c r="AB47" s="219"/>
      <c r="AC47" s="123">
        <f t="shared" si="7"/>
        <v>30000</v>
      </c>
      <c r="AD47" s="298"/>
      <c r="AE47" s="298"/>
      <c r="AF47" s="298"/>
      <c r="AG47" s="219"/>
      <c r="AH47" s="298"/>
      <c r="AI47" s="298"/>
      <c r="AJ47" s="219"/>
      <c r="AK47" s="123">
        <f t="shared" si="8"/>
        <v>0</v>
      </c>
      <c r="AL47" s="121">
        <f t="shared" si="9"/>
        <v>30000</v>
      </c>
      <c r="AM47" s="172" t="s">
        <v>892</v>
      </c>
      <c r="AN47" s="144" t="s">
        <v>797</v>
      </c>
      <c r="AO47" s="208" t="s">
        <v>885</v>
      </c>
      <c r="AP47" s="208"/>
      <c r="AQ47" s="207"/>
    </row>
    <row r="48" spans="1:43" s="75" customFormat="1" ht="51" customHeight="1">
      <c r="A48" s="297" t="s">
        <v>893</v>
      </c>
      <c r="B48" s="172" t="s">
        <v>894</v>
      </c>
      <c r="C48" s="116" t="s">
        <v>832</v>
      </c>
      <c r="D48" s="116" t="s">
        <v>37</v>
      </c>
      <c r="E48" s="134" t="s">
        <v>884</v>
      </c>
      <c r="F48" s="298"/>
      <c r="G48" s="298"/>
      <c r="H48" s="298"/>
      <c r="I48" s="219"/>
      <c r="J48" s="298"/>
      <c r="K48" s="298"/>
      <c r="L48" s="219"/>
      <c r="M48" s="123">
        <f t="shared" si="5"/>
        <v>0</v>
      </c>
      <c r="N48" s="298"/>
      <c r="O48" s="298"/>
      <c r="P48" s="298"/>
      <c r="Q48" s="219"/>
      <c r="R48" s="298"/>
      <c r="S48" s="298"/>
      <c r="T48" s="219"/>
      <c r="U48" s="123">
        <f t="shared" si="6"/>
        <v>0</v>
      </c>
      <c r="V48" s="298">
        <v>65000</v>
      </c>
      <c r="W48" s="298"/>
      <c r="X48" s="298"/>
      <c r="Y48" s="219"/>
      <c r="Z48" s="298"/>
      <c r="AA48" s="298"/>
      <c r="AB48" s="219"/>
      <c r="AC48" s="123">
        <f t="shared" si="7"/>
        <v>65000</v>
      </c>
      <c r="AD48" s="298"/>
      <c r="AE48" s="298"/>
      <c r="AF48" s="298"/>
      <c r="AG48" s="219"/>
      <c r="AH48" s="298"/>
      <c r="AI48" s="298"/>
      <c r="AJ48" s="219"/>
      <c r="AK48" s="123">
        <f t="shared" si="8"/>
        <v>0</v>
      </c>
      <c r="AL48" s="121">
        <f t="shared" si="9"/>
        <v>65000</v>
      </c>
      <c r="AM48" s="172" t="s">
        <v>894</v>
      </c>
      <c r="AN48" s="144" t="s">
        <v>797</v>
      </c>
      <c r="AO48" s="208" t="s">
        <v>885</v>
      </c>
      <c r="AP48" s="208"/>
      <c r="AQ48" s="207"/>
    </row>
    <row r="49" spans="1:43" s="75" customFormat="1" ht="72.95" customHeight="1">
      <c r="A49" s="297" t="s">
        <v>895</v>
      </c>
      <c r="B49" s="172" t="s">
        <v>896</v>
      </c>
      <c r="C49" s="116" t="s">
        <v>829</v>
      </c>
      <c r="D49" s="116" t="s">
        <v>40</v>
      </c>
      <c r="E49" s="117" t="s">
        <v>897</v>
      </c>
      <c r="F49" s="298"/>
      <c r="G49" s="298"/>
      <c r="H49" s="298"/>
      <c r="I49" s="219"/>
      <c r="J49" s="298"/>
      <c r="K49" s="298"/>
      <c r="L49" s="219"/>
      <c r="M49" s="123">
        <f t="shared" si="5"/>
        <v>0</v>
      </c>
      <c r="N49" s="298"/>
      <c r="O49" s="298"/>
      <c r="P49" s="298"/>
      <c r="Q49" s="219"/>
      <c r="R49" s="298"/>
      <c r="S49" s="298"/>
      <c r="T49" s="219"/>
      <c r="U49" s="123">
        <f t="shared" si="6"/>
        <v>0</v>
      </c>
      <c r="V49" s="298">
        <v>20000</v>
      </c>
      <c r="W49" s="298"/>
      <c r="X49" s="298"/>
      <c r="Y49" s="219"/>
      <c r="Z49" s="298"/>
      <c r="AA49" s="298"/>
      <c r="AB49" s="219"/>
      <c r="AC49" s="123">
        <f t="shared" si="7"/>
        <v>20000</v>
      </c>
      <c r="AD49" s="298"/>
      <c r="AE49" s="298"/>
      <c r="AF49" s="298"/>
      <c r="AG49" s="219"/>
      <c r="AH49" s="298"/>
      <c r="AI49" s="298"/>
      <c r="AJ49" s="219"/>
      <c r="AK49" s="123">
        <f t="shared" si="8"/>
        <v>0</v>
      </c>
      <c r="AL49" s="121">
        <f t="shared" si="9"/>
        <v>20000</v>
      </c>
      <c r="AM49" s="172" t="s">
        <v>896</v>
      </c>
      <c r="AN49" s="144" t="s">
        <v>797</v>
      </c>
      <c r="AO49" s="208" t="s">
        <v>898</v>
      </c>
      <c r="AP49" s="208"/>
      <c r="AQ49" s="207"/>
    </row>
    <row r="50" spans="1:43" s="75" customFormat="1" ht="66" customHeight="1">
      <c r="A50" s="297" t="s">
        <v>899</v>
      </c>
      <c r="B50" s="172" t="s">
        <v>900</v>
      </c>
      <c r="C50" s="116" t="s">
        <v>840</v>
      </c>
      <c r="D50" s="116" t="s">
        <v>37</v>
      </c>
      <c r="E50" s="117" t="s">
        <v>897</v>
      </c>
      <c r="F50" s="298"/>
      <c r="G50" s="298"/>
      <c r="H50" s="298"/>
      <c r="I50" s="219"/>
      <c r="J50" s="298"/>
      <c r="K50" s="298"/>
      <c r="L50" s="219"/>
      <c r="M50" s="123">
        <f t="shared" si="5"/>
        <v>0</v>
      </c>
      <c r="N50" s="298"/>
      <c r="O50" s="298"/>
      <c r="P50" s="298"/>
      <c r="Q50" s="219"/>
      <c r="R50" s="298"/>
      <c r="S50" s="298"/>
      <c r="T50" s="219"/>
      <c r="U50" s="123">
        <f t="shared" si="6"/>
        <v>0</v>
      </c>
      <c r="V50" s="298">
        <v>30000</v>
      </c>
      <c r="W50" s="298"/>
      <c r="X50" s="298"/>
      <c r="Y50" s="219"/>
      <c r="Z50" s="298"/>
      <c r="AA50" s="298"/>
      <c r="AB50" s="219"/>
      <c r="AC50" s="123">
        <f t="shared" si="7"/>
        <v>30000</v>
      </c>
      <c r="AD50" s="298"/>
      <c r="AE50" s="298"/>
      <c r="AF50" s="298"/>
      <c r="AG50" s="219"/>
      <c r="AH50" s="298"/>
      <c r="AI50" s="298"/>
      <c r="AJ50" s="219"/>
      <c r="AK50" s="123">
        <f t="shared" si="8"/>
        <v>0</v>
      </c>
      <c r="AL50" s="121">
        <f t="shared" si="9"/>
        <v>30000</v>
      </c>
      <c r="AM50" s="172" t="s">
        <v>900</v>
      </c>
      <c r="AN50" s="144" t="s">
        <v>797</v>
      </c>
      <c r="AO50" s="208" t="s">
        <v>901</v>
      </c>
      <c r="AP50" s="208"/>
      <c r="AQ50" s="207"/>
    </row>
    <row r="51" spans="1:43" s="75" customFormat="1" ht="102.6" customHeight="1">
      <c r="A51" s="297" t="s">
        <v>902</v>
      </c>
      <c r="B51" s="172" t="s">
        <v>903</v>
      </c>
      <c r="C51" s="116" t="s">
        <v>832</v>
      </c>
      <c r="D51" s="116" t="s">
        <v>37</v>
      </c>
      <c r="E51" s="117" t="s">
        <v>897</v>
      </c>
      <c r="F51" s="298"/>
      <c r="G51" s="298"/>
      <c r="H51" s="298"/>
      <c r="I51" s="219"/>
      <c r="J51" s="298"/>
      <c r="K51" s="298"/>
      <c r="L51" s="219"/>
      <c r="M51" s="123">
        <f t="shared" si="5"/>
        <v>0</v>
      </c>
      <c r="N51" s="298">
        <v>40000</v>
      </c>
      <c r="O51" s="298"/>
      <c r="P51" s="298"/>
      <c r="Q51" s="219"/>
      <c r="R51" s="298"/>
      <c r="S51" s="298"/>
      <c r="T51" s="219"/>
      <c r="U51" s="123">
        <f t="shared" si="6"/>
        <v>40000</v>
      </c>
      <c r="V51" s="298">
        <v>140000</v>
      </c>
      <c r="W51" s="298"/>
      <c r="X51" s="298"/>
      <c r="Y51" s="219"/>
      <c r="Z51" s="298"/>
      <c r="AA51" s="298"/>
      <c r="AB51" s="219"/>
      <c r="AC51" s="123">
        <f t="shared" si="7"/>
        <v>140000</v>
      </c>
      <c r="AD51" s="298"/>
      <c r="AE51" s="298"/>
      <c r="AF51" s="298"/>
      <c r="AG51" s="219"/>
      <c r="AH51" s="298"/>
      <c r="AI51" s="298"/>
      <c r="AJ51" s="219"/>
      <c r="AK51" s="123">
        <f t="shared" si="8"/>
        <v>0</v>
      </c>
      <c r="AL51" s="121">
        <f t="shared" si="9"/>
        <v>180000</v>
      </c>
      <c r="AM51" s="172" t="s">
        <v>903</v>
      </c>
      <c r="AN51" s="144" t="s">
        <v>161</v>
      </c>
      <c r="AO51" s="208" t="s">
        <v>901</v>
      </c>
      <c r="AP51" s="208"/>
      <c r="AQ51" s="207"/>
    </row>
    <row r="52" spans="1:43" s="75" customFormat="1" ht="51" customHeight="1">
      <c r="A52" s="297" t="s">
        <v>904</v>
      </c>
      <c r="B52" s="172" t="s">
        <v>905</v>
      </c>
      <c r="C52" s="116" t="s">
        <v>869</v>
      </c>
      <c r="D52" s="116" t="s">
        <v>40</v>
      </c>
      <c r="E52" s="117" t="s">
        <v>897</v>
      </c>
      <c r="F52" s="298"/>
      <c r="G52" s="298"/>
      <c r="H52" s="298"/>
      <c r="I52" s="219"/>
      <c r="J52" s="298"/>
      <c r="K52" s="298"/>
      <c r="L52" s="219"/>
      <c r="M52" s="123">
        <f t="shared" si="5"/>
        <v>0</v>
      </c>
      <c r="N52" s="298"/>
      <c r="O52" s="298"/>
      <c r="P52" s="298"/>
      <c r="Q52" s="219"/>
      <c r="R52" s="298"/>
      <c r="S52" s="298"/>
      <c r="T52" s="219"/>
      <c r="U52" s="123">
        <f t="shared" si="6"/>
        <v>0</v>
      </c>
      <c r="V52" s="298">
        <v>45000</v>
      </c>
      <c r="W52" s="298"/>
      <c r="X52" s="298"/>
      <c r="Y52" s="219"/>
      <c r="Z52" s="298"/>
      <c r="AA52" s="298"/>
      <c r="AB52" s="219"/>
      <c r="AC52" s="123">
        <f t="shared" si="7"/>
        <v>45000</v>
      </c>
      <c r="AD52" s="298"/>
      <c r="AE52" s="298"/>
      <c r="AF52" s="298"/>
      <c r="AG52" s="219"/>
      <c r="AH52" s="298"/>
      <c r="AI52" s="298"/>
      <c r="AJ52" s="219"/>
      <c r="AK52" s="123">
        <f t="shared" si="8"/>
        <v>0</v>
      </c>
      <c r="AL52" s="121">
        <f t="shared" si="9"/>
        <v>45000</v>
      </c>
      <c r="AM52" s="172" t="s">
        <v>905</v>
      </c>
      <c r="AN52" s="144" t="s">
        <v>797</v>
      </c>
      <c r="AO52" s="208" t="s">
        <v>901</v>
      </c>
      <c r="AP52" s="208"/>
      <c r="AQ52" s="207"/>
    </row>
    <row r="53" spans="1:43" s="75" customFormat="1" ht="87.95" customHeight="1">
      <c r="A53" s="297" t="s">
        <v>906</v>
      </c>
      <c r="B53" s="172" t="s">
        <v>907</v>
      </c>
      <c r="C53" s="116" t="s">
        <v>869</v>
      </c>
      <c r="D53" s="116" t="s">
        <v>37</v>
      </c>
      <c r="E53" s="117" t="s">
        <v>897</v>
      </c>
      <c r="F53" s="298"/>
      <c r="G53" s="298"/>
      <c r="H53" s="298"/>
      <c r="I53" s="219"/>
      <c r="J53" s="298"/>
      <c r="K53" s="298"/>
      <c r="L53" s="219"/>
      <c r="M53" s="123">
        <f t="shared" si="5"/>
        <v>0</v>
      </c>
      <c r="N53" s="298">
        <v>70000</v>
      </c>
      <c r="O53" s="298"/>
      <c r="P53" s="298"/>
      <c r="Q53" s="219"/>
      <c r="R53" s="298"/>
      <c r="S53" s="298"/>
      <c r="T53" s="219"/>
      <c r="U53" s="123">
        <f t="shared" si="6"/>
        <v>70000</v>
      </c>
      <c r="V53" s="298"/>
      <c r="W53" s="298"/>
      <c r="X53" s="298"/>
      <c r="Y53" s="219"/>
      <c r="Z53" s="298"/>
      <c r="AA53" s="298"/>
      <c r="AB53" s="219"/>
      <c r="AC53" s="123">
        <f t="shared" si="7"/>
        <v>0</v>
      </c>
      <c r="AD53" s="298"/>
      <c r="AE53" s="298"/>
      <c r="AF53" s="298"/>
      <c r="AG53" s="219"/>
      <c r="AH53" s="298"/>
      <c r="AI53" s="298"/>
      <c r="AJ53" s="219"/>
      <c r="AK53" s="123">
        <f t="shared" si="8"/>
        <v>0</v>
      </c>
      <c r="AL53" s="121">
        <f t="shared" si="9"/>
        <v>70000</v>
      </c>
      <c r="AM53" s="198" t="s">
        <v>908</v>
      </c>
      <c r="AN53" s="144" t="s">
        <v>797</v>
      </c>
      <c r="AO53" s="208" t="s">
        <v>901</v>
      </c>
      <c r="AP53" s="208"/>
      <c r="AQ53" s="207"/>
    </row>
    <row r="54" spans="1:43" s="75" customFormat="1" ht="51" customHeight="1">
      <c r="A54" s="297" t="s">
        <v>909</v>
      </c>
      <c r="B54" s="172" t="s">
        <v>910</v>
      </c>
      <c r="C54" s="116" t="s">
        <v>869</v>
      </c>
      <c r="D54" s="116" t="s">
        <v>37</v>
      </c>
      <c r="E54" s="117" t="s">
        <v>897</v>
      </c>
      <c r="F54" s="298"/>
      <c r="G54" s="298"/>
      <c r="H54" s="298"/>
      <c r="I54" s="219"/>
      <c r="J54" s="298"/>
      <c r="K54" s="298"/>
      <c r="L54" s="219"/>
      <c r="M54" s="123">
        <f t="shared" si="5"/>
        <v>0</v>
      </c>
      <c r="N54" s="298">
        <v>100000</v>
      </c>
      <c r="O54" s="298"/>
      <c r="P54" s="298"/>
      <c r="Q54" s="219"/>
      <c r="R54" s="298"/>
      <c r="S54" s="298"/>
      <c r="T54" s="219"/>
      <c r="U54" s="123">
        <f t="shared" si="6"/>
        <v>100000</v>
      </c>
      <c r="V54" s="298"/>
      <c r="W54" s="298"/>
      <c r="X54" s="298"/>
      <c r="Y54" s="219"/>
      <c r="Z54" s="298"/>
      <c r="AA54" s="298"/>
      <c r="AB54" s="219"/>
      <c r="AC54" s="123">
        <f t="shared" si="7"/>
        <v>0</v>
      </c>
      <c r="AD54" s="298"/>
      <c r="AE54" s="298"/>
      <c r="AF54" s="298"/>
      <c r="AG54" s="219"/>
      <c r="AH54" s="298"/>
      <c r="AI54" s="298"/>
      <c r="AJ54" s="219"/>
      <c r="AK54" s="123">
        <f t="shared" si="8"/>
        <v>0</v>
      </c>
      <c r="AL54" s="121">
        <f t="shared" si="9"/>
        <v>100000</v>
      </c>
      <c r="AM54" s="198" t="s">
        <v>911</v>
      </c>
      <c r="AN54" s="144" t="s">
        <v>797</v>
      </c>
      <c r="AO54" s="208" t="s">
        <v>901</v>
      </c>
      <c r="AP54" s="208"/>
      <c r="AQ54" s="207"/>
    </row>
    <row r="55" spans="1:43" s="75" customFormat="1" ht="69.95" customHeight="1">
      <c r="A55" s="297" t="s">
        <v>912</v>
      </c>
      <c r="B55" s="172" t="s">
        <v>913</v>
      </c>
      <c r="C55" s="116" t="s">
        <v>866</v>
      </c>
      <c r="D55" s="116" t="s">
        <v>37</v>
      </c>
      <c r="E55" s="117" t="s">
        <v>897</v>
      </c>
      <c r="F55" s="298"/>
      <c r="G55" s="298"/>
      <c r="H55" s="298"/>
      <c r="I55" s="219"/>
      <c r="J55" s="298"/>
      <c r="K55" s="298"/>
      <c r="L55" s="219"/>
      <c r="M55" s="123">
        <f t="shared" si="5"/>
        <v>0</v>
      </c>
      <c r="N55" s="298"/>
      <c r="O55" s="298"/>
      <c r="P55" s="298"/>
      <c r="Q55" s="219"/>
      <c r="R55" s="298"/>
      <c r="S55" s="298"/>
      <c r="T55" s="219"/>
      <c r="U55" s="123">
        <f t="shared" si="6"/>
        <v>0</v>
      </c>
      <c r="V55" s="298">
        <v>50000</v>
      </c>
      <c r="W55" s="298"/>
      <c r="X55" s="298"/>
      <c r="Y55" s="219"/>
      <c r="Z55" s="298"/>
      <c r="AA55" s="298"/>
      <c r="AB55" s="219"/>
      <c r="AC55" s="123">
        <f t="shared" si="7"/>
        <v>50000</v>
      </c>
      <c r="AD55" s="298"/>
      <c r="AE55" s="298"/>
      <c r="AF55" s="298"/>
      <c r="AG55" s="219"/>
      <c r="AH55" s="298"/>
      <c r="AI55" s="298"/>
      <c r="AJ55" s="219"/>
      <c r="AK55" s="123">
        <f t="shared" si="8"/>
        <v>0</v>
      </c>
      <c r="AL55" s="121">
        <f t="shared" si="9"/>
        <v>50000</v>
      </c>
      <c r="AM55" s="172" t="s">
        <v>913</v>
      </c>
      <c r="AN55" s="144" t="s">
        <v>797</v>
      </c>
      <c r="AO55" s="208" t="s">
        <v>901</v>
      </c>
      <c r="AP55" s="208"/>
      <c r="AQ55" s="207"/>
    </row>
    <row r="56" spans="1:43" s="75" customFormat="1" ht="51" customHeight="1">
      <c r="A56" s="297" t="s">
        <v>914</v>
      </c>
      <c r="B56" s="172" t="s">
        <v>915</v>
      </c>
      <c r="C56" s="116" t="s">
        <v>869</v>
      </c>
      <c r="D56" s="116" t="s">
        <v>37</v>
      </c>
      <c r="E56" s="117" t="s">
        <v>897</v>
      </c>
      <c r="F56" s="298"/>
      <c r="G56" s="298"/>
      <c r="H56" s="298"/>
      <c r="I56" s="219"/>
      <c r="J56" s="298"/>
      <c r="K56" s="298"/>
      <c r="L56" s="219"/>
      <c r="M56" s="123">
        <f t="shared" si="5"/>
        <v>0</v>
      </c>
      <c r="N56" s="298">
        <v>100000</v>
      </c>
      <c r="O56" s="298"/>
      <c r="P56" s="298"/>
      <c r="Q56" s="219"/>
      <c r="R56" s="298"/>
      <c r="S56" s="298"/>
      <c r="T56" s="219"/>
      <c r="U56" s="123">
        <f t="shared" si="6"/>
        <v>100000</v>
      </c>
      <c r="V56" s="298"/>
      <c r="W56" s="298"/>
      <c r="X56" s="298"/>
      <c r="Y56" s="219"/>
      <c r="Z56" s="298"/>
      <c r="AA56" s="298"/>
      <c r="AB56" s="219"/>
      <c r="AC56" s="123">
        <f t="shared" si="7"/>
        <v>0</v>
      </c>
      <c r="AD56" s="298"/>
      <c r="AE56" s="298"/>
      <c r="AF56" s="298"/>
      <c r="AG56" s="219"/>
      <c r="AH56" s="298"/>
      <c r="AI56" s="298"/>
      <c r="AJ56" s="219"/>
      <c r="AK56" s="123">
        <f t="shared" si="8"/>
        <v>0</v>
      </c>
      <c r="AL56" s="121">
        <f t="shared" si="9"/>
        <v>100000</v>
      </c>
      <c r="AM56" s="198" t="s">
        <v>916</v>
      </c>
      <c r="AN56" s="144" t="s">
        <v>797</v>
      </c>
      <c r="AO56" s="208" t="s">
        <v>901</v>
      </c>
      <c r="AP56" s="208"/>
      <c r="AQ56" s="207"/>
    </row>
    <row r="57" spans="1:43" s="75" customFormat="1" ht="51" customHeight="1">
      <c r="A57" s="297" t="s">
        <v>917</v>
      </c>
      <c r="B57" s="172" t="s">
        <v>918</v>
      </c>
      <c r="C57" s="116" t="s">
        <v>840</v>
      </c>
      <c r="D57" s="116" t="s">
        <v>40</v>
      </c>
      <c r="E57" s="324" t="s">
        <v>919</v>
      </c>
      <c r="F57" s="298"/>
      <c r="G57" s="298"/>
      <c r="H57" s="298"/>
      <c r="I57" s="219"/>
      <c r="J57" s="298"/>
      <c r="K57" s="298"/>
      <c r="L57" s="219"/>
      <c r="M57" s="123">
        <f t="shared" si="5"/>
        <v>0</v>
      </c>
      <c r="N57" s="298">
        <f>44000-19014</f>
        <v>24986</v>
      </c>
      <c r="O57" s="298"/>
      <c r="P57" s="298"/>
      <c r="Q57" s="219"/>
      <c r="R57" s="298"/>
      <c r="S57" s="298"/>
      <c r="T57" s="219"/>
      <c r="U57" s="123">
        <f t="shared" si="6"/>
        <v>24986</v>
      </c>
      <c r="V57" s="298"/>
      <c r="W57" s="298"/>
      <c r="X57" s="298"/>
      <c r="Y57" s="219"/>
      <c r="Z57" s="298"/>
      <c r="AA57" s="298"/>
      <c r="AB57" s="219"/>
      <c r="AC57" s="123">
        <f t="shared" si="7"/>
        <v>0</v>
      </c>
      <c r="AD57" s="298"/>
      <c r="AE57" s="298"/>
      <c r="AF57" s="298"/>
      <c r="AG57" s="219"/>
      <c r="AH57" s="298"/>
      <c r="AI57" s="298"/>
      <c r="AJ57" s="219"/>
      <c r="AK57" s="123">
        <f t="shared" si="8"/>
        <v>0</v>
      </c>
      <c r="AL57" s="121">
        <f t="shared" si="9"/>
        <v>24986</v>
      </c>
      <c r="AM57" s="172" t="s">
        <v>920</v>
      </c>
      <c r="AN57" s="144" t="s">
        <v>797</v>
      </c>
      <c r="AO57" s="208" t="s">
        <v>921</v>
      </c>
      <c r="AP57" s="208"/>
      <c r="AQ57" s="207"/>
    </row>
    <row r="58" spans="1:43" s="75" customFormat="1" ht="51" customHeight="1">
      <c r="A58" s="297" t="s">
        <v>922</v>
      </c>
      <c r="B58" s="172" t="s">
        <v>923</v>
      </c>
      <c r="C58" s="116" t="s">
        <v>840</v>
      </c>
      <c r="D58" s="116" t="s">
        <v>40</v>
      </c>
      <c r="E58" s="324" t="s">
        <v>919</v>
      </c>
      <c r="F58" s="298"/>
      <c r="G58" s="298"/>
      <c r="H58" s="298"/>
      <c r="I58" s="219"/>
      <c r="J58" s="298"/>
      <c r="K58" s="298"/>
      <c r="L58" s="219"/>
      <c r="M58" s="123">
        <f t="shared" si="5"/>
        <v>0</v>
      </c>
      <c r="N58" s="298"/>
      <c r="O58" s="298"/>
      <c r="P58" s="298"/>
      <c r="Q58" s="219"/>
      <c r="R58" s="298"/>
      <c r="S58" s="298"/>
      <c r="T58" s="219"/>
      <c r="U58" s="123">
        <f t="shared" si="6"/>
        <v>0</v>
      </c>
      <c r="V58" s="298">
        <v>600000</v>
      </c>
      <c r="W58" s="298"/>
      <c r="X58" s="298"/>
      <c r="Y58" s="219"/>
      <c r="Z58" s="298"/>
      <c r="AA58" s="298"/>
      <c r="AB58" s="219"/>
      <c r="AC58" s="123">
        <f t="shared" si="7"/>
        <v>600000</v>
      </c>
      <c r="AD58" s="298"/>
      <c r="AE58" s="298"/>
      <c r="AF58" s="298"/>
      <c r="AG58" s="219"/>
      <c r="AH58" s="298"/>
      <c r="AI58" s="298"/>
      <c r="AJ58" s="219"/>
      <c r="AK58" s="123">
        <f t="shared" si="8"/>
        <v>0</v>
      </c>
      <c r="AL58" s="121">
        <f t="shared" si="9"/>
        <v>600000</v>
      </c>
      <c r="AM58" s="172" t="s">
        <v>924</v>
      </c>
      <c r="AN58" s="144" t="s">
        <v>797</v>
      </c>
      <c r="AO58" s="208" t="s">
        <v>921</v>
      </c>
      <c r="AP58" s="208"/>
      <c r="AQ58" s="207"/>
    </row>
    <row r="59" spans="1:43" s="75" customFormat="1" ht="51" customHeight="1">
      <c r="A59" s="297" t="s">
        <v>925</v>
      </c>
      <c r="B59" s="172" t="s">
        <v>926</v>
      </c>
      <c r="C59" s="116" t="s">
        <v>869</v>
      </c>
      <c r="D59" s="116" t="s">
        <v>40</v>
      </c>
      <c r="E59" s="324" t="s">
        <v>919</v>
      </c>
      <c r="F59" s="298"/>
      <c r="G59" s="298"/>
      <c r="H59" s="298"/>
      <c r="I59" s="219"/>
      <c r="J59" s="298"/>
      <c r="K59" s="298"/>
      <c r="L59" s="219"/>
      <c r="M59" s="123">
        <f t="shared" si="5"/>
        <v>0</v>
      </c>
      <c r="N59" s="298"/>
      <c r="O59" s="298"/>
      <c r="P59" s="298"/>
      <c r="Q59" s="219"/>
      <c r="R59" s="298"/>
      <c r="S59" s="298"/>
      <c r="T59" s="219"/>
      <c r="U59" s="123">
        <f t="shared" si="6"/>
        <v>0</v>
      </c>
      <c r="V59" s="298">
        <v>8000</v>
      </c>
      <c r="W59" s="298"/>
      <c r="X59" s="298"/>
      <c r="Y59" s="219"/>
      <c r="Z59" s="298"/>
      <c r="AA59" s="298"/>
      <c r="AB59" s="219"/>
      <c r="AC59" s="123">
        <f t="shared" si="7"/>
        <v>8000</v>
      </c>
      <c r="AD59" s="298"/>
      <c r="AE59" s="298"/>
      <c r="AF59" s="298"/>
      <c r="AG59" s="219"/>
      <c r="AH59" s="298"/>
      <c r="AI59" s="298"/>
      <c r="AJ59" s="219"/>
      <c r="AK59" s="123">
        <f t="shared" si="8"/>
        <v>0</v>
      </c>
      <c r="AL59" s="121">
        <f t="shared" si="9"/>
        <v>8000</v>
      </c>
      <c r="AM59" s="172" t="s">
        <v>926</v>
      </c>
      <c r="AN59" s="144" t="s">
        <v>797</v>
      </c>
      <c r="AO59" s="208" t="s">
        <v>921</v>
      </c>
      <c r="AP59" s="208"/>
      <c r="AQ59" s="207"/>
    </row>
    <row r="60" spans="1:43" s="75" customFormat="1" ht="51" customHeight="1">
      <c r="A60" s="297" t="s">
        <v>927</v>
      </c>
      <c r="B60" s="172" t="s">
        <v>928</v>
      </c>
      <c r="C60" s="116" t="s">
        <v>823</v>
      </c>
      <c r="D60" s="116" t="s">
        <v>40</v>
      </c>
      <c r="E60" s="117" t="s">
        <v>929</v>
      </c>
      <c r="F60" s="298"/>
      <c r="G60" s="298"/>
      <c r="H60" s="298"/>
      <c r="I60" s="219"/>
      <c r="J60" s="298"/>
      <c r="K60" s="298"/>
      <c r="L60" s="219"/>
      <c r="M60" s="123">
        <f t="shared" si="5"/>
        <v>0</v>
      </c>
      <c r="N60" s="298"/>
      <c r="O60" s="298"/>
      <c r="P60" s="298"/>
      <c r="Q60" s="219"/>
      <c r="R60" s="298"/>
      <c r="S60" s="298"/>
      <c r="T60" s="219"/>
      <c r="U60" s="123">
        <f t="shared" si="6"/>
        <v>0</v>
      </c>
      <c r="V60" s="298">
        <v>6000</v>
      </c>
      <c r="W60" s="298"/>
      <c r="X60" s="298"/>
      <c r="Y60" s="219"/>
      <c r="Z60" s="298"/>
      <c r="AA60" s="298"/>
      <c r="AB60" s="219"/>
      <c r="AC60" s="123">
        <f t="shared" si="7"/>
        <v>6000</v>
      </c>
      <c r="AD60" s="298"/>
      <c r="AE60" s="298"/>
      <c r="AF60" s="298"/>
      <c r="AG60" s="219"/>
      <c r="AH60" s="298"/>
      <c r="AI60" s="298"/>
      <c r="AJ60" s="219"/>
      <c r="AK60" s="123">
        <f t="shared" si="8"/>
        <v>0</v>
      </c>
      <c r="AL60" s="121">
        <f t="shared" si="9"/>
        <v>6000</v>
      </c>
      <c r="AM60" s="172" t="s">
        <v>930</v>
      </c>
      <c r="AN60" s="144" t="s">
        <v>737</v>
      </c>
      <c r="AO60" s="208" t="s">
        <v>931</v>
      </c>
      <c r="AP60" s="147" t="s">
        <v>33</v>
      </c>
      <c r="AQ60" s="142" t="s">
        <v>186</v>
      </c>
    </row>
    <row r="61" spans="1:43" s="75" customFormat="1" ht="51" customHeight="1">
      <c r="A61" s="316" t="s">
        <v>932</v>
      </c>
      <c r="B61" s="325" t="s">
        <v>933</v>
      </c>
      <c r="C61" s="302" t="s">
        <v>829</v>
      </c>
      <c r="D61" s="302" t="s">
        <v>37</v>
      </c>
      <c r="E61" s="326" t="s">
        <v>745</v>
      </c>
      <c r="F61" s="317"/>
      <c r="G61" s="317"/>
      <c r="H61" s="317"/>
      <c r="I61" s="318"/>
      <c r="J61" s="317"/>
      <c r="K61" s="317"/>
      <c r="L61" s="318"/>
      <c r="M61" s="123"/>
      <c r="N61" s="317"/>
      <c r="O61" s="317"/>
      <c r="P61" s="317"/>
      <c r="Q61" s="318"/>
      <c r="R61" s="317"/>
      <c r="S61" s="317"/>
      <c r="T61" s="318"/>
      <c r="U61" s="123"/>
      <c r="V61" s="317"/>
      <c r="W61" s="317"/>
      <c r="X61" s="317"/>
      <c r="Y61" s="318" t="s">
        <v>29</v>
      </c>
      <c r="Z61" s="317"/>
      <c r="AA61" s="317"/>
      <c r="AB61" s="318"/>
      <c r="AC61" s="317">
        <v>926500</v>
      </c>
      <c r="AD61" s="317"/>
      <c r="AE61" s="317"/>
      <c r="AF61" s="317"/>
      <c r="AG61" s="318" t="s">
        <v>29</v>
      </c>
      <c r="AH61" s="317"/>
      <c r="AI61" s="317"/>
      <c r="AJ61" s="318"/>
      <c r="AK61" s="317"/>
      <c r="AL61" s="317">
        <v>926500</v>
      </c>
      <c r="AM61" s="167" t="s">
        <v>934</v>
      </c>
      <c r="AN61" s="327" t="s">
        <v>935</v>
      </c>
      <c r="AO61" s="328" t="s">
        <v>936</v>
      </c>
      <c r="AP61" s="329"/>
      <c r="AQ61" s="330"/>
    </row>
    <row r="62" spans="1:43" s="75" customFormat="1" ht="19.5" customHeight="1">
      <c r="A62" s="743" t="s">
        <v>752</v>
      </c>
      <c r="B62" s="743"/>
      <c r="C62" s="743"/>
      <c r="D62" s="743"/>
      <c r="E62" s="743"/>
      <c r="F62" s="743"/>
      <c r="G62" s="743"/>
      <c r="H62" s="743"/>
      <c r="I62" s="743"/>
      <c r="J62" s="743"/>
      <c r="K62" s="743"/>
      <c r="L62" s="743"/>
      <c r="M62" s="743"/>
      <c r="N62" s="743"/>
      <c r="O62" s="743"/>
      <c r="P62" s="743"/>
      <c r="Q62" s="743"/>
      <c r="R62" s="743"/>
      <c r="S62" s="743"/>
      <c r="T62" s="743"/>
      <c r="U62" s="743"/>
      <c r="V62" s="743"/>
      <c r="W62" s="743"/>
      <c r="X62" s="743"/>
      <c r="Y62" s="743"/>
      <c r="Z62" s="743"/>
      <c r="AA62" s="743"/>
      <c r="AB62" s="743"/>
      <c r="AC62" s="743"/>
      <c r="AD62" s="331"/>
      <c r="AE62" s="331"/>
      <c r="AF62" s="331"/>
      <c r="AG62" s="331"/>
      <c r="AH62" s="331"/>
      <c r="AI62" s="331"/>
      <c r="AJ62" s="331"/>
      <c r="AK62" s="331"/>
    </row>
    <row r="63" spans="1:43" s="75" customFormat="1" ht="51" customHeight="1">
      <c r="A63" s="297" t="s">
        <v>937</v>
      </c>
      <c r="B63" s="172" t="s">
        <v>938</v>
      </c>
      <c r="C63" s="116" t="s">
        <v>939</v>
      </c>
      <c r="D63" s="116" t="s">
        <v>37</v>
      </c>
      <c r="E63" s="117" t="s">
        <v>940</v>
      </c>
      <c r="F63" s="298"/>
      <c r="G63" s="298"/>
      <c r="H63" s="298"/>
      <c r="I63" s="219"/>
      <c r="J63" s="298"/>
      <c r="K63" s="298"/>
      <c r="L63" s="219"/>
      <c r="M63" s="123">
        <f t="shared" ref="M63:M74" si="10">F63+G63+H63+J63+K63</f>
        <v>0</v>
      </c>
      <c r="N63" s="298">
        <v>30000</v>
      </c>
      <c r="O63" s="298"/>
      <c r="P63" s="298"/>
      <c r="Q63" s="219"/>
      <c r="R63" s="298"/>
      <c r="S63" s="298"/>
      <c r="T63" s="219"/>
      <c r="U63" s="123">
        <f t="shared" ref="U63:U74" si="11">N63+P63+R63+S63</f>
        <v>30000</v>
      </c>
      <c r="V63" s="298"/>
      <c r="W63" s="298"/>
      <c r="X63" s="298"/>
      <c r="Y63" s="219"/>
      <c r="Z63" s="298"/>
      <c r="AA63" s="298"/>
      <c r="AB63" s="219"/>
      <c r="AC63" s="123">
        <f t="shared" ref="AC63:AC74" si="12">V63+X63+Z63+AA63</f>
        <v>0</v>
      </c>
      <c r="AD63" s="298"/>
      <c r="AE63" s="298"/>
      <c r="AF63" s="298"/>
      <c r="AG63" s="219"/>
      <c r="AH63" s="298"/>
      <c r="AI63" s="298"/>
      <c r="AJ63" s="219"/>
      <c r="AK63" s="123">
        <f t="shared" ref="AK63:AK74" si="13">AD63+AF63+AH63+AI63</f>
        <v>0</v>
      </c>
      <c r="AL63" s="121">
        <f t="shared" ref="AL63:AL74" si="14">AC63+U63+M63+AK63</f>
        <v>30000</v>
      </c>
      <c r="AM63" s="172" t="s">
        <v>938</v>
      </c>
      <c r="AN63" s="144" t="s">
        <v>797</v>
      </c>
      <c r="AO63" s="208" t="s">
        <v>936</v>
      </c>
      <c r="AP63" s="208"/>
      <c r="AQ63" s="207"/>
    </row>
    <row r="64" spans="1:43" s="75" customFormat="1" ht="51" customHeight="1">
      <c r="A64" s="297" t="s">
        <v>941</v>
      </c>
      <c r="B64" s="172" t="s">
        <v>942</v>
      </c>
      <c r="C64" s="116" t="s">
        <v>869</v>
      </c>
      <c r="D64" s="116" t="s">
        <v>37</v>
      </c>
      <c r="E64" s="117" t="s">
        <v>943</v>
      </c>
      <c r="F64" s="298"/>
      <c r="G64" s="298"/>
      <c r="H64" s="298"/>
      <c r="I64" s="219"/>
      <c r="J64" s="298"/>
      <c r="K64" s="298"/>
      <c r="L64" s="219"/>
      <c r="M64" s="123">
        <f t="shared" si="10"/>
        <v>0</v>
      </c>
      <c r="N64" s="298">
        <v>4660</v>
      </c>
      <c r="O64" s="298"/>
      <c r="P64" s="298"/>
      <c r="Q64" s="219"/>
      <c r="R64" s="298"/>
      <c r="S64" s="298"/>
      <c r="T64" s="219"/>
      <c r="U64" s="123">
        <f t="shared" si="11"/>
        <v>4660</v>
      </c>
      <c r="V64" s="298"/>
      <c r="W64" s="298"/>
      <c r="X64" s="298"/>
      <c r="Y64" s="219"/>
      <c r="Z64" s="298"/>
      <c r="AA64" s="298"/>
      <c r="AB64" s="219"/>
      <c r="AC64" s="123">
        <f t="shared" si="12"/>
        <v>0</v>
      </c>
      <c r="AD64" s="298"/>
      <c r="AE64" s="298"/>
      <c r="AF64" s="298"/>
      <c r="AG64" s="219"/>
      <c r="AH64" s="298"/>
      <c r="AI64" s="298"/>
      <c r="AJ64" s="219"/>
      <c r="AK64" s="123">
        <f t="shared" si="13"/>
        <v>0</v>
      </c>
      <c r="AL64" s="121">
        <f t="shared" si="14"/>
        <v>4660</v>
      </c>
      <c r="AM64" s="172" t="s">
        <v>942</v>
      </c>
      <c r="AN64" s="144" t="s">
        <v>207</v>
      </c>
      <c r="AO64" s="208" t="s">
        <v>944</v>
      </c>
      <c r="AP64" s="147" t="s">
        <v>33</v>
      </c>
      <c r="AQ64" s="142" t="s">
        <v>186</v>
      </c>
    </row>
    <row r="65" spans="1:43" s="75" customFormat="1" ht="51" customHeight="1">
      <c r="A65" s="297" t="s">
        <v>945</v>
      </c>
      <c r="B65" s="172" t="s">
        <v>946</v>
      </c>
      <c r="C65" s="116" t="s">
        <v>869</v>
      </c>
      <c r="D65" s="116" t="s">
        <v>37</v>
      </c>
      <c r="E65" s="117" t="s">
        <v>943</v>
      </c>
      <c r="F65" s="298"/>
      <c r="G65" s="298"/>
      <c r="H65" s="298"/>
      <c r="I65" s="219"/>
      <c r="J65" s="298"/>
      <c r="K65" s="298"/>
      <c r="L65" s="219"/>
      <c r="M65" s="123">
        <f t="shared" si="10"/>
        <v>0</v>
      </c>
      <c r="N65" s="298">
        <v>14750</v>
      </c>
      <c r="O65" s="298"/>
      <c r="P65" s="298"/>
      <c r="Q65" s="219"/>
      <c r="R65" s="298"/>
      <c r="S65" s="298"/>
      <c r="T65" s="219"/>
      <c r="U65" s="123">
        <f t="shared" si="11"/>
        <v>14750</v>
      </c>
      <c r="V65" s="298"/>
      <c r="W65" s="298"/>
      <c r="X65" s="298"/>
      <c r="Y65" s="219"/>
      <c r="Z65" s="298"/>
      <c r="AA65" s="298"/>
      <c r="AB65" s="219"/>
      <c r="AC65" s="123">
        <f t="shared" si="12"/>
        <v>0</v>
      </c>
      <c r="AD65" s="298"/>
      <c r="AE65" s="298"/>
      <c r="AF65" s="298"/>
      <c r="AG65" s="219"/>
      <c r="AH65" s="298"/>
      <c r="AI65" s="298"/>
      <c r="AJ65" s="219"/>
      <c r="AK65" s="123">
        <f t="shared" si="13"/>
        <v>0</v>
      </c>
      <c r="AL65" s="121">
        <f t="shared" si="14"/>
        <v>14750</v>
      </c>
      <c r="AM65" s="172" t="s">
        <v>946</v>
      </c>
      <c r="AN65" s="144" t="s">
        <v>207</v>
      </c>
      <c r="AO65" s="208" t="s">
        <v>944</v>
      </c>
      <c r="AP65" s="147" t="s">
        <v>33</v>
      </c>
      <c r="AQ65" s="142" t="s">
        <v>186</v>
      </c>
    </row>
    <row r="66" spans="1:43" s="75" customFormat="1" ht="51" customHeight="1">
      <c r="A66" s="297" t="s">
        <v>947</v>
      </c>
      <c r="B66" s="172" t="s">
        <v>948</v>
      </c>
      <c r="C66" s="116" t="s">
        <v>823</v>
      </c>
      <c r="D66" s="116" t="s">
        <v>37</v>
      </c>
      <c r="E66" s="117" t="s">
        <v>943</v>
      </c>
      <c r="F66" s="298"/>
      <c r="G66" s="298"/>
      <c r="H66" s="298"/>
      <c r="I66" s="219"/>
      <c r="J66" s="298"/>
      <c r="K66" s="298"/>
      <c r="L66" s="219"/>
      <c r="M66" s="123">
        <f t="shared" si="10"/>
        <v>0</v>
      </c>
      <c r="N66" s="298">
        <v>90000</v>
      </c>
      <c r="O66" s="298"/>
      <c r="P66" s="298"/>
      <c r="Q66" s="219"/>
      <c r="R66" s="298"/>
      <c r="S66" s="298"/>
      <c r="T66" s="219"/>
      <c r="U66" s="123">
        <f t="shared" si="11"/>
        <v>90000</v>
      </c>
      <c r="V66" s="298"/>
      <c r="W66" s="298"/>
      <c r="X66" s="298"/>
      <c r="Y66" s="219"/>
      <c r="Z66" s="298"/>
      <c r="AA66" s="298"/>
      <c r="AB66" s="219"/>
      <c r="AC66" s="123">
        <f t="shared" si="12"/>
        <v>0</v>
      </c>
      <c r="AD66" s="298"/>
      <c r="AE66" s="298"/>
      <c r="AF66" s="298"/>
      <c r="AG66" s="219"/>
      <c r="AH66" s="298"/>
      <c r="AI66" s="298"/>
      <c r="AJ66" s="219"/>
      <c r="AK66" s="123">
        <f t="shared" si="13"/>
        <v>0</v>
      </c>
      <c r="AL66" s="121">
        <f t="shared" si="14"/>
        <v>90000</v>
      </c>
      <c r="AM66" s="172" t="s">
        <v>948</v>
      </c>
      <c r="AN66" s="144" t="s">
        <v>207</v>
      </c>
      <c r="AO66" s="208" t="s">
        <v>944</v>
      </c>
      <c r="AP66" s="147" t="s">
        <v>33</v>
      </c>
      <c r="AQ66" s="142" t="s">
        <v>186</v>
      </c>
    </row>
    <row r="67" spans="1:43" s="75" customFormat="1" ht="51" customHeight="1">
      <c r="A67" s="297" t="s">
        <v>949</v>
      </c>
      <c r="B67" s="172" t="s">
        <v>950</v>
      </c>
      <c r="C67" s="116" t="s">
        <v>869</v>
      </c>
      <c r="D67" s="116" t="s">
        <v>40</v>
      </c>
      <c r="E67" s="117" t="s">
        <v>943</v>
      </c>
      <c r="F67" s="298"/>
      <c r="G67" s="298"/>
      <c r="H67" s="298"/>
      <c r="I67" s="219"/>
      <c r="J67" s="298"/>
      <c r="K67" s="298"/>
      <c r="L67" s="219"/>
      <c r="M67" s="123">
        <f t="shared" si="10"/>
        <v>0</v>
      </c>
      <c r="N67" s="298"/>
      <c r="O67" s="298"/>
      <c r="P67" s="298"/>
      <c r="Q67" s="219"/>
      <c r="R67" s="298"/>
      <c r="S67" s="298"/>
      <c r="T67" s="219"/>
      <c r="U67" s="123">
        <f t="shared" si="11"/>
        <v>0</v>
      </c>
      <c r="V67" s="298">
        <v>700000</v>
      </c>
      <c r="W67" s="298"/>
      <c r="X67" s="298"/>
      <c r="Y67" s="219"/>
      <c r="Z67" s="298"/>
      <c r="AA67" s="298"/>
      <c r="AB67" s="219"/>
      <c r="AC67" s="123">
        <f t="shared" si="12"/>
        <v>700000</v>
      </c>
      <c r="AD67" s="298"/>
      <c r="AE67" s="298"/>
      <c r="AF67" s="298"/>
      <c r="AG67" s="219"/>
      <c r="AH67" s="298"/>
      <c r="AI67" s="298"/>
      <c r="AJ67" s="219"/>
      <c r="AK67" s="123">
        <f t="shared" si="13"/>
        <v>0</v>
      </c>
      <c r="AL67" s="121">
        <f t="shared" si="14"/>
        <v>700000</v>
      </c>
      <c r="AM67" s="172" t="s">
        <v>950</v>
      </c>
      <c r="AN67" s="144" t="s">
        <v>797</v>
      </c>
      <c r="AO67" s="208" t="s">
        <v>944</v>
      </c>
      <c r="AP67" s="208"/>
      <c r="AQ67" s="207"/>
    </row>
    <row r="68" spans="1:43" s="75" customFormat="1" ht="51" customHeight="1">
      <c r="A68" s="297" t="s">
        <v>951</v>
      </c>
      <c r="B68" s="172" t="s">
        <v>952</v>
      </c>
      <c r="C68" s="116" t="s">
        <v>832</v>
      </c>
      <c r="D68" s="116" t="s">
        <v>40</v>
      </c>
      <c r="E68" s="117" t="s">
        <v>808</v>
      </c>
      <c r="F68" s="298"/>
      <c r="G68" s="298"/>
      <c r="H68" s="298"/>
      <c r="I68" s="219"/>
      <c r="J68" s="298"/>
      <c r="K68" s="298"/>
      <c r="L68" s="219"/>
      <c r="M68" s="123">
        <f t="shared" si="10"/>
        <v>0</v>
      </c>
      <c r="N68" s="298"/>
      <c r="O68" s="298"/>
      <c r="P68" s="298"/>
      <c r="Q68" s="219"/>
      <c r="R68" s="298"/>
      <c r="S68" s="298"/>
      <c r="T68" s="219"/>
      <c r="U68" s="123">
        <f t="shared" si="11"/>
        <v>0</v>
      </c>
      <c r="V68" s="298">
        <v>3000</v>
      </c>
      <c r="W68" s="298"/>
      <c r="X68" s="298"/>
      <c r="Y68" s="219"/>
      <c r="Z68" s="298"/>
      <c r="AA68" s="298"/>
      <c r="AB68" s="219"/>
      <c r="AC68" s="123">
        <f t="shared" si="12"/>
        <v>3000</v>
      </c>
      <c r="AD68" s="298"/>
      <c r="AE68" s="298"/>
      <c r="AF68" s="298"/>
      <c r="AG68" s="219"/>
      <c r="AH68" s="298"/>
      <c r="AI68" s="298"/>
      <c r="AJ68" s="219"/>
      <c r="AK68" s="123">
        <f t="shared" si="13"/>
        <v>0</v>
      </c>
      <c r="AL68" s="121">
        <f t="shared" si="14"/>
        <v>3000</v>
      </c>
      <c r="AM68" s="172" t="s">
        <v>952</v>
      </c>
      <c r="AN68" s="144" t="s">
        <v>797</v>
      </c>
      <c r="AO68" s="208" t="s">
        <v>809</v>
      </c>
      <c r="AP68" s="208"/>
      <c r="AQ68" s="207"/>
    </row>
    <row r="69" spans="1:43" s="75" customFormat="1" ht="69.95" customHeight="1">
      <c r="A69" s="297" t="s">
        <v>953</v>
      </c>
      <c r="B69" s="172" t="s">
        <v>954</v>
      </c>
      <c r="C69" s="116" t="s">
        <v>832</v>
      </c>
      <c r="D69" s="116" t="s">
        <v>37</v>
      </c>
      <c r="E69" s="117" t="s">
        <v>955</v>
      </c>
      <c r="F69" s="298"/>
      <c r="G69" s="298"/>
      <c r="H69" s="298"/>
      <c r="I69" s="219"/>
      <c r="J69" s="298"/>
      <c r="K69" s="298"/>
      <c r="L69" s="219"/>
      <c r="M69" s="123">
        <f t="shared" si="10"/>
        <v>0</v>
      </c>
      <c r="N69" s="298">
        <v>10000</v>
      </c>
      <c r="O69" s="298"/>
      <c r="P69" s="298"/>
      <c r="Q69" s="219"/>
      <c r="R69" s="298"/>
      <c r="S69" s="298"/>
      <c r="T69" s="219"/>
      <c r="U69" s="123">
        <f t="shared" si="11"/>
        <v>10000</v>
      </c>
      <c r="V69" s="298"/>
      <c r="W69" s="298"/>
      <c r="X69" s="298"/>
      <c r="Y69" s="219"/>
      <c r="Z69" s="298"/>
      <c r="AA69" s="298"/>
      <c r="AB69" s="219"/>
      <c r="AC69" s="123">
        <f t="shared" si="12"/>
        <v>0</v>
      </c>
      <c r="AD69" s="298"/>
      <c r="AE69" s="298"/>
      <c r="AF69" s="298"/>
      <c r="AG69" s="219"/>
      <c r="AH69" s="298"/>
      <c r="AI69" s="298"/>
      <c r="AJ69" s="219"/>
      <c r="AK69" s="123">
        <f t="shared" si="13"/>
        <v>0</v>
      </c>
      <c r="AL69" s="121">
        <f t="shared" si="14"/>
        <v>10000</v>
      </c>
      <c r="AM69" s="332" t="s">
        <v>956</v>
      </c>
      <c r="AN69" s="144" t="s">
        <v>797</v>
      </c>
      <c r="AO69" s="208" t="s">
        <v>957</v>
      </c>
      <c r="AP69" s="208"/>
      <c r="AQ69" s="207"/>
    </row>
    <row r="70" spans="1:43" s="75" customFormat="1" ht="69" customHeight="1">
      <c r="A70" s="297" t="s">
        <v>958</v>
      </c>
      <c r="B70" s="172" t="s">
        <v>959</v>
      </c>
      <c r="C70" s="116" t="s">
        <v>832</v>
      </c>
      <c r="D70" s="116" t="s">
        <v>40</v>
      </c>
      <c r="E70" s="117" t="s">
        <v>960</v>
      </c>
      <c r="F70" s="298"/>
      <c r="G70" s="298"/>
      <c r="H70" s="298"/>
      <c r="I70" s="219"/>
      <c r="J70" s="298"/>
      <c r="K70" s="298"/>
      <c r="L70" s="219"/>
      <c r="M70" s="123">
        <f t="shared" si="10"/>
        <v>0</v>
      </c>
      <c r="N70" s="298"/>
      <c r="O70" s="298"/>
      <c r="P70" s="298"/>
      <c r="Q70" s="219"/>
      <c r="R70" s="298"/>
      <c r="S70" s="298"/>
      <c r="T70" s="219"/>
      <c r="U70" s="123">
        <f t="shared" si="11"/>
        <v>0</v>
      </c>
      <c r="V70" s="298">
        <v>16000</v>
      </c>
      <c r="W70" s="298"/>
      <c r="X70" s="298"/>
      <c r="Y70" s="219"/>
      <c r="Z70" s="298"/>
      <c r="AA70" s="298"/>
      <c r="AB70" s="219"/>
      <c r="AC70" s="123">
        <f t="shared" si="12"/>
        <v>16000</v>
      </c>
      <c r="AD70" s="298"/>
      <c r="AE70" s="298"/>
      <c r="AF70" s="298"/>
      <c r="AG70" s="219"/>
      <c r="AH70" s="298"/>
      <c r="AI70" s="298"/>
      <c r="AJ70" s="219"/>
      <c r="AK70" s="123">
        <f t="shared" si="13"/>
        <v>0</v>
      </c>
      <c r="AL70" s="121">
        <f t="shared" si="14"/>
        <v>16000</v>
      </c>
      <c r="AM70" s="172" t="s">
        <v>959</v>
      </c>
      <c r="AN70" s="144" t="s">
        <v>797</v>
      </c>
      <c r="AO70" s="208" t="s">
        <v>961</v>
      </c>
      <c r="AP70" s="208"/>
      <c r="AQ70" s="207"/>
    </row>
    <row r="71" spans="1:43" s="75" customFormat="1" ht="68.099999999999994" customHeight="1">
      <c r="A71" s="297" t="s">
        <v>962</v>
      </c>
      <c r="B71" s="172" t="s">
        <v>963</v>
      </c>
      <c r="C71" s="116" t="s">
        <v>832</v>
      </c>
      <c r="D71" s="116" t="s">
        <v>37</v>
      </c>
      <c r="E71" s="117" t="s">
        <v>960</v>
      </c>
      <c r="F71" s="298"/>
      <c r="G71" s="298"/>
      <c r="H71" s="298"/>
      <c r="I71" s="219"/>
      <c r="J71" s="298"/>
      <c r="K71" s="298"/>
      <c r="L71" s="219"/>
      <c r="M71" s="123">
        <f t="shared" si="10"/>
        <v>0</v>
      </c>
      <c r="N71" s="298"/>
      <c r="O71" s="298"/>
      <c r="P71" s="298"/>
      <c r="Q71" s="219"/>
      <c r="R71" s="298"/>
      <c r="S71" s="298"/>
      <c r="T71" s="219"/>
      <c r="U71" s="123">
        <f t="shared" si="11"/>
        <v>0</v>
      </c>
      <c r="V71" s="298">
        <v>13000</v>
      </c>
      <c r="W71" s="298"/>
      <c r="X71" s="298"/>
      <c r="Y71" s="219"/>
      <c r="Z71" s="298"/>
      <c r="AA71" s="298"/>
      <c r="AB71" s="219"/>
      <c r="AC71" s="123">
        <f t="shared" si="12"/>
        <v>13000</v>
      </c>
      <c r="AD71" s="298"/>
      <c r="AE71" s="298"/>
      <c r="AF71" s="298"/>
      <c r="AG71" s="219"/>
      <c r="AH71" s="298"/>
      <c r="AI71" s="298"/>
      <c r="AJ71" s="219"/>
      <c r="AK71" s="123">
        <f t="shared" si="13"/>
        <v>0</v>
      </c>
      <c r="AL71" s="121">
        <f t="shared" si="14"/>
        <v>13000</v>
      </c>
      <c r="AM71" s="172" t="s">
        <v>963</v>
      </c>
      <c r="AN71" s="144" t="s">
        <v>797</v>
      </c>
      <c r="AO71" s="208" t="s">
        <v>961</v>
      </c>
      <c r="AP71" s="208"/>
      <c r="AQ71" s="207"/>
    </row>
    <row r="72" spans="1:43" s="75" customFormat="1" ht="51" customHeight="1">
      <c r="A72" s="297" t="s">
        <v>964</v>
      </c>
      <c r="B72" s="172" t="s">
        <v>965</v>
      </c>
      <c r="C72" s="116" t="s">
        <v>832</v>
      </c>
      <c r="D72" s="116" t="s">
        <v>37</v>
      </c>
      <c r="E72" s="117" t="s">
        <v>960</v>
      </c>
      <c r="F72" s="298"/>
      <c r="G72" s="298"/>
      <c r="H72" s="298"/>
      <c r="I72" s="219"/>
      <c r="J72" s="298"/>
      <c r="K72" s="298"/>
      <c r="L72" s="219"/>
      <c r="M72" s="123">
        <f t="shared" si="10"/>
        <v>0</v>
      </c>
      <c r="N72" s="298">
        <v>5000</v>
      </c>
      <c r="O72" s="298"/>
      <c r="P72" s="298"/>
      <c r="Q72" s="219"/>
      <c r="R72" s="298"/>
      <c r="S72" s="298"/>
      <c r="T72" s="219"/>
      <c r="U72" s="123">
        <f t="shared" si="11"/>
        <v>5000</v>
      </c>
      <c r="V72" s="298"/>
      <c r="W72" s="298"/>
      <c r="X72" s="298"/>
      <c r="Y72" s="219"/>
      <c r="Z72" s="298"/>
      <c r="AA72" s="298"/>
      <c r="AB72" s="219"/>
      <c r="AC72" s="123">
        <f t="shared" si="12"/>
        <v>0</v>
      </c>
      <c r="AD72" s="298"/>
      <c r="AE72" s="298"/>
      <c r="AF72" s="298"/>
      <c r="AG72" s="219"/>
      <c r="AH72" s="298"/>
      <c r="AI72" s="298"/>
      <c r="AJ72" s="219"/>
      <c r="AK72" s="123">
        <f t="shared" si="13"/>
        <v>0</v>
      </c>
      <c r="AL72" s="121">
        <f t="shared" si="14"/>
        <v>5000</v>
      </c>
      <c r="AM72" s="172" t="s">
        <v>965</v>
      </c>
      <c r="AN72" s="144" t="s">
        <v>207</v>
      </c>
      <c r="AO72" s="208" t="s">
        <v>961</v>
      </c>
      <c r="AP72" s="147" t="s">
        <v>33</v>
      </c>
      <c r="AQ72" s="142" t="s">
        <v>186</v>
      </c>
    </row>
    <row r="73" spans="1:43" s="333" customFormat="1" ht="37.15" customHeight="1">
      <c r="A73" s="297" t="s">
        <v>966</v>
      </c>
      <c r="B73" s="172" t="s">
        <v>967</v>
      </c>
      <c r="C73" s="116" t="s">
        <v>832</v>
      </c>
      <c r="D73" s="116" t="s">
        <v>37</v>
      </c>
      <c r="E73" s="117" t="s">
        <v>960</v>
      </c>
      <c r="F73" s="298"/>
      <c r="G73" s="298"/>
      <c r="H73" s="298"/>
      <c r="I73" s="219"/>
      <c r="J73" s="298"/>
      <c r="K73" s="298"/>
      <c r="L73" s="219"/>
      <c r="M73" s="123">
        <f t="shared" si="10"/>
        <v>0</v>
      </c>
      <c r="N73" s="298">
        <v>96000</v>
      </c>
      <c r="O73" s="298"/>
      <c r="P73" s="298"/>
      <c r="Q73" s="219"/>
      <c r="R73" s="298"/>
      <c r="S73" s="298"/>
      <c r="T73" s="219"/>
      <c r="U73" s="123">
        <f t="shared" si="11"/>
        <v>96000</v>
      </c>
      <c r="V73" s="298"/>
      <c r="W73" s="298"/>
      <c r="X73" s="298"/>
      <c r="Y73" s="219"/>
      <c r="Z73" s="298"/>
      <c r="AA73" s="298"/>
      <c r="AB73" s="219"/>
      <c r="AC73" s="123">
        <f t="shared" si="12"/>
        <v>0</v>
      </c>
      <c r="AD73" s="298"/>
      <c r="AE73" s="298"/>
      <c r="AF73" s="298"/>
      <c r="AG73" s="219"/>
      <c r="AH73" s="298"/>
      <c r="AI73" s="298"/>
      <c r="AJ73" s="219"/>
      <c r="AK73" s="123">
        <f t="shared" si="13"/>
        <v>0</v>
      </c>
      <c r="AL73" s="121">
        <f t="shared" si="14"/>
        <v>96000</v>
      </c>
      <c r="AM73" s="172" t="s">
        <v>967</v>
      </c>
      <c r="AN73" s="144" t="s">
        <v>797</v>
      </c>
      <c r="AO73" s="208" t="s">
        <v>961</v>
      </c>
      <c r="AP73" s="208"/>
      <c r="AQ73" s="207"/>
    </row>
    <row r="74" spans="1:43" s="75" customFormat="1" ht="72.599999999999994" customHeight="1">
      <c r="A74" s="297" t="s">
        <v>968</v>
      </c>
      <c r="B74" s="172" t="s">
        <v>969</v>
      </c>
      <c r="C74" s="116" t="s">
        <v>832</v>
      </c>
      <c r="D74" s="116" t="s">
        <v>37</v>
      </c>
      <c r="E74" s="117" t="s">
        <v>960</v>
      </c>
      <c r="F74" s="298"/>
      <c r="G74" s="298"/>
      <c r="H74" s="298"/>
      <c r="I74" s="219"/>
      <c r="J74" s="298"/>
      <c r="K74" s="298"/>
      <c r="L74" s="219"/>
      <c r="M74" s="123">
        <f t="shared" si="10"/>
        <v>0</v>
      </c>
      <c r="N74" s="298">
        <v>53460</v>
      </c>
      <c r="O74" s="298"/>
      <c r="P74" s="298"/>
      <c r="Q74" s="219"/>
      <c r="R74" s="298"/>
      <c r="S74" s="298"/>
      <c r="T74" s="219"/>
      <c r="U74" s="123">
        <f t="shared" si="11"/>
        <v>53460</v>
      </c>
      <c r="V74" s="298"/>
      <c r="W74" s="298"/>
      <c r="X74" s="298"/>
      <c r="Y74" s="219"/>
      <c r="Z74" s="298"/>
      <c r="AA74" s="298"/>
      <c r="AB74" s="219"/>
      <c r="AC74" s="123">
        <f t="shared" si="12"/>
        <v>0</v>
      </c>
      <c r="AD74" s="298"/>
      <c r="AE74" s="298"/>
      <c r="AF74" s="298"/>
      <c r="AG74" s="219"/>
      <c r="AH74" s="298"/>
      <c r="AI74" s="298"/>
      <c r="AJ74" s="219"/>
      <c r="AK74" s="123">
        <f t="shared" si="13"/>
        <v>0</v>
      </c>
      <c r="AL74" s="121">
        <f t="shared" si="14"/>
        <v>53460</v>
      </c>
      <c r="AM74" s="172" t="s">
        <v>970</v>
      </c>
      <c r="AN74" s="144" t="s">
        <v>207</v>
      </c>
      <c r="AO74" s="208" t="s">
        <v>961</v>
      </c>
      <c r="AP74" s="147" t="s">
        <v>33</v>
      </c>
      <c r="AQ74" s="142" t="s">
        <v>186</v>
      </c>
    </row>
    <row r="75" spans="1:43" s="75" customFormat="1" ht="29.25" customHeight="1">
      <c r="A75" s="301" t="s">
        <v>971</v>
      </c>
      <c r="B75" s="744" t="s">
        <v>972</v>
      </c>
      <c r="C75" s="744"/>
      <c r="D75" s="744"/>
      <c r="E75" s="744"/>
      <c r="F75" s="744"/>
      <c r="G75" s="744"/>
      <c r="H75" s="744"/>
      <c r="I75" s="744"/>
      <c r="J75" s="744"/>
      <c r="K75" s="744"/>
      <c r="L75" s="744"/>
      <c r="M75" s="744"/>
      <c r="N75" s="744"/>
      <c r="O75" s="744"/>
      <c r="P75" s="744"/>
      <c r="Q75" s="744"/>
      <c r="R75" s="744"/>
      <c r="S75" s="744"/>
      <c r="T75" s="744"/>
      <c r="U75" s="744"/>
      <c r="V75" s="744"/>
      <c r="W75" s="744"/>
      <c r="X75" s="744"/>
      <c r="Y75" s="744"/>
      <c r="Z75" s="744"/>
      <c r="AA75" s="744"/>
      <c r="AB75" s="744"/>
      <c r="AC75" s="744"/>
      <c r="AD75" s="331"/>
      <c r="AE75" s="331"/>
      <c r="AF75" s="331"/>
      <c r="AG75" s="331"/>
      <c r="AH75" s="331"/>
      <c r="AI75" s="331"/>
      <c r="AJ75" s="331"/>
      <c r="AK75" s="331"/>
    </row>
    <row r="76" spans="1:43" s="75" customFormat="1" ht="86.25" customHeight="1">
      <c r="A76" s="297" t="s">
        <v>973</v>
      </c>
      <c r="B76" s="172" t="s">
        <v>974</v>
      </c>
      <c r="C76" s="116" t="s">
        <v>823</v>
      </c>
      <c r="D76" s="116" t="s">
        <v>37</v>
      </c>
      <c r="E76" s="117" t="s">
        <v>960</v>
      </c>
      <c r="F76" s="298"/>
      <c r="G76" s="298"/>
      <c r="H76" s="298"/>
      <c r="I76" s="219"/>
      <c r="J76" s="298"/>
      <c r="K76" s="298"/>
      <c r="L76" s="219"/>
      <c r="M76" s="123">
        <f t="shared" ref="M76:M107" si="15">F76+G76+H76+J76+K76</f>
        <v>0</v>
      </c>
      <c r="N76" s="298"/>
      <c r="O76" s="298"/>
      <c r="P76" s="298"/>
      <c r="Q76" s="219"/>
      <c r="R76" s="298"/>
      <c r="S76" s="298"/>
      <c r="T76" s="219"/>
      <c r="U76" s="123">
        <f t="shared" ref="U76:U107" si="16">N76+P76+R76+S76</f>
        <v>0</v>
      </c>
      <c r="V76" s="298">
        <v>12000</v>
      </c>
      <c r="W76" s="298"/>
      <c r="X76" s="298"/>
      <c r="Y76" s="219"/>
      <c r="Z76" s="298"/>
      <c r="AA76" s="298"/>
      <c r="AB76" s="219"/>
      <c r="AC76" s="123">
        <f t="shared" ref="AC76:AC107" si="17">V76+X76+Z76+AA76</f>
        <v>12000</v>
      </c>
      <c r="AD76" s="298"/>
      <c r="AE76" s="298"/>
      <c r="AF76" s="298"/>
      <c r="AG76" s="219"/>
      <c r="AH76" s="298"/>
      <c r="AI76" s="298"/>
      <c r="AJ76" s="219"/>
      <c r="AK76" s="123">
        <f t="shared" ref="AK76:AK107" si="18">AD76+AF76+AH76+AI76</f>
        <v>0</v>
      </c>
      <c r="AL76" s="121">
        <f t="shared" ref="AL76:AL107" si="19">AC76+U76+M76+AK76</f>
        <v>12000</v>
      </c>
      <c r="AM76" s="172" t="s">
        <v>975</v>
      </c>
      <c r="AN76" s="144" t="s">
        <v>797</v>
      </c>
      <c r="AO76" s="208" t="s">
        <v>961</v>
      </c>
      <c r="AP76" s="208"/>
      <c r="AQ76" s="207"/>
    </row>
    <row r="77" spans="1:43" s="75" customFormat="1" ht="51" customHeight="1">
      <c r="A77" s="297" t="s">
        <v>976</v>
      </c>
      <c r="B77" s="172" t="s">
        <v>977</v>
      </c>
      <c r="C77" s="116" t="s">
        <v>852</v>
      </c>
      <c r="D77" s="116" t="s">
        <v>37</v>
      </c>
      <c r="E77" s="117" t="s">
        <v>960</v>
      </c>
      <c r="F77" s="298"/>
      <c r="G77" s="298"/>
      <c r="H77" s="298"/>
      <c r="I77" s="219"/>
      <c r="J77" s="298"/>
      <c r="K77" s="298"/>
      <c r="L77" s="219"/>
      <c r="M77" s="123">
        <f t="shared" si="15"/>
        <v>0</v>
      </c>
      <c r="N77" s="298">
        <v>5000</v>
      </c>
      <c r="O77" s="298"/>
      <c r="P77" s="298"/>
      <c r="Q77" s="219"/>
      <c r="R77" s="298"/>
      <c r="S77" s="298"/>
      <c r="T77" s="219"/>
      <c r="U77" s="123">
        <f t="shared" si="16"/>
        <v>5000</v>
      </c>
      <c r="V77" s="298"/>
      <c r="W77" s="298"/>
      <c r="X77" s="298"/>
      <c r="Y77" s="219"/>
      <c r="Z77" s="298"/>
      <c r="AA77" s="298"/>
      <c r="AB77" s="219"/>
      <c r="AC77" s="123">
        <f t="shared" si="17"/>
        <v>0</v>
      </c>
      <c r="AD77" s="298"/>
      <c r="AE77" s="298"/>
      <c r="AF77" s="298"/>
      <c r="AG77" s="219"/>
      <c r="AH77" s="298"/>
      <c r="AI77" s="298"/>
      <c r="AJ77" s="219"/>
      <c r="AK77" s="123">
        <f t="shared" si="18"/>
        <v>0</v>
      </c>
      <c r="AL77" s="121">
        <f t="shared" si="19"/>
        <v>5000</v>
      </c>
      <c r="AM77" s="172" t="s">
        <v>978</v>
      </c>
      <c r="AN77" s="144" t="s">
        <v>207</v>
      </c>
      <c r="AO77" s="208" t="s">
        <v>961</v>
      </c>
      <c r="AP77" s="147" t="s">
        <v>33</v>
      </c>
      <c r="AQ77" s="142" t="s">
        <v>186</v>
      </c>
    </row>
    <row r="78" spans="1:43" s="75" customFormat="1" ht="51" customHeight="1">
      <c r="A78" s="297" t="s">
        <v>979</v>
      </c>
      <c r="B78" s="172" t="s">
        <v>980</v>
      </c>
      <c r="C78" s="116" t="s">
        <v>869</v>
      </c>
      <c r="D78" s="116" t="s">
        <v>37</v>
      </c>
      <c r="E78" s="324" t="s">
        <v>981</v>
      </c>
      <c r="F78" s="298"/>
      <c r="G78" s="298"/>
      <c r="H78" s="298"/>
      <c r="I78" s="219"/>
      <c r="J78" s="298"/>
      <c r="K78" s="298"/>
      <c r="L78" s="219"/>
      <c r="M78" s="123">
        <f t="shared" si="15"/>
        <v>0</v>
      </c>
      <c r="N78" s="298"/>
      <c r="O78" s="298"/>
      <c r="P78" s="298"/>
      <c r="Q78" s="219"/>
      <c r="R78" s="298"/>
      <c r="S78" s="298"/>
      <c r="T78" s="219"/>
      <c r="U78" s="123">
        <f t="shared" si="16"/>
        <v>0</v>
      </c>
      <c r="V78" s="298">
        <v>5760</v>
      </c>
      <c r="W78" s="298"/>
      <c r="X78" s="298"/>
      <c r="Y78" s="219"/>
      <c r="Z78" s="298"/>
      <c r="AA78" s="298"/>
      <c r="AB78" s="219"/>
      <c r="AC78" s="123">
        <f t="shared" si="17"/>
        <v>5760</v>
      </c>
      <c r="AD78" s="298"/>
      <c r="AE78" s="298"/>
      <c r="AF78" s="298"/>
      <c r="AG78" s="219"/>
      <c r="AH78" s="298"/>
      <c r="AI78" s="298"/>
      <c r="AJ78" s="219"/>
      <c r="AK78" s="123">
        <f t="shared" si="18"/>
        <v>0</v>
      </c>
      <c r="AL78" s="121">
        <f t="shared" si="19"/>
        <v>5760</v>
      </c>
      <c r="AM78" s="172" t="s">
        <v>982</v>
      </c>
      <c r="AN78" s="144" t="s">
        <v>797</v>
      </c>
      <c r="AO78" s="208" t="s">
        <v>983</v>
      </c>
      <c r="AP78" s="208"/>
      <c r="AQ78" s="207"/>
    </row>
    <row r="79" spans="1:43" s="75" customFormat="1" ht="51" customHeight="1">
      <c r="A79" s="297" t="s">
        <v>984</v>
      </c>
      <c r="B79" s="172" t="s">
        <v>985</v>
      </c>
      <c r="C79" s="116" t="s">
        <v>823</v>
      </c>
      <c r="D79" s="116" t="s">
        <v>37</v>
      </c>
      <c r="E79" s="324" t="s">
        <v>981</v>
      </c>
      <c r="F79" s="298"/>
      <c r="G79" s="298"/>
      <c r="H79" s="298"/>
      <c r="I79" s="219"/>
      <c r="J79" s="298"/>
      <c r="K79" s="298"/>
      <c r="L79" s="219"/>
      <c r="M79" s="123">
        <f t="shared" si="15"/>
        <v>0</v>
      </c>
      <c r="N79" s="298"/>
      <c r="O79" s="298"/>
      <c r="P79" s="298"/>
      <c r="Q79" s="219"/>
      <c r="R79" s="298"/>
      <c r="S79" s="298"/>
      <c r="T79" s="219"/>
      <c r="U79" s="123">
        <f t="shared" si="16"/>
        <v>0</v>
      </c>
      <c r="V79" s="298">
        <v>24483</v>
      </c>
      <c r="W79" s="298"/>
      <c r="X79" s="298"/>
      <c r="Y79" s="219"/>
      <c r="Z79" s="298"/>
      <c r="AA79" s="298"/>
      <c r="AB79" s="219"/>
      <c r="AC79" s="123">
        <f t="shared" si="17"/>
        <v>24483</v>
      </c>
      <c r="AD79" s="298"/>
      <c r="AE79" s="298"/>
      <c r="AF79" s="298"/>
      <c r="AG79" s="219"/>
      <c r="AH79" s="298"/>
      <c r="AI79" s="298"/>
      <c r="AJ79" s="219"/>
      <c r="AK79" s="123">
        <f t="shared" si="18"/>
        <v>0</v>
      </c>
      <c r="AL79" s="121">
        <f t="shared" si="19"/>
        <v>24483</v>
      </c>
      <c r="AM79" s="172" t="s">
        <v>985</v>
      </c>
      <c r="AN79" s="144" t="s">
        <v>797</v>
      </c>
      <c r="AO79" s="208" t="s">
        <v>983</v>
      </c>
      <c r="AP79" s="208"/>
      <c r="AQ79" s="207"/>
    </row>
    <row r="80" spans="1:43" s="75" customFormat="1" ht="51" customHeight="1">
      <c r="A80" s="297" t="s">
        <v>986</v>
      </c>
      <c r="B80" s="172" t="s">
        <v>987</v>
      </c>
      <c r="C80" s="116" t="s">
        <v>869</v>
      </c>
      <c r="D80" s="116" t="s">
        <v>40</v>
      </c>
      <c r="E80" s="134" t="s">
        <v>791</v>
      </c>
      <c r="F80" s="298"/>
      <c r="G80" s="298"/>
      <c r="H80" s="298"/>
      <c r="I80" s="219"/>
      <c r="J80" s="298"/>
      <c r="K80" s="298"/>
      <c r="L80" s="219"/>
      <c r="M80" s="123">
        <f t="shared" si="15"/>
        <v>0</v>
      </c>
      <c r="N80" s="298"/>
      <c r="O80" s="298"/>
      <c r="P80" s="298"/>
      <c r="Q80" s="219"/>
      <c r="R80" s="298"/>
      <c r="S80" s="298"/>
      <c r="T80" s="219"/>
      <c r="U80" s="123">
        <f t="shared" si="16"/>
        <v>0</v>
      </c>
      <c r="V80" s="298">
        <v>30000</v>
      </c>
      <c r="W80" s="298"/>
      <c r="X80" s="298"/>
      <c r="Y80" s="219"/>
      <c r="Z80" s="298"/>
      <c r="AA80" s="298"/>
      <c r="AB80" s="219"/>
      <c r="AC80" s="123">
        <f t="shared" si="17"/>
        <v>30000</v>
      </c>
      <c r="AD80" s="298"/>
      <c r="AE80" s="298"/>
      <c r="AF80" s="298"/>
      <c r="AG80" s="219"/>
      <c r="AH80" s="298"/>
      <c r="AI80" s="298"/>
      <c r="AJ80" s="219"/>
      <c r="AK80" s="123">
        <f t="shared" si="18"/>
        <v>0</v>
      </c>
      <c r="AL80" s="121">
        <f t="shared" si="19"/>
        <v>30000</v>
      </c>
      <c r="AM80" s="172" t="s">
        <v>987</v>
      </c>
      <c r="AN80" s="144" t="s">
        <v>797</v>
      </c>
      <c r="AO80" s="208" t="s">
        <v>793</v>
      </c>
      <c r="AP80" s="208"/>
      <c r="AQ80" s="207"/>
    </row>
    <row r="81" spans="1:43" s="75" customFormat="1" ht="51" customHeight="1">
      <c r="A81" s="297" t="s">
        <v>988</v>
      </c>
      <c r="B81" s="172" t="s">
        <v>989</v>
      </c>
      <c r="C81" s="116" t="s">
        <v>829</v>
      </c>
      <c r="D81" s="116" t="s">
        <v>40</v>
      </c>
      <c r="E81" s="117" t="s">
        <v>990</v>
      </c>
      <c r="F81" s="298"/>
      <c r="G81" s="298"/>
      <c r="H81" s="298"/>
      <c r="I81" s="219"/>
      <c r="J81" s="298"/>
      <c r="K81" s="298"/>
      <c r="L81" s="219"/>
      <c r="M81" s="123">
        <f t="shared" si="15"/>
        <v>0</v>
      </c>
      <c r="N81" s="298"/>
      <c r="O81" s="298"/>
      <c r="P81" s="298"/>
      <c r="Q81" s="219"/>
      <c r="R81" s="298"/>
      <c r="S81" s="298"/>
      <c r="T81" s="219"/>
      <c r="U81" s="123">
        <f t="shared" si="16"/>
        <v>0</v>
      </c>
      <c r="V81" s="298">
        <v>650000</v>
      </c>
      <c r="W81" s="298"/>
      <c r="X81" s="298"/>
      <c r="Y81" s="219"/>
      <c r="Z81" s="298"/>
      <c r="AA81" s="298"/>
      <c r="AB81" s="219"/>
      <c r="AC81" s="123">
        <f t="shared" si="17"/>
        <v>650000</v>
      </c>
      <c r="AD81" s="298"/>
      <c r="AE81" s="298"/>
      <c r="AF81" s="298"/>
      <c r="AG81" s="219"/>
      <c r="AH81" s="298"/>
      <c r="AI81" s="298"/>
      <c r="AJ81" s="219"/>
      <c r="AK81" s="123">
        <f t="shared" si="18"/>
        <v>0</v>
      </c>
      <c r="AL81" s="121">
        <f t="shared" si="19"/>
        <v>650000</v>
      </c>
      <c r="AM81" s="172" t="s">
        <v>989</v>
      </c>
      <c r="AN81" s="144" t="s">
        <v>797</v>
      </c>
      <c r="AO81" s="208" t="s">
        <v>991</v>
      </c>
      <c r="AP81" s="208"/>
      <c r="AQ81" s="207"/>
    </row>
    <row r="82" spans="1:43" s="75" customFormat="1" ht="51" customHeight="1">
      <c r="A82" s="297" t="s">
        <v>992</v>
      </c>
      <c r="B82" s="172" t="s">
        <v>993</v>
      </c>
      <c r="C82" s="116" t="s">
        <v>840</v>
      </c>
      <c r="D82" s="116" t="s">
        <v>37</v>
      </c>
      <c r="E82" s="117" t="s">
        <v>817</v>
      </c>
      <c r="F82" s="298"/>
      <c r="G82" s="298"/>
      <c r="H82" s="298"/>
      <c r="I82" s="219"/>
      <c r="J82" s="298"/>
      <c r="K82" s="298"/>
      <c r="L82" s="219"/>
      <c r="M82" s="123">
        <f t="shared" si="15"/>
        <v>0</v>
      </c>
      <c r="N82" s="298">
        <v>14921</v>
      </c>
      <c r="O82" s="298"/>
      <c r="P82" s="298"/>
      <c r="Q82" s="219"/>
      <c r="R82" s="298"/>
      <c r="S82" s="298"/>
      <c r="T82" s="219"/>
      <c r="U82" s="123">
        <f t="shared" si="16"/>
        <v>14921</v>
      </c>
      <c r="V82" s="298"/>
      <c r="W82" s="298"/>
      <c r="X82" s="298"/>
      <c r="Y82" s="219"/>
      <c r="Z82" s="298"/>
      <c r="AA82" s="298"/>
      <c r="AB82" s="219"/>
      <c r="AC82" s="123">
        <f t="shared" si="17"/>
        <v>0</v>
      </c>
      <c r="AD82" s="298"/>
      <c r="AE82" s="298"/>
      <c r="AF82" s="298"/>
      <c r="AG82" s="219"/>
      <c r="AH82" s="298"/>
      <c r="AI82" s="298"/>
      <c r="AJ82" s="219"/>
      <c r="AK82" s="123">
        <f t="shared" si="18"/>
        <v>0</v>
      </c>
      <c r="AL82" s="121">
        <f t="shared" si="19"/>
        <v>14921</v>
      </c>
      <c r="AM82" s="172" t="s">
        <v>993</v>
      </c>
      <c r="AN82" s="144" t="s">
        <v>207</v>
      </c>
      <c r="AO82" s="208" t="s">
        <v>819</v>
      </c>
      <c r="AP82" s="147" t="s">
        <v>33</v>
      </c>
      <c r="AQ82" s="142" t="s">
        <v>186</v>
      </c>
    </row>
    <row r="83" spans="1:43" s="75" customFormat="1" ht="51" customHeight="1">
      <c r="A83" s="297" t="s">
        <v>994</v>
      </c>
      <c r="B83" s="172" t="s">
        <v>995</v>
      </c>
      <c r="C83" s="116" t="s">
        <v>869</v>
      </c>
      <c r="D83" s="116" t="s">
        <v>40</v>
      </c>
      <c r="E83" s="117" t="s">
        <v>817</v>
      </c>
      <c r="F83" s="298"/>
      <c r="G83" s="298"/>
      <c r="H83" s="298"/>
      <c r="I83" s="219"/>
      <c r="J83" s="298"/>
      <c r="K83" s="298"/>
      <c r="L83" s="219"/>
      <c r="M83" s="123">
        <f t="shared" si="15"/>
        <v>0</v>
      </c>
      <c r="N83" s="298">
        <v>11000</v>
      </c>
      <c r="O83" s="298"/>
      <c r="P83" s="298"/>
      <c r="Q83" s="219"/>
      <c r="R83" s="298"/>
      <c r="S83" s="298"/>
      <c r="T83" s="219"/>
      <c r="U83" s="123">
        <f t="shared" si="16"/>
        <v>11000</v>
      </c>
      <c r="V83" s="298"/>
      <c r="W83" s="298"/>
      <c r="X83" s="298"/>
      <c r="Y83" s="219"/>
      <c r="Z83" s="298"/>
      <c r="AA83" s="298"/>
      <c r="AB83" s="219"/>
      <c r="AC83" s="123">
        <f t="shared" si="17"/>
        <v>0</v>
      </c>
      <c r="AD83" s="298"/>
      <c r="AE83" s="298"/>
      <c r="AF83" s="298"/>
      <c r="AG83" s="219"/>
      <c r="AH83" s="298"/>
      <c r="AI83" s="298"/>
      <c r="AJ83" s="219"/>
      <c r="AK83" s="123">
        <f t="shared" si="18"/>
        <v>0</v>
      </c>
      <c r="AL83" s="121">
        <f t="shared" si="19"/>
        <v>11000</v>
      </c>
      <c r="AM83" s="172" t="s">
        <v>995</v>
      </c>
      <c r="AN83" s="144" t="s">
        <v>797</v>
      </c>
      <c r="AO83" s="208" t="s">
        <v>996</v>
      </c>
      <c r="AP83" s="208"/>
      <c r="AQ83" s="207"/>
    </row>
    <row r="84" spans="1:43" s="75" customFormat="1" ht="51" customHeight="1">
      <c r="A84" s="297" t="s">
        <v>997</v>
      </c>
      <c r="B84" s="172" t="s">
        <v>998</v>
      </c>
      <c r="C84" s="116" t="s">
        <v>866</v>
      </c>
      <c r="D84" s="116" t="s">
        <v>37</v>
      </c>
      <c r="E84" s="117" t="s">
        <v>817</v>
      </c>
      <c r="F84" s="298"/>
      <c r="G84" s="298"/>
      <c r="H84" s="298"/>
      <c r="I84" s="219"/>
      <c r="J84" s="298"/>
      <c r="K84" s="298"/>
      <c r="L84" s="219"/>
      <c r="M84" s="123">
        <f t="shared" si="15"/>
        <v>0</v>
      </c>
      <c r="N84" s="298">
        <v>31200</v>
      </c>
      <c r="O84" s="298"/>
      <c r="P84" s="298"/>
      <c r="Q84" s="219"/>
      <c r="R84" s="298"/>
      <c r="S84" s="298"/>
      <c r="T84" s="219"/>
      <c r="U84" s="123">
        <f t="shared" si="16"/>
        <v>31200</v>
      </c>
      <c r="V84" s="298"/>
      <c r="W84" s="298"/>
      <c r="X84" s="298"/>
      <c r="Y84" s="219"/>
      <c r="Z84" s="298"/>
      <c r="AA84" s="298"/>
      <c r="AB84" s="219"/>
      <c r="AC84" s="123">
        <f t="shared" si="17"/>
        <v>0</v>
      </c>
      <c r="AD84" s="298"/>
      <c r="AE84" s="298"/>
      <c r="AF84" s="298"/>
      <c r="AG84" s="219"/>
      <c r="AH84" s="298"/>
      <c r="AI84" s="298"/>
      <c r="AJ84" s="219"/>
      <c r="AK84" s="123">
        <f t="shared" si="18"/>
        <v>0</v>
      </c>
      <c r="AL84" s="121">
        <f t="shared" si="19"/>
        <v>31200</v>
      </c>
      <c r="AM84" s="172" t="s">
        <v>998</v>
      </c>
      <c r="AN84" s="144" t="s">
        <v>797</v>
      </c>
      <c r="AO84" s="208" t="s">
        <v>819</v>
      </c>
      <c r="AP84" s="208"/>
      <c r="AQ84" s="207"/>
    </row>
    <row r="85" spans="1:43" s="75" customFormat="1" ht="38.25">
      <c r="A85" s="297" t="s">
        <v>999</v>
      </c>
      <c r="B85" s="172" t="s">
        <v>1000</v>
      </c>
      <c r="C85" s="116" t="s">
        <v>840</v>
      </c>
      <c r="D85" s="116" t="s">
        <v>37</v>
      </c>
      <c r="E85" s="117" t="s">
        <v>817</v>
      </c>
      <c r="F85" s="298"/>
      <c r="G85" s="298"/>
      <c r="H85" s="298"/>
      <c r="I85" s="219"/>
      <c r="J85" s="298"/>
      <c r="K85" s="298"/>
      <c r="L85" s="219"/>
      <c r="M85" s="123">
        <f t="shared" si="15"/>
        <v>0</v>
      </c>
      <c r="N85" s="298"/>
      <c r="O85" s="298"/>
      <c r="P85" s="298"/>
      <c r="Q85" s="219"/>
      <c r="R85" s="298"/>
      <c r="S85" s="298"/>
      <c r="T85" s="219"/>
      <c r="U85" s="123">
        <f t="shared" si="16"/>
        <v>0</v>
      </c>
      <c r="V85" s="298">
        <v>25000</v>
      </c>
      <c r="W85" s="298"/>
      <c r="X85" s="298"/>
      <c r="Y85" s="219"/>
      <c r="Z85" s="298"/>
      <c r="AA85" s="298"/>
      <c r="AB85" s="219"/>
      <c r="AC85" s="123">
        <f t="shared" si="17"/>
        <v>25000</v>
      </c>
      <c r="AD85" s="298"/>
      <c r="AE85" s="298"/>
      <c r="AF85" s="298"/>
      <c r="AG85" s="219"/>
      <c r="AH85" s="298"/>
      <c r="AI85" s="298"/>
      <c r="AJ85" s="219"/>
      <c r="AK85" s="123">
        <f t="shared" si="18"/>
        <v>0</v>
      </c>
      <c r="AL85" s="121">
        <f t="shared" si="19"/>
        <v>25000</v>
      </c>
      <c r="AM85" s="334" t="s">
        <v>1001</v>
      </c>
      <c r="AN85" s="144" t="s">
        <v>797</v>
      </c>
      <c r="AO85" s="208" t="s">
        <v>819</v>
      </c>
      <c r="AP85" s="208"/>
      <c r="AQ85" s="207"/>
    </row>
    <row r="86" spans="1:43" s="75" customFormat="1" ht="25.5">
      <c r="A86" s="297" t="s">
        <v>1002</v>
      </c>
      <c r="B86" s="172" t="s">
        <v>1003</v>
      </c>
      <c r="C86" s="116" t="s">
        <v>832</v>
      </c>
      <c r="D86" s="116" t="s">
        <v>37</v>
      </c>
      <c r="E86" s="117" t="s">
        <v>817</v>
      </c>
      <c r="F86" s="298"/>
      <c r="G86" s="298"/>
      <c r="H86" s="298"/>
      <c r="I86" s="219"/>
      <c r="J86" s="298"/>
      <c r="K86" s="298"/>
      <c r="L86" s="219"/>
      <c r="M86" s="123">
        <f t="shared" si="15"/>
        <v>0</v>
      </c>
      <c r="N86" s="298"/>
      <c r="O86" s="298"/>
      <c r="P86" s="298"/>
      <c r="Q86" s="219"/>
      <c r="R86" s="298"/>
      <c r="S86" s="298"/>
      <c r="T86" s="219"/>
      <c r="U86" s="123">
        <f t="shared" si="16"/>
        <v>0</v>
      </c>
      <c r="V86" s="298">
        <v>250000</v>
      </c>
      <c r="W86" s="298"/>
      <c r="X86" s="298"/>
      <c r="Y86" s="219"/>
      <c r="Z86" s="298"/>
      <c r="AA86" s="298"/>
      <c r="AB86" s="219"/>
      <c r="AC86" s="123">
        <f t="shared" si="17"/>
        <v>250000</v>
      </c>
      <c r="AD86" s="298"/>
      <c r="AE86" s="298"/>
      <c r="AF86" s="298"/>
      <c r="AG86" s="219"/>
      <c r="AH86" s="298"/>
      <c r="AI86" s="298"/>
      <c r="AJ86" s="219"/>
      <c r="AK86" s="123">
        <f t="shared" si="18"/>
        <v>0</v>
      </c>
      <c r="AL86" s="121">
        <f t="shared" si="19"/>
        <v>250000</v>
      </c>
      <c r="AM86" s="334" t="s">
        <v>1003</v>
      </c>
      <c r="AN86" s="144" t="s">
        <v>797</v>
      </c>
      <c r="AO86" s="208" t="s">
        <v>819</v>
      </c>
      <c r="AP86" s="208"/>
      <c r="AQ86" s="207"/>
    </row>
    <row r="87" spans="1:43" s="75" customFormat="1" ht="51">
      <c r="A87" s="297" t="s">
        <v>1004</v>
      </c>
      <c r="B87" s="172" t="s">
        <v>1005</v>
      </c>
      <c r="C87" s="116" t="s">
        <v>869</v>
      </c>
      <c r="D87" s="116" t="s">
        <v>37</v>
      </c>
      <c r="E87" s="117" t="s">
        <v>817</v>
      </c>
      <c r="F87" s="298"/>
      <c r="G87" s="298"/>
      <c r="H87" s="298"/>
      <c r="I87" s="219"/>
      <c r="J87" s="298"/>
      <c r="K87" s="298"/>
      <c r="L87" s="219"/>
      <c r="M87" s="123">
        <f t="shared" si="15"/>
        <v>0</v>
      </c>
      <c r="N87" s="298"/>
      <c r="O87" s="298"/>
      <c r="P87" s="298"/>
      <c r="Q87" s="219"/>
      <c r="R87" s="298"/>
      <c r="S87" s="298"/>
      <c r="T87" s="219"/>
      <c r="U87" s="123">
        <f t="shared" si="16"/>
        <v>0</v>
      </c>
      <c r="V87" s="298">
        <v>21000</v>
      </c>
      <c r="W87" s="298"/>
      <c r="X87" s="298"/>
      <c r="Y87" s="219"/>
      <c r="Z87" s="298"/>
      <c r="AA87" s="298"/>
      <c r="AB87" s="219"/>
      <c r="AC87" s="123">
        <f t="shared" si="17"/>
        <v>21000</v>
      </c>
      <c r="AD87" s="298"/>
      <c r="AE87" s="298"/>
      <c r="AF87" s="298"/>
      <c r="AG87" s="219"/>
      <c r="AH87" s="298"/>
      <c r="AI87" s="298"/>
      <c r="AJ87" s="219"/>
      <c r="AK87" s="123">
        <f t="shared" si="18"/>
        <v>0</v>
      </c>
      <c r="AL87" s="121">
        <f t="shared" si="19"/>
        <v>21000</v>
      </c>
      <c r="AM87" s="334" t="s">
        <v>1006</v>
      </c>
      <c r="AN87" s="144" t="s">
        <v>797</v>
      </c>
      <c r="AO87" s="208" t="s">
        <v>819</v>
      </c>
      <c r="AP87" s="208"/>
      <c r="AQ87" s="207"/>
    </row>
    <row r="88" spans="1:43" s="75" customFormat="1" ht="51">
      <c r="A88" s="297" t="s">
        <v>1007</v>
      </c>
      <c r="B88" s="172" t="s">
        <v>1008</v>
      </c>
      <c r="C88" s="116" t="s">
        <v>869</v>
      </c>
      <c r="D88" s="116" t="s">
        <v>37</v>
      </c>
      <c r="E88" s="117" t="s">
        <v>817</v>
      </c>
      <c r="F88" s="298"/>
      <c r="G88" s="298"/>
      <c r="H88" s="298"/>
      <c r="I88" s="219"/>
      <c r="J88" s="298"/>
      <c r="K88" s="298"/>
      <c r="L88" s="219"/>
      <c r="M88" s="123">
        <f t="shared" si="15"/>
        <v>0</v>
      </c>
      <c r="N88" s="298"/>
      <c r="O88" s="298"/>
      <c r="P88" s="298"/>
      <c r="Q88" s="219"/>
      <c r="R88" s="298"/>
      <c r="S88" s="298"/>
      <c r="T88" s="219"/>
      <c r="U88" s="123">
        <f t="shared" si="16"/>
        <v>0</v>
      </c>
      <c r="V88" s="298">
        <v>3550</v>
      </c>
      <c r="W88" s="298"/>
      <c r="X88" s="298"/>
      <c r="Y88" s="219"/>
      <c r="Z88" s="298"/>
      <c r="AA88" s="298"/>
      <c r="AB88" s="219"/>
      <c r="AC88" s="123">
        <f t="shared" si="17"/>
        <v>3550</v>
      </c>
      <c r="AD88" s="298"/>
      <c r="AE88" s="298"/>
      <c r="AF88" s="298"/>
      <c r="AG88" s="219"/>
      <c r="AH88" s="298"/>
      <c r="AI88" s="298"/>
      <c r="AJ88" s="219"/>
      <c r="AK88" s="123">
        <f t="shared" si="18"/>
        <v>0</v>
      </c>
      <c r="AL88" s="121">
        <f t="shared" si="19"/>
        <v>3550</v>
      </c>
      <c r="AM88" s="334" t="s">
        <v>1009</v>
      </c>
      <c r="AN88" s="144" t="s">
        <v>797</v>
      </c>
      <c r="AO88" s="208" t="s">
        <v>819</v>
      </c>
      <c r="AP88" s="208"/>
      <c r="AQ88" s="207"/>
    </row>
    <row r="89" spans="1:43" s="75" customFormat="1" ht="51" customHeight="1">
      <c r="A89" s="297" t="s">
        <v>1010</v>
      </c>
      <c r="B89" s="172" t="s">
        <v>1011</v>
      </c>
      <c r="C89" s="116" t="s">
        <v>866</v>
      </c>
      <c r="D89" s="116" t="s">
        <v>27</v>
      </c>
      <c r="E89" s="117" t="s">
        <v>817</v>
      </c>
      <c r="F89" s="298">
        <v>18000</v>
      </c>
      <c r="G89" s="298"/>
      <c r="H89" s="298"/>
      <c r="I89" s="219"/>
      <c r="J89" s="298"/>
      <c r="K89" s="298"/>
      <c r="L89" s="219"/>
      <c r="M89" s="123">
        <f t="shared" si="15"/>
        <v>18000</v>
      </c>
      <c r="N89" s="298"/>
      <c r="O89" s="298"/>
      <c r="P89" s="298"/>
      <c r="Q89" s="219"/>
      <c r="R89" s="298"/>
      <c r="S89" s="298"/>
      <c r="T89" s="219"/>
      <c r="U89" s="123">
        <f t="shared" si="16"/>
        <v>0</v>
      </c>
      <c r="V89" s="298"/>
      <c r="W89" s="298"/>
      <c r="X89" s="298"/>
      <c r="Y89" s="219"/>
      <c r="Z89" s="298"/>
      <c r="AA89" s="298"/>
      <c r="AB89" s="219"/>
      <c r="AC89" s="123">
        <f t="shared" si="17"/>
        <v>0</v>
      </c>
      <c r="AD89" s="298"/>
      <c r="AE89" s="298"/>
      <c r="AF89" s="298"/>
      <c r="AG89" s="219"/>
      <c r="AH89" s="298"/>
      <c r="AI89" s="298"/>
      <c r="AJ89" s="219"/>
      <c r="AK89" s="123">
        <f t="shared" si="18"/>
        <v>0</v>
      </c>
      <c r="AL89" s="121">
        <f t="shared" si="19"/>
        <v>18000</v>
      </c>
      <c r="AM89" s="334" t="s">
        <v>1012</v>
      </c>
      <c r="AN89" s="144" t="s">
        <v>199</v>
      </c>
      <c r="AO89" s="208" t="s">
        <v>819</v>
      </c>
      <c r="AP89" s="147" t="s">
        <v>33</v>
      </c>
      <c r="AQ89" s="142" t="s">
        <v>186</v>
      </c>
    </row>
    <row r="90" spans="1:43" s="75" customFormat="1" ht="51" customHeight="1">
      <c r="A90" s="297" t="s">
        <v>1013</v>
      </c>
      <c r="B90" s="172" t="s">
        <v>1014</v>
      </c>
      <c r="C90" s="116" t="s">
        <v>1015</v>
      </c>
      <c r="D90" s="116" t="s">
        <v>37</v>
      </c>
      <c r="E90" s="117" t="s">
        <v>817</v>
      </c>
      <c r="F90" s="298"/>
      <c r="G90" s="298"/>
      <c r="H90" s="298"/>
      <c r="I90" s="219"/>
      <c r="J90" s="298"/>
      <c r="K90" s="298"/>
      <c r="L90" s="219"/>
      <c r="M90" s="123">
        <f t="shared" si="15"/>
        <v>0</v>
      </c>
      <c r="N90" s="298"/>
      <c r="O90" s="298"/>
      <c r="P90" s="298"/>
      <c r="Q90" s="219"/>
      <c r="R90" s="298"/>
      <c r="S90" s="298"/>
      <c r="T90" s="219"/>
      <c r="U90" s="123">
        <f t="shared" si="16"/>
        <v>0</v>
      </c>
      <c r="V90" s="298">
        <v>13000</v>
      </c>
      <c r="W90" s="298"/>
      <c r="X90" s="298"/>
      <c r="Y90" s="219"/>
      <c r="Z90" s="298"/>
      <c r="AA90" s="298"/>
      <c r="AB90" s="219"/>
      <c r="AC90" s="123">
        <f t="shared" si="17"/>
        <v>13000</v>
      </c>
      <c r="AD90" s="298"/>
      <c r="AE90" s="298"/>
      <c r="AF90" s="298"/>
      <c r="AG90" s="219"/>
      <c r="AH90" s="298"/>
      <c r="AI90" s="298"/>
      <c r="AJ90" s="219"/>
      <c r="AK90" s="123">
        <f t="shared" si="18"/>
        <v>0</v>
      </c>
      <c r="AL90" s="121">
        <f t="shared" si="19"/>
        <v>13000</v>
      </c>
      <c r="AM90" s="335" t="s">
        <v>1016</v>
      </c>
      <c r="AN90" s="336" t="s">
        <v>737</v>
      </c>
      <c r="AO90" s="208" t="s">
        <v>819</v>
      </c>
      <c r="AP90" s="147" t="s">
        <v>33</v>
      </c>
      <c r="AQ90" s="142" t="s">
        <v>186</v>
      </c>
    </row>
    <row r="91" spans="1:43" s="75" customFormat="1" ht="51" customHeight="1">
      <c r="A91" s="297" t="s">
        <v>1017</v>
      </c>
      <c r="B91" s="307" t="s">
        <v>1018</v>
      </c>
      <c r="C91" s="116" t="s">
        <v>840</v>
      </c>
      <c r="D91" s="116" t="s">
        <v>37</v>
      </c>
      <c r="E91" s="117" t="s">
        <v>796</v>
      </c>
      <c r="F91" s="298"/>
      <c r="G91" s="298"/>
      <c r="H91" s="298"/>
      <c r="I91" s="219"/>
      <c r="J91" s="298"/>
      <c r="K91" s="298"/>
      <c r="L91" s="219"/>
      <c r="M91" s="123">
        <f t="shared" si="15"/>
        <v>0</v>
      </c>
      <c r="N91" s="298">
        <v>18000</v>
      </c>
      <c r="O91" s="298"/>
      <c r="P91" s="298"/>
      <c r="Q91" s="219"/>
      <c r="R91" s="298"/>
      <c r="S91" s="298"/>
      <c r="T91" s="219"/>
      <c r="U91" s="123">
        <f t="shared" si="16"/>
        <v>18000</v>
      </c>
      <c r="V91" s="298"/>
      <c r="W91" s="298"/>
      <c r="X91" s="298"/>
      <c r="Y91" s="219"/>
      <c r="Z91" s="298"/>
      <c r="AA91" s="298"/>
      <c r="AB91" s="219"/>
      <c r="AC91" s="123">
        <f t="shared" si="17"/>
        <v>0</v>
      </c>
      <c r="AD91" s="298"/>
      <c r="AE91" s="298"/>
      <c r="AF91" s="298"/>
      <c r="AG91" s="219"/>
      <c r="AH91" s="298"/>
      <c r="AI91" s="298"/>
      <c r="AJ91" s="219"/>
      <c r="AK91" s="123">
        <f t="shared" si="18"/>
        <v>0</v>
      </c>
      <c r="AL91" s="121">
        <f t="shared" si="19"/>
        <v>18000</v>
      </c>
      <c r="AM91" s="307" t="s">
        <v>1019</v>
      </c>
      <c r="AN91" s="144" t="s">
        <v>797</v>
      </c>
      <c r="AO91" s="208" t="s">
        <v>798</v>
      </c>
      <c r="AP91" s="208"/>
      <c r="AQ91" s="207"/>
    </row>
    <row r="92" spans="1:43" s="75" customFormat="1" ht="51" customHeight="1">
      <c r="A92" s="297" t="s">
        <v>1020</v>
      </c>
      <c r="B92" s="172" t="s">
        <v>1021</v>
      </c>
      <c r="C92" s="116" t="s">
        <v>866</v>
      </c>
      <c r="D92" s="116" t="s">
        <v>37</v>
      </c>
      <c r="E92" s="117" t="s">
        <v>796</v>
      </c>
      <c r="F92" s="298"/>
      <c r="G92" s="298"/>
      <c r="H92" s="298"/>
      <c r="I92" s="219"/>
      <c r="J92" s="298"/>
      <c r="K92" s="298"/>
      <c r="L92" s="219"/>
      <c r="M92" s="123">
        <f t="shared" si="15"/>
        <v>0</v>
      </c>
      <c r="N92" s="298">
        <v>14000</v>
      </c>
      <c r="O92" s="298"/>
      <c r="P92" s="298"/>
      <c r="Q92" s="219"/>
      <c r="R92" s="298"/>
      <c r="S92" s="298"/>
      <c r="T92" s="219"/>
      <c r="U92" s="123">
        <f t="shared" si="16"/>
        <v>14000</v>
      </c>
      <c r="V92" s="298">
        <v>14000</v>
      </c>
      <c r="W92" s="298"/>
      <c r="X92" s="298"/>
      <c r="Y92" s="219"/>
      <c r="Z92" s="298"/>
      <c r="AA92" s="298"/>
      <c r="AB92" s="219"/>
      <c r="AC92" s="123">
        <f t="shared" si="17"/>
        <v>14000</v>
      </c>
      <c r="AD92" s="298"/>
      <c r="AE92" s="298"/>
      <c r="AF92" s="298"/>
      <c r="AG92" s="219"/>
      <c r="AH92" s="298"/>
      <c r="AI92" s="298"/>
      <c r="AJ92" s="219"/>
      <c r="AK92" s="123">
        <f t="shared" si="18"/>
        <v>0</v>
      </c>
      <c r="AL92" s="121">
        <f t="shared" si="19"/>
        <v>28000</v>
      </c>
      <c r="AM92" s="172" t="s">
        <v>1022</v>
      </c>
      <c r="AN92" s="144" t="s">
        <v>161</v>
      </c>
      <c r="AO92" s="208" t="s">
        <v>798</v>
      </c>
      <c r="AP92" s="208"/>
      <c r="AQ92" s="207"/>
    </row>
    <row r="93" spans="1:43" s="75" customFormat="1" ht="51" customHeight="1">
      <c r="A93" s="297" t="s">
        <v>1023</v>
      </c>
      <c r="B93" s="172" t="s">
        <v>1024</v>
      </c>
      <c r="C93" s="116" t="s">
        <v>869</v>
      </c>
      <c r="D93" s="116" t="s">
        <v>37</v>
      </c>
      <c r="E93" s="117" t="s">
        <v>796</v>
      </c>
      <c r="F93" s="298"/>
      <c r="G93" s="298"/>
      <c r="H93" s="298"/>
      <c r="I93" s="219"/>
      <c r="J93" s="298"/>
      <c r="K93" s="298"/>
      <c r="L93" s="219"/>
      <c r="M93" s="123">
        <f t="shared" si="15"/>
        <v>0</v>
      </c>
      <c r="N93" s="298"/>
      <c r="O93" s="298"/>
      <c r="P93" s="298"/>
      <c r="Q93" s="219"/>
      <c r="R93" s="298"/>
      <c r="S93" s="298"/>
      <c r="T93" s="219"/>
      <c r="U93" s="123">
        <f t="shared" si="16"/>
        <v>0</v>
      </c>
      <c r="V93" s="298">
        <v>41500</v>
      </c>
      <c r="W93" s="298"/>
      <c r="X93" s="298"/>
      <c r="Y93" s="219"/>
      <c r="Z93" s="298"/>
      <c r="AA93" s="298"/>
      <c r="AB93" s="219"/>
      <c r="AC93" s="123">
        <f t="shared" si="17"/>
        <v>41500</v>
      </c>
      <c r="AD93" s="298"/>
      <c r="AE93" s="298"/>
      <c r="AF93" s="298"/>
      <c r="AG93" s="219"/>
      <c r="AH93" s="298"/>
      <c r="AI93" s="298"/>
      <c r="AJ93" s="219"/>
      <c r="AK93" s="123">
        <f t="shared" si="18"/>
        <v>0</v>
      </c>
      <c r="AL93" s="121">
        <f t="shared" si="19"/>
        <v>41500</v>
      </c>
      <c r="AM93" s="172" t="s">
        <v>1024</v>
      </c>
      <c r="AN93" s="144" t="s">
        <v>797</v>
      </c>
      <c r="AO93" s="208" t="s">
        <v>798</v>
      </c>
      <c r="AP93" s="208"/>
      <c r="AQ93" s="207"/>
    </row>
    <row r="94" spans="1:43" s="75" customFormat="1" ht="51" customHeight="1">
      <c r="A94" s="297" t="s">
        <v>1025</v>
      </c>
      <c r="B94" s="172" t="s">
        <v>1026</v>
      </c>
      <c r="C94" s="116" t="s">
        <v>823</v>
      </c>
      <c r="D94" s="116" t="s">
        <v>37</v>
      </c>
      <c r="E94" s="117" t="s">
        <v>796</v>
      </c>
      <c r="F94" s="298"/>
      <c r="G94" s="298"/>
      <c r="H94" s="298"/>
      <c r="I94" s="219"/>
      <c r="J94" s="298"/>
      <c r="K94" s="298"/>
      <c r="L94" s="219"/>
      <c r="M94" s="123">
        <f t="shared" si="15"/>
        <v>0</v>
      </c>
      <c r="N94" s="298"/>
      <c r="O94" s="298"/>
      <c r="P94" s="298"/>
      <c r="Q94" s="219"/>
      <c r="R94" s="298"/>
      <c r="S94" s="298"/>
      <c r="T94" s="219"/>
      <c r="U94" s="123">
        <f t="shared" si="16"/>
        <v>0</v>
      </c>
      <c r="V94" s="298">
        <v>31500</v>
      </c>
      <c r="W94" s="298"/>
      <c r="X94" s="298"/>
      <c r="Y94" s="219"/>
      <c r="Z94" s="298"/>
      <c r="AA94" s="298"/>
      <c r="AB94" s="219"/>
      <c r="AC94" s="123">
        <f t="shared" si="17"/>
        <v>31500</v>
      </c>
      <c r="AD94" s="298"/>
      <c r="AE94" s="298"/>
      <c r="AF94" s="298"/>
      <c r="AG94" s="219"/>
      <c r="AH94" s="298"/>
      <c r="AI94" s="298"/>
      <c r="AJ94" s="219"/>
      <c r="AK94" s="123">
        <f t="shared" si="18"/>
        <v>0</v>
      </c>
      <c r="AL94" s="121">
        <f t="shared" si="19"/>
        <v>31500</v>
      </c>
      <c r="AM94" s="172" t="s">
        <v>1027</v>
      </c>
      <c r="AN94" s="144" t="s">
        <v>797</v>
      </c>
      <c r="AO94" s="208" t="s">
        <v>798</v>
      </c>
      <c r="AP94" s="208"/>
      <c r="AQ94" s="207"/>
    </row>
    <row r="95" spans="1:43" s="75" customFormat="1" ht="60.95" customHeight="1">
      <c r="A95" s="297" t="s">
        <v>1028</v>
      </c>
      <c r="B95" s="172" t="s">
        <v>1029</v>
      </c>
      <c r="C95" s="116" t="s">
        <v>829</v>
      </c>
      <c r="D95" s="116" t="s">
        <v>40</v>
      </c>
      <c r="E95" s="117" t="s">
        <v>1030</v>
      </c>
      <c r="F95" s="298"/>
      <c r="G95" s="298"/>
      <c r="H95" s="298"/>
      <c r="I95" s="219"/>
      <c r="J95" s="298"/>
      <c r="K95" s="298"/>
      <c r="L95" s="219"/>
      <c r="M95" s="123">
        <f t="shared" si="15"/>
        <v>0</v>
      </c>
      <c r="N95" s="298">
        <v>8500</v>
      </c>
      <c r="O95" s="298"/>
      <c r="P95" s="298"/>
      <c r="Q95" s="219"/>
      <c r="R95" s="298"/>
      <c r="S95" s="298"/>
      <c r="T95" s="219"/>
      <c r="U95" s="123">
        <f t="shared" si="16"/>
        <v>8500</v>
      </c>
      <c r="V95" s="298"/>
      <c r="W95" s="298"/>
      <c r="X95" s="298"/>
      <c r="Y95" s="219"/>
      <c r="Z95" s="298"/>
      <c r="AA95" s="298"/>
      <c r="AB95" s="219"/>
      <c r="AC95" s="123">
        <f t="shared" si="17"/>
        <v>0</v>
      </c>
      <c r="AD95" s="298"/>
      <c r="AE95" s="298"/>
      <c r="AF95" s="298"/>
      <c r="AG95" s="219"/>
      <c r="AH95" s="298"/>
      <c r="AI95" s="298"/>
      <c r="AJ95" s="219"/>
      <c r="AK95" s="123">
        <f t="shared" si="18"/>
        <v>0</v>
      </c>
      <c r="AL95" s="121">
        <f t="shared" si="19"/>
        <v>8500</v>
      </c>
      <c r="AM95" s="198" t="s">
        <v>1031</v>
      </c>
      <c r="AN95" s="144" t="s">
        <v>797</v>
      </c>
      <c r="AO95" s="208" t="s">
        <v>1032</v>
      </c>
      <c r="AP95" s="208"/>
      <c r="AQ95" s="207"/>
    </row>
    <row r="96" spans="1:43" s="75" customFormat="1" ht="51" customHeight="1">
      <c r="A96" s="297" t="s">
        <v>1033</v>
      </c>
      <c r="B96" s="172" t="s">
        <v>1034</v>
      </c>
      <c r="C96" s="116" t="s">
        <v>829</v>
      </c>
      <c r="D96" s="116" t="s">
        <v>37</v>
      </c>
      <c r="E96" s="117" t="s">
        <v>1030</v>
      </c>
      <c r="F96" s="298"/>
      <c r="G96" s="298"/>
      <c r="H96" s="298"/>
      <c r="I96" s="219"/>
      <c r="J96" s="298"/>
      <c r="K96" s="298"/>
      <c r="L96" s="219"/>
      <c r="M96" s="123">
        <f t="shared" si="15"/>
        <v>0</v>
      </c>
      <c r="N96" s="298"/>
      <c r="O96" s="298"/>
      <c r="P96" s="298"/>
      <c r="Q96" s="219"/>
      <c r="R96" s="298"/>
      <c r="S96" s="298"/>
      <c r="T96" s="219"/>
      <c r="U96" s="123">
        <f t="shared" si="16"/>
        <v>0</v>
      </c>
      <c r="V96" s="298">
        <v>45000</v>
      </c>
      <c r="W96" s="298"/>
      <c r="X96" s="298"/>
      <c r="Y96" s="219"/>
      <c r="Z96" s="298"/>
      <c r="AA96" s="298"/>
      <c r="AB96" s="219"/>
      <c r="AC96" s="123">
        <f t="shared" si="17"/>
        <v>45000</v>
      </c>
      <c r="AD96" s="298"/>
      <c r="AE96" s="298"/>
      <c r="AF96" s="298"/>
      <c r="AG96" s="219"/>
      <c r="AH96" s="298"/>
      <c r="AI96" s="298"/>
      <c r="AJ96" s="219"/>
      <c r="AK96" s="123">
        <f t="shared" si="18"/>
        <v>0</v>
      </c>
      <c r="AL96" s="121">
        <f t="shared" si="19"/>
        <v>45000</v>
      </c>
      <c r="AM96" s="198" t="s">
        <v>1035</v>
      </c>
      <c r="AN96" s="144" t="s">
        <v>797</v>
      </c>
      <c r="AO96" s="208" t="s">
        <v>1036</v>
      </c>
      <c r="AP96" s="208"/>
      <c r="AQ96" s="207"/>
    </row>
    <row r="97" spans="1:43" s="75" customFormat="1" ht="51" customHeight="1">
      <c r="A97" s="297" t="s">
        <v>1037</v>
      </c>
      <c r="B97" s="172" t="s">
        <v>1038</v>
      </c>
      <c r="C97" s="116" t="s">
        <v>829</v>
      </c>
      <c r="D97" s="116" t="s">
        <v>37</v>
      </c>
      <c r="E97" s="117" t="s">
        <v>1030</v>
      </c>
      <c r="F97" s="298"/>
      <c r="G97" s="298"/>
      <c r="H97" s="298"/>
      <c r="I97" s="219"/>
      <c r="J97" s="298"/>
      <c r="K97" s="298"/>
      <c r="L97" s="219"/>
      <c r="M97" s="123">
        <f t="shared" si="15"/>
        <v>0</v>
      </c>
      <c r="N97" s="298">
        <v>15000</v>
      </c>
      <c r="O97" s="298"/>
      <c r="P97" s="298"/>
      <c r="Q97" s="219"/>
      <c r="R97" s="298"/>
      <c r="S97" s="298"/>
      <c r="T97" s="219"/>
      <c r="U97" s="123">
        <f t="shared" si="16"/>
        <v>15000</v>
      </c>
      <c r="V97" s="298">
        <v>15000</v>
      </c>
      <c r="W97" s="298"/>
      <c r="X97" s="298"/>
      <c r="Y97" s="219"/>
      <c r="Z97" s="298"/>
      <c r="AA97" s="298"/>
      <c r="AB97" s="219"/>
      <c r="AC97" s="123">
        <f t="shared" si="17"/>
        <v>15000</v>
      </c>
      <c r="AD97" s="298"/>
      <c r="AE97" s="298"/>
      <c r="AF97" s="298"/>
      <c r="AG97" s="219"/>
      <c r="AH97" s="298"/>
      <c r="AI97" s="298"/>
      <c r="AJ97" s="219"/>
      <c r="AK97" s="123">
        <f t="shared" si="18"/>
        <v>0</v>
      </c>
      <c r="AL97" s="121">
        <f t="shared" si="19"/>
        <v>30000</v>
      </c>
      <c r="AM97" s="172" t="s">
        <v>1039</v>
      </c>
      <c r="AN97" s="144" t="s">
        <v>797</v>
      </c>
      <c r="AO97" s="208" t="s">
        <v>1040</v>
      </c>
      <c r="AP97" s="208"/>
      <c r="AQ97" s="207"/>
    </row>
    <row r="98" spans="1:43" s="75" customFormat="1" ht="25.5">
      <c r="A98" s="297" t="s">
        <v>1041</v>
      </c>
      <c r="B98" s="172" t="s">
        <v>1042</v>
      </c>
      <c r="C98" s="116" t="s">
        <v>840</v>
      </c>
      <c r="D98" s="116" t="s">
        <v>37</v>
      </c>
      <c r="E98" s="117" t="s">
        <v>1030</v>
      </c>
      <c r="F98" s="298"/>
      <c r="G98" s="298"/>
      <c r="H98" s="298"/>
      <c r="I98" s="219"/>
      <c r="J98" s="298"/>
      <c r="K98" s="298"/>
      <c r="L98" s="219"/>
      <c r="M98" s="123">
        <f t="shared" si="15"/>
        <v>0</v>
      </c>
      <c r="N98" s="298"/>
      <c r="O98" s="298"/>
      <c r="P98" s="298"/>
      <c r="Q98" s="219"/>
      <c r="R98" s="298"/>
      <c r="S98" s="298"/>
      <c r="T98" s="219"/>
      <c r="U98" s="123">
        <f t="shared" si="16"/>
        <v>0</v>
      </c>
      <c r="V98" s="298">
        <v>2000</v>
      </c>
      <c r="W98" s="298"/>
      <c r="X98" s="298"/>
      <c r="Y98" s="219"/>
      <c r="Z98" s="298"/>
      <c r="AA98" s="298"/>
      <c r="AB98" s="219"/>
      <c r="AC98" s="123">
        <f t="shared" si="17"/>
        <v>2000</v>
      </c>
      <c r="AD98" s="298"/>
      <c r="AE98" s="298"/>
      <c r="AF98" s="298"/>
      <c r="AG98" s="219"/>
      <c r="AH98" s="298"/>
      <c r="AI98" s="298"/>
      <c r="AJ98" s="219"/>
      <c r="AK98" s="123">
        <f t="shared" si="18"/>
        <v>0</v>
      </c>
      <c r="AL98" s="121">
        <f t="shared" si="19"/>
        <v>2000</v>
      </c>
      <c r="AM98" s="198" t="s">
        <v>1043</v>
      </c>
      <c r="AN98" s="144" t="s">
        <v>797</v>
      </c>
      <c r="AO98" s="208" t="s">
        <v>1032</v>
      </c>
      <c r="AP98" s="208"/>
      <c r="AQ98" s="207"/>
    </row>
    <row r="99" spans="1:43" s="75" customFormat="1" ht="51">
      <c r="A99" s="297" t="s">
        <v>1044</v>
      </c>
      <c r="B99" s="172" t="s">
        <v>1045</v>
      </c>
      <c r="C99" s="116" t="s">
        <v>840</v>
      </c>
      <c r="D99" s="116" t="s">
        <v>40</v>
      </c>
      <c r="E99" s="117" t="s">
        <v>1030</v>
      </c>
      <c r="F99" s="298"/>
      <c r="G99" s="298"/>
      <c r="H99" s="298"/>
      <c r="I99" s="219"/>
      <c r="J99" s="298"/>
      <c r="K99" s="298"/>
      <c r="L99" s="219"/>
      <c r="M99" s="123">
        <f t="shared" si="15"/>
        <v>0</v>
      </c>
      <c r="N99" s="298"/>
      <c r="O99" s="298"/>
      <c r="P99" s="298"/>
      <c r="Q99" s="219"/>
      <c r="R99" s="298"/>
      <c r="S99" s="298"/>
      <c r="T99" s="219"/>
      <c r="U99" s="123">
        <f t="shared" si="16"/>
        <v>0</v>
      </c>
      <c r="V99" s="298">
        <v>1000</v>
      </c>
      <c r="W99" s="298"/>
      <c r="X99" s="298"/>
      <c r="Y99" s="219"/>
      <c r="Z99" s="298"/>
      <c r="AA99" s="298"/>
      <c r="AB99" s="219"/>
      <c r="AC99" s="123">
        <f t="shared" si="17"/>
        <v>1000</v>
      </c>
      <c r="AD99" s="298"/>
      <c r="AE99" s="298"/>
      <c r="AF99" s="298"/>
      <c r="AG99" s="219"/>
      <c r="AH99" s="298"/>
      <c r="AI99" s="298"/>
      <c r="AJ99" s="219"/>
      <c r="AK99" s="123">
        <f t="shared" si="18"/>
        <v>0</v>
      </c>
      <c r="AL99" s="121">
        <f t="shared" si="19"/>
        <v>1000</v>
      </c>
      <c r="AM99" s="198" t="s">
        <v>1046</v>
      </c>
      <c r="AN99" s="144" t="s">
        <v>797</v>
      </c>
      <c r="AO99" s="208" t="s">
        <v>1040</v>
      </c>
      <c r="AP99" s="208"/>
      <c r="AQ99" s="207"/>
    </row>
    <row r="100" spans="1:43" s="75" customFormat="1" ht="51">
      <c r="A100" s="297" t="s">
        <v>1047</v>
      </c>
      <c r="B100" s="172" t="s">
        <v>1048</v>
      </c>
      <c r="C100" s="116" t="s">
        <v>840</v>
      </c>
      <c r="D100" s="116" t="s">
        <v>40</v>
      </c>
      <c r="E100" s="117" t="s">
        <v>1030</v>
      </c>
      <c r="F100" s="298"/>
      <c r="G100" s="298"/>
      <c r="H100" s="298"/>
      <c r="I100" s="219"/>
      <c r="J100" s="298"/>
      <c r="K100" s="298"/>
      <c r="L100" s="219"/>
      <c r="M100" s="123">
        <f t="shared" si="15"/>
        <v>0</v>
      </c>
      <c r="N100" s="298"/>
      <c r="O100" s="298"/>
      <c r="P100" s="298"/>
      <c r="Q100" s="219"/>
      <c r="R100" s="298"/>
      <c r="S100" s="298"/>
      <c r="T100" s="219"/>
      <c r="U100" s="123">
        <f t="shared" si="16"/>
        <v>0</v>
      </c>
      <c r="V100" s="298">
        <v>3000</v>
      </c>
      <c r="W100" s="298"/>
      <c r="X100" s="298"/>
      <c r="Y100" s="219"/>
      <c r="Z100" s="298"/>
      <c r="AA100" s="298"/>
      <c r="AB100" s="219"/>
      <c r="AC100" s="123">
        <f t="shared" si="17"/>
        <v>3000</v>
      </c>
      <c r="AD100" s="298"/>
      <c r="AE100" s="298"/>
      <c r="AF100" s="298"/>
      <c r="AG100" s="219"/>
      <c r="AH100" s="298"/>
      <c r="AI100" s="298"/>
      <c r="AJ100" s="219"/>
      <c r="AK100" s="123">
        <f t="shared" si="18"/>
        <v>0</v>
      </c>
      <c r="AL100" s="121">
        <f t="shared" si="19"/>
        <v>3000</v>
      </c>
      <c r="AM100" s="198" t="s">
        <v>1043</v>
      </c>
      <c r="AN100" s="144" t="s">
        <v>737</v>
      </c>
      <c r="AO100" s="208" t="s">
        <v>1049</v>
      </c>
      <c r="AP100" s="147" t="s">
        <v>33</v>
      </c>
      <c r="AQ100" s="142" t="s">
        <v>186</v>
      </c>
    </row>
    <row r="101" spans="1:43" s="75" customFormat="1" ht="51">
      <c r="A101" s="297" t="s">
        <v>1050</v>
      </c>
      <c r="B101" s="172" t="s">
        <v>1051</v>
      </c>
      <c r="C101" s="116" t="s">
        <v>869</v>
      </c>
      <c r="D101" s="116" t="s">
        <v>40</v>
      </c>
      <c r="E101" s="117" t="s">
        <v>1030</v>
      </c>
      <c r="F101" s="298"/>
      <c r="G101" s="298"/>
      <c r="H101" s="298"/>
      <c r="I101" s="219"/>
      <c r="J101" s="298"/>
      <c r="K101" s="298"/>
      <c r="L101" s="219"/>
      <c r="M101" s="123">
        <f t="shared" si="15"/>
        <v>0</v>
      </c>
      <c r="N101" s="298"/>
      <c r="O101" s="298"/>
      <c r="P101" s="298"/>
      <c r="Q101" s="219"/>
      <c r="R101" s="298"/>
      <c r="S101" s="298"/>
      <c r="T101" s="219"/>
      <c r="U101" s="123">
        <f t="shared" si="16"/>
        <v>0</v>
      </c>
      <c r="V101" s="298">
        <v>5000</v>
      </c>
      <c r="W101" s="298"/>
      <c r="X101" s="298"/>
      <c r="Y101" s="219"/>
      <c r="Z101" s="298"/>
      <c r="AA101" s="298"/>
      <c r="AB101" s="219"/>
      <c r="AC101" s="123">
        <f t="shared" si="17"/>
        <v>5000</v>
      </c>
      <c r="AD101" s="298"/>
      <c r="AE101" s="298"/>
      <c r="AF101" s="298"/>
      <c r="AG101" s="219"/>
      <c r="AH101" s="298"/>
      <c r="AI101" s="298"/>
      <c r="AJ101" s="219"/>
      <c r="AK101" s="123">
        <f t="shared" si="18"/>
        <v>0</v>
      </c>
      <c r="AL101" s="121">
        <f t="shared" si="19"/>
        <v>5000</v>
      </c>
      <c r="AM101" s="172" t="s">
        <v>1051</v>
      </c>
      <c r="AN101" s="144" t="s">
        <v>797</v>
      </c>
      <c r="AO101" s="208" t="s">
        <v>1040</v>
      </c>
      <c r="AP101" s="208"/>
      <c r="AQ101" s="207"/>
    </row>
    <row r="102" spans="1:43" s="75" customFormat="1" ht="51" customHeight="1">
      <c r="A102" s="297" t="s">
        <v>1052</v>
      </c>
      <c r="B102" s="172" t="s">
        <v>1053</v>
      </c>
      <c r="C102" s="116" t="s">
        <v>869</v>
      </c>
      <c r="D102" s="116" t="s">
        <v>37</v>
      </c>
      <c r="E102" s="117" t="s">
        <v>1030</v>
      </c>
      <c r="F102" s="298"/>
      <c r="G102" s="298"/>
      <c r="H102" s="298"/>
      <c r="I102" s="219"/>
      <c r="J102" s="298"/>
      <c r="K102" s="298"/>
      <c r="L102" s="219"/>
      <c r="M102" s="123">
        <f t="shared" si="15"/>
        <v>0</v>
      </c>
      <c r="N102" s="298">
        <v>8000</v>
      </c>
      <c r="O102" s="298"/>
      <c r="P102" s="298"/>
      <c r="Q102" s="219"/>
      <c r="R102" s="298"/>
      <c r="S102" s="298"/>
      <c r="T102" s="219"/>
      <c r="U102" s="123">
        <f t="shared" si="16"/>
        <v>8000</v>
      </c>
      <c r="V102" s="298">
        <v>8000</v>
      </c>
      <c r="W102" s="298"/>
      <c r="X102" s="298"/>
      <c r="Y102" s="219"/>
      <c r="Z102" s="298"/>
      <c r="AA102" s="298"/>
      <c r="AB102" s="219"/>
      <c r="AC102" s="123">
        <f t="shared" si="17"/>
        <v>8000</v>
      </c>
      <c r="AD102" s="298"/>
      <c r="AE102" s="298"/>
      <c r="AF102" s="298"/>
      <c r="AG102" s="219"/>
      <c r="AH102" s="298"/>
      <c r="AI102" s="298"/>
      <c r="AJ102" s="219"/>
      <c r="AK102" s="123">
        <f t="shared" si="18"/>
        <v>0</v>
      </c>
      <c r="AL102" s="121">
        <f t="shared" si="19"/>
        <v>16000</v>
      </c>
      <c r="AM102" s="172" t="s">
        <v>1053</v>
      </c>
      <c r="AN102" s="144" t="s">
        <v>797</v>
      </c>
      <c r="AO102" s="208" t="s">
        <v>1054</v>
      </c>
      <c r="AP102" s="208"/>
      <c r="AQ102" s="207"/>
    </row>
    <row r="103" spans="1:43" s="75" customFormat="1" ht="89.25">
      <c r="A103" s="297" t="s">
        <v>1055</v>
      </c>
      <c r="B103" s="172" t="s">
        <v>1056</v>
      </c>
      <c r="C103" s="116" t="s">
        <v>866</v>
      </c>
      <c r="D103" s="116" t="s">
        <v>40</v>
      </c>
      <c r="E103" s="117" t="s">
        <v>1030</v>
      </c>
      <c r="F103" s="298"/>
      <c r="G103" s="298"/>
      <c r="H103" s="298"/>
      <c r="I103" s="219"/>
      <c r="J103" s="298"/>
      <c r="K103" s="298"/>
      <c r="L103" s="219"/>
      <c r="M103" s="123">
        <f t="shared" si="15"/>
        <v>0</v>
      </c>
      <c r="N103" s="298"/>
      <c r="O103" s="298"/>
      <c r="P103" s="298"/>
      <c r="Q103" s="219"/>
      <c r="R103" s="298"/>
      <c r="S103" s="298"/>
      <c r="T103" s="219"/>
      <c r="U103" s="123">
        <f t="shared" si="16"/>
        <v>0</v>
      </c>
      <c r="V103" s="298">
        <v>50000</v>
      </c>
      <c r="W103" s="298"/>
      <c r="X103" s="298"/>
      <c r="Y103" s="219"/>
      <c r="Z103" s="298"/>
      <c r="AA103" s="298"/>
      <c r="AB103" s="219"/>
      <c r="AC103" s="123">
        <f t="shared" si="17"/>
        <v>50000</v>
      </c>
      <c r="AD103" s="298"/>
      <c r="AE103" s="298"/>
      <c r="AF103" s="298"/>
      <c r="AG103" s="219"/>
      <c r="AH103" s="298"/>
      <c r="AI103" s="298"/>
      <c r="AJ103" s="219"/>
      <c r="AK103" s="123">
        <f t="shared" si="18"/>
        <v>0</v>
      </c>
      <c r="AL103" s="121">
        <f t="shared" si="19"/>
        <v>50000</v>
      </c>
      <c r="AM103" s="172" t="s">
        <v>1056</v>
      </c>
      <c r="AN103" s="144" t="s">
        <v>797</v>
      </c>
      <c r="AO103" s="208" t="s">
        <v>1032</v>
      </c>
      <c r="AP103" s="208"/>
      <c r="AQ103" s="207"/>
    </row>
    <row r="104" spans="1:43" s="75" customFormat="1" ht="51">
      <c r="A104" s="297" t="s">
        <v>1057</v>
      </c>
      <c r="B104" s="172" t="s">
        <v>1058</v>
      </c>
      <c r="C104" s="116" t="s">
        <v>823</v>
      </c>
      <c r="D104" s="116" t="s">
        <v>40</v>
      </c>
      <c r="E104" s="117" t="s">
        <v>1030</v>
      </c>
      <c r="F104" s="298"/>
      <c r="G104" s="298"/>
      <c r="H104" s="298"/>
      <c r="I104" s="219"/>
      <c r="J104" s="298"/>
      <c r="K104" s="298"/>
      <c r="L104" s="219"/>
      <c r="M104" s="123">
        <f t="shared" si="15"/>
        <v>0</v>
      </c>
      <c r="N104" s="298"/>
      <c r="O104" s="298"/>
      <c r="P104" s="298"/>
      <c r="Q104" s="219"/>
      <c r="R104" s="298"/>
      <c r="S104" s="298"/>
      <c r="T104" s="219"/>
      <c r="U104" s="123">
        <f t="shared" si="16"/>
        <v>0</v>
      </c>
      <c r="V104" s="298">
        <v>10000</v>
      </c>
      <c r="W104" s="298"/>
      <c r="X104" s="298"/>
      <c r="Y104" s="219"/>
      <c r="Z104" s="298"/>
      <c r="AA104" s="298"/>
      <c r="AB104" s="219"/>
      <c r="AC104" s="123">
        <f t="shared" si="17"/>
        <v>10000</v>
      </c>
      <c r="AD104" s="298"/>
      <c r="AE104" s="298"/>
      <c r="AF104" s="298"/>
      <c r="AG104" s="219"/>
      <c r="AH104" s="298"/>
      <c r="AI104" s="298"/>
      <c r="AJ104" s="219"/>
      <c r="AK104" s="123">
        <f t="shared" si="18"/>
        <v>0</v>
      </c>
      <c r="AL104" s="121">
        <f t="shared" si="19"/>
        <v>10000</v>
      </c>
      <c r="AM104" s="172" t="s">
        <v>1058</v>
      </c>
      <c r="AN104" s="144" t="s">
        <v>737</v>
      </c>
      <c r="AO104" s="208" t="s">
        <v>1040</v>
      </c>
      <c r="AP104" s="147" t="s">
        <v>33</v>
      </c>
      <c r="AQ104" s="142" t="s">
        <v>186</v>
      </c>
    </row>
    <row r="105" spans="1:43" s="75" customFormat="1" ht="51">
      <c r="A105" s="297" t="s">
        <v>1059</v>
      </c>
      <c r="B105" s="210" t="s">
        <v>1060</v>
      </c>
      <c r="C105" s="116" t="s">
        <v>832</v>
      </c>
      <c r="D105" s="116" t="s">
        <v>37</v>
      </c>
      <c r="E105" s="117" t="s">
        <v>801</v>
      </c>
      <c r="F105" s="298"/>
      <c r="G105" s="298"/>
      <c r="H105" s="298"/>
      <c r="I105" s="219"/>
      <c r="J105" s="298"/>
      <c r="K105" s="298"/>
      <c r="L105" s="219"/>
      <c r="M105" s="123">
        <f t="shared" si="15"/>
        <v>0</v>
      </c>
      <c r="N105" s="298"/>
      <c r="O105" s="298"/>
      <c r="P105" s="298"/>
      <c r="Q105" s="219"/>
      <c r="R105" s="298"/>
      <c r="S105" s="298"/>
      <c r="T105" s="219"/>
      <c r="U105" s="123">
        <f t="shared" si="16"/>
        <v>0</v>
      </c>
      <c r="V105" s="298">
        <v>10500</v>
      </c>
      <c r="W105" s="298"/>
      <c r="X105" s="298"/>
      <c r="Y105" s="219"/>
      <c r="Z105" s="298"/>
      <c r="AA105" s="298"/>
      <c r="AB105" s="219"/>
      <c r="AC105" s="123">
        <f t="shared" si="17"/>
        <v>10500</v>
      </c>
      <c r="AD105" s="298"/>
      <c r="AE105" s="298"/>
      <c r="AF105" s="298"/>
      <c r="AG105" s="219"/>
      <c r="AH105" s="298"/>
      <c r="AI105" s="298"/>
      <c r="AJ105" s="219"/>
      <c r="AK105" s="123">
        <f t="shared" si="18"/>
        <v>0</v>
      </c>
      <c r="AL105" s="121">
        <f t="shared" si="19"/>
        <v>10500</v>
      </c>
      <c r="AM105" s="210" t="s">
        <v>1061</v>
      </c>
      <c r="AN105" s="144" t="s">
        <v>797</v>
      </c>
      <c r="AO105" s="208" t="s">
        <v>802</v>
      </c>
      <c r="AP105" s="208"/>
      <c r="AQ105" s="207"/>
    </row>
    <row r="106" spans="1:43" s="75" customFormat="1" ht="51" customHeight="1">
      <c r="A106" s="297" t="s">
        <v>1062</v>
      </c>
      <c r="B106" s="210" t="s">
        <v>1063</v>
      </c>
      <c r="C106" s="116" t="s">
        <v>869</v>
      </c>
      <c r="D106" s="116" t="s">
        <v>27</v>
      </c>
      <c r="E106" s="117" t="s">
        <v>861</v>
      </c>
      <c r="F106" s="298">
        <v>10000</v>
      </c>
      <c r="G106" s="298"/>
      <c r="H106" s="298"/>
      <c r="I106" s="219"/>
      <c r="J106" s="298"/>
      <c r="K106" s="298"/>
      <c r="L106" s="219"/>
      <c r="M106" s="123">
        <f t="shared" si="15"/>
        <v>10000</v>
      </c>
      <c r="N106" s="298">
        <v>220182</v>
      </c>
      <c r="O106" s="298"/>
      <c r="P106" s="298"/>
      <c r="Q106" s="219"/>
      <c r="R106" s="298"/>
      <c r="S106" s="298"/>
      <c r="T106" s="219"/>
      <c r="U106" s="123">
        <f t="shared" si="16"/>
        <v>220182</v>
      </c>
      <c r="V106" s="298">
        <v>152975</v>
      </c>
      <c r="W106" s="298"/>
      <c r="X106" s="298"/>
      <c r="Y106" s="219"/>
      <c r="Z106" s="298"/>
      <c r="AA106" s="298"/>
      <c r="AB106" s="219"/>
      <c r="AC106" s="123">
        <f t="shared" si="17"/>
        <v>152975</v>
      </c>
      <c r="AD106" s="298"/>
      <c r="AE106" s="298"/>
      <c r="AF106" s="298"/>
      <c r="AG106" s="219"/>
      <c r="AH106" s="298"/>
      <c r="AI106" s="298"/>
      <c r="AJ106" s="219"/>
      <c r="AK106" s="123">
        <f t="shared" si="18"/>
        <v>0</v>
      </c>
      <c r="AL106" s="121">
        <f t="shared" si="19"/>
        <v>383157</v>
      </c>
      <c r="AM106" s="210" t="s">
        <v>1064</v>
      </c>
      <c r="AN106" s="144" t="s">
        <v>71</v>
      </c>
      <c r="AO106" s="208" t="s">
        <v>863</v>
      </c>
      <c r="AP106" s="208"/>
      <c r="AQ106" s="207"/>
    </row>
    <row r="107" spans="1:43" s="75" customFormat="1" ht="51" customHeight="1">
      <c r="A107" s="297" t="s">
        <v>1065</v>
      </c>
      <c r="B107" s="227" t="s">
        <v>1066</v>
      </c>
      <c r="C107" s="116" t="s">
        <v>869</v>
      </c>
      <c r="D107" s="116" t="s">
        <v>37</v>
      </c>
      <c r="E107" s="117" t="s">
        <v>786</v>
      </c>
      <c r="F107" s="298"/>
      <c r="G107" s="298"/>
      <c r="H107" s="298"/>
      <c r="I107" s="219"/>
      <c r="J107" s="298"/>
      <c r="K107" s="298"/>
      <c r="L107" s="219"/>
      <c r="M107" s="123">
        <f t="shared" si="15"/>
        <v>0</v>
      </c>
      <c r="N107" s="298">
        <v>1815</v>
      </c>
      <c r="O107" s="298"/>
      <c r="P107" s="298"/>
      <c r="Q107" s="219"/>
      <c r="R107" s="298"/>
      <c r="S107" s="298"/>
      <c r="T107" s="219"/>
      <c r="U107" s="123">
        <f t="shared" si="16"/>
        <v>1815</v>
      </c>
      <c r="V107" s="298"/>
      <c r="W107" s="298"/>
      <c r="X107" s="298"/>
      <c r="Y107" s="219"/>
      <c r="Z107" s="298"/>
      <c r="AA107" s="298"/>
      <c r="AB107" s="219"/>
      <c r="AC107" s="123">
        <f t="shared" si="17"/>
        <v>0</v>
      </c>
      <c r="AD107" s="298"/>
      <c r="AE107" s="298"/>
      <c r="AF107" s="298"/>
      <c r="AG107" s="219"/>
      <c r="AH107" s="298"/>
      <c r="AI107" s="298"/>
      <c r="AJ107" s="219"/>
      <c r="AK107" s="123">
        <f t="shared" si="18"/>
        <v>0</v>
      </c>
      <c r="AL107" s="121">
        <f t="shared" si="19"/>
        <v>1815</v>
      </c>
      <c r="AM107" s="227" t="s">
        <v>1067</v>
      </c>
      <c r="AN107" s="144" t="s">
        <v>797</v>
      </c>
      <c r="AO107" s="208" t="s">
        <v>788</v>
      </c>
      <c r="AP107" s="208"/>
      <c r="AQ107" s="207"/>
    </row>
    <row r="108" spans="1:43" s="75" customFormat="1" ht="51" customHeight="1">
      <c r="A108" s="297" t="s">
        <v>1068</v>
      </c>
      <c r="B108" s="227" t="s">
        <v>1069</v>
      </c>
      <c r="C108" s="116" t="s">
        <v>829</v>
      </c>
      <c r="D108" s="116" t="s">
        <v>37</v>
      </c>
      <c r="E108" s="117" t="s">
        <v>786</v>
      </c>
      <c r="F108" s="298"/>
      <c r="G108" s="298"/>
      <c r="H108" s="298"/>
      <c r="I108" s="219"/>
      <c r="J108" s="298"/>
      <c r="K108" s="298"/>
      <c r="L108" s="219"/>
      <c r="M108" s="123">
        <f t="shared" ref="M108:M139" si="20">F108+G108+H108+J108+K108</f>
        <v>0</v>
      </c>
      <c r="N108" s="298">
        <v>55110</v>
      </c>
      <c r="O108" s="298"/>
      <c r="P108" s="298"/>
      <c r="Q108" s="219"/>
      <c r="R108" s="298"/>
      <c r="S108" s="298"/>
      <c r="T108" s="219"/>
      <c r="U108" s="123">
        <f t="shared" ref="U108:U139" si="21">N108+P108+R108+S108</f>
        <v>55110</v>
      </c>
      <c r="V108" s="298"/>
      <c r="W108" s="298"/>
      <c r="X108" s="298"/>
      <c r="Y108" s="219"/>
      <c r="Z108" s="298"/>
      <c r="AA108" s="298"/>
      <c r="AB108" s="219"/>
      <c r="AC108" s="123">
        <f t="shared" ref="AC108:AC139" si="22">V108+X108+Z108+AA108</f>
        <v>0</v>
      </c>
      <c r="AD108" s="298"/>
      <c r="AE108" s="298"/>
      <c r="AF108" s="298"/>
      <c r="AG108" s="219"/>
      <c r="AH108" s="298"/>
      <c r="AI108" s="298"/>
      <c r="AJ108" s="219"/>
      <c r="AK108" s="123">
        <f t="shared" ref="AK108:AK139" si="23">AD108+AF108+AH108+AI108</f>
        <v>0</v>
      </c>
      <c r="AL108" s="121">
        <f t="shared" ref="AL108:AL139" si="24">AC108+U108+M108+AK108</f>
        <v>55110</v>
      </c>
      <c r="AM108" s="227" t="s">
        <v>1069</v>
      </c>
      <c r="AN108" s="144" t="s">
        <v>797</v>
      </c>
      <c r="AO108" s="208" t="s">
        <v>788</v>
      </c>
      <c r="AP108" s="208"/>
      <c r="AQ108" s="207"/>
    </row>
    <row r="109" spans="1:43" s="75" customFormat="1" ht="51" customHeight="1">
      <c r="A109" s="297" t="s">
        <v>1070</v>
      </c>
      <c r="B109" s="227" t="s">
        <v>1071</v>
      </c>
      <c r="C109" s="116" t="s">
        <v>852</v>
      </c>
      <c r="D109" s="116" t="s">
        <v>37</v>
      </c>
      <c r="E109" s="117" t="s">
        <v>786</v>
      </c>
      <c r="F109" s="298"/>
      <c r="G109" s="298"/>
      <c r="H109" s="298"/>
      <c r="I109" s="219"/>
      <c r="J109" s="298"/>
      <c r="K109" s="298"/>
      <c r="L109" s="219"/>
      <c r="M109" s="123">
        <f t="shared" si="20"/>
        <v>0</v>
      </c>
      <c r="N109" s="298"/>
      <c r="O109" s="298"/>
      <c r="P109" s="298"/>
      <c r="Q109" s="219"/>
      <c r="R109" s="298"/>
      <c r="S109" s="298"/>
      <c r="T109" s="219"/>
      <c r="U109" s="123">
        <f t="shared" si="21"/>
        <v>0</v>
      </c>
      <c r="V109" s="298">
        <v>4000</v>
      </c>
      <c r="W109" s="298"/>
      <c r="X109" s="298"/>
      <c r="Y109" s="219"/>
      <c r="Z109" s="298"/>
      <c r="AA109" s="298"/>
      <c r="AB109" s="219"/>
      <c r="AC109" s="123">
        <f t="shared" si="22"/>
        <v>4000</v>
      </c>
      <c r="AD109" s="298"/>
      <c r="AE109" s="298"/>
      <c r="AF109" s="298"/>
      <c r="AG109" s="219"/>
      <c r="AH109" s="298"/>
      <c r="AI109" s="298"/>
      <c r="AJ109" s="219"/>
      <c r="AK109" s="123">
        <f t="shared" si="23"/>
        <v>0</v>
      </c>
      <c r="AL109" s="121">
        <f t="shared" si="24"/>
        <v>4000</v>
      </c>
      <c r="AM109" s="227" t="s">
        <v>1072</v>
      </c>
      <c r="AN109" s="336" t="s">
        <v>737</v>
      </c>
      <c r="AO109" s="208" t="s">
        <v>788</v>
      </c>
      <c r="AP109" s="147" t="s">
        <v>33</v>
      </c>
      <c r="AQ109" s="142" t="s">
        <v>186</v>
      </c>
    </row>
    <row r="110" spans="1:43" s="75" customFormat="1" ht="51" customHeight="1">
      <c r="A110" s="297" t="s">
        <v>1073</v>
      </c>
      <c r="B110" s="227" t="s">
        <v>1074</v>
      </c>
      <c r="C110" s="116" t="s">
        <v>869</v>
      </c>
      <c r="D110" s="116" t="s">
        <v>37</v>
      </c>
      <c r="E110" s="117" t="s">
        <v>786</v>
      </c>
      <c r="F110" s="298"/>
      <c r="G110" s="298"/>
      <c r="H110" s="298"/>
      <c r="I110" s="219"/>
      <c r="J110" s="298"/>
      <c r="K110" s="298"/>
      <c r="L110" s="219"/>
      <c r="M110" s="123">
        <f t="shared" si="20"/>
        <v>0</v>
      </c>
      <c r="N110" s="298"/>
      <c r="O110" s="298"/>
      <c r="P110" s="298"/>
      <c r="Q110" s="219"/>
      <c r="R110" s="298"/>
      <c r="S110" s="298"/>
      <c r="T110" s="219"/>
      <c r="U110" s="123">
        <f t="shared" si="21"/>
        <v>0</v>
      </c>
      <c r="V110" s="298">
        <v>2420</v>
      </c>
      <c r="W110" s="298"/>
      <c r="X110" s="298"/>
      <c r="Y110" s="219"/>
      <c r="Z110" s="298"/>
      <c r="AA110" s="298"/>
      <c r="AB110" s="219"/>
      <c r="AC110" s="123">
        <f t="shared" si="22"/>
        <v>2420</v>
      </c>
      <c r="AD110" s="298"/>
      <c r="AE110" s="298"/>
      <c r="AF110" s="298"/>
      <c r="AG110" s="219"/>
      <c r="AH110" s="298"/>
      <c r="AI110" s="298"/>
      <c r="AJ110" s="219"/>
      <c r="AK110" s="123">
        <f t="shared" si="23"/>
        <v>0</v>
      </c>
      <c r="AL110" s="121">
        <f t="shared" si="24"/>
        <v>2420</v>
      </c>
      <c r="AM110" s="227" t="s">
        <v>1075</v>
      </c>
      <c r="AN110" s="144" t="s">
        <v>797</v>
      </c>
      <c r="AO110" s="208" t="s">
        <v>788</v>
      </c>
      <c r="AP110" s="208"/>
      <c r="AQ110" s="207"/>
    </row>
    <row r="111" spans="1:43" s="75" customFormat="1" ht="51" customHeight="1">
      <c r="A111" s="297" t="s">
        <v>1076</v>
      </c>
      <c r="B111" s="227" t="s">
        <v>1077</v>
      </c>
      <c r="C111" s="116" t="s">
        <v>823</v>
      </c>
      <c r="D111" s="116" t="s">
        <v>37</v>
      </c>
      <c r="E111" s="117" t="s">
        <v>801</v>
      </c>
      <c r="F111" s="298"/>
      <c r="G111" s="298"/>
      <c r="H111" s="298"/>
      <c r="I111" s="219"/>
      <c r="J111" s="298"/>
      <c r="K111" s="298"/>
      <c r="L111" s="219"/>
      <c r="M111" s="123">
        <f t="shared" si="20"/>
        <v>0</v>
      </c>
      <c r="N111" s="337"/>
      <c r="O111" s="298"/>
      <c r="P111" s="298"/>
      <c r="Q111" s="219"/>
      <c r="R111" s="298"/>
      <c r="S111" s="298"/>
      <c r="T111" s="219"/>
      <c r="U111" s="123">
        <f t="shared" si="21"/>
        <v>0</v>
      </c>
      <c r="V111" s="298">
        <f>2238*2</f>
        <v>4476</v>
      </c>
      <c r="W111" s="298"/>
      <c r="X111" s="298"/>
      <c r="Y111" s="219"/>
      <c r="Z111" s="298"/>
      <c r="AA111" s="298"/>
      <c r="AB111" s="219"/>
      <c r="AC111" s="123">
        <f t="shared" si="22"/>
        <v>4476</v>
      </c>
      <c r="AD111" s="298"/>
      <c r="AE111" s="298"/>
      <c r="AF111" s="298"/>
      <c r="AG111" s="219"/>
      <c r="AH111" s="298"/>
      <c r="AI111" s="298"/>
      <c r="AJ111" s="219"/>
      <c r="AK111" s="123">
        <f t="shared" si="23"/>
        <v>0</v>
      </c>
      <c r="AL111" s="121">
        <f t="shared" si="24"/>
        <v>4476</v>
      </c>
      <c r="AM111" s="227" t="s">
        <v>1078</v>
      </c>
      <c r="AN111" s="336" t="s">
        <v>737</v>
      </c>
      <c r="AO111" s="208" t="s">
        <v>802</v>
      </c>
      <c r="AP111" s="147" t="s">
        <v>33</v>
      </c>
      <c r="AQ111" s="142" t="s">
        <v>186</v>
      </c>
    </row>
    <row r="112" spans="1:43" s="75" customFormat="1" ht="51" customHeight="1">
      <c r="A112" s="297" t="s">
        <v>1079</v>
      </c>
      <c r="B112" s="227" t="s">
        <v>1080</v>
      </c>
      <c r="C112" s="116"/>
      <c r="D112" s="116" t="s">
        <v>37</v>
      </c>
      <c r="E112" s="117" t="s">
        <v>955</v>
      </c>
      <c r="F112" s="298"/>
      <c r="G112" s="298"/>
      <c r="H112" s="298"/>
      <c r="I112" s="219"/>
      <c r="J112" s="298"/>
      <c r="K112" s="298"/>
      <c r="L112" s="219"/>
      <c r="M112" s="123">
        <f t="shared" si="20"/>
        <v>0</v>
      </c>
      <c r="N112" s="298">
        <v>4000</v>
      </c>
      <c r="O112" s="298"/>
      <c r="P112" s="298"/>
      <c r="Q112" s="219"/>
      <c r="R112" s="298"/>
      <c r="S112" s="298"/>
      <c r="T112" s="219"/>
      <c r="U112" s="123">
        <f t="shared" si="21"/>
        <v>4000</v>
      </c>
      <c r="V112" s="298"/>
      <c r="W112" s="298"/>
      <c r="X112" s="298"/>
      <c r="Y112" s="219"/>
      <c r="Z112" s="298"/>
      <c r="AA112" s="298"/>
      <c r="AB112" s="219"/>
      <c r="AC112" s="123">
        <f t="shared" si="22"/>
        <v>0</v>
      </c>
      <c r="AD112" s="298"/>
      <c r="AE112" s="298"/>
      <c r="AF112" s="298"/>
      <c r="AG112" s="219"/>
      <c r="AH112" s="298"/>
      <c r="AI112" s="298"/>
      <c r="AJ112" s="219"/>
      <c r="AK112" s="123">
        <f t="shared" si="23"/>
        <v>0</v>
      </c>
      <c r="AL112" s="121">
        <f t="shared" si="24"/>
        <v>4000</v>
      </c>
      <c r="AM112" s="198" t="s">
        <v>1081</v>
      </c>
      <c r="AN112" s="144" t="s">
        <v>207</v>
      </c>
      <c r="AO112" s="208" t="s">
        <v>957</v>
      </c>
      <c r="AP112" s="147" t="s">
        <v>33</v>
      </c>
      <c r="AQ112" s="142" t="s">
        <v>186</v>
      </c>
    </row>
    <row r="113" spans="1:43" s="75" customFormat="1" ht="51" customHeight="1">
      <c r="A113" s="297" t="s">
        <v>1082</v>
      </c>
      <c r="B113" s="338" t="s">
        <v>1083</v>
      </c>
      <c r="C113" s="116" t="s">
        <v>840</v>
      </c>
      <c r="D113" s="116" t="s">
        <v>37</v>
      </c>
      <c r="E113" s="117" t="s">
        <v>955</v>
      </c>
      <c r="F113" s="298"/>
      <c r="G113" s="298"/>
      <c r="H113" s="298"/>
      <c r="I113" s="219"/>
      <c r="J113" s="298"/>
      <c r="K113" s="298"/>
      <c r="L113" s="219"/>
      <c r="M113" s="123">
        <f t="shared" si="20"/>
        <v>0</v>
      </c>
      <c r="N113" s="298">
        <v>10541</v>
      </c>
      <c r="O113" s="298"/>
      <c r="P113" s="298"/>
      <c r="Q113" s="219"/>
      <c r="R113" s="298"/>
      <c r="S113" s="298"/>
      <c r="T113" s="219"/>
      <c r="U113" s="123">
        <f t="shared" si="21"/>
        <v>10541</v>
      </c>
      <c r="V113" s="298"/>
      <c r="W113" s="298"/>
      <c r="X113" s="298"/>
      <c r="Y113" s="219"/>
      <c r="Z113" s="298"/>
      <c r="AA113" s="298"/>
      <c r="AB113" s="219"/>
      <c r="AC113" s="123">
        <f t="shared" si="22"/>
        <v>0</v>
      </c>
      <c r="AD113" s="298"/>
      <c r="AE113" s="298"/>
      <c r="AF113" s="298"/>
      <c r="AG113" s="219"/>
      <c r="AH113" s="298"/>
      <c r="AI113" s="298"/>
      <c r="AJ113" s="219"/>
      <c r="AK113" s="123">
        <f t="shared" si="23"/>
        <v>0</v>
      </c>
      <c r="AL113" s="121">
        <f t="shared" si="24"/>
        <v>10541</v>
      </c>
      <c r="AM113" s="198" t="s">
        <v>1084</v>
      </c>
      <c r="AN113" s="144" t="s">
        <v>207</v>
      </c>
      <c r="AO113" s="208" t="s">
        <v>957</v>
      </c>
      <c r="AP113" s="147" t="s">
        <v>33</v>
      </c>
      <c r="AQ113" s="142" t="s">
        <v>186</v>
      </c>
    </row>
    <row r="114" spans="1:43" s="75" customFormat="1" ht="51" customHeight="1">
      <c r="A114" s="297" t="s">
        <v>1085</v>
      </c>
      <c r="B114" s="338" t="s">
        <v>1086</v>
      </c>
      <c r="C114" s="116" t="s">
        <v>840</v>
      </c>
      <c r="D114" s="116" t="s">
        <v>37</v>
      </c>
      <c r="E114" s="117" t="s">
        <v>955</v>
      </c>
      <c r="F114" s="298"/>
      <c r="G114" s="298"/>
      <c r="H114" s="298"/>
      <c r="I114" s="219"/>
      <c r="J114" s="298"/>
      <c r="K114" s="298"/>
      <c r="L114" s="219"/>
      <c r="M114" s="123">
        <f t="shared" si="20"/>
        <v>0</v>
      </c>
      <c r="N114" s="298">
        <v>10847</v>
      </c>
      <c r="O114" s="298"/>
      <c r="P114" s="298"/>
      <c r="Q114" s="219"/>
      <c r="R114" s="298"/>
      <c r="S114" s="298"/>
      <c r="T114" s="219"/>
      <c r="U114" s="123">
        <f t="shared" si="21"/>
        <v>10847</v>
      </c>
      <c r="V114" s="298"/>
      <c r="W114" s="298"/>
      <c r="X114" s="298"/>
      <c r="Y114" s="219"/>
      <c r="Z114" s="298"/>
      <c r="AA114" s="298"/>
      <c r="AB114" s="219"/>
      <c r="AC114" s="123">
        <f t="shared" si="22"/>
        <v>0</v>
      </c>
      <c r="AD114" s="298"/>
      <c r="AE114" s="298"/>
      <c r="AF114" s="298"/>
      <c r="AG114" s="219"/>
      <c r="AH114" s="298"/>
      <c r="AI114" s="298"/>
      <c r="AJ114" s="219"/>
      <c r="AK114" s="123">
        <f t="shared" si="23"/>
        <v>0</v>
      </c>
      <c r="AL114" s="121">
        <f t="shared" si="24"/>
        <v>10847</v>
      </c>
      <c r="AM114" s="198" t="s">
        <v>1084</v>
      </c>
      <c r="AN114" s="144" t="s">
        <v>797</v>
      </c>
      <c r="AO114" s="208" t="s">
        <v>957</v>
      </c>
      <c r="AP114" s="208"/>
      <c r="AQ114" s="207"/>
    </row>
    <row r="115" spans="1:43" s="75" customFormat="1" ht="51" customHeight="1">
      <c r="A115" s="297" t="s">
        <v>1087</v>
      </c>
      <c r="B115" s="227" t="s">
        <v>1088</v>
      </c>
      <c r="C115" s="116" t="s">
        <v>823</v>
      </c>
      <c r="D115" s="116" t="s">
        <v>37</v>
      </c>
      <c r="E115" s="117" t="s">
        <v>955</v>
      </c>
      <c r="F115" s="298"/>
      <c r="G115" s="298"/>
      <c r="H115" s="298"/>
      <c r="I115" s="219"/>
      <c r="J115" s="298"/>
      <c r="K115" s="298"/>
      <c r="L115" s="219"/>
      <c r="M115" s="123">
        <f t="shared" si="20"/>
        <v>0</v>
      </c>
      <c r="N115" s="298"/>
      <c r="O115" s="298"/>
      <c r="P115" s="298"/>
      <c r="Q115" s="219"/>
      <c r="R115" s="298"/>
      <c r="S115" s="298"/>
      <c r="T115" s="219"/>
      <c r="U115" s="123">
        <f t="shared" si="21"/>
        <v>0</v>
      </c>
      <c r="V115" s="298">
        <v>3999</v>
      </c>
      <c r="W115" s="298"/>
      <c r="X115" s="298"/>
      <c r="Y115" s="219"/>
      <c r="Z115" s="298"/>
      <c r="AA115" s="298"/>
      <c r="AB115" s="219"/>
      <c r="AC115" s="123">
        <f t="shared" si="22"/>
        <v>3999</v>
      </c>
      <c r="AD115" s="298"/>
      <c r="AE115" s="298"/>
      <c r="AF115" s="298"/>
      <c r="AG115" s="219"/>
      <c r="AH115" s="298"/>
      <c r="AI115" s="298"/>
      <c r="AJ115" s="219"/>
      <c r="AK115" s="123">
        <f t="shared" si="23"/>
        <v>0</v>
      </c>
      <c r="AL115" s="121">
        <f t="shared" si="24"/>
        <v>3999</v>
      </c>
      <c r="AM115" s="198" t="s">
        <v>1089</v>
      </c>
      <c r="AN115" s="144" t="s">
        <v>797</v>
      </c>
      <c r="AO115" s="208" t="s">
        <v>957</v>
      </c>
      <c r="AP115" s="208"/>
      <c r="AQ115" s="207"/>
    </row>
    <row r="116" spans="1:43" s="75" customFormat="1" ht="51" customHeight="1">
      <c r="A116" s="297" t="s">
        <v>1090</v>
      </c>
      <c r="B116" s="227" t="s">
        <v>1091</v>
      </c>
      <c r="C116" s="116" t="s">
        <v>823</v>
      </c>
      <c r="D116" s="116" t="s">
        <v>37</v>
      </c>
      <c r="E116" s="117" t="s">
        <v>824</v>
      </c>
      <c r="F116" s="298"/>
      <c r="G116" s="298"/>
      <c r="H116" s="298"/>
      <c r="I116" s="219"/>
      <c r="J116" s="298"/>
      <c r="K116" s="298"/>
      <c r="L116" s="219"/>
      <c r="M116" s="123">
        <f t="shared" si="20"/>
        <v>0</v>
      </c>
      <c r="N116" s="298">
        <v>27835</v>
      </c>
      <c r="O116" s="298"/>
      <c r="P116" s="298"/>
      <c r="Q116" s="219"/>
      <c r="R116" s="298"/>
      <c r="S116" s="298"/>
      <c r="T116" s="219"/>
      <c r="U116" s="123">
        <f t="shared" si="21"/>
        <v>27835</v>
      </c>
      <c r="V116" s="298"/>
      <c r="W116" s="298"/>
      <c r="X116" s="298"/>
      <c r="Y116" s="219"/>
      <c r="Z116" s="298"/>
      <c r="AA116" s="298"/>
      <c r="AB116" s="219"/>
      <c r="AC116" s="123">
        <f t="shared" si="22"/>
        <v>0</v>
      </c>
      <c r="AD116" s="298"/>
      <c r="AE116" s="298"/>
      <c r="AF116" s="298"/>
      <c r="AG116" s="219"/>
      <c r="AH116" s="298"/>
      <c r="AI116" s="298"/>
      <c r="AJ116" s="219"/>
      <c r="AK116" s="123">
        <f t="shared" si="23"/>
        <v>0</v>
      </c>
      <c r="AL116" s="121">
        <f t="shared" si="24"/>
        <v>27835</v>
      </c>
      <c r="AM116" s="227" t="s">
        <v>1092</v>
      </c>
      <c r="AN116" s="144" t="s">
        <v>797</v>
      </c>
      <c r="AO116" s="208" t="s">
        <v>826</v>
      </c>
      <c r="AP116" s="208"/>
      <c r="AQ116" s="207"/>
    </row>
    <row r="117" spans="1:43" s="75" customFormat="1" ht="51" customHeight="1">
      <c r="A117" s="297" t="s">
        <v>1093</v>
      </c>
      <c r="B117" s="227" t="s">
        <v>1094</v>
      </c>
      <c r="C117" s="116" t="s">
        <v>840</v>
      </c>
      <c r="D117" s="116" t="s">
        <v>37</v>
      </c>
      <c r="E117" s="117" t="s">
        <v>824</v>
      </c>
      <c r="F117" s="298"/>
      <c r="G117" s="298"/>
      <c r="H117" s="298"/>
      <c r="I117" s="219"/>
      <c r="J117" s="298"/>
      <c r="K117" s="298"/>
      <c r="L117" s="219"/>
      <c r="M117" s="123">
        <f t="shared" si="20"/>
        <v>0</v>
      </c>
      <c r="N117" s="298"/>
      <c r="O117" s="298"/>
      <c r="P117" s="298"/>
      <c r="Q117" s="219"/>
      <c r="R117" s="298"/>
      <c r="S117" s="298"/>
      <c r="T117" s="219"/>
      <c r="U117" s="123">
        <f t="shared" si="21"/>
        <v>0</v>
      </c>
      <c r="V117" s="298">
        <v>22656</v>
      </c>
      <c r="W117" s="298"/>
      <c r="X117" s="298"/>
      <c r="Y117" s="219"/>
      <c r="Z117" s="298"/>
      <c r="AA117" s="298"/>
      <c r="AB117" s="219"/>
      <c r="AC117" s="123">
        <f t="shared" si="22"/>
        <v>22656</v>
      </c>
      <c r="AD117" s="298"/>
      <c r="AE117" s="298"/>
      <c r="AF117" s="298"/>
      <c r="AG117" s="219"/>
      <c r="AH117" s="298"/>
      <c r="AI117" s="298"/>
      <c r="AJ117" s="219"/>
      <c r="AK117" s="123">
        <f t="shared" si="23"/>
        <v>0</v>
      </c>
      <c r="AL117" s="121">
        <f t="shared" si="24"/>
        <v>22656</v>
      </c>
      <c r="AM117" s="227" t="s">
        <v>1095</v>
      </c>
      <c r="AN117" s="144" t="s">
        <v>797</v>
      </c>
      <c r="AO117" s="208" t="s">
        <v>826</v>
      </c>
      <c r="AP117" s="208"/>
      <c r="AQ117" s="207"/>
    </row>
    <row r="118" spans="1:43" s="75" customFormat="1" ht="51" customHeight="1">
      <c r="A118" s="297" t="s">
        <v>1096</v>
      </c>
      <c r="B118" s="227" t="s">
        <v>1097</v>
      </c>
      <c r="C118" s="116" t="s">
        <v>840</v>
      </c>
      <c r="D118" s="116" t="s">
        <v>37</v>
      </c>
      <c r="E118" s="117" t="s">
        <v>824</v>
      </c>
      <c r="F118" s="298"/>
      <c r="G118" s="298"/>
      <c r="H118" s="298"/>
      <c r="I118" s="219"/>
      <c r="J118" s="298"/>
      <c r="K118" s="298"/>
      <c r="L118" s="219"/>
      <c r="M118" s="123">
        <f t="shared" si="20"/>
        <v>0</v>
      </c>
      <c r="N118" s="298"/>
      <c r="O118" s="298"/>
      <c r="P118" s="298"/>
      <c r="Q118" s="219"/>
      <c r="R118" s="298"/>
      <c r="S118" s="298"/>
      <c r="T118" s="219"/>
      <c r="U118" s="123">
        <f t="shared" si="21"/>
        <v>0</v>
      </c>
      <c r="V118" s="298">
        <v>11432</v>
      </c>
      <c r="W118" s="298"/>
      <c r="X118" s="298"/>
      <c r="Y118" s="219"/>
      <c r="Z118" s="298"/>
      <c r="AA118" s="298"/>
      <c r="AB118" s="219"/>
      <c r="AC118" s="123">
        <f t="shared" si="22"/>
        <v>11432</v>
      </c>
      <c r="AD118" s="298"/>
      <c r="AE118" s="298"/>
      <c r="AF118" s="298"/>
      <c r="AG118" s="219"/>
      <c r="AH118" s="298"/>
      <c r="AI118" s="298"/>
      <c r="AJ118" s="219"/>
      <c r="AK118" s="123">
        <f t="shared" si="23"/>
        <v>0</v>
      </c>
      <c r="AL118" s="121">
        <f t="shared" si="24"/>
        <v>11432</v>
      </c>
      <c r="AM118" s="227" t="s">
        <v>1098</v>
      </c>
      <c r="AN118" s="144" t="s">
        <v>797</v>
      </c>
      <c r="AO118" s="208" t="s">
        <v>826</v>
      </c>
      <c r="AP118" s="208"/>
      <c r="AQ118" s="207"/>
    </row>
    <row r="119" spans="1:43" s="75" customFormat="1" ht="25.5">
      <c r="A119" s="297" t="s">
        <v>1099</v>
      </c>
      <c r="B119" s="227" t="s">
        <v>1100</v>
      </c>
      <c r="C119" s="116" t="s">
        <v>840</v>
      </c>
      <c r="D119" s="116" t="s">
        <v>37</v>
      </c>
      <c r="E119" s="117" t="s">
        <v>824</v>
      </c>
      <c r="F119" s="298"/>
      <c r="G119" s="298"/>
      <c r="H119" s="298"/>
      <c r="I119" s="219"/>
      <c r="J119" s="298"/>
      <c r="K119" s="298"/>
      <c r="L119" s="219"/>
      <c r="M119" s="123">
        <f t="shared" si="20"/>
        <v>0</v>
      </c>
      <c r="N119" s="298">
        <v>3000</v>
      </c>
      <c r="O119" s="298"/>
      <c r="P119" s="298"/>
      <c r="Q119" s="219"/>
      <c r="R119" s="298"/>
      <c r="S119" s="298"/>
      <c r="T119" s="219"/>
      <c r="U119" s="123">
        <f t="shared" si="21"/>
        <v>3000</v>
      </c>
      <c r="V119" s="298"/>
      <c r="W119" s="298"/>
      <c r="X119" s="298"/>
      <c r="Y119" s="219"/>
      <c r="Z119" s="298"/>
      <c r="AA119" s="298"/>
      <c r="AB119" s="219"/>
      <c r="AC119" s="123">
        <f t="shared" si="22"/>
        <v>0</v>
      </c>
      <c r="AD119" s="298"/>
      <c r="AE119" s="298"/>
      <c r="AF119" s="298"/>
      <c r="AG119" s="219"/>
      <c r="AH119" s="298"/>
      <c r="AI119" s="298"/>
      <c r="AJ119" s="219"/>
      <c r="AK119" s="123">
        <f t="shared" si="23"/>
        <v>0</v>
      </c>
      <c r="AL119" s="121">
        <f t="shared" si="24"/>
        <v>3000</v>
      </c>
      <c r="AM119" s="227" t="s">
        <v>1101</v>
      </c>
      <c r="AN119" s="144" t="s">
        <v>207</v>
      </c>
      <c r="AO119" s="208" t="s">
        <v>826</v>
      </c>
      <c r="AP119" s="147" t="s">
        <v>33</v>
      </c>
      <c r="AQ119" s="142" t="s">
        <v>186</v>
      </c>
    </row>
    <row r="120" spans="1:43" s="75" customFormat="1" ht="25.5">
      <c r="A120" s="297" t="s">
        <v>1102</v>
      </c>
      <c r="B120" s="227" t="s">
        <v>1103</v>
      </c>
      <c r="C120" s="116" t="s">
        <v>852</v>
      </c>
      <c r="D120" s="116" t="s">
        <v>40</v>
      </c>
      <c r="E120" s="117" t="s">
        <v>824</v>
      </c>
      <c r="F120" s="298"/>
      <c r="G120" s="298"/>
      <c r="H120" s="298"/>
      <c r="I120" s="219"/>
      <c r="J120" s="298"/>
      <c r="K120" s="298"/>
      <c r="L120" s="219"/>
      <c r="M120" s="123">
        <f t="shared" si="20"/>
        <v>0</v>
      </c>
      <c r="N120" s="298"/>
      <c r="O120" s="298"/>
      <c r="P120" s="298"/>
      <c r="Q120" s="219"/>
      <c r="R120" s="298"/>
      <c r="S120" s="298"/>
      <c r="T120" s="219"/>
      <c r="U120" s="123">
        <f t="shared" si="21"/>
        <v>0</v>
      </c>
      <c r="V120" s="298">
        <v>7566</v>
      </c>
      <c r="W120" s="298"/>
      <c r="X120" s="298"/>
      <c r="Y120" s="219"/>
      <c r="Z120" s="298"/>
      <c r="AA120" s="298"/>
      <c r="AB120" s="219"/>
      <c r="AC120" s="123">
        <f t="shared" si="22"/>
        <v>7566</v>
      </c>
      <c r="AD120" s="298"/>
      <c r="AE120" s="298"/>
      <c r="AF120" s="298"/>
      <c r="AG120" s="219"/>
      <c r="AH120" s="298"/>
      <c r="AI120" s="298"/>
      <c r="AJ120" s="219"/>
      <c r="AK120" s="123">
        <f t="shared" si="23"/>
        <v>0</v>
      </c>
      <c r="AL120" s="121">
        <f t="shared" si="24"/>
        <v>7566</v>
      </c>
      <c r="AM120" s="227" t="s">
        <v>1104</v>
      </c>
      <c r="AN120" s="144" t="s">
        <v>797</v>
      </c>
      <c r="AO120" s="208" t="s">
        <v>826</v>
      </c>
      <c r="AP120" s="208"/>
      <c r="AQ120" s="207"/>
    </row>
    <row r="121" spans="1:43" s="75" customFormat="1" ht="51" customHeight="1">
      <c r="A121" s="297" t="s">
        <v>1105</v>
      </c>
      <c r="B121" s="227" t="s">
        <v>1106</v>
      </c>
      <c r="C121" s="116" t="s">
        <v>866</v>
      </c>
      <c r="D121" s="116" t="s">
        <v>40</v>
      </c>
      <c r="E121" s="117" t="s">
        <v>1107</v>
      </c>
      <c r="F121" s="298"/>
      <c r="G121" s="298"/>
      <c r="H121" s="298"/>
      <c r="I121" s="219"/>
      <c r="J121" s="298"/>
      <c r="K121" s="298"/>
      <c r="L121" s="219"/>
      <c r="M121" s="123">
        <f t="shared" si="20"/>
        <v>0</v>
      </c>
      <c r="N121" s="298">
        <v>41181</v>
      </c>
      <c r="O121" s="298"/>
      <c r="P121" s="298"/>
      <c r="Q121" s="219"/>
      <c r="R121" s="298"/>
      <c r="S121" s="298"/>
      <c r="T121" s="219"/>
      <c r="U121" s="123">
        <f t="shared" si="21"/>
        <v>41181</v>
      </c>
      <c r="V121" s="298"/>
      <c r="W121" s="298"/>
      <c r="X121" s="298"/>
      <c r="Y121" s="219"/>
      <c r="Z121" s="298"/>
      <c r="AA121" s="298"/>
      <c r="AB121" s="219"/>
      <c r="AC121" s="123">
        <f t="shared" si="22"/>
        <v>0</v>
      </c>
      <c r="AD121" s="298"/>
      <c r="AE121" s="298"/>
      <c r="AF121" s="298"/>
      <c r="AG121" s="219"/>
      <c r="AH121" s="298"/>
      <c r="AI121" s="298"/>
      <c r="AJ121" s="219"/>
      <c r="AK121" s="123">
        <f t="shared" si="23"/>
        <v>0</v>
      </c>
      <c r="AL121" s="121">
        <f t="shared" si="24"/>
        <v>41181</v>
      </c>
      <c r="AM121" s="227" t="s">
        <v>1108</v>
      </c>
      <c r="AN121" s="144" t="s">
        <v>797</v>
      </c>
      <c r="AO121" s="208" t="s">
        <v>1109</v>
      </c>
      <c r="AP121" s="208"/>
      <c r="AQ121" s="207"/>
    </row>
    <row r="122" spans="1:43" s="75" customFormat="1" ht="51" customHeight="1">
      <c r="A122" s="297" t="s">
        <v>1110</v>
      </c>
      <c r="B122" s="339" t="s">
        <v>1111</v>
      </c>
      <c r="C122" s="116" t="s">
        <v>869</v>
      </c>
      <c r="D122" s="116" t="s">
        <v>37</v>
      </c>
      <c r="E122" s="117" t="s">
        <v>943</v>
      </c>
      <c r="F122" s="298"/>
      <c r="G122" s="298"/>
      <c r="H122" s="298"/>
      <c r="I122" s="219"/>
      <c r="J122" s="298"/>
      <c r="K122" s="298"/>
      <c r="L122" s="219"/>
      <c r="M122" s="123">
        <f t="shared" si="20"/>
        <v>0</v>
      </c>
      <c r="N122" s="298">
        <v>28763</v>
      </c>
      <c r="O122" s="298"/>
      <c r="P122" s="298"/>
      <c r="Q122" s="219"/>
      <c r="R122" s="298"/>
      <c r="S122" s="298"/>
      <c r="T122" s="219"/>
      <c r="U122" s="123">
        <f t="shared" si="21"/>
        <v>28763</v>
      </c>
      <c r="V122" s="340"/>
      <c r="W122" s="298"/>
      <c r="X122" s="298"/>
      <c r="Y122" s="219"/>
      <c r="Z122" s="298"/>
      <c r="AA122" s="298"/>
      <c r="AB122" s="219"/>
      <c r="AC122" s="123">
        <f t="shared" si="22"/>
        <v>0</v>
      </c>
      <c r="AD122" s="340"/>
      <c r="AE122" s="298"/>
      <c r="AF122" s="298"/>
      <c r="AG122" s="219"/>
      <c r="AH122" s="298"/>
      <c r="AI122" s="298"/>
      <c r="AJ122" s="219"/>
      <c r="AK122" s="123">
        <f t="shared" si="23"/>
        <v>0</v>
      </c>
      <c r="AL122" s="121">
        <f t="shared" si="24"/>
        <v>28763</v>
      </c>
      <c r="AM122" s="339" t="s">
        <v>1112</v>
      </c>
      <c r="AN122" s="144" t="s">
        <v>797</v>
      </c>
      <c r="AO122" s="208" t="s">
        <v>944</v>
      </c>
      <c r="AP122" s="208"/>
      <c r="AQ122" s="207"/>
    </row>
    <row r="123" spans="1:43" s="75" customFormat="1" ht="25.5">
      <c r="A123" s="297" t="s">
        <v>1113</v>
      </c>
      <c r="B123" s="339" t="s">
        <v>1114</v>
      </c>
      <c r="C123" s="116" t="s">
        <v>852</v>
      </c>
      <c r="D123" s="116" t="s">
        <v>37</v>
      </c>
      <c r="E123" s="117" t="s">
        <v>943</v>
      </c>
      <c r="F123" s="298"/>
      <c r="G123" s="298"/>
      <c r="H123" s="298"/>
      <c r="I123" s="219"/>
      <c r="J123" s="298"/>
      <c r="K123" s="298"/>
      <c r="L123" s="219"/>
      <c r="M123" s="123">
        <f t="shared" si="20"/>
        <v>0</v>
      </c>
      <c r="N123" s="298"/>
      <c r="O123" s="298"/>
      <c r="P123" s="298"/>
      <c r="Q123" s="219"/>
      <c r="R123" s="298"/>
      <c r="S123" s="298"/>
      <c r="T123" s="219"/>
      <c r="U123" s="123">
        <f t="shared" si="21"/>
        <v>0</v>
      </c>
      <c r="V123" s="298">
        <v>6788</v>
      </c>
      <c r="W123" s="298"/>
      <c r="X123" s="298"/>
      <c r="Y123" s="219"/>
      <c r="Z123" s="298"/>
      <c r="AA123" s="298"/>
      <c r="AB123" s="219"/>
      <c r="AC123" s="123">
        <f t="shared" si="22"/>
        <v>6788</v>
      </c>
      <c r="AD123" s="298"/>
      <c r="AE123" s="298"/>
      <c r="AF123" s="298"/>
      <c r="AG123" s="219"/>
      <c r="AH123" s="298"/>
      <c r="AI123" s="298"/>
      <c r="AJ123" s="219"/>
      <c r="AK123" s="123">
        <f t="shared" si="23"/>
        <v>0</v>
      </c>
      <c r="AL123" s="121">
        <f t="shared" si="24"/>
        <v>6788</v>
      </c>
      <c r="AM123" s="339" t="s">
        <v>1115</v>
      </c>
      <c r="AN123" s="144" t="s">
        <v>737</v>
      </c>
      <c r="AO123" s="208" t="s">
        <v>944</v>
      </c>
      <c r="AP123" s="147" t="s">
        <v>33</v>
      </c>
      <c r="AQ123" s="142" t="s">
        <v>186</v>
      </c>
    </row>
    <row r="124" spans="1:43" s="75" customFormat="1" ht="51" customHeight="1">
      <c r="A124" s="297" t="s">
        <v>1116</v>
      </c>
      <c r="B124" s="339" t="s">
        <v>1117</v>
      </c>
      <c r="C124" s="116" t="s">
        <v>852</v>
      </c>
      <c r="D124" s="116" t="s">
        <v>40</v>
      </c>
      <c r="E124" s="117" t="s">
        <v>943</v>
      </c>
      <c r="F124" s="298"/>
      <c r="G124" s="298"/>
      <c r="H124" s="298"/>
      <c r="I124" s="219"/>
      <c r="J124" s="298"/>
      <c r="K124" s="298"/>
      <c r="L124" s="219"/>
      <c r="M124" s="123">
        <f t="shared" si="20"/>
        <v>0</v>
      </c>
      <c r="N124" s="298"/>
      <c r="O124" s="298"/>
      <c r="P124" s="298"/>
      <c r="Q124" s="219"/>
      <c r="R124" s="298"/>
      <c r="S124" s="298"/>
      <c r="T124" s="219"/>
      <c r="U124" s="123">
        <f t="shared" si="21"/>
        <v>0</v>
      </c>
      <c r="V124" s="298">
        <v>3560</v>
      </c>
      <c r="W124" s="298"/>
      <c r="X124" s="298"/>
      <c r="Y124" s="219"/>
      <c r="Z124" s="298"/>
      <c r="AA124" s="298"/>
      <c r="AB124" s="219"/>
      <c r="AC124" s="123">
        <f t="shared" si="22"/>
        <v>3560</v>
      </c>
      <c r="AD124" s="298"/>
      <c r="AE124" s="298"/>
      <c r="AF124" s="298"/>
      <c r="AG124" s="219"/>
      <c r="AH124" s="298"/>
      <c r="AI124" s="298"/>
      <c r="AJ124" s="219"/>
      <c r="AK124" s="123">
        <f t="shared" si="23"/>
        <v>0</v>
      </c>
      <c r="AL124" s="121">
        <f t="shared" si="24"/>
        <v>3560</v>
      </c>
      <c r="AM124" s="339" t="s">
        <v>1118</v>
      </c>
      <c r="AN124" s="144" t="s">
        <v>737</v>
      </c>
      <c r="AO124" s="208" t="s">
        <v>944</v>
      </c>
      <c r="AP124" s="147" t="s">
        <v>33</v>
      </c>
      <c r="AQ124" s="142" t="s">
        <v>186</v>
      </c>
    </row>
    <row r="125" spans="1:43" s="75" customFormat="1" ht="51" customHeight="1">
      <c r="A125" s="297" t="s">
        <v>1119</v>
      </c>
      <c r="B125" s="227" t="s">
        <v>1120</v>
      </c>
      <c r="C125" s="116" t="s">
        <v>869</v>
      </c>
      <c r="D125" s="116" t="s">
        <v>40</v>
      </c>
      <c r="E125" s="323" t="s">
        <v>835</v>
      </c>
      <c r="F125" s="298"/>
      <c r="G125" s="298"/>
      <c r="H125" s="298"/>
      <c r="I125" s="219"/>
      <c r="J125" s="298"/>
      <c r="K125" s="298"/>
      <c r="L125" s="219"/>
      <c r="M125" s="123">
        <f t="shared" si="20"/>
        <v>0</v>
      </c>
      <c r="N125" s="298">
        <v>10500</v>
      </c>
      <c r="O125" s="298"/>
      <c r="P125" s="298"/>
      <c r="Q125" s="219"/>
      <c r="R125" s="298"/>
      <c r="S125" s="298"/>
      <c r="T125" s="219"/>
      <c r="U125" s="123">
        <f t="shared" si="21"/>
        <v>10500</v>
      </c>
      <c r="V125" s="298"/>
      <c r="W125" s="298"/>
      <c r="X125" s="298"/>
      <c r="Y125" s="219"/>
      <c r="Z125" s="298"/>
      <c r="AA125" s="298"/>
      <c r="AB125" s="219"/>
      <c r="AC125" s="123">
        <f t="shared" si="22"/>
        <v>0</v>
      </c>
      <c r="AD125" s="298"/>
      <c r="AE125" s="298"/>
      <c r="AF125" s="298"/>
      <c r="AG125" s="219"/>
      <c r="AH125" s="298"/>
      <c r="AI125" s="298"/>
      <c r="AJ125" s="219"/>
      <c r="AK125" s="123">
        <f t="shared" si="23"/>
        <v>0</v>
      </c>
      <c r="AL125" s="121">
        <f t="shared" si="24"/>
        <v>10500</v>
      </c>
      <c r="AM125" s="227" t="s">
        <v>1121</v>
      </c>
      <c r="AN125" s="144" t="s">
        <v>207</v>
      </c>
      <c r="AO125" s="208" t="s">
        <v>842</v>
      </c>
      <c r="AP125" s="147" t="s">
        <v>33</v>
      </c>
      <c r="AQ125" s="142" t="s">
        <v>186</v>
      </c>
    </row>
    <row r="126" spans="1:43" s="75" customFormat="1" ht="51" customHeight="1">
      <c r="A126" s="297" t="s">
        <v>1122</v>
      </c>
      <c r="B126" s="227" t="s">
        <v>1123</v>
      </c>
      <c r="C126" s="116" t="s">
        <v>840</v>
      </c>
      <c r="D126" s="116" t="s">
        <v>40</v>
      </c>
      <c r="E126" s="323" t="s">
        <v>835</v>
      </c>
      <c r="F126" s="298"/>
      <c r="G126" s="298"/>
      <c r="H126" s="298"/>
      <c r="I126" s="219"/>
      <c r="J126" s="298"/>
      <c r="K126" s="298"/>
      <c r="L126" s="219"/>
      <c r="M126" s="123">
        <f t="shared" si="20"/>
        <v>0</v>
      </c>
      <c r="N126" s="298">
        <v>43577</v>
      </c>
      <c r="O126" s="298"/>
      <c r="P126" s="298"/>
      <c r="Q126" s="219"/>
      <c r="R126" s="298"/>
      <c r="S126" s="298"/>
      <c r="T126" s="219"/>
      <c r="U126" s="123">
        <f t="shared" si="21"/>
        <v>43577</v>
      </c>
      <c r="V126" s="298"/>
      <c r="W126" s="298"/>
      <c r="X126" s="298"/>
      <c r="Y126" s="219"/>
      <c r="Z126" s="298"/>
      <c r="AA126" s="298"/>
      <c r="AB126" s="219"/>
      <c r="AC126" s="123">
        <f t="shared" si="22"/>
        <v>0</v>
      </c>
      <c r="AD126" s="298"/>
      <c r="AE126" s="298"/>
      <c r="AF126" s="298"/>
      <c r="AG126" s="219"/>
      <c r="AH126" s="298"/>
      <c r="AI126" s="298"/>
      <c r="AJ126" s="219"/>
      <c r="AK126" s="123">
        <f t="shared" si="23"/>
        <v>0</v>
      </c>
      <c r="AL126" s="121">
        <f t="shared" si="24"/>
        <v>43577</v>
      </c>
      <c r="AM126" s="227" t="s">
        <v>1124</v>
      </c>
      <c r="AN126" s="144" t="s">
        <v>797</v>
      </c>
      <c r="AO126" s="208" t="s">
        <v>842</v>
      </c>
      <c r="AP126" s="208"/>
      <c r="AQ126" s="207"/>
    </row>
    <row r="127" spans="1:43" s="75" customFormat="1" ht="38.25">
      <c r="A127" s="297" t="s">
        <v>1125</v>
      </c>
      <c r="B127" s="227" t="s">
        <v>1126</v>
      </c>
      <c r="C127" s="116" t="s">
        <v>823</v>
      </c>
      <c r="D127" s="116" t="s">
        <v>40</v>
      </c>
      <c r="E127" s="323" t="s">
        <v>835</v>
      </c>
      <c r="F127" s="298"/>
      <c r="G127" s="298"/>
      <c r="H127" s="298"/>
      <c r="I127" s="219"/>
      <c r="J127" s="298"/>
      <c r="K127" s="298"/>
      <c r="L127" s="219"/>
      <c r="M127" s="123">
        <f t="shared" si="20"/>
        <v>0</v>
      </c>
      <c r="N127" s="341"/>
      <c r="O127" s="298"/>
      <c r="P127" s="298"/>
      <c r="Q127" s="219"/>
      <c r="R127" s="298"/>
      <c r="S127" s="298"/>
      <c r="T127" s="219"/>
      <c r="U127" s="123">
        <f t="shared" si="21"/>
        <v>0</v>
      </c>
      <c r="V127" s="298">
        <v>24578</v>
      </c>
      <c r="W127" s="298"/>
      <c r="X127" s="298"/>
      <c r="Y127" s="219"/>
      <c r="Z127" s="298"/>
      <c r="AA127" s="298"/>
      <c r="AB127" s="219"/>
      <c r="AC127" s="123">
        <f t="shared" si="22"/>
        <v>24578</v>
      </c>
      <c r="AD127" s="298"/>
      <c r="AE127" s="298"/>
      <c r="AF127" s="298"/>
      <c r="AG127" s="219"/>
      <c r="AH127" s="298"/>
      <c r="AI127" s="298"/>
      <c r="AJ127" s="219"/>
      <c r="AK127" s="123">
        <f t="shared" si="23"/>
        <v>0</v>
      </c>
      <c r="AL127" s="121">
        <f t="shared" si="24"/>
        <v>24578</v>
      </c>
      <c r="AM127" s="227" t="s">
        <v>1127</v>
      </c>
      <c r="AN127" s="144" t="s">
        <v>797</v>
      </c>
      <c r="AO127" s="208" t="s">
        <v>842</v>
      </c>
      <c r="AP127" s="208"/>
      <c r="AQ127" s="207"/>
    </row>
    <row r="128" spans="1:43" s="75" customFormat="1" ht="51">
      <c r="A128" s="297" t="s">
        <v>1128</v>
      </c>
      <c r="B128" s="227" t="s">
        <v>1129</v>
      </c>
      <c r="C128" s="116" t="s">
        <v>840</v>
      </c>
      <c r="D128" s="116" t="s">
        <v>40</v>
      </c>
      <c r="E128" s="117" t="s">
        <v>929</v>
      </c>
      <c r="F128" s="298"/>
      <c r="G128" s="298"/>
      <c r="H128" s="298"/>
      <c r="I128" s="219"/>
      <c r="J128" s="298"/>
      <c r="K128" s="298"/>
      <c r="L128" s="219"/>
      <c r="M128" s="123">
        <f t="shared" si="20"/>
        <v>0</v>
      </c>
      <c r="N128" s="298">
        <v>12918</v>
      </c>
      <c r="O128" s="298"/>
      <c r="P128" s="298"/>
      <c r="Q128" s="219"/>
      <c r="R128" s="298"/>
      <c r="S128" s="298"/>
      <c r="T128" s="219"/>
      <c r="U128" s="123">
        <f t="shared" si="21"/>
        <v>12918</v>
      </c>
      <c r="V128" s="298"/>
      <c r="W128" s="298"/>
      <c r="X128" s="298"/>
      <c r="Y128" s="219"/>
      <c r="Z128" s="298"/>
      <c r="AA128" s="298"/>
      <c r="AB128" s="219"/>
      <c r="AC128" s="123">
        <f t="shared" si="22"/>
        <v>0</v>
      </c>
      <c r="AD128" s="298"/>
      <c r="AE128" s="298"/>
      <c r="AF128" s="298"/>
      <c r="AG128" s="219"/>
      <c r="AH128" s="298"/>
      <c r="AI128" s="298"/>
      <c r="AJ128" s="219"/>
      <c r="AK128" s="123">
        <f t="shared" si="23"/>
        <v>0</v>
      </c>
      <c r="AL128" s="121">
        <f t="shared" si="24"/>
        <v>12918</v>
      </c>
      <c r="AM128" s="227" t="s">
        <v>1130</v>
      </c>
      <c r="AN128" s="144" t="s">
        <v>797</v>
      </c>
      <c r="AO128" s="208" t="s">
        <v>931</v>
      </c>
      <c r="AP128" s="208"/>
      <c r="AQ128" s="207"/>
    </row>
    <row r="129" spans="1:43" s="75" customFormat="1" ht="51" customHeight="1">
      <c r="A129" s="297" t="s">
        <v>1131</v>
      </c>
      <c r="B129" s="227" t="s">
        <v>1132</v>
      </c>
      <c r="C129" s="116" t="s">
        <v>869</v>
      </c>
      <c r="D129" s="116" t="s">
        <v>40</v>
      </c>
      <c r="E129" s="117" t="s">
        <v>1133</v>
      </c>
      <c r="F129" s="298"/>
      <c r="G129" s="298"/>
      <c r="H129" s="298"/>
      <c r="I129" s="219"/>
      <c r="J129" s="298"/>
      <c r="K129" s="298"/>
      <c r="L129" s="219"/>
      <c r="M129" s="123">
        <f t="shared" si="20"/>
        <v>0</v>
      </c>
      <c r="N129" s="298">
        <v>96796</v>
      </c>
      <c r="O129" s="298"/>
      <c r="P129" s="298"/>
      <c r="Q129" s="219"/>
      <c r="R129" s="298"/>
      <c r="S129" s="298"/>
      <c r="T129" s="219"/>
      <c r="U129" s="123">
        <f t="shared" si="21"/>
        <v>96796</v>
      </c>
      <c r="V129" s="298"/>
      <c r="W129" s="298"/>
      <c r="X129" s="298"/>
      <c r="Y129" s="219"/>
      <c r="Z129" s="298"/>
      <c r="AA129" s="298"/>
      <c r="AB129" s="219"/>
      <c r="AC129" s="123">
        <f t="shared" si="22"/>
        <v>0</v>
      </c>
      <c r="AD129" s="298"/>
      <c r="AE129" s="298"/>
      <c r="AF129" s="298"/>
      <c r="AG129" s="219"/>
      <c r="AH129" s="298"/>
      <c r="AI129" s="298"/>
      <c r="AJ129" s="219"/>
      <c r="AK129" s="123">
        <f t="shared" si="23"/>
        <v>0</v>
      </c>
      <c r="AL129" s="121">
        <f t="shared" si="24"/>
        <v>96796</v>
      </c>
      <c r="AM129" s="227" t="s">
        <v>1134</v>
      </c>
      <c r="AN129" s="144" t="s">
        <v>207</v>
      </c>
      <c r="AO129" s="208" t="s">
        <v>1135</v>
      </c>
      <c r="AP129" s="147" t="s">
        <v>33</v>
      </c>
      <c r="AQ129" s="142" t="s">
        <v>186</v>
      </c>
    </row>
    <row r="130" spans="1:43" s="75" customFormat="1" ht="51" customHeight="1">
      <c r="A130" s="297" t="s">
        <v>1136</v>
      </c>
      <c r="B130" s="172" t="s">
        <v>1137</v>
      </c>
      <c r="C130" s="116" t="s">
        <v>852</v>
      </c>
      <c r="D130" s="116" t="s">
        <v>37</v>
      </c>
      <c r="E130" s="117" t="s">
        <v>960</v>
      </c>
      <c r="F130" s="298"/>
      <c r="G130" s="298"/>
      <c r="H130" s="298"/>
      <c r="I130" s="219"/>
      <c r="J130" s="298"/>
      <c r="K130" s="298"/>
      <c r="L130" s="219"/>
      <c r="M130" s="123">
        <f t="shared" si="20"/>
        <v>0</v>
      </c>
      <c r="N130" s="298">
        <v>18000</v>
      </c>
      <c r="O130" s="298"/>
      <c r="P130" s="298"/>
      <c r="Q130" s="219"/>
      <c r="R130" s="298"/>
      <c r="S130" s="298"/>
      <c r="T130" s="219"/>
      <c r="U130" s="123">
        <f t="shared" si="21"/>
        <v>18000</v>
      </c>
      <c r="V130" s="298"/>
      <c r="W130" s="298"/>
      <c r="X130" s="298"/>
      <c r="Y130" s="219"/>
      <c r="Z130" s="298"/>
      <c r="AA130" s="298"/>
      <c r="AB130" s="219"/>
      <c r="AC130" s="123">
        <f t="shared" si="22"/>
        <v>0</v>
      </c>
      <c r="AD130" s="298"/>
      <c r="AE130" s="298"/>
      <c r="AF130" s="298"/>
      <c r="AG130" s="219"/>
      <c r="AH130" s="298"/>
      <c r="AI130" s="298"/>
      <c r="AJ130" s="219"/>
      <c r="AK130" s="123">
        <f t="shared" si="23"/>
        <v>0</v>
      </c>
      <c r="AL130" s="121">
        <f t="shared" si="24"/>
        <v>18000</v>
      </c>
      <c r="AM130" s="172" t="s">
        <v>1138</v>
      </c>
      <c r="AN130" s="144" t="s">
        <v>207</v>
      </c>
      <c r="AO130" s="208" t="s">
        <v>961</v>
      </c>
      <c r="AP130" s="147" t="s">
        <v>33</v>
      </c>
      <c r="AQ130" s="142" t="s">
        <v>186</v>
      </c>
    </row>
    <row r="131" spans="1:43" s="75" customFormat="1" ht="51" customHeight="1">
      <c r="A131" s="297" t="s">
        <v>1139</v>
      </c>
      <c r="B131" s="172" t="s">
        <v>1140</v>
      </c>
      <c r="C131" s="116" t="s">
        <v>869</v>
      </c>
      <c r="D131" s="116" t="s">
        <v>37</v>
      </c>
      <c r="E131" s="117" t="s">
        <v>960</v>
      </c>
      <c r="F131" s="298"/>
      <c r="G131" s="298"/>
      <c r="H131" s="298"/>
      <c r="I131" s="219"/>
      <c r="J131" s="298"/>
      <c r="K131" s="298"/>
      <c r="L131" s="219"/>
      <c r="M131" s="123">
        <f t="shared" si="20"/>
        <v>0</v>
      </c>
      <c r="N131" s="298">
        <v>5355</v>
      </c>
      <c r="O131" s="298"/>
      <c r="P131" s="298"/>
      <c r="Q131" s="219"/>
      <c r="R131" s="298"/>
      <c r="S131" s="298"/>
      <c r="T131" s="219"/>
      <c r="U131" s="123">
        <f t="shared" si="21"/>
        <v>5355</v>
      </c>
      <c r="V131" s="298"/>
      <c r="W131" s="298"/>
      <c r="X131" s="298"/>
      <c r="Y131" s="219"/>
      <c r="Z131" s="298"/>
      <c r="AA131" s="298"/>
      <c r="AB131" s="219"/>
      <c r="AC131" s="123">
        <f t="shared" si="22"/>
        <v>0</v>
      </c>
      <c r="AD131" s="298"/>
      <c r="AE131" s="298"/>
      <c r="AF131" s="298"/>
      <c r="AG131" s="219"/>
      <c r="AH131" s="298"/>
      <c r="AI131" s="298"/>
      <c r="AJ131" s="219"/>
      <c r="AK131" s="123">
        <f t="shared" si="23"/>
        <v>0</v>
      </c>
      <c r="AL131" s="121">
        <f t="shared" si="24"/>
        <v>5355</v>
      </c>
      <c r="AM131" s="172" t="s">
        <v>1141</v>
      </c>
      <c r="AN131" s="144" t="s">
        <v>797</v>
      </c>
      <c r="AO131" s="208" t="s">
        <v>961</v>
      </c>
      <c r="AP131" s="208"/>
      <c r="AQ131" s="207"/>
    </row>
    <row r="132" spans="1:43" s="75" customFormat="1" ht="51" customHeight="1">
      <c r="A132" s="297" t="s">
        <v>1142</v>
      </c>
      <c r="B132" s="172" t="s">
        <v>1143</v>
      </c>
      <c r="C132" s="116" t="s">
        <v>832</v>
      </c>
      <c r="D132" s="116" t="s">
        <v>37</v>
      </c>
      <c r="E132" s="117" t="s">
        <v>960</v>
      </c>
      <c r="F132" s="298"/>
      <c r="G132" s="298"/>
      <c r="H132" s="298"/>
      <c r="I132" s="219"/>
      <c r="J132" s="298"/>
      <c r="K132" s="298"/>
      <c r="L132" s="219"/>
      <c r="M132" s="123">
        <f t="shared" si="20"/>
        <v>0</v>
      </c>
      <c r="N132" s="298">
        <v>35280</v>
      </c>
      <c r="O132" s="298"/>
      <c r="P132" s="298"/>
      <c r="Q132" s="219"/>
      <c r="R132" s="298"/>
      <c r="S132" s="298"/>
      <c r="T132" s="219"/>
      <c r="U132" s="123">
        <f t="shared" si="21"/>
        <v>35280</v>
      </c>
      <c r="V132" s="298"/>
      <c r="W132" s="298"/>
      <c r="X132" s="298"/>
      <c r="Y132" s="219"/>
      <c r="Z132" s="298"/>
      <c r="AA132" s="298"/>
      <c r="AB132" s="219"/>
      <c r="AC132" s="123">
        <f t="shared" si="22"/>
        <v>0</v>
      </c>
      <c r="AD132" s="298"/>
      <c r="AE132" s="298"/>
      <c r="AF132" s="298"/>
      <c r="AG132" s="219"/>
      <c r="AH132" s="298"/>
      <c r="AI132" s="298"/>
      <c r="AJ132" s="219"/>
      <c r="AK132" s="123">
        <f t="shared" si="23"/>
        <v>0</v>
      </c>
      <c r="AL132" s="121">
        <f t="shared" si="24"/>
        <v>35280</v>
      </c>
      <c r="AM132" s="172" t="s">
        <v>1144</v>
      </c>
      <c r="AN132" s="144" t="s">
        <v>797</v>
      </c>
      <c r="AO132" s="208" t="s">
        <v>961</v>
      </c>
      <c r="AP132" s="208"/>
      <c r="AQ132" s="207"/>
    </row>
    <row r="133" spans="1:43" s="75" customFormat="1" ht="38.25">
      <c r="A133" s="297" t="s">
        <v>1145</v>
      </c>
      <c r="B133" s="172" t="s">
        <v>1146</v>
      </c>
      <c r="C133" s="116" t="s">
        <v>840</v>
      </c>
      <c r="D133" s="116" t="s">
        <v>37</v>
      </c>
      <c r="E133" s="117" t="s">
        <v>960</v>
      </c>
      <c r="F133" s="298">
        <v>24000</v>
      </c>
      <c r="G133" s="298"/>
      <c r="H133" s="298"/>
      <c r="I133" s="219"/>
      <c r="J133" s="298"/>
      <c r="K133" s="298"/>
      <c r="L133" s="219"/>
      <c r="M133" s="123">
        <f t="shared" si="20"/>
        <v>24000</v>
      </c>
      <c r="N133" s="298"/>
      <c r="O133" s="298"/>
      <c r="P133" s="298"/>
      <c r="Q133" s="219"/>
      <c r="R133" s="298"/>
      <c r="S133" s="298"/>
      <c r="T133" s="219"/>
      <c r="U133" s="123">
        <f t="shared" si="21"/>
        <v>0</v>
      </c>
      <c r="V133" s="298"/>
      <c r="W133" s="298"/>
      <c r="X133" s="298"/>
      <c r="Y133" s="219"/>
      <c r="Z133" s="298"/>
      <c r="AA133" s="298"/>
      <c r="AB133" s="219"/>
      <c r="AC133" s="123">
        <f t="shared" si="22"/>
        <v>0</v>
      </c>
      <c r="AD133" s="298"/>
      <c r="AE133" s="298"/>
      <c r="AF133" s="298"/>
      <c r="AG133" s="219"/>
      <c r="AH133" s="298"/>
      <c r="AI133" s="298"/>
      <c r="AJ133" s="219"/>
      <c r="AK133" s="123">
        <f t="shared" si="23"/>
        <v>0</v>
      </c>
      <c r="AL133" s="121">
        <f t="shared" si="24"/>
        <v>24000</v>
      </c>
      <c r="AM133" s="172" t="s">
        <v>1147</v>
      </c>
      <c r="AN133" s="144" t="s">
        <v>199</v>
      </c>
      <c r="AO133" s="208" t="s">
        <v>961</v>
      </c>
      <c r="AP133" s="147" t="s">
        <v>33</v>
      </c>
      <c r="AQ133" s="142" t="s">
        <v>186</v>
      </c>
    </row>
    <row r="134" spans="1:43" s="75" customFormat="1" ht="51" customHeight="1">
      <c r="A134" s="297" t="s">
        <v>1148</v>
      </c>
      <c r="B134" s="172" t="s">
        <v>1149</v>
      </c>
      <c r="C134" s="116" t="s">
        <v>832</v>
      </c>
      <c r="D134" s="116" t="s">
        <v>37</v>
      </c>
      <c r="E134" s="117" t="s">
        <v>960</v>
      </c>
      <c r="F134" s="298">
        <v>57220</v>
      </c>
      <c r="G134" s="298"/>
      <c r="H134" s="298"/>
      <c r="I134" s="219"/>
      <c r="J134" s="298"/>
      <c r="K134" s="298"/>
      <c r="L134" s="219"/>
      <c r="M134" s="123">
        <f t="shared" si="20"/>
        <v>57220</v>
      </c>
      <c r="N134" s="298"/>
      <c r="O134" s="298"/>
      <c r="P134" s="298"/>
      <c r="Q134" s="219"/>
      <c r="R134" s="298"/>
      <c r="S134" s="298"/>
      <c r="T134" s="219"/>
      <c r="U134" s="123">
        <f t="shared" si="21"/>
        <v>0</v>
      </c>
      <c r="V134" s="298"/>
      <c r="W134" s="298"/>
      <c r="X134" s="298"/>
      <c r="Y134" s="219"/>
      <c r="Z134" s="298"/>
      <c r="AA134" s="298"/>
      <c r="AB134" s="219"/>
      <c r="AC134" s="123">
        <f t="shared" si="22"/>
        <v>0</v>
      </c>
      <c r="AD134" s="298"/>
      <c r="AE134" s="298"/>
      <c r="AF134" s="298"/>
      <c r="AG134" s="219"/>
      <c r="AH134" s="298"/>
      <c r="AI134" s="298"/>
      <c r="AJ134" s="219"/>
      <c r="AK134" s="123">
        <f t="shared" si="23"/>
        <v>0</v>
      </c>
      <c r="AL134" s="121">
        <f t="shared" si="24"/>
        <v>57220</v>
      </c>
      <c r="AM134" s="172" t="s">
        <v>1150</v>
      </c>
      <c r="AN134" s="144" t="s">
        <v>199</v>
      </c>
      <c r="AO134" s="208" t="s">
        <v>961</v>
      </c>
      <c r="AP134" s="147" t="s">
        <v>33</v>
      </c>
      <c r="AQ134" s="142" t="s">
        <v>186</v>
      </c>
    </row>
    <row r="135" spans="1:43" s="75" customFormat="1" ht="51" customHeight="1">
      <c r="A135" s="297" t="s">
        <v>1151</v>
      </c>
      <c r="B135" s="227" t="s">
        <v>1152</v>
      </c>
      <c r="C135" s="116" t="s">
        <v>869</v>
      </c>
      <c r="D135" s="116" t="s">
        <v>40</v>
      </c>
      <c r="E135" s="117" t="s">
        <v>897</v>
      </c>
      <c r="F135" s="298"/>
      <c r="G135" s="298"/>
      <c r="H135" s="298"/>
      <c r="I135" s="219"/>
      <c r="J135" s="298"/>
      <c r="K135" s="298"/>
      <c r="L135" s="219"/>
      <c r="M135" s="123">
        <f t="shared" si="20"/>
        <v>0</v>
      </c>
      <c r="N135" s="298"/>
      <c r="O135" s="298"/>
      <c r="P135" s="298"/>
      <c r="Q135" s="219"/>
      <c r="R135" s="298"/>
      <c r="S135" s="298"/>
      <c r="T135" s="219"/>
      <c r="U135" s="123">
        <f t="shared" si="21"/>
        <v>0</v>
      </c>
      <c r="V135" s="298">
        <v>3000</v>
      </c>
      <c r="W135" s="298"/>
      <c r="X135" s="298"/>
      <c r="Y135" s="219"/>
      <c r="Z135" s="298"/>
      <c r="AA135" s="298"/>
      <c r="AB135" s="219"/>
      <c r="AC135" s="123">
        <f t="shared" si="22"/>
        <v>3000</v>
      </c>
      <c r="AD135" s="298"/>
      <c r="AE135" s="298"/>
      <c r="AF135" s="298"/>
      <c r="AG135" s="219"/>
      <c r="AH135" s="298"/>
      <c r="AI135" s="298"/>
      <c r="AJ135" s="219"/>
      <c r="AK135" s="123">
        <f t="shared" si="23"/>
        <v>0</v>
      </c>
      <c r="AL135" s="121">
        <f t="shared" si="24"/>
        <v>3000</v>
      </c>
      <c r="AM135" s="227" t="s">
        <v>1153</v>
      </c>
      <c r="AN135" s="144" t="s">
        <v>797</v>
      </c>
      <c r="AO135" s="208" t="s">
        <v>901</v>
      </c>
      <c r="AP135" s="208"/>
      <c r="AQ135" s="207"/>
    </row>
    <row r="136" spans="1:43" s="75" customFormat="1" ht="51" customHeight="1">
      <c r="A136" s="297" t="s">
        <v>1154</v>
      </c>
      <c r="B136" s="338" t="s">
        <v>1155</v>
      </c>
      <c r="C136" s="116" t="s">
        <v>852</v>
      </c>
      <c r="D136" s="116" t="s">
        <v>37</v>
      </c>
      <c r="E136" s="117" t="s">
        <v>897</v>
      </c>
      <c r="F136" s="298"/>
      <c r="G136" s="298"/>
      <c r="H136" s="298"/>
      <c r="I136" s="219"/>
      <c r="J136" s="298"/>
      <c r="K136" s="298"/>
      <c r="L136" s="219"/>
      <c r="M136" s="123">
        <f t="shared" si="20"/>
        <v>0</v>
      </c>
      <c r="N136" s="298">
        <v>8000</v>
      </c>
      <c r="O136" s="298"/>
      <c r="P136" s="298"/>
      <c r="Q136" s="219"/>
      <c r="R136" s="298"/>
      <c r="S136" s="298"/>
      <c r="T136" s="219"/>
      <c r="U136" s="123">
        <f t="shared" si="21"/>
        <v>8000</v>
      </c>
      <c r="V136" s="298"/>
      <c r="W136" s="298"/>
      <c r="X136" s="298"/>
      <c r="Y136" s="219"/>
      <c r="Z136" s="298"/>
      <c r="AA136" s="298"/>
      <c r="AB136" s="219"/>
      <c r="AC136" s="123">
        <f t="shared" si="22"/>
        <v>0</v>
      </c>
      <c r="AD136" s="298"/>
      <c r="AE136" s="298"/>
      <c r="AF136" s="298"/>
      <c r="AG136" s="219"/>
      <c r="AH136" s="298"/>
      <c r="AI136" s="298"/>
      <c r="AJ136" s="219"/>
      <c r="AK136" s="123">
        <f t="shared" si="23"/>
        <v>0</v>
      </c>
      <c r="AL136" s="121">
        <f t="shared" si="24"/>
        <v>8000</v>
      </c>
      <c r="AM136" s="227" t="s">
        <v>1156</v>
      </c>
      <c r="AN136" s="144" t="s">
        <v>797</v>
      </c>
      <c r="AO136" s="208" t="s">
        <v>898</v>
      </c>
      <c r="AP136" s="208"/>
      <c r="AQ136" s="207"/>
    </row>
    <row r="137" spans="1:43" s="75" customFormat="1" ht="38.25">
      <c r="A137" s="297" t="s">
        <v>1157</v>
      </c>
      <c r="B137" s="227" t="s">
        <v>1158</v>
      </c>
      <c r="C137" s="116" t="s">
        <v>829</v>
      </c>
      <c r="D137" s="116" t="s">
        <v>37</v>
      </c>
      <c r="E137" s="117" t="s">
        <v>897</v>
      </c>
      <c r="F137" s="298"/>
      <c r="G137" s="298"/>
      <c r="H137" s="298"/>
      <c r="I137" s="219"/>
      <c r="J137" s="298"/>
      <c r="K137" s="298"/>
      <c r="L137" s="219"/>
      <c r="M137" s="123">
        <f t="shared" si="20"/>
        <v>0</v>
      </c>
      <c r="N137" s="298"/>
      <c r="O137" s="298"/>
      <c r="P137" s="298"/>
      <c r="Q137" s="219"/>
      <c r="R137" s="298"/>
      <c r="S137" s="298"/>
      <c r="T137" s="219"/>
      <c r="U137" s="123">
        <f t="shared" si="21"/>
        <v>0</v>
      </c>
      <c r="V137" s="298">
        <v>5000</v>
      </c>
      <c r="W137" s="298"/>
      <c r="X137" s="298"/>
      <c r="Y137" s="219"/>
      <c r="Z137" s="298"/>
      <c r="AA137" s="298"/>
      <c r="AB137" s="219"/>
      <c r="AC137" s="123">
        <f t="shared" si="22"/>
        <v>5000</v>
      </c>
      <c r="AD137" s="298"/>
      <c r="AE137" s="298"/>
      <c r="AF137" s="298"/>
      <c r="AG137" s="219"/>
      <c r="AH137" s="298"/>
      <c r="AI137" s="298"/>
      <c r="AJ137" s="219"/>
      <c r="AK137" s="123">
        <f t="shared" si="23"/>
        <v>0</v>
      </c>
      <c r="AL137" s="121">
        <f t="shared" si="24"/>
        <v>5000</v>
      </c>
      <c r="AM137" s="227" t="s">
        <v>1158</v>
      </c>
      <c r="AN137" s="144" t="s">
        <v>797</v>
      </c>
      <c r="AO137" s="208" t="s">
        <v>898</v>
      </c>
      <c r="AP137" s="208"/>
      <c r="AQ137" s="207"/>
    </row>
    <row r="138" spans="1:43" s="75" customFormat="1" ht="25.5">
      <c r="A138" s="297" t="s">
        <v>1159</v>
      </c>
      <c r="B138" s="172" t="s">
        <v>1160</v>
      </c>
      <c r="C138" s="116" t="s">
        <v>823</v>
      </c>
      <c r="D138" s="116" t="s">
        <v>40</v>
      </c>
      <c r="E138" s="134" t="s">
        <v>884</v>
      </c>
      <c r="F138" s="298"/>
      <c r="G138" s="298"/>
      <c r="H138" s="298"/>
      <c r="I138" s="219"/>
      <c r="J138" s="298"/>
      <c r="K138" s="298"/>
      <c r="L138" s="219"/>
      <c r="M138" s="123">
        <f t="shared" si="20"/>
        <v>0</v>
      </c>
      <c r="N138" s="298">
        <v>5783</v>
      </c>
      <c r="O138" s="298"/>
      <c r="P138" s="298"/>
      <c r="Q138" s="219"/>
      <c r="R138" s="298"/>
      <c r="S138" s="298"/>
      <c r="T138" s="219"/>
      <c r="U138" s="123">
        <f t="shared" si="21"/>
        <v>5783</v>
      </c>
      <c r="V138" s="298"/>
      <c r="W138" s="298"/>
      <c r="X138" s="298"/>
      <c r="Y138" s="219"/>
      <c r="Z138" s="298"/>
      <c r="AA138" s="298"/>
      <c r="AB138" s="219"/>
      <c r="AC138" s="123">
        <f t="shared" si="22"/>
        <v>0</v>
      </c>
      <c r="AD138" s="298"/>
      <c r="AE138" s="298"/>
      <c r="AF138" s="298"/>
      <c r="AG138" s="219"/>
      <c r="AH138" s="298"/>
      <c r="AI138" s="298"/>
      <c r="AJ138" s="219"/>
      <c r="AK138" s="123">
        <f t="shared" si="23"/>
        <v>0</v>
      </c>
      <c r="AL138" s="121">
        <f t="shared" si="24"/>
        <v>5783</v>
      </c>
      <c r="AM138" s="172" t="s">
        <v>1161</v>
      </c>
      <c r="AN138" s="144" t="s">
        <v>207</v>
      </c>
      <c r="AO138" s="208" t="s">
        <v>885</v>
      </c>
      <c r="AP138" s="147" t="s">
        <v>33</v>
      </c>
      <c r="AQ138" s="142" t="s">
        <v>186</v>
      </c>
    </row>
    <row r="139" spans="1:43" s="75" customFormat="1" ht="51" customHeight="1">
      <c r="A139" s="297" t="s">
        <v>1162</v>
      </c>
      <c r="B139" s="227" t="s">
        <v>1163</v>
      </c>
      <c r="C139" s="116" t="s">
        <v>869</v>
      </c>
      <c r="D139" s="116" t="s">
        <v>40</v>
      </c>
      <c r="E139" s="117" t="s">
        <v>1133</v>
      </c>
      <c r="F139" s="298">
        <v>4000</v>
      </c>
      <c r="G139" s="298"/>
      <c r="H139" s="298"/>
      <c r="I139" s="219"/>
      <c r="J139" s="298"/>
      <c r="K139" s="298"/>
      <c r="L139" s="219"/>
      <c r="M139" s="123">
        <f t="shared" si="20"/>
        <v>4000</v>
      </c>
      <c r="N139" s="298"/>
      <c r="O139" s="298"/>
      <c r="P139" s="298"/>
      <c r="Q139" s="219"/>
      <c r="R139" s="298"/>
      <c r="S139" s="298"/>
      <c r="T139" s="219"/>
      <c r="U139" s="123">
        <f t="shared" si="21"/>
        <v>0</v>
      </c>
      <c r="V139" s="298">
        <v>7100</v>
      </c>
      <c r="W139" s="298"/>
      <c r="X139" s="298"/>
      <c r="Y139" s="219"/>
      <c r="Z139" s="298"/>
      <c r="AA139" s="298"/>
      <c r="AB139" s="219"/>
      <c r="AC139" s="123">
        <f t="shared" si="22"/>
        <v>7100</v>
      </c>
      <c r="AD139" s="298"/>
      <c r="AE139" s="298"/>
      <c r="AF139" s="298"/>
      <c r="AG139" s="219"/>
      <c r="AH139" s="298"/>
      <c r="AI139" s="298"/>
      <c r="AJ139" s="219"/>
      <c r="AK139" s="123">
        <f t="shared" si="23"/>
        <v>0</v>
      </c>
      <c r="AL139" s="121">
        <f t="shared" si="24"/>
        <v>11100</v>
      </c>
      <c r="AM139" s="227" t="s">
        <v>1164</v>
      </c>
      <c r="AN139" s="144" t="s">
        <v>797</v>
      </c>
      <c r="AO139" s="208" t="s">
        <v>1135</v>
      </c>
      <c r="AP139" s="208"/>
      <c r="AQ139" s="207"/>
    </row>
    <row r="140" spans="1:43" s="75" customFormat="1" ht="51" customHeight="1">
      <c r="A140" s="297" t="s">
        <v>1165</v>
      </c>
      <c r="B140" s="227" t="s">
        <v>1166</v>
      </c>
      <c r="C140" s="116" t="s">
        <v>869</v>
      </c>
      <c r="D140" s="116" t="s">
        <v>40</v>
      </c>
      <c r="E140" s="117" t="s">
        <v>990</v>
      </c>
      <c r="F140" s="298"/>
      <c r="G140" s="298"/>
      <c r="H140" s="298"/>
      <c r="I140" s="219"/>
      <c r="J140" s="298"/>
      <c r="K140" s="298"/>
      <c r="L140" s="219"/>
      <c r="M140" s="123">
        <f t="shared" ref="M140:M171" si="25">F140+G140+H140+J140+K140</f>
        <v>0</v>
      </c>
      <c r="N140" s="298">
        <v>154758</v>
      </c>
      <c r="O140" s="298"/>
      <c r="P140" s="298"/>
      <c r="Q140" s="219"/>
      <c r="R140" s="298"/>
      <c r="S140" s="298"/>
      <c r="T140" s="219"/>
      <c r="U140" s="123">
        <f t="shared" ref="U140:U171" si="26">N140+P140+R140+S140</f>
        <v>154758</v>
      </c>
      <c r="V140" s="298"/>
      <c r="W140" s="298"/>
      <c r="X140" s="298"/>
      <c r="Y140" s="219"/>
      <c r="Z140" s="298"/>
      <c r="AA140" s="298"/>
      <c r="AB140" s="219"/>
      <c r="AC140" s="123">
        <f t="shared" ref="AC140:AC171" si="27">V140+X140+Z140+AA140</f>
        <v>0</v>
      </c>
      <c r="AD140" s="298"/>
      <c r="AE140" s="298"/>
      <c r="AF140" s="298"/>
      <c r="AG140" s="219"/>
      <c r="AH140" s="298"/>
      <c r="AI140" s="298"/>
      <c r="AJ140" s="219"/>
      <c r="AK140" s="123">
        <f t="shared" ref="AK140:AK171" si="28">AD140+AF140+AH140+AI140</f>
        <v>0</v>
      </c>
      <c r="AL140" s="121">
        <f t="shared" ref="AL140:AL171" si="29">AC140+U140+M140+AK140</f>
        <v>154758</v>
      </c>
      <c r="AM140" s="227" t="s">
        <v>1167</v>
      </c>
      <c r="AN140" s="144" t="s">
        <v>797</v>
      </c>
      <c r="AO140" s="208" t="s">
        <v>991</v>
      </c>
      <c r="AP140" s="208"/>
      <c r="AQ140" s="207"/>
    </row>
    <row r="141" spans="1:43" s="75" customFormat="1" ht="51" customHeight="1">
      <c r="A141" s="297" t="s">
        <v>1168</v>
      </c>
      <c r="B141" s="172" t="s">
        <v>1169</v>
      </c>
      <c r="C141" s="116" t="s">
        <v>823</v>
      </c>
      <c r="D141" s="116" t="s">
        <v>40</v>
      </c>
      <c r="E141" s="134" t="s">
        <v>791</v>
      </c>
      <c r="F141" s="298"/>
      <c r="G141" s="298"/>
      <c r="H141" s="298"/>
      <c r="I141" s="219"/>
      <c r="J141" s="298"/>
      <c r="K141" s="298"/>
      <c r="L141" s="219"/>
      <c r="M141" s="123">
        <f t="shared" si="25"/>
        <v>0</v>
      </c>
      <c r="N141" s="298">
        <v>106521</v>
      </c>
      <c r="O141" s="298"/>
      <c r="P141" s="298"/>
      <c r="Q141" s="219"/>
      <c r="R141" s="298"/>
      <c r="S141" s="298"/>
      <c r="T141" s="219"/>
      <c r="U141" s="123">
        <f t="shared" si="26"/>
        <v>106521</v>
      </c>
      <c r="V141" s="298"/>
      <c r="W141" s="298"/>
      <c r="X141" s="298"/>
      <c r="Y141" s="219"/>
      <c r="Z141" s="298"/>
      <c r="AA141" s="298"/>
      <c r="AB141" s="219"/>
      <c r="AC141" s="123">
        <f t="shared" si="27"/>
        <v>0</v>
      </c>
      <c r="AD141" s="298"/>
      <c r="AE141" s="298"/>
      <c r="AF141" s="298"/>
      <c r="AG141" s="219"/>
      <c r="AH141" s="298"/>
      <c r="AI141" s="298"/>
      <c r="AJ141" s="219"/>
      <c r="AK141" s="123">
        <f t="shared" si="28"/>
        <v>0</v>
      </c>
      <c r="AL141" s="121">
        <f t="shared" si="29"/>
        <v>106521</v>
      </c>
      <c r="AM141" s="172" t="s">
        <v>1170</v>
      </c>
      <c r="AN141" s="144" t="s">
        <v>797</v>
      </c>
      <c r="AO141" s="208" t="s">
        <v>793</v>
      </c>
      <c r="AP141" s="208"/>
      <c r="AQ141" s="207"/>
    </row>
    <row r="142" spans="1:43" s="75" customFormat="1" ht="51" customHeight="1">
      <c r="A142" s="297" t="s">
        <v>1171</v>
      </c>
      <c r="B142" s="342" t="s">
        <v>1172</v>
      </c>
      <c r="C142" s="116" t="s">
        <v>823</v>
      </c>
      <c r="D142" s="116" t="s">
        <v>40</v>
      </c>
      <c r="E142" s="117" t="s">
        <v>1107</v>
      </c>
      <c r="F142" s="298"/>
      <c r="G142" s="298"/>
      <c r="H142" s="298"/>
      <c r="I142" s="219"/>
      <c r="J142" s="298"/>
      <c r="K142" s="298"/>
      <c r="L142" s="219"/>
      <c r="M142" s="123">
        <f t="shared" si="25"/>
        <v>0</v>
      </c>
      <c r="N142" s="298">
        <v>513980</v>
      </c>
      <c r="O142" s="298"/>
      <c r="P142" s="298"/>
      <c r="Q142" s="219"/>
      <c r="R142" s="298"/>
      <c r="S142" s="298"/>
      <c r="T142" s="219"/>
      <c r="U142" s="123">
        <f t="shared" si="26"/>
        <v>513980</v>
      </c>
      <c r="V142" s="298"/>
      <c r="W142" s="298"/>
      <c r="X142" s="298"/>
      <c r="Y142" s="219"/>
      <c r="Z142" s="298"/>
      <c r="AA142" s="298"/>
      <c r="AB142" s="219"/>
      <c r="AC142" s="123">
        <f t="shared" si="27"/>
        <v>0</v>
      </c>
      <c r="AD142" s="298"/>
      <c r="AE142" s="298"/>
      <c r="AF142" s="298"/>
      <c r="AG142" s="219"/>
      <c r="AH142" s="298"/>
      <c r="AI142" s="298"/>
      <c r="AJ142" s="219"/>
      <c r="AK142" s="123">
        <f t="shared" si="28"/>
        <v>0</v>
      </c>
      <c r="AL142" s="121">
        <f t="shared" si="29"/>
        <v>513980</v>
      </c>
      <c r="AM142" s="342" t="s">
        <v>1172</v>
      </c>
      <c r="AN142" s="144" t="s">
        <v>797</v>
      </c>
      <c r="AO142" s="208" t="s">
        <v>1109</v>
      </c>
      <c r="AP142" s="208"/>
      <c r="AQ142" s="207"/>
    </row>
    <row r="143" spans="1:43" s="75" customFormat="1" ht="51" customHeight="1">
      <c r="A143" s="297" t="s">
        <v>1173</v>
      </c>
      <c r="B143" s="342" t="s">
        <v>1174</v>
      </c>
      <c r="C143" s="116" t="s">
        <v>823</v>
      </c>
      <c r="D143" s="116" t="s">
        <v>40</v>
      </c>
      <c r="E143" s="324" t="s">
        <v>919</v>
      </c>
      <c r="F143" s="298"/>
      <c r="G143" s="298"/>
      <c r="H143" s="298"/>
      <c r="I143" s="219"/>
      <c r="J143" s="298"/>
      <c r="K143" s="298"/>
      <c r="L143" s="219"/>
      <c r="M143" s="123">
        <f t="shared" si="25"/>
        <v>0</v>
      </c>
      <c r="N143" s="298">
        <v>591200</v>
      </c>
      <c r="O143" s="298"/>
      <c r="P143" s="298"/>
      <c r="Q143" s="219"/>
      <c r="R143" s="298"/>
      <c r="S143" s="298"/>
      <c r="T143" s="219"/>
      <c r="U143" s="123">
        <f t="shared" si="26"/>
        <v>591200</v>
      </c>
      <c r="V143" s="298"/>
      <c r="W143" s="298"/>
      <c r="X143" s="298"/>
      <c r="Y143" s="219"/>
      <c r="Z143" s="298"/>
      <c r="AA143" s="298"/>
      <c r="AB143" s="219"/>
      <c r="AC143" s="123">
        <f t="shared" si="27"/>
        <v>0</v>
      </c>
      <c r="AD143" s="298"/>
      <c r="AE143" s="298"/>
      <c r="AF143" s="298"/>
      <c r="AG143" s="219"/>
      <c r="AH143" s="298"/>
      <c r="AI143" s="298"/>
      <c r="AJ143" s="219"/>
      <c r="AK143" s="123">
        <f t="shared" si="28"/>
        <v>0</v>
      </c>
      <c r="AL143" s="121">
        <f t="shared" si="29"/>
        <v>591200</v>
      </c>
      <c r="AM143" s="342" t="s">
        <v>1175</v>
      </c>
      <c r="AN143" s="144" t="s">
        <v>797</v>
      </c>
      <c r="AO143" s="208" t="s">
        <v>921</v>
      </c>
      <c r="AP143" s="208"/>
      <c r="AQ143" s="207"/>
    </row>
    <row r="144" spans="1:43" s="75" customFormat="1" ht="51" customHeight="1">
      <c r="A144" s="297" t="s">
        <v>1176</v>
      </c>
      <c r="B144" s="227" t="s">
        <v>1177</v>
      </c>
      <c r="C144" s="116" t="s">
        <v>869</v>
      </c>
      <c r="D144" s="116" t="s">
        <v>27</v>
      </c>
      <c r="E144" s="324" t="s">
        <v>981</v>
      </c>
      <c r="F144" s="298">
        <v>1103</v>
      </c>
      <c r="G144" s="298"/>
      <c r="H144" s="298"/>
      <c r="I144" s="219"/>
      <c r="J144" s="298"/>
      <c r="K144" s="298"/>
      <c r="L144" s="219"/>
      <c r="M144" s="123">
        <f t="shared" si="25"/>
        <v>1103</v>
      </c>
      <c r="N144" s="298"/>
      <c r="O144" s="298"/>
      <c r="P144" s="298"/>
      <c r="Q144" s="219"/>
      <c r="R144" s="298"/>
      <c r="S144" s="298"/>
      <c r="T144" s="219"/>
      <c r="U144" s="123">
        <f t="shared" si="26"/>
        <v>0</v>
      </c>
      <c r="V144" s="298"/>
      <c r="W144" s="298"/>
      <c r="X144" s="298"/>
      <c r="Y144" s="219"/>
      <c r="Z144" s="298"/>
      <c r="AA144" s="298"/>
      <c r="AB144" s="219"/>
      <c r="AC144" s="123">
        <f t="shared" si="27"/>
        <v>0</v>
      </c>
      <c r="AD144" s="298"/>
      <c r="AE144" s="298"/>
      <c r="AF144" s="298"/>
      <c r="AG144" s="219"/>
      <c r="AH144" s="298"/>
      <c r="AI144" s="298"/>
      <c r="AJ144" s="219"/>
      <c r="AK144" s="123">
        <f t="shared" si="28"/>
        <v>0</v>
      </c>
      <c r="AL144" s="121">
        <f t="shared" si="29"/>
        <v>1103</v>
      </c>
      <c r="AM144" s="227" t="s">
        <v>1178</v>
      </c>
      <c r="AN144" s="144" t="s">
        <v>199</v>
      </c>
      <c r="AO144" s="208" t="s">
        <v>983</v>
      </c>
      <c r="AP144" s="147" t="s">
        <v>33</v>
      </c>
      <c r="AQ144" s="142" t="s">
        <v>186</v>
      </c>
    </row>
    <row r="145" spans="1:43" s="75" customFormat="1" ht="51" customHeight="1">
      <c r="A145" s="297" t="s">
        <v>1179</v>
      </c>
      <c r="B145" s="227" t="s">
        <v>1180</v>
      </c>
      <c r="C145" s="116" t="s">
        <v>823</v>
      </c>
      <c r="D145" s="116" t="s">
        <v>27</v>
      </c>
      <c r="E145" s="324" t="s">
        <v>981</v>
      </c>
      <c r="F145" s="298">
        <v>4500</v>
      </c>
      <c r="G145" s="298"/>
      <c r="H145" s="298"/>
      <c r="I145" s="219"/>
      <c r="J145" s="298"/>
      <c r="K145" s="298"/>
      <c r="L145" s="219"/>
      <c r="M145" s="123">
        <f t="shared" si="25"/>
        <v>4500</v>
      </c>
      <c r="N145" s="298"/>
      <c r="O145" s="298"/>
      <c r="P145" s="298"/>
      <c r="Q145" s="219"/>
      <c r="R145" s="298"/>
      <c r="S145" s="298"/>
      <c r="T145" s="219"/>
      <c r="U145" s="123">
        <f t="shared" si="26"/>
        <v>0</v>
      </c>
      <c r="V145" s="298"/>
      <c r="W145" s="298"/>
      <c r="X145" s="298"/>
      <c r="Y145" s="219"/>
      <c r="Z145" s="298"/>
      <c r="AA145" s="298"/>
      <c r="AB145" s="219"/>
      <c r="AC145" s="123">
        <f t="shared" si="27"/>
        <v>0</v>
      </c>
      <c r="AD145" s="298"/>
      <c r="AE145" s="298"/>
      <c r="AF145" s="298"/>
      <c r="AG145" s="219"/>
      <c r="AH145" s="298"/>
      <c r="AI145" s="298"/>
      <c r="AJ145" s="219"/>
      <c r="AK145" s="123">
        <f t="shared" si="28"/>
        <v>0</v>
      </c>
      <c r="AL145" s="121">
        <f t="shared" si="29"/>
        <v>4500</v>
      </c>
      <c r="AM145" s="227" t="s">
        <v>1181</v>
      </c>
      <c r="AN145" s="144" t="s">
        <v>199</v>
      </c>
      <c r="AO145" s="208" t="s">
        <v>983</v>
      </c>
      <c r="AP145" s="147" t="s">
        <v>33</v>
      </c>
      <c r="AQ145" s="142" t="s">
        <v>186</v>
      </c>
    </row>
    <row r="146" spans="1:43" s="75" customFormat="1" ht="51">
      <c r="A146" s="297" t="s">
        <v>1182</v>
      </c>
      <c r="B146" s="227" t="s">
        <v>1183</v>
      </c>
      <c r="C146" s="116" t="s">
        <v>840</v>
      </c>
      <c r="D146" s="116" t="s">
        <v>27</v>
      </c>
      <c r="E146" s="117" t="s">
        <v>861</v>
      </c>
      <c r="F146" s="298">
        <v>12000</v>
      </c>
      <c r="G146" s="298"/>
      <c r="H146" s="298"/>
      <c r="I146" s="219"/>
      <c r="J146" s="298"/>
      <c r="K146" s="298"/>
      <c r="L146" s="219"/>
      <c r="M146" s="123">
        <f t="shared" si="25"/>
        <v>12000</v>
      </c>
      <c r="N146" s="298"/>
      <c r="O146" s="298"/>
      <c r="P146" s="298"/>
      <c r="Q146" s="219"/>
      <c r="R146" s="298"/>
      <c r="S146" s="298"/>
      <c r="T146" s="219"/>
      <c r="U146" s="123">
        <f t="shared" si="26"/>
        <v>0</v>
      </c>
      <c r="V146" s="298"/>
      <c r="W146" s="298"/>
      <c r="X146" s="298"/>
      <c r="Y146" s="219"/>
      <c r="Z146" s="298"/>
      <c r="AA146" s="298"/>
      <c r="AB146" s="219"/>
      <c r="AC146" s="123">
        <f t="shared" si="27"/>
        <v>0</v>
      </c>
      <c r="AD146" s="298"/>
      <c r="AE146" s="298"/>
      <c r="AF146" s="298"/>
      <c r="AG146" s="219"/>
      <c r="AH146" s="298"/>
      <c r="AI146" s="298"/>
      <c r="AJ146" s="219"/>
      <c r="AK146" s="123">
        <f t="shared" si="28"/>
        <v>0</v>
      </c>
      <c r="AL146" s="121">
        <f t="shared" si="29"/>
        <v>12000</v>
      </c>
      <c r="AM146" s="227" t="s">
        <v>1184</v>
      </c>
      <c r="AN146" s="144" t="s">
        <v>797</v>
      </c>
      <c r="AO146" s="208" t="s">
        <v>863</v>
      </c>
      <c r="AP146" s="208"/>
      <c r="AQ146" s="207"/>
    </row>
    <row r="147" spans="1:43" s="75" customFormat="1" ht="51" customHeight="1">
      <c r="A147" s="297" t="s">
        <v>1185</v>
      </c>
      <c r="B147" s="227" t="s">
        <v>1186</v>
      </c>
      <c r="C147" s="116" t="s">
        <v>840</v>
      </c>
      <c r="D147" s="116" t="s">
        <v>27</v>
      </c>
      <c r="E147" s="117" t="s">
        <v>786</v>
      </c>
      <c r="F147" s="298">
        <v>7000</v>
      </c>
      <c r="G147" s="298"/>
      <c r="H147" s="298"/>
      <c r="I147" s="219"/>
      <c r="J147" s="298"/>
      <c r="K147" s="298"/>
      <c r="L147" s="219"/>
      <c r="M147" s="123">
        <f t="shared" si="25"/>
        <v>7000</v>
      </c>
      <c r="N147" s="298"/>
      <c r="O147" s="298"/>
      <c r="P147" s="298"/>
      <c r="Q147" s="219"/>
      <c r="R147" s="298"/>
      <c r="S147" s="298"/>
      <c r="T147" s="219"/>
      <c r="U147" s="123">
        <f t="shared" si="26"/>
        <v>0</v>
      </c>
      <c r="V147" s="298"/>
      <c r="W147" s="298"/>
      <c r="X147" s="298"/>
      <c r="Y147" s="219"/>
      <c r="Z147" s="298"/>
      <c r="AA147" s="298"/>
      <c r="AB147" s="219"/>
      <c r="AC147" s="123">
        <f t="shared" si="27"/>
        <v>0</v>
      </c>
      <c r="AD147" s="298"/>
      <c r="AE147" s="298"/>
      <c r="AF147" s="298"/>
      <c r="AG147" s="219"/>
      <c r="AH147" s="298"/>
      <c r="AI147" s="298"/>
      <c r="AJ147" s="219"/>
      <c r="AK147" s="123">
        <f t="shared" si="28"/>
        <v>0</v>
      </c>
      <c r="AL147" s="121">
        <f t="shared" si="29"/>
        <v>7000</v>
      </c>
      <c r="AM147" s="227" t="s">
        <v>1187</v>
      </c>
      <c r="AN147" s="144" t="s">
        <v>199</v>
      </c>
      <c r="AO147" s="208" t="s">
        <v>788</v>
      </c>
      <c r="AP147" s="147" t="s">
        <v>33</v>
      </c>
      <c r="AQ147" s="142" t="s">
        <v>186</v>
      </c>
    </row>
    <row r="148" spans="1:43" s="75" customFormat="1" ht="51" customHeight="1">
      <c r="A148" s="297" t="s">
        <v>1188</v>
      </c>
      <c r="B148" s="227" t="s">
        <v>1189</v>
      </c>
      <c r="C148" s="116" t="s">
        <v>869</v>
      </c>
      <c r="D148" s="116" t="s">
        <v>27</v>
      </c>
      <c r="E148" s="117" t="s">
        <v>786</v>
      </c>
      <c r="F148" s="298">
        <v>9403</v>
      </c>
      <c r="G148" s="298"/>
      <c r="H148" s="298"/>
      <c r="I148" s="219"/>
      <c r="J148" s="298"/>
      <c r="K148" s="298"/>
      <c r="L148" s="219"/>
      <c r="M148" s="123">
        <f t="shared" si="25"/>
        <v>9403</v>
      </c>
      <c r="N148" s="298"/>
      <c r="O148" s="298"/>
      <c r="P148" s="298"/>
      <c r="Q148" s="219"/>
      <c r="R148" s="298"/>
      <c r="S148" s="298"/>
      <c r="T148" s="219"/>
      <c r="U148" s="123">
        <f t="shared" si="26"/>
        <v>0</v>
      </c>
      <c r="V148" s="298"/>
      <c r="W148" s="298"/>
      <c r="X148" s="298"/>
      <c r="Y148" s="219"/>
      <c r="Z148" s="298"/>
      <c r="AA148" s="298"/>
      <c r="AB148" s="219"/>
      <c r="AC148" s="123">
        <f t="shared" si="27"/>
        <v>0</v>
      </c>
      <c r="AD148" s="298"/>
      <c r="AE148" s="298"/>
      <c r="AF148" s="298"/>
      <c r="AG148" s="219"/>
      <c r="AH148" s="298"/>
      <c r="AI148" s="298"/>
      <c r="AJ148" s="219"/>
      <c r="AK148" s="123">
        <f t="shared" si="28"/>
        <v>0</v>
      </c>
      <c r="AL148" s="121">
        <f t="shared" si="29"/>
        <v>9403</v>
      </c>
      <c r="AM148" s="227" t="s">
        <v>1190</v>
      </c>
      <c r="AN148" s="144" t="s">
        <v>199</v>
      </c>
      <c r="AO148" s="208" t="s">
        <v>788</v>
      </c>
      <c r="AP148" s="147" t="s">
        <v>33</v>
      </c>
      <c r="AQ148" s="142" t="s">
        <v>186</v>
      </c>
    </row>
    <row r="149" spans="1:43" s="75" customFormat="1" ht="51" customHeight="1">
      <c r="A149" s="297" t="s">
        <v>1191</v>
      </c>
      <c r="B149" s="342" t="s">
        <v>1192</v>
      </c>
      <c r="C149" s="116" t="s">
        <v>840</v>
      </c>
      <c r="D149" s="116" t="s">
        <v>27</v>
      </c>
      <c r="E149" s="117" t="s">
        <v>801</v>
      </c>
      <c r="F149" s="298">
        <v>9827</v>
      </c>
      <c r="G149" s="298"/>
      <c r="H149" s="298"/>
      <c r="I149" s="219"/>
      <c r="J149" s="298"/>
      <c r="K149" s="298"/>
      <c r="L149" s="219"/>
      <c r="M149" s="123">
        <f t="shared" si="25"/>
        <v>9827</v>
      </c>
      <c r="N149" s="298"/>
      <c r="O149" s="298"/>
      <c r="P149" s="298"/>
      <c r="Q149" s="219"/>
      <c r="R149" s="298"/>
      <c r="S149" s="298"/>
      <c r="T149" s="219"/>
      <c r="U149" s="123">
        <f t="shared" si="26"/>
        <v>0</v>
      </c>
      <c r="V149" s="298"/>
      <c r="W149" s="298"/>
      <c r="X149" s="298"/>
      <c r="Y149" s="219"/>
      <c r="Z149" s="298"/>
      <c r="AA149" s="298"/>
      <c r="AB149" s="219"/>
      <c r="AC149" s="123">
        <f t="shared" si="27"/>
        <v>0</v>
      </c>
      <c r="AD149" s="298"/>
      <c r="AE149" s="298"/>
      <c r="AF149" s="298"/>
      <c r="AG149" s="219"/>
      <c r="AH149" s="298"/>
      <c r="AI149" s="298"/>
      <c r="AJ149" s="219"/>
      <c r="AK149" s="123">
        <f t="shared" si="28"/>
        <v>0</v>
      </c>
      <c r="AL149" s="121">
        <f t="shared" si="29"/>
        <v>9827</v>
      </c>
      <c r="AM149" s="342" t="s">
        <v>1192</v>
      </c>
      <c r="AN149" s="144" t="s">
        <v>199</v>
      </c>
      <c r="AO149" s="208" t="s">
        <v>802</v>
      </c>
      <c r="AP149" s="147" t="s">
        <v>33</v>
      </c>
      <c r="AQ149" s="142" t="s">
        <v>186</v>
      </c>
    </row>
    <row r="150" spans="1:43" s="75" customFormat="1" ht="42.2" customHeight="1">
      <c r="A150" s="297" t="s">
        <v>1193</v>
      </c>
      <c r="B150" s="227" t="s">
        <v>1194</v>
      </c>
      <c r="C150" s="116" t="s">
        <v>852</v>
      </c>
      <c r="D150" s="116" t="s">
        <v>27</v>
      </c>
      <c r="E150" s="117" t="s">
        <v>955</v>
      </c>
      <c r="F150" s="298">
        <v>7000</v>
      </c>
      <c r="G150" s="298"/>
      <c r="H150" s="298"/>
      <c r="I150" s="219"/>
      <c r="J150" s="298"/>
      <c r="K150" s="298"/>
      <c r="L150" s="219"/>
      <c r="M150" s="123">
        <f t="shared" si="25"/>
        <v>7000</v>
      </c>
      <c r="N150" s="298"/>
      <c r="O150" s="298"/>
      <c r="P150" s="298"/>
      <c r="Q150" s="219"/>
      <c r="R150" s="298"/>
      <c r="S150" s="298"/>
      <c r="T150" s="219"/>
      <c r="U150" s="123">
        <f t="shared" si="26"/>
        <v>0</v>
      </c>
      <c r="V150" s="298"/>
      <c r="W150" s="298"/>
      <c r="X150" s="298"/>
      <c r="Y150" s="219"/>
      <c r="Z150" s="298"/>
      <c r="AA150" s="298"/>
      <c r="AB150" s="219"/>
      <c r="AC150" s="123">
        <f t="shared" si="27"/>
        <v>0</v>
      </c>
      <c r="AD150" s="298"/>
      <c r="AE150" s="298"/>
      <c r="AF150" s="298"/>
      <c r="AG150" s="219"/>
      <c r="AH150" s="298"/>
      <c r="AI150" s="298"/>
      <c r="AJ150" s="219"/>
      <c r="AK150" s="123">
        <f t="shared" si="28"/>
        <v>0</v>
      </c>
      <c r="AL150" s="121">
        <f t="shared" si="29"/>
        <v>7000</v>
      </c>
      <c r="AM150" s="198" t="s">
        <v>1195</v>
      </c>
      <c r="AN150" s="144" t="s">
        <v>199</v>
      </c>
      <c r="AO150" s="208" t="s">
        <v>957</v>
      </c>
      <c r="AP150" s="147" t="s">
        <v>33</v>
      </c>
      <c r="AQ150" s="142" t="s">
        <v>186</v>
      </c>
    </row>
    <row r="151" spans="1:43" s="75" customFormat="1" ht="51" customHeight="1">
      <c r="A151" s="297" t="s">
        <v>1196</v>
      </c>
      <c r="B151" s="338" t="s">
        <v>1197</v>
      </c>
      <c r="C151" s="116" t="s">
        <v>840</v>
      </c>
      <c r="D151" s="116" t="s">
        <v>27</v>
      </c>
      <c r="E151" s="117" t="s">
        <v>955</v>
      </c>
      <c r="F151" s="298">
        <v>6542</v>
      </c>
      <c r="G151" s="298"/>
      <c r="H151" s="298"/>
      <c r="I151" s="219"/>
      <c r="J151" s="298"/>
      <c r="K151" s="298"/>
      <c r="L151" s="219"/>
      <c r="M151" s="123">
        <f t="shared" si="25"/>
        <v>6542</v>
      </c>
      <c r="N151" s="298"/>
      <c r="O151" s="298"/>
      <c r="P151" s="298"/>
      <c r="Q151" s="219"/>
      <c r="R151" s="298"/>
      <c r="S151" s="298"/>
      <c r="T151" s="219"/>
      <c r="U151" s="123">
        <f t="shared" si="26"/>
        <v>0</v>
      </c>
      <c r="V151" s="298"/>
      <c r="W151" s="298"/>
      <c r="X151" s="298"/>
      <c r="Y151" s="219"/>
      <c r="Z151" s="298"/>
      <c r="AA151" s="298"/>
      <c r="AB151" s="219"/>
      <c r="AC151" s="123">
        <f t="shared" si="27"/>
        <v>0</v>
      </c>
      <c r="AD151" s="298"/>
      <c r="AE151" s="298"/>
      <c r="AF151" s="298"/>
      <c r="AG151" s="219"/>
      <c r="AH151" s="298"/>
      <c r="AI151" s="298"/>
      <c r="AJ151" s="219"/>
      <c r="AK151" s="123">
        <f t="shared" si="28"/>
        <v>0</v>
      </c>
      <c r="AL151" s="121">
        <f t="shared" si="29"/>
        <v>6542</v>
      </c>
      <c r="AM151" s="198" t="s">
        <v>1198</v>
      </c>
      <c r="AN151" s="144" t="s">
        <v>797</v>
      </c>
      <c r="AO151" s="208" t="s">
        <v>957</v>
      </c>
      <c r="AP151" s="147"/>
      <c r="AQ151" s="142"/>
    </row>
    <row r="152" spans="1:43" s="75" customFormat="1" ht="51">
      <c r="A152" s="297" t="s">
        <v>1199</v>
      </c>
      <c r="B152" s="227" t="s">
        <v>1200</v>
      </c>
      <c r="C152" s="116" t="s">
        <v>869</v>
      </c>
      <c r="D152" s="116" t="s">
        <v>27</v>
      </c>
      <c r="E152" s="117" t="s">
        <v>824</v>
      </c>
      <c r="F152" s="298">
        <v>1557</v>
      </c>
      <c r="G152" s="298"/>
      <c r="H152" s="298"/>
      <c r="I152" s="219"/>
      <c r="J152" s="298"/>
      <c r="K152" s="298"/>
      <c r="L152" s="219"/>
      <c r="M152" s="123">
        <f t="shared" si="25"/>
        <v>1557</v>
      </c>
      <c r="N152" s="298"/>
      <c r="O152" s="298"/>
      <c r="P152" s="298"/>
      <c r="Q152" s="219"/>
      <c r="R152" s="298"/>
      <c r="S152" s="298"/>
      <c r="T152" s="219"/>
      <c r="U152" s="123">
        <f t="shared" si="26"/>
        <v>0</v>
      </c>
      <c r="V152" s="298"/>
      <c r="W152" s="298"/>
      <c r="X152" s="298"/>
      <c r="Y152" s="219"/>
      <c r="Z152" s="298"/>
      <c r="AA152" s="298"/>
      <c r="AB152" s="219"/>
      <c r="AC152" s="123">
        <f t="shared" si="27"/>
        <v>0</v>
      </c>
      <c r="AD152" s="298"/>
      <c r="AE152" s="298"/>
      <c r="AF152" s="298"/>
      <c r="AG152" s="219"/>
      <c r="AH152" s="298"/>
      <c r="AI152" s="298"/>
      <c r="AJ152" s="219"/>
      <c r="AK152" s="123">
        <f t="shared" si="28"/>
        <v>0</v>
      </c>
      <c r="AL152" s="121">
        <f t="shared" si="29"/>
        <v>1557</v>
      </c>
      <c r="AM152" s="227" t="s">
        <v>1201</v>
      </c>
      <c r="AN152" s="144" t="s">
        <v>199</v>
      </c>
      <c r="AO152" s="208" t="s">
        <v>826</v>
      </c>
      <c r="AP152" s="147" t="s">
        <v>33</v>
      </c>
      <c r="AQ152" s="142" t="s">
        <v>186</v>
      </c>
    </row>
    <row r="153" spans="1:43" s="75" customFormat="1" ht="51" customHeight="1">
      <c r="A153" s="297" t="s">
        <v>1202</v>
      </c>
      <c r="B153" s="227" t="s">
        <v>1203</v>
      </c>
      <c r="C153" s="116" t="s">
        <v>823</v>
      </c>
      <c r="D153" s="116" t="s">
        <v>27</v>
      </c>
      <c r="E153" s="117" t="s">
        <v>824</v>
      </c>
      <c r="F153" s="298">
        <v>3540</v>
      </c>
      <c r="G153" s="298"/>
      <c r="H153" s="298"/>
      <c r="I153" s="219"/>
      <c r="J153" s="298"/>
      <c r="K153" s="298"/>
      <c r="L153" s="219"/>
      <c r="M153" s="123">
        <f t="shared" si="25"/>
        <v>3540</v>
      </c>
      <c r="N153" s="298"/>
      <c r="O153" s="298"/>
      <c r="P153" s="298"/>
      <c r="Q153" s="219"/>
      <c r="R153" s="298"/>
      <c r="S153" s="298"/>
      <c r="T153" s="219"/>
      <c r="U153" s="123">
        <f t="shared" si="26"/>
        <v>0</v>
      </c>
      <c r="V153" s="298"/>
      <c r="W153" s="298"/>
      <c r="X153" s="298"/>
      <c r="Y153" s="219"/>
      <c r="Z153" s="298"/>
      <c r="AA153" s="298"/>
      <c r="AB153" s="219"/>
      <c r="AC153" s="123">
        <f t="shared" si="27"/>
        <v>0</v>
      </c>
      <c r="AD153" s="298"/>
      <c r="AE153" s="298"/>
      <c r="AF153" s="298"/>
      <c r="AG153" s="219"/>
      <c r="AH153" s="298"/>
      <c r="AI153" s="298"/>
      <c r="AJ153" s="219"/>
      <c r="AK153" s="123">
        <f t="shared" si="28"/>
        <v>0</v>
      </c>
      <c r="AL153" s="121">
        <f t="shared" si="29"/>
        <v>3540</v>
      </c>
      <c r="AM153" s="227" t="s">
        <v>1204</v>
      </c>
      <c r="AN153" s="144" t="s">
        <v>199</v>
      </c>
      <c r="AO153" s="208" t="s">
        <v>826</v>
      </c>
      <c r="AP153" s="147" t="s">
        <v>33</v>
      </c>
      <c r="AQ153" s="142" t="s">
        <v>186</v>
      </c>
    </row>
    <row r="154" spans="1:43" s="75" customFormat="1" ht="51" customHeight="1">
      <c r="A154" s="297" t="s">
        <v>1205</v>
      </c>
      <c r="B154" s="227" t="s">
        <v>1206</v>
      </c>
      <c r="C154" s="116" t="s">
        <v>840</v>
      </c>
      <c r="D154" s="116" t="s">
        <v>27</v>
      </c>
      <c r="E154" s="134" t="s">
        <v>791</v>
      </c>
      <c r="F154" s="298">
        <v>7000</v>
      </c>
      <c r="G154" s="298"/>
      <c r="H154" s="298"/>
      <c r="I154" s="219"/>
      <c r="J154" s="298"/>
      <c r="K154" s="298"/>
      <c r="L154" s="219"/>
      <c r="M154" s="123">
        <f t="shared" si="25"/>
        <v>7000</v>
      </c>
      <c r="N154" s="298"/>
      <c r="O154" s="298"/>
      <c r="P154" s="298"/>
      <c r="Q154" s="219"/>
      <c r="R154" s="298"/>
      <c r="S154" s="298"/>
      <c r="T154" s="219"/>
      <c r="U154" s="123">
        <f t="shared" si="26"/>
        <v>0</v>
      </c>
      <c r="V154" s="298"/>
      <c r="W154" s="298"/>
      <c r="X154" s="298"/>
      <c r="Y154" s="219"/>
      <c r="Z154" s="298"/>
      <c r="AA154" s="298"/>
      <c r="AB154" s="219"/>
      <c r="AC154" s="123">
        <f t="shared" si="27"/>
        <v>0</v>
      </c>
      <c r="AD154" s="298"/>
      <c r="AE154" s="298"/>
      <c r="AF154" s="298"/>
      <c r="AG154" s="219"/>
      <c r="AH154" s="298"/>
      <c r="AI154" s="298"/>
      <c r="AJ154" s="219"/>
      <c r="AK154" s="123">
        <f t="shared" si="28"/>
        <v>0</v>
      </c>
      <c r="AL154" s="121">
        <f t="shared" si="29"/>
        <v>7000</v>
      </c>
      <c r="AM154" s="227" t="s">
        <v>1207</v>
      </c>
      <c r="AN154" s="144" t="s">
        <v>199</v>
      </c>
      <c r="AO154" s="208" t="s">
        <v>793</v>
      </c>
      <c r="AP154" s="147" t="s">
        <v>33</v>
      </c>
      <c r="AQ154" s="142" t="s">
        <v>186</v>
      </c>
    </row>
    <row r="155" spans="1:43" s="75" customFormat="1" ht="51" customHeight="1">
      <c r="A155" s="297" t="s">
        <v>1208</v>
      </c>
      <c r="B155" s="227" t="s">
        <v>1209</v>
      </c>
      <c r="C155" s="116" t="s">
        <v>866</v>
      </c>
      <c r="D155" s="116" t="s">
        <v>27</v>
      </c>
      <c r="E155" s="117" t="s">
        <v>1107</v>
      </c>
      <c r="F155" s="298">
        <v>19500</v>
      </c>
      <c r="G155" s="298"/>
      <c r="H155" s="298"/>
      <c r="I155" s="219"/>
      <c r="J155" s="298"/>
      <c r="K155" s="298"/>
      <c r="L155" s="219"/>
      <c r="M155" s="123">
        <f t="shared" si="25"/>
        <v>19500</v>
      </c>
      <c r="N155" s="298"/>
      <c r="O155" s="298"/>
      <c r="P155" s="298"/>
      <c r="Q155" s="219"/>
      <c r="R155" s="298"/>
      <c r="S155" s="298"/>
      <c r="T155" s="219"/>
      <c r="U155" s="123">
        <f t="shared" si="26"/>
        <v>0</v>
      </c>
      <c r="V155" s="298"/>
      <c r="W155" s="298"/>
      <c r="X155" s="298"/>
      <c r="Y155" s="219"/>
      <c r="Z155" s="298"/>
      <c r="AA155" s="298"/>
      <c r="AB155" s="219"/>
      <c r="AC155" s="123">
        <f t="shared" si="27"/>
        <v>0</v>
      </c>
      <c r="AD155" s="298"/>
      <c r="AE155" s="298"/>
      <c r="AF155" s="298"/>
      <c r="AG155" s="219"/>
      <c r="AH155" s="298"/>
      <c r="AI155" s="298"/>
      <c r="AJ155" s="219"/>
      <c r="AK155" s="123">
        <f t="shared" si="28"/>
        <v>0</v>
      </c>
      <c r="AL155" s="121">
        <f t="shared" si="29"/>
        <v>19500</v>
      </c>
      <c r="AM155" s="227" t="s">
        <v>1210</v>
      </c>
      <c r="AN155" s="144" t="s">
        <v>797</v>
      </c>
      <c r="AO155" s="208" t="s">
        <v>1109</v>
      </c>
      <c r="AP155" s="208"/>
      <c r="AQ155" s="207"/>
    </row>
    <row r="156" spans="1:43" s="75" customFormat="1" ht="51" customHeight="1">
      <c r="A156" s="297" t="s">
        <v>1211</v>
      </c>
      <c r="B156" s="227" t="s">
        <v>1212</v>
      </c>
      <c r="C156" s="116" t="s">
        <v>840</v>
      </c>
      <c r="D156" s="116" t="s">
        <v>27</v>
      </c>
      <c r="E156" s="117" t="s">
        <v>1107</v>
      </c>
      <c r="F156" s="298">
        <v>3000</v>
      </c>
      <c r="G156" s="298"/>
      <c r="H156" s="298"/>
      <c r="I156" s="219"/>
      <c r="J156" s="298"/>
      <c r="K156" s="298"/>
      <c r="L156" s="219"/>
      <c r="M156" s="123">
        <f t="shared" si="25"/>
        <v>3000</v>
      </c>
      <c r="N156" s="298"/>
      <c r="O156" s="298"/>
      <c r="P156" s="298"/>
      <c r="Q156" s="219"/>
      <c r="R156" s="298"/>
      <c r="S156" s="298"/>
      <c r="T156" s="219"/>
      <c r="U156" s="123">
        <f t="shared" si="26"/>
        <v>0</v>
      </c>
      <c r="V156" s="298"/>
      <c r="W156" s="298"/>
      <c r="X156" s="298"/>
      <c r="Y156" s="219"/>
      <c r="Z156" s="298"/>
      <c r="AA156" s="298"/>
      <c r="AB156" s="219"/>
      <c r="AC156" s="123">
        <f t="shared" si="27"/>
        <v>0</v>
      </c>
      <c r="AD156" s="298"/>
      <c r="AE156" s="298"/>
      <c r="AF156" s="298"/>
      <c r="AG156" s="219"/>
      <c r="AH156" s="298"/>
      <c r="AI156" s="298"/>
      <c r="AJ156" s="219"/>
      <c r="AK156" s="123">
        <f t="shared" si="28"/>
        <v>0</v>
      </c>
      <c r="AL156" s="121">
        <f t="shared" si="29"/>
        <v>3000</v>
      </c>
      <c r="AM156" s="227" t="s">
        <v>1213</v>
      </c>
      <c r="AN156" s="144" t="s">
        <v>199</v>
      </c>
      <c r="AO156" s="208" t="s">
        <v>1109</v>
      </c>
      <c r="AP156" s="147" t="s">
        <v>33</v>
      </c>
      <c r="AQ156" s="142" t="s">
        <v>186</v>
      </c>
    </row>
    <row r="157" spans="1:43" s="75" customFormat="1" ht="51" customHeight="1">
      <c r="A157" s="297" t="s">
        <v>1214</v>
      </c>
      <c r="B157" s="227" t="s">
        <v>1215</v>
      </c>
      <c r="C157" s="116" t="s">
        <v>840</v>
      </c>
      <c r="D157" s="116" t="s">
        <v>27</v>
      </c>
      <c r="E157" s="117" t="s">
        <v>1107</v>
      </c>
      <c r="F157" s="298">
        <v>1000</v>
      </c>
      <c r="G157" s="298"/>
      <c r="H157" s="298"/>
      <c r="I157" s="219"/>
      <c r="J157" s="298"/>
      <c r="K157" s="298"/>
      <c r="L157" s="219"/>
      <c r="M157" s="123">
        <f t="shared" si="25"/>
        <v>1000</v>
      </c>
      <c r="N157" s="298"/>
      <c r="O157" s="298"/>
      <c r="P157" s="298"/>
      <c r="Q157" s="219"/>
      <c r="R157" s="298"/>
      <c r="S157" s="298"/>
      <c r="T157" s="219"/>
      <c r="U157" s="123">
        <f t="shared" si="26"/>
        <v>0</v>
      </c>
      <c r="V157" s="298"/>
      <c r="W157" s="298"/>
      <c r="X157" s="298"/>
      <c r="Y157" s="219"/>
      <c r="Z157" s="298"/>
      <c r="AA157" s="298"/>
      <c r="AB157" s="219"/>
      <c r="AC157" s="123">
        <f t="shared" si="27"/>
        <v>0</v>
      </c>
      <c r="AD157" s="298"/>
      <c r="AE157" s="298"/>
      <c r="AF157" s="298"/>
      <c r="AG157" s="219"/>
      <c r="AH157" s="298"/>
      <c r="AI157" s="298"/>
      <c r="AJ157" s="219"/>
      <c r="AK157" s="123">
        <f t="shared" si="28"/>
        <v>0</v>
      </c>
      <c r="AL157" s="121">
        <f t="shared" si="29"/>
        <v>1000</v>
      </c>
      <c r="AM157" s="227" t="s">
        <v>1216</v>
      </c>
      <c r="AN157" s="144" t="s">
        <v>199</v>
      </c>
      <c r="AO157" s="208" t="s">
        <v>1109</v>
      </c>
      <c r="AP157" s="147" t="s">
        <v>33</v>
      </c>
      <c r="AQ157" s="142" t="s">
        <v>186</v>
      </c>
    </row>
    <row r="158" spans="1:43" s="75" customFormat="1" ht="51" customHeight="1">
      <c r="A158" s="297" t="s">
        <v>1217</v>
      </c>
      <c r="B158" s="227" t="s">
        <v>1218</v>
      </c>
      <c r="C158" s="116" t="s">
        <v>840</v>
      </c>
      <c r="D158" s="116" t="s">
        <v>27</v>
      </c>
      <c r="E158" s="117" t="s">
        <v>943</v>
      </c>
      <c r="F158" s="298">
        <v>11500</v>
      </c>
      <c r="G158" s="298"/>
      <c r="H158" s="298"/>
      <c r="I158" s="219"/>
      <c r="J158" s="298"/>
      <c r="K158" s="298"/>
      <c r="L158" s="219"/>
      <c r="M158" s="123">
        <f t="shared" si="25"/>
        <v>11500</v>
      </c>
      <c r="N158" s="298"/>
      <c r="O158" s="298"/>
      <c r="P158" s="298"/>
      <c r="Q158" s="219"/>
      <c r="R158" s="298"/>
      <c r="S158" s="298"/>
      <c r="T158" s="219"/>
      <c r="U158" s="123">
        <f t="shared" si="26"/>
        <v>0</v>
      </c>
      <c r="V158" s="298"/>
      <c r="W158" s="298"/>
      <c r="X158" s="298"/>
      <c r="Y158" s="219"/>
      <c r="Z158" s="298"/>
      <c r="AA158" s="298"/>
      <c r="AB158" s="219"/>
      <c r="AC158" s="123">
        <f t="shared" si="27"/>
        <v>0</v>
      </c>
      <c r="AD158" s="298"/>
      <c r="AE158" s="298"/>
      <c r="AF158" s="298"/>
      <c r="AG158" s="219"/>
      <c r="AH158" s="298"/>
      <c r="AI158" s="298"/>
      <c r="AJ158" s="219"/>
      <c r="AK158" s="123">
        <f t="shared" si="28"/>
        <v>0</v>
      </c>
      <c r="AL158" s="121">
        <f t="shared" si="29"/>
        <v>11500</v>
      </c>
      <c r="AM158" s="227" t="s">
        <v>1219</v>
      </c>
      <c r="AN158" s="144" t="s">
        <v>199</v>
      </c>
      <c r="AO158" s="208" t="s">
        <v>944</v>
      </c>
      <c r="AP158" s="147" t="s">
        <v>33</v>
      </c>
      <c r="AQ158" s="142" t="s">
        <v>186</v>
      </c>
    </row>
    <row r="159" spans="1:43" s="75" customFormat="1" ht="51" customHeight="1">
      <c r="A159" s="297" t="s">
        <v>1220</v>
      </c>
      <c r="B159" s="338" t="s">
        <v>1221</v>
      </c>
      <c r="C159" s="116" t="s">
        <v>840</v>
      </c>
      <c r="D159" s="116" t="s">
        <v>27</v>
      </c>
      <c r="E159" s="323" t="s">
        <v>835</v>
      </c>
      <c r="F159" s="298">
        <v>2004</v>
      </c>
      <c r="G159" s="298"/>
      <c r="H159" s="298"/>
      <c r="I159" s="219"/>
      <c r="J159" s="298"/>
      <c r="K159" s="298"/>
      <c r="L159" s="219"/>
      <c r="M159" s="123">
        <f t="shared" si="25"/>
        <v>2004</v>
      </c>
      <c r="N159" s="298"/>
      <c r="O159" s="298"/>
      <c r="P159" s="298"/>
      <c r="Q159" s="219"/>
      <c r="R159" s="298"/>
      <c r="S159" s="298"/>
      <c r="T159" s="219"/>
      <c r="U159" s="123">
        <f t="shared" si="26"/>
        <v>0</v>
      </c>
      <c r="V159" s="298"/>
      <c r="W159" s="298"/>
      <c r="X159" s="298"/>
      <c r="Y159" s="219"/>
      <c r="Z159" s="298"/>
      <c r="AA159" s="298"/>
      <c r="AB159" s="219"/>
      <c r="AC159" s="123">
        <f t="shared" si="27"/>
        <v>0</v>
      </c>
      <c r="AD159" s="298"/>
      <c r="AE159" s="298"/>
      <c r="AF159" s="298"/>
      <c r="AG159" s="219"/>
      <c r="AH159" s="298"/>
      <c r="AI159" s="298"/>
      <c r="AJ159" s="219"/>
      <c r="AK159" s="123">
        <f t="shared" si="28"/>
        <v>0</v>
      </c>
      <c r="AL159" s="121">
        <f t="shared" si="29"/>
        <v>2004</v>
      </c>
      <c r="AM159" s="338" t="s">
        <v>1222</v>
      </c>
      <c r="AN159" s="144" t="s">
        <v>797</v>
      </c>
      <c r="AO159" s="208" t="s">
        <v>842</v>
      </c>
      <c r="AP159" s="208"/>
      <c r="AQ159" s="207"/>
    </row>
    <row r="160" spans="1:43" s="75" customFormat="1" ht="51" customHeight="1">
      <c r="A160" s="297" t="s">
        <v>1223</v>
      </c>
      <c r="B160" s="338" t="s">
        <v>1224</v>
      </c>
      <c r="C160" s="116" t="s">
        <v>852</v>
      </c>
      <c r="D160" s="116" t="s">
        <v>27</v>
      </c>
      <c r="E160" s="323" t="s">
        <v>835</v>
      </c>
      <c r="F160" s="298">
        <v>3569</v>
      </c>
      <c r="G160" s="298"/>
      <c r="H160" s="298"/>
      <c r="I160" s="219"/>
      <c r="J160" s="298"/>
      <c r="K160" s="298"/>
      <c r="L160" s="219"/>
      <c r="M160" s="123">
        <f t="shared" si="25"/>
        <v>3569</v>
      </c>
      <c r="N160" s="298"/>
      <c r="O160" s="298"/>
      <c r="P160" s="298"/>
      <c r="Q160" s="219"/>
      <c r="R160" s="298"/>
      <c r="S160" s="298"/>
      <c r="T160" s="219"/>
      <c r="U160" s="123">
        <f t="shared" si="26"/>
        <v>0</v>
      </c>
      <c r="V160" s="298"/>
      <c r="W160" s="298"/>
      <c r="X160" s="298"/>
      <c r="Y160" s="219"/>
      <c r="Z160" s="298"/>
      <c r="AA160" s="298"/>
      <c r="AB160" s="219"/>
      <c r="AC160" s="123">
        <f t="shared" si="27"/>
        <v>0</v>
      </c>
      <c r="AD160" s="298"/>
      <c r="AE160" s="298"/>
      <c r="AF160" s="298"/>
      <c r="AG160" s="219"/>
      <c r="AH160" s="298"/>
      <c r="AI160" s="298"/>
      <c r="AJ160" s="219"/>
      <c r="AK160" s="123">
        <f t="shared" si="28"/>
        <v>0</v>
      </c>
      <c r="AL160" s="121">
        <f t="shared" si="29"/>
        <v>3569</v>
      </c>
      <c r="AM160" s="338" t="s">
        <v>1225</v>
      </c>
      <c r="AN160" s="144" t="s">
        <v>199</v>
      </c>
      <c r="AO160" s="208" t="s">
        <v>842</v>
      </c>
      <c r="AP160" s="147" t="s">
        <v>33</v>
      </c>
      <c r="AQ160" s="142" t="s">
        <v>186</v>
      </c>
    </row>
    <row r="161" spans="1:43" s="75" customFormat="1" ht="51" customHeight="1">
      <c r="A161" s="297" t="s">
        <v>1226</v>
      </c>
      <c r="B161" s="338" t="s">
        <v>1227</v>
      </c>
      <c r="C161" s="116" t="s">
        <v>852</v>
      </c>
      <c r="D161" s="116" t="s">
        <v>27</v>
      </c>
      <c r="E161" s="323" t="s">
        <v>835</v>
      </c>
      <c r="F161" s="298">
        <v>2019</v>
      </c>
      <c r="G161" s="298"/>
      <c r="H161" s="298"/>
      <c r="I161" s="219"/>
      <c r="J161" s="298"/>
      <c r="K161" s="298"/>
      <c r="L161" s="219"/>
      <c r="M161" s="123">
        <f t="shared" si="25"/>
        <v>2019</v>
      </c>
      <c r="N161" s="298"/>
      <c r="O161" s="298"/>
      <c r="P161" s="298"/>
      <c r="Q161" s="219"/>
      <c r="R161" s="298"/>
      <c r="S161" s="298"/>
      <c r="T161" s="219"/>
      <c r="U161" s="123">
        <f t="shared" si="26"/>
        <v>0</v>
      </c>
      <c r="V161" s="298"/>
      <c r="W161" s="298"/>
      <c r="X161" s="298"/>
      <c r="Y161" s="219"/>
      <c r="Z161" s="298"/>
      <c r="AA161" s="298"/>
      <c r="AB161" s="219"/>
      <c r="AC161" s="123">
        <f t="shared" si="27"/>
        <v>0</v>
      </c>
      <c r="AD161" s="298"/>
      <c r="AE161" s="298"/>
      <c r="AF161" s="298"/>
      <c r="AG161" s="219"/>
      <c r="AH161" s="298"/>
      <c r="AI161" s="298"/>
      <c r="AJ161" s="219"/>
      <c r="AK161" s="123">
        <f t="shared" si="28"/>
        <v>0</v>
      </c>
      <c r="AL161" s="121">
        <f t="shared" si="29"/>
        <v>2019</v>
      </c>
      <c r="AM161" s="338" t="s">
        <v>1228</v>
      </c>
      <c r="AN161" s="144" t="s">
        <v>199</v>
      </c>
      <c r="AO161" s="208" t="s">
        <v>842</v>
      </c>
      <c r="AP161" s="147" t="s">
        <v>33</v>
      </c>
      <c r="AQ161" s="142" t="s">
        <v>186</v>
      </c>
    </row>
    <row r="162" spans="1:43" s="75" customFormat="1" ht="51" customHeight="1">
      <c r="A162" s="297" t="s">
        <v>1229</v>
      </c>
      <c r="B162" s="338" t="s">
        <v>1230</v>
      </c>
      <c r="C162" s="116" t="s">
        <v>840</v>
      </c>
      <c r="D162" s="116" t="s">
        <v>27</v>
      </c>
      <c r="E162" s="323" t="s">
        <v>835</v>
      </c>
      <c r="F162" s="298">
        <v>2408</v>
      </c>
      <c r="G162" s="298"/>
      <c r="H162" s="298"/>
      <c r="I162" s="219"/>
      <c r="J162" s="298"/>
      <c r="K162" s="298"/>
      <c r="L162" s="219"/>
      <c r="M162" s="123">
        <f t="shared" si="25"/>
        <v>2408</v>
      </c>
      <c r="N162" s="298"/>
      <c r="O162" s="298"/>
      <c r="P162" s="298"/>
      <c r="Q162" s="219"/>
      <c r="R162" s="298"/>
      <c r="S162" s="298"/>
      <c r="T162" s="219"/>
      <c r="U162" s="123">
        <f t="shared" si="26"/>
        <v>0</v>
      </c>
      <c r="V162" s="298"/>
      <c r="W162" s="298"/>
      <c r="X162" s="298"/>
      <c r="Y162" s="219"/>
      <c r="Z162" s="298"/>
      <c r="AA162" s="298"/>
      <c r="AB162" s="219"/>
      <c r="AC162" s="123">
        <f t="shared" si="27"/>
        <v>0</v>
      </c>
      <c r="AD162" s="298"/>
      <c r="AE162" s="298"/>
      <c r="AF162" s="298"/>
      <c r="AG162" s="219"/>
      <c r="AH162" s="298"/>
      <c r="AI162" s="298"/>
      <c r="AJ162" s="219"/>
      <c r="AK162" s="123">
        <f t="shared" si="28"/>
        <v>0</v>
      </c>
      <c r="AL162" s="121">
        <f t="shared" si="29"/>
        <v>2408</v>
      </c>
      <c r="AM162" s="338" t="s">
        <v>1230</v>
      </c>
      <c r="AN162" s="144" t="s">
        <v>199</v>
      </c>
      <c r="AO162" s="208" t="s">
        <v>842</v>
      </c>
      <c r="AP162" s="147" t="s">
        <v>33</v>
      </c>
      <c r="AQ162" s="142" t="s">
        <v>186</v>
      </c>
    </row>
    <row r="163" spans="1:43" s="75" customFormat="1" ht="51" customHeight="1">
      <c r="A163" s="297" t="s">
        <v>1231</v>
      </c>
      <c r="B163" s="227" t="s">
        <v>1232</v>
      </c>
      <c r="C163" s="116" t="s">
        <v>823</v>
      </c>
      <c r="D163" s="116" t="s">
        <v>27</v>
      </c>
      <c r="E163" s="323" t="s">
        <v>835</v>
      </c>
      <c r="F163" s="298">
        <v>22925</v>
      </c>
      <c r="G163" s="298"/>
      <c r="H163" s="298"/>
      <c r="I163" s="219"/>
      <c r="J163" s="298"/>
      <c r="K163" s="298"/>
      <c r="L163" s="219"/>
      <c r="M163" s="123">
        <f t="shared" si="25"/>
        <v>22925</v>
      </c>
      <c r="N163" s="298"/>
      <c r="O163" s="298"/>
      <c r="P163" s="298"/>
      <c r="Q163" s="219"/>
      <c r="R163" s="298"/>
      <c r="S163" s="298"/>
      <c r="T163" s="219"/>
      <c r="U163" s="123">
        <f t="shared" si="26"/>
        <v>0</v>
      </c>
      <c r="V163" s="298"/>
      <c r="W163" s="298"/>
      <c r="X163" s="298"/>
      <c r="Y163" s="219"/>
      <c r="Z163" s="298"/>
      <c r="AA163" s="298"/>
      <c r="AB163" s="219"/>
      <c r="AC163" s="123">
        <f t="shared" si="27"/>
        <v>0</v>
      </c>
      <c r="AD163" s="298"/>
      <c r="AE163" s="298"/>
      <c r="AF163" s="298"/>
      <c r="AG163" s="219"/>
      <c r="AH163" s="298"/>
      <c r="AI163" s="298"/>
      <c r="AJ163" s="219"/>
      <c r="AK163" s="123">
        <f t="shared" si="28"/>
        <v>0</v>
      </c>
      <c r="AL163" s="121">
        <f t="shared" si="29"/>
        <v>22925</v>
      </c>
      <c r="AM163" s="227" t="s">
        <v>1233</v>
      </c>
      <c r="AN163" s="144" t="s">
        <v>199</v>
      </c>
      <c r="AO163" s="208" t="s">
        <v>842</v>
      </c>
      <c r="AP163" s="147" t="s">
        <v>33</v>
      </c>
      <c r="AQ163" s="142" t="s">
        <v>186</v>
      </c>
    </row>
    <row r="164" spans="1:43" s="75" customFormat="1" ht="51" customHeight="1">
      <c r="A164" s="297" t="s">
        <v>1234</v>
      </c>
      <c r="B164" s="227" t="s">
        <v>1235</v>
      </c>
      <c r="C164" s="116" t="s">
        <v>869</v>
      </c>
      <c r="D164" s="116" t="s">
        <v>27</v>
      </c>
      <c r="E164" s="117" t="s">
        <v>929</v>
      </c>
      <c r="F164" s="298">
        <v>7397</v>
      </c>
      <c r="G164" s="298"/>
      <c r="H164" s="298"/>
      <c r="I164" s="219"/>
      <c r="J164" s="298"/>
      <c r="K164" s="298"/>
      <c r="L164" s="219"/>
      <c r="M164" s="123">
        <f t="shared" si="25"/>
        <v>7397</v>
      </c>
      <c r="N164" s="298"/>
      <c r="O164" s="298"/>
      <c r="P164" s="298"/>
      <c r="Q164" s="219"/>
      <c r="R164" s="298"/>
      <c r="S164" s="298"/>
      <c r="T164" s="219"/>
      <c r="U164" s="123">
        <f t="shared" si="26"/>
        <v>0</v>
      </c>
      <c r="V164" s="298"/>
      <c r="W164" s="298"/>
      <c r="X164" s="298"/>
      <c r="Y164" s="219"/>
      <c r="Z164" s="298"/>
      <c r="AA164" s="298"/>
      <c r="AB164" s="219"/>
      <c r="AC164" s="123">
        <f t="shared" si="27"/>
        <v>0</v>
      </c>
      <c r="AD164" s="298"/>
      <c r="AE164" s="298"/>
      <c r="AF164" s="298"/>
      <c r="AG164" s="219"/>
      <c r="AH164" s="298"/>
      <c r="AI164" s="298"/>
      <c r="AJ164" s="219"/>
      <c r="AK164" s="123">
        <f t="shared" si="28"/>
        <v>0</v>
      </c>
      <c r="AL164" s="121">
        <f t="shared" si="29"/>
        <v>7397</v>
      </c>
      <c r="AM164" s="227" t="s">
        <v>1236</v>
      </c>
      <c r="AN164" s="144" t="s">
        <v>199</v>
      </c>
      <c r="AO164" s="208" t="s">
        <v>931</v>
      </c>
      <c r="AP164" s="147" t="s">
        <v>33</v>
      </c>
      <c r="AQ164" s="142" t="s">
        <v>186</v>
      </c>
    </row>
    <row r="165" spans="1:43" s="75" customFormat="1" ht="51">
      <c r="A165" s="297" t="s">
        <v>1237</v>
      </c>
      <c r="B165" s="227" t="s">
        <v>1129</v>
      </c>
      <c r="C165" s="116" t="s">
        <v>840</v>
      </c>
      <c r="D165" s="116" t="s">
        <v>27</v>
      </c>
      <c r="E165" s="117" t="s">
        <v>929</v>
      </c>
      <c r="F165" s="298">
        <v>2603</v>
      </c>
      <c r="G165" s="298"/>
      <c r="H165" s="298"/>
      <c r="I165" s="219"/>
      <c r="J165" s="298"/>
      <c r="K165" s="298"/>
      <c r="L165" s="219"/>
      <c r="M165" s="123">
        <f t="shared" si="25"/>
        <v>2603</v>
      </c>
      <c r="N165" s="298"/>
      <c r="O165" s="298"/>
      <c r="P165" s="298"/>
      <c r="Q165" s="219"/>
      <c r="R165" s="298"/>
      <c r="S165" s="298"/>
      <c r="T165" s="219"/>
      <c r="U165" s="123">
        <f t="shared" si="26"/>
        <v>0</v>
      </c>
      <c r="V165" s="298"/>
      <c r="W165" s="298"/>
      <c r="X165" s="298"/>
      <c r="Y165" s="219"/>
      <c r="Z165" s="298"/>
      <c r="AA165" s="298"/>
      <c r="AB165" s="219"/>
      <c r="AC165" s="123">
        <f t="shared" si="27"/>
        <v>0</v>
      </c>
      <c r="AD165" s="298"/>
      <c r="AE165" s="298"/>
      <c r="AF165" s="298"/>
      <c r="AG165" s="219"/>
      <c r="AH165" s="298"/>
      <c r="AI165" s="298"/>
      <c r="AJ165" s="219"/>
      <c r="AK165" s="123">
        <f t="shared" si="28"/>
        <v>0</v>
      </c>
      <c r="AL165" s="121">
        <f t="shared" si="29"/>
        <v>2603</v>
      </c>
      <c r="AM165" s="227" t="s">
        <v>1238</v>
      </c>
      <c r="AN165" s="144" t="s">
        <v>199</v>
      </c>
      <c r="AO165" s="208" t="s">
        <v>931</v>
      </c>
      <c r="AP165" s="147" t="s">
        <v>33</v>
      </c>
      <c r="AQ165" s="142" t="s">
        <v>186</v>
      </c>
    </row>
    <row r="166" spans="1:43" s="75" customFormat="1" ht="51" customHeight="1">
      <c r="A166" s="297" t="s">
        <v>1239</v>
      </c>
      <c r="B166" s="227" t="s">
        <v>1240</v>
      </c>
      <c r="C166" s="116" t="s">
        <v>840</v>
      </c>
      <c r="D166" s="116" t="s">
        <v>27</v>
      </c>
      <c r="E166" s="117" t="s">
        <v>940</v>
      </c>
      <c r="F166" s="298">
        <v>3600</v>
      </c>
      <c r="G166" s="298"/>
      <c r="H166" s="298"/>
      <c r="I166" s="219"/>
      <c r="J166" s="298"/>
      <c r="K166" s="298"/>
      <c r="L166" s="219"/>
      <c r="M166" s="123">
        <f t="shared" si="25"/>
        <v>3600</v>
      </c>
      <c r="N166" s="298"/>
      <c r="O166" s="298"/>
      <c r="P166" s="298"/>
      <c r="Q166" s="219"/>
      <c r="R166" s="298"/>
      <c r="S166" s="298"/>
      <c r="T166" s="219"/>
      <c r="U166" s="123">
        <f t="shared" si="26"/>
        <v>0</v>
      </c>
      <c r="V166" s="298"/>
      <c r="W166" s="298"/>
      <c r="X166" s="298"/>
      <c r="Y166" s="219"/>
      <c r="Z166" s="298"/>
      <c r="AA166" s="298"/>
      <c r="AB166" s="219"/>
      <c r="AC166" s="123">
        <f t="shared" si="27"/>
        <v>0</v>
      </c>
      <c r="AD166" s="298"/>
      <c r="AE166" s="298"/>
      <c r="AF166" s="298"/>
      <c r="AG166" s="219"/>
      <c r="AH166" s="298"/>
      <c r="AI166" s="298"/>
      <c r="AJ166" s="219"/>
      <c r="AK166" s="123">
        <f t="shared" si="28"/>
        <v>0</v>
      </c>
      <c r="AL166" s="121">
        <f t="shared" si="29"/>
        <v>3600</v>
      </c>
      <c r="AM166" s="227" t="s">
        <v>1241</v>
      </c>
      <c r="AN166" s="144" t="s">
        <v>199</v>
      </c>
      <c r="AO166" s="208" t="s">
        <v>936</v>
      </c>
      <c r="AP166" s="147" t="s">
        <v>33</v>
      </c>
      <c r="AQ166" s="142" t="s">
        <v>186</v>
      </c>
    </row>
    <row r="167" spans="1:43" s="75" customFormat="1" ht="38.25">
      <c r="A167" s="297" t="s">
        <v>1242</v>
      </c>
      <c r="B167" s="227" t="s">
        <v>1243</v>
      </c>
      <c r="C167" s="116" t="s">
        <v>866</v>
      </c>
      <c r="D167" s="116" t="s">
        <v>27</v>
      </c>
      <c r="E167" s="324" t="s">
        <v>919</v>
      </c>
      <c r="F167" s="298">
        <v>17466</v>
      </c>
      <c r="G167" s="298"/>
      <c r="H167" s="298"/>
      <c r="I167" s="219"/>
      <c r="J167" s="298"/>
      <c r="K167" s="298"/>
      <c r="L167" s="219"/>
      <c r="M167" s="123">
        <f t="shared" si="25"/>
        <v>17466</v>
      </c>
      <c r="N167" s="298"/>
      <c r="O167" s="298"/>
      <c r="P167" s="298"/>
      <c r="Q167" s="219"/>
      <c r="R167" s="298"/>
      <c r="S167" s="298"/>
      <c r="T167" s="219"/>
      <c r="U167" s="123">
        <f t="shared" si="26"/>
        <v>0</v>
      </c>
      <c r="V167" s="298"/>
      <c r="W167" s="298"/>
      <c r="X167" s="298"/>
      <c r="Y167" s="219"/>
      <c r="Z167" s="298"/>
      <c r="AA167" s="298"/>
      <c r="AB167" s="219"/>
      <c r="AC167" s="123">
        <f t="shared" si="27"/>
        <v>0</v>
      </c>
      <c r="AD167" s="298"/>
      <c r="AE167" s="298"/>
      <c r="AF167" s="298"/>
      <c r="AG167" s="219"/>
      <c r="AH167" s="298"/>
      <c r="AI167" s="298"/>
      <c r="AJ167" s="219"/>
      <c r="AK167" s="123">
        <f t="shared" si="28"/>
        <v>0</v>
      </c>
      <c r="AL167" s="121">
        <f t="shared" si="29"/>
        <v>17466</v>
      </c>
      <c r="AM167" s="227" t="s">
        <v>1244</v>
      </c>
      <c r="AN167" s="144" t="s">
        <v>199</v>
      </c>
      <c r="AO167" s="208" t="s">
        <v>921</v>
      </c>
      <c r="AP167" s="147" t="s">
        <v>33</v>
      </c>
      <c r="AQ167" s="142" t="s">
        <v>186</v>
      </c>
    </row>
    <row r="168" spans="1:43" s="75" customFormat="1" ht="51" customHeight="1">
      <c r="A168" s="297" t="s">
        <v>1245</v>
      </c>
      <c r="B168" s="227" t="s">
        <v>1246</v>
      </c>
      <c r="C168" s="116" t="s">
        <v>840</v>
      </c>
      <c r="D168" s="116" t="s">
        <v>27</v>
      </c>
      <c r="E168" s="117" t="s">
        <v>1133</v>
      </c>
      <c r="F168" s="298">
        <v>2000</v>
      </c>
      <c r="G168" s="298"/>
      <c r="H168" s="298"/>
      <c r="I168" s="219"/>
      <c r="J168" s="298"/>
      <c r="K168" s="298"/>
      <c r="L168" s="219"/>
      <c r="M168" s="123">
        <f t="shared" si="25"/>
        <v>2000</v>
      </c>
      <c r="N168" s="298"/>
      <c r="O168" s="298"/>
      <c r="P168" s="298"/>
      <c r="Q168" s="219"/>
      <c r="R168" s="298"/>
      <c r="S168" s="298"/>
      <c r="T168" s="219"/>
      <c r="U168" s="123">
        <f t="shared" si="26"/>
        <v>0</v>
      </c>
      <c r="V168" s="298"/>
      <c r="W168" s="298"/>
      <c r="X168" s="298"/>
      <c r="Y168" s="219"/>
      <c r="Z168" s="298"/>
      <c r="AA168" s="298"/>
      <c r="AB168" s="219"/>
      <c r="AC168" s="123">
        <f t="shared" si="27"/>
        <v>0</v>
      </c>
      <c r="AD168" s="298"/>
      <c r="AE168" s="298"/>
      <c r="AF168" s="298"/>
      <c r="AG168" s="219"/>
      <c r="AH168" s="298"/>
      <c r="AI168" s="298"/>
      <c r="AJ168" s="219"/>
      <c r="AK168" s="123">
        <f t="shared" si="28"/>
        <v>0</v>
      </c>
      <c r="AL168" s="121">
        <f t="shared" si="29"/>
        <v>2000</v>
      </c>
      <c r="AM168" s="227" t="s">
        <v>1247</v>
      </c>
      <c r="AN168" s="144" t="s">
        <v>199</v>
      </c>
      <c r="AO168" s="208" t="s">
        <v>1135</v>
      </c>
      <c r="AP168" s="147" t="s">
        <v>33</v>
      </c>
      <c r="AQ168" s="142" t="s">
        <v>186</v>
      </c>
    </row>
    <row r="169" spans="1:43" s="75" customFormat="1" ht="51" customHeight="1">
      <c r="A169" s="297" t="s">
        <v>1248</v>
      </c>
      <c r="B169" s="338" t="s">
        <v>1249</v>
      </c>
      <c r="C169" s="116" t="s">
        <v>869</v>
      </c>
      <c r="D169" s="116" t="s">
        <v>27</v>
      </c>
      <c r="E169" s="117" t="s">
        <v>857</v>
      </c>
      <c r="F169" s="298">
        <v>5916</v>
      </c>
      <c r="G169" s="298"/>
      <c r="H169" s="298"/>
      <c r="I169" s="219"/>
      <c r="J169" s="298"/>
      <c r="K169" s="298"/>
      <c r="L169" s="219"/>
      <c r="M169" s="123">
        <f t="shared" si="25"/>
        <v>5916</v>
      </c>
      <c r="N169" s="298"/>
      <c r="O169" s="298"/>
      <c r="P169" s="298"/>
      <c r="Q169" s="219"/>
      <c r="R169" s="298"/>
      <c r="S169" s="298"/>
      <c r="T169" s="219"/>
      <c r="U169" s="123">
        <f t="shared" si="26"/>
        <v>0</v>
      </c>
      <c r="V169" s="298"/>
      <c r="W169" s="298"/>
      <c r="X169" s="298"/>
      <c r="Y169" s="219"/>
      <c r="Z169" s="298"/>
      <c r="AA169" s="298"/>
      <c r="AB169" s="219"/>
      <c r="AC169" s="123">
        <f t="shared" si="27"/>
        <v>0</v>
      </c>
      <c r="AD169" s="298"/>
      <c r="AE169" s="298"/>
      <c r="AF169" s="298"/>
      <c r="AG169" s="219"/>
      <c r="AH169" s="298"/>
      <c r="AI169" s="298"/>
      <c r="AJ169" s="219"/>
      <c r="AK169" s="123">
        <f t="shared" si="28"/>
        <v>0</v>
      </c>
      <c r="AL169" s="121">
        <f t="shared" si="29"/>
        <v>5916</v>
      </c>
      <c r="AM169" s="227" t="s">
        <v>1250</v>
      </c>
      <c r="AN169" s="144" t="s">
        <v>199</v>
      </c>
      <c r="AO169" s="208" t="s">
        <v>858</v>
      </c>
      <c r="AP169" s="147" t="s">
        <v>33</v>
      </c>
      <c r="AQ169" s="142" t="s">
        <v>186</v>
      </c>
    </row>
    <row r="170" spans="1:43" s="75" customFormat="1" ht="38.25">
      <c r="A170" s="297" t="s">
        <v>1251</v>
      </c>
      <c r="B170" s="227" t="s">
        <v>1252</v>
      </c>
      <c r="C170" s="116" t="s">
        <v>840</v>
      </c>
      <c r="D170" s="116" t="s">
        <v>27</v>
      </c>
      <c r="E170" s="117" t="s">
        <v>857</v>
      </c>
      <c r="F170" s="298">
        <v>12067</v>
      </c>
      <c r="G170" s="298"/>
      <c r="H170" s="298"/>
      <c r="I170" s="219"/>
      <c r="J170" s="298"/>
      <c r="K170" s="298"/>
      <c r="L170" s="219"/>
      <c r="M170" s="123">
        <f t="shared" si="25"/>
        <v>12067</v>
      </c>
      <c r="N170" s="298"/>
      <c r="O170" s="298"/>
      <c r="P170" s="298"/>
      <c r="Q170" s="219"/>
      <c r="R170" s="298"/>
      <c r="S170" s="298"/>
      <c r="T170" s="219"/>
      <c r="U170" s="123">
        <f t="shared" si="26"/>
        <v>0</v>
      </c>
      <c r="V170" s="298"/>
      <c r="W170" s="298"/>
      <c r="X170" s="298"/>
      <c r="Y170" s="219"/>
      <c r="Z170" s="298"/>
      <c r="AA170" s="298"/>
      <c r="AB170" s="219"/>
      <c r="AC170" s="123">
        <f t="shared" si="27"/>
        <v>0</v>
      </c>
      <c r="AD170" s="298"/>
      <c r="AE170" s="298"/>
      <c r="AF170" s="298"/>
      <c r="AG170" s="219"/>
      <c r="AH170" s="298"/>
      <c r="AI170" s="298"/>
      <c r="AJ170" s="219"/>
      <c r="AK170" s="123">
        <f t="shared" si="28"/>
        <v>0</v>
      </c>
      <c r="AL170" s="121">
        <f t="shared" si="29"/>
        <v>12067</v>
      </c>
      <c r="AM170" s="227" t="s">
        <v>1253</v>
      </c>
      <c r="AN170" s="144" t="s">
        <v>797</v>
      </c>
      <c r="AO170" s="208" t="s">
        <v>858</v>
      </c>
      <c r="AP170" s="208"/>
      <c r="AQ170" s="207"/>
    </row>
    <row r="171" spans="1:43" s="75" customFormat="1" ht="25.5">
      <c r="A171" s="297" t="s">
        <v>1254</v>
      </c>
      <c r="B171" s="172" t="s">
        <v>1255</v>
      </c>
      <c r="C171" s="116" t="s">
        <v>823</v>
      </c>
      <c r="D171" s="116" t="s">
        <v>27</v>
      </c>
      <c r="E171" s="117" t="s">
        <v>960</v>
      </c>
      <c r="F171" s="298">
        <v>17150</v>
      </c>
      <c r="G171" s="298"/>
      <c r="H171" s="298"/>
      <c r="I171" s="219"/>
      <c r="J171" s="298"/>
      <c r="K171" s="298"/>
      <c r="L171" s="219"/>
      <c r="M171" s="123">
        <f t="shared" si="25"/>
        <v>17150</v>
      </c>
      <c r="N171" s="298"/>
      <c r="O171" s="298"/>
      <c r="P171" s="298"/>
      <c r="Q171" s="219"/>
      <c r="R171" s="298"/>
      <c r="S171" s="298"/>
      <c r="T171" s="219"/>
      <c r="U171" s="123">
        <f t="shared" si="26"/>
        <v>0</v>
      </c>
      <c r="V171" s="298"/>
      <c r="W171" s="298"/>
      <c r="X171" s="298"/>
      <c r="Y171" s="219"/>
      <c r="Z171" s="298"/>
      <c r="AA171" s="298"/>
      <c r="AB171" s="219"/>
      <c r="AC171" s="123">
        <f t="shared" si="27"/>
        <v>0</v>
      </c>
      <c r="AD171" s="298"/>
      <c r="AE171" s="298"/>
      <c r="AF171" s="298"/>
      <c r="AG171" s="219"/>
      <c r="AH171" s="298"/>
      <c r="AI171" s="298"/>
      <c r="AJ171" s="219"/>
      <c r="AK171" s="123">
        <f t="shared" si="28"/>
        <v>0</v>
      </c>
      <c r="AL171" s="121">
        <f t="shared" si="29"/>
        <v>17150</v>
      </c>
      <c r="AM171" s="172" t="s">
        <v>1256</v>
      </c>
      <c r="AN171" s="144" t="s">
        <v>797</v>
      </c>
      <c r="AO171" s="208" t="s">
        <v>961</v>
      </c>
      <c r="AP171" s="208"/>
      <c r="AQ171" s="207"/>
    </row>
    <row r="172" spans="1:43" s="75" customFormat="1" ht="51" customHeight="1">
      <c r="A172" s="297" t="s">
        <v>1257</v>
      </c>
      <c r="B172" s="307" t="s">
        <v>1258</v>
      </c>
      <c r="C172" s="116" t="s">
        <v>869</v>
      </c>
      <c r="D172" s="116" t="s">
        <v>27</v>
      </c>
      <c r="E172" s="117" t="s">
        <v>960</v>
      </c>
      <c r="F172" s="298">
        <v>965</v>
      </c>
      <c r="G172" s="298"/>
      <c r="H172" s="298"/>
      <c r="I172" s="219"/>
      <c r="J172" s="298"/>
      <c r="K172" s="298"/>
      <c r="L172" s="219"/>
      <c r="M172" s="123">
        <f t="shared" ref="M172:M183" si="30">F172+G172+H172+J172+K172</f>
        <v>965</v>
      </c>
      <c r="N172" s="298"/>
      <c r="O172" s="298"/>
      <c r="P172" s="298"/>
      <c r="Q172" s="219"/>
      <c r="R172" s="298"/>
      <c r="S172" s="298"/>
      <c r="T172" s="219"/>
      <c r="U172" s="123">
        <f t="shared" ref="U172:U183" si="31">N172+P172+R172+S172</f>
        <v>0</v>
      </c>
      <c r="V172" s="298"/>
      <c r="W172" s="298"/>
      <c r="X172" s="298"/>
      <c r="Y172" s="219"/>
      <c r="Z172" s="298"/>
      <c r="AA172" s="298"/>
      <c r="AB172" s="219"/>
      <c r="AC172" s="123">
        <f t="shared" ref="AC172:AC183" si="32">V172+X172+Z172+AA172</f>
        <v>0</v>
      </c>
      <c r="AD172" s="298"/>
      <c r="AE172" s="298"/>
      <c r="AF172" s="298"/>
      <c r="AG172" s="219"/>
      <c r="AH172" s="298"/>
      <c r="AI172" s="298"/>
      <c r="AJ172" s="219"/>
      <c r="AK172" s="123">
        <f t="shared" ref="AK172:AK183" si="33">AD172+AF172+AH172+AI172</f>
        <v>0</v>
      </c>
      <c r="AL172" s="121">
        <f t="shared" ref="AL172:AL183" si="34">AC172+U172+M172+AK172</f>
        <v>965</v>
      </c>
      <c r="AM172" s="307" t="s">
        <v>1259</v>
      </c>
      <c r="AN172" s="144" t="s">
        <v>797</v>
      </c>
      <c r="AO172" s="208" t="s">
        <v>961</v>
      </c>
      <c r="AP172" s="208"/>
      <c r="AQ172" s="207"/>
    </row>
    <row r="173" spans="1:43" s="75" customFormat="1" ht="51" customHeight="1">
      <c r="A173" s="297" t="s">
        <v>1260</v>
      </c>
      <c r="B173" s="227" t="s">
        <v>1261</v>
      </c>
      <c r="C173" s="116" t="s">
        <v>869</v>
      </c>
      <c r="D173" s="116" t="s">
        <v>27</v>
      </c>
      <c r="E173" s="117" t="s">
        <v>897</v>
      </c>
      <c r="F173" s="298">
        <v>2000</v>
      </c>
      <c r="G173" s="298"/>
      <c r="H173" s="298"/>
      <c r="I173" s="219"/>
      <c r="J173" s="298"/>
      <c r="K173" s="298"/>
      <c r="L173" s="219"/>
      <c r="M173" s="123">
        <f t="shared" si="30"/>
        <v>2000</v>
      </c>
      <c r="N173" s="298"/>
      <c r="O173" s="298"/>
      <c r="P173" s="298"/>
      <c r="Q173" s="219"/>
      <c r="R173" s="298"/>
      <c r="S173" s="298"/>
      <c r="T173" s="219"/>
      <c r="U173" s="123">
        <f t="shared" si="31"/>
        <v>0</v>
      </c>
      <c r="V173" s="298"/>
      <c r="W173" s="298"/>
      <c r="X173" s="298"/>
      <c r="Y173" s="219"/>
      <c r="Z173" s="298"/>
      <c r="AA173" s="298"/>
      <c r="AB173" s="219"/>
      <c r="AC173" s="123">
        <f t="shared" si="32"/>
        <v>0</v>
      </c>
      <c r="AD173" s="298"/>
      <c r="AE173" s="298"/>
      <c r="AF173" s="298"/>
      <c r="AG173" s="219"/>
      <c r="AH173" s="298"/>
      <c r="AI173" s="298"/>
      <c r="AJ173" s="219"/>
      <c r="AK173" s="123">
        <f t="shared" si="33"/>
        <v>0</v>
      </c>
      <c r="AL173" s="121">
        <f t="shared" si="34"/>
        <v>2000</v>
      </c>
      <c r="AM173" s="227" t="s">
        <v>1262</v>
      </c>
      <c r="AN173" s="144" t="s">
        <v>797</v>
      </c>
      <c r="AO173" s="208" t="s">
        <v>898</v>
      </c>
      <c r="AP173" s="208"/>
      <c r="AQ173" s="207"/>
    </row>
    <row r="174" spans="1:43" s="75" customFormat="1" ht="51" customHeight="1">
      <c r="A174" s="297" t="s">
        <v>1263</v>
      </c>
      <c r="B174" s="227" t="s">
        <v>1264</v>
      </c>
      <c r="C174" s="116" t="s">
        <v>840</v>
      </c>
      <c r="D174" s="116" t="s">
        <v>27</v>
      </c>
      <c r="E174" s="117" t="s">
        <v>796</v>
      </c>
      <c r="F174" s="298">
        <v>11963</v>
      </c>
      <c r="G174" s="298"/>
      <c r="H174" s="298"/>
      <c r="I174" s="219"/>
      <c r="J174" s="298"/>
      <c r="K174" s="298"/>
      <c r="L174" s="219"/>
      <c r="M174" s="123">
        <f t="shared" si="30"/>
        <v>11963</v>
      </c>
      <c r="N174" s="298"/>
      <c r="O174" s="298"/>
      <c r="P174" s="298"/>
      <c r="Q174" s="219"/>
      <c r="R174" s="298"/>
      <c r="S174" s="298"/>
      <c r="T174" s="219"/>
      <c r="U174" s="123">
        <f t="shared" si="31"/>
        <v>0</v>
      </c>
      <c r="V174" s="298"/>
      <c r="W174" s="298"/>
      <c r="X174" s="298"/>
      <c r="Y174" s="219"/>
      <c r="Z174" s="298"/>
      <c r="AA174" s="298"/>
      <c r="AB174" s="219"/>
      <c r="AC174" s="123">
        <f t="shared" si="32"/>
        <v>0</v>
      </c>
      <c r="AD174" s="298"/>
      <c r="AE174" s="298"/>
      <c r="AF174" s="298"/>
      <c r="AG174" s="219"/>
      <c r="AH174" s="298"/>
      <c r="AI174" s="298"/>
      <c r="AJ174" s="219"/>
      <c r="AK174" s="123">
        <f t="shared" si="33"/>
        <v>0</v>
      </c>
      <c r="AL174" s="121">
        <f t="shared" si="34"/>
        <v>11963</v>
      </c>
      <c r="AM174" s="227" t="s">
        <v>1265</v>
      </c>
      <c r="AN174" s="144" t="s">
        <v>199</v>
      </c>
      <c r="AO174" s="208" t="s">
        <v>798</v>
      </c>
      <c r="AP174" s="147" t="s">
        <v>33</v>
      </c>
      <c r="AQ174" s="142" t="s">
        <v>186</v>
      </c>
    </row>
    <row r="175" spans="1:43" s="75" customFormat="1" ht="51" customHeight="1">
      <c r="A175" s="297" t="s">
        <v>1266</v>
      </c>
      <c r="B175" s="227" t="s">
        <v>1267</v>
      </c>
      <c r="C175" s="116" t="s">
        <v>840</v>
      </c>
      <c r="D175" s="116" t="s">
        <v>27</v>
      </c>
      <c r="E175" s="134" t="s">
        <v>884</v>
      </c>
      <c r="F175" s="298">
        <v>17500</v>
      </c>
      <c r="G175" s="298"/>
      <c r="H175" s="298"/>
      <c r="I175" s="219"/>
      <c r="J175" s="298"/>
      <c r="K175" s="298"/>
      <c r="L175" s="219"/>
      <c r="M175" s="123">
        <f t="shared" si="30"/>
        <v>17500</v>
      </c>
      <c r="N175" s="298"/>
      <c r="O175" s="298"/>
      <c r="P175" s="298"/>
      <c r="Q175" s="219"/>
      <c r="R175" s="298"/>
      <c r="S175" s="298"/>
      <c r="T175" s="219"/>
      <c r="U175" s="123">
        <f t="shared" si="31"/>
        <v>0</v>
      </c>
      <c r="V175" s="298"/>
      <c r="W175" s="298"/>
      <c r="X175" s="298"/>
      <c r="Y175" s="219"/>
      <c r="Z175" s="298"/>
      <c r="AA175" s="298"/>
      <c r="AB175" s="219"/>
      <c r="AC175" s="123">
        <f t="shared" si="32"/>
        <v>0</v>
      </c>
      <c r="AD175" s="298"/>
      <c r="AE175" s="298"/>
      <c r="AF175" s="298"/>
      <c r="AG175" s="219"/>
      <c r="AH175" s="298"/>
      <c r="AI175" s="298"/>
      <c r="AJ175" s="219"/>
      <c r="AK175" s="123">
        <f t="shared" si="33"/>
        <v>0</v>
      </c>
      <c r="AL175" s="121">
        <f t="shared" si="34"/>
        <v>17500</v>
      </c>
      <c r="AM175" s="227" t="s">
        <v>1268</v>
      </c>
      <c r="AN175" s="144" t="s">
        <v>797</v>
      </c>
      <c r="AO175" s="208" t="s">
        <v>885</v>
      </c>
      <c r="AP175" s="208"/>
      <c r="AQ175" s="207"/>
    </row>
    <row r="176" spans="1:43" s="75" customFormat="1" ht="51" customHeight="1">
      <c r="A176" s="297" t="s">
        <v>1269</v>
      </c>
      <c r="B176" s="227" t="s">
        <v>1270</v>
      </c>
      <c r="C176" s="116" t="s">
        <v>840</v>
      </c>
      <c r="D176" s="116" t="s">
        <v>27</v>
      </c>
      <c r="E176" s="117" t="s">
        <v>875</v>
      </c>
      <c r="F176" s="298">
        <v>6592</v>
      </c>
      <c r="G176" s="298"/>
      <c r="H176" s="298"/>
      <c r="I176" s="219"/>
      <c r="J176" s="298"/>
      <c r="K176" s="298"/>
      <c r="L176" s="219"/>
      <c r="M176" s="123">
        <f t="shared" si="30"/>
        <v>6592</v>
      </c>
      <c r="N176" s="298"/>
      <c r="O176" s="298"/>
      <c r="P176" s="298"/>
      <c r="Q176" s="219"/>
      <c r="R176" s="298"/>
      <c r="S176" s="298"/>
      <c r="T176" s="219"/>
      <c r="U176" s="123">
        <f t="shared" si="31"/>
        <v>0</v>
      </c>
      <c r="V176" s="298"/>
      <c r="W176" s="298"/>
      <c r="X176" s="298"/>
      <c r="Y176" s="219"/>
      <c r="Z176" s="298"/>
      <c r="AA176" s="298"/>
      <c r="AB176" s="219"/>
      <c r="AC176" s="123">
        <f t="shared" si="32"/>
        <v>0</v>
      </c>
      <c r="AD176" s="298"/>
      <c r="AE176" s="298"/>
      <c r="AF176" s="298"/>
      <c r="AG176" s="219"/>
      <c r="AH176" s="298"/>
      <c r="AI176" s="298"/>
      <c r="AJ176" s="219"/>
      <c r="AK176" s="123">
        <f t="shared" si="33"/>
        <v>0</v>
      </c>
      <c r="AL176" s="121">
        <f t="shared" si="34"/>
        <v>6592</v>
      </c>
      <c r="AM176" s="227" t="s">
        <v>1271</v>
      </c>
      <c r="AN176" s="144" t="s">
        <v>797</v>
      </c>
      <c r="AO176" s="208" t="s">
        <v>876</v>
      </c>
      <c r="AP176" s="208"/>
      <c r="AQ176" s="207"/>
    </row>
    <row r="177" spans="1:43" s="75" customFormat="1" ht="51" customHeight="1">
      <c r="A177" s="297" t="s">
        <v>1272</v>
      </c>
      <c r="B177" s="227" t="s">
        <v>1273</v>
      </c>
      <c r="C177" s="116" t="s">
        <v>840</v>
      </c>
      <c r="D177" s="116" t="s">
        <v>27</v>
      </c>
      <c r="E177" s="117" t="s">
        <v>1030</v>
      </c>
      <c r="F177" s="298">
        <v>17289</v>
      </c>
      <c r="G177" s="298"/>
      <c r="H177" s="298"/>
      <c r="I177" s="219"/>
      <c r="J177" s="298"/>
      <c r="K177" s="298"/>
      <c r="L177" s="219"/>
      <c r="M177" s="123">
        <f t="shared" si="30"/>
        <v>17289</v>
      </c>
      <c r="N177" s="298"/>
      <c r="O177" s="298"/>
      <c r="P177" s="298"/>
      <c r="Q177" s="219"/>
      <c r="R177" s="298"/>
      <c r="S177" s="298"/>
      <c r="T177" s="219"/>
      <c r="U177" s="123">
        <f t="shared" si="31"/>
        <v>0</v>
      </c>
      <c r="V177" s="298"/>
      <c r="W177" s="298"/>
      <c r="X177" s="298"/>
      <c r="Y177" s="219"/>
      <c r="Z177" s="298"/>
      <c r="AA177" s="298"/>
      <c r="AB177" s="219"/>
      <c r="AC177" s="123">
        <f t="shared" si="32"/>
        <v>0</v>
      </c>
      <c r="AD177" s="298"/>
      <c r="AE177" s="298"/>
      <c r="AF177" s="298"/>
      <c r="AG177" s="219"/>
      <c r="AH177" s="298"/>
      <c r="AI177" s="298"/>
      <c r="AJ177" s="219"/>
      <c r="AK177" s="123">
        <f t="shared" si="33"/>
        <v>0</v>
      </c>
      <c r="AL177" s="121">
        <f t="shared" si="34"/>
        <v>17289</v>
      </c>
      <c r="AM177" s="227" t="s">
        <v>1274</v>
      </c>
      <c r="AN177" s="144" t="s">
        <v>797</v>
      </c>
      <c r="AO177" s="208" t="s">
        <v>1040</v>
      </c>
      <c r="AP177" s="208"/>
      <c r="AQ177" s="207"/>
    </row>
    <row r="178" spans="1:43" s="75" customFormat="1" ht="38.25">
      <c r="A178" s="297" t="s">
        <v>1275</v>
      </c>
      <c r="B178" s="227" t="s">
        <v>1276</v>
      </c>
      <c r="C178" s="116" t="s">
        <v>840</v>
      </c>
      <c r="D178" s="116" t="s">
        <v>27</v>
      </c>
      <c r="E178" s="117" t="s">
        <v>990</v>
      </c>
      <c r="F178" s="298">
        <v>100000</v>
      </c>
      <c r="G178" s="298"/>
      <c r="H178" s="298"/>
      <c r="I178" s="219"/>
      <c r="J178" s="298"/>
      <c r="K178" s="298"/>
      <c r="L178" s="219"/>
      <c r="M178" s="123">
        <f t="shared" si="30"/>
        <v>100000</v>
      </c>
      <c r="N178" s="298"/>
      <c r="O178" s="298"/>
      <c r="P178" s="298"/>
      <c r="Q178" s="219"/>
      <c r="R178" s="298"/>
      <c r="S178" s="298"/>
      <c r="T178" s="219"/>
      <c r="U178" s="123">
        <f t="shared" si="31"/>
        <v>0</v>
      </c>
      <c r="V178" s="298"/>
      <c r="W178" s="298"/>
      <c r="X178" s="298"/>
      <c r="Y178" s="219"/>
      <c r="Z178" s="298"/>
      <c r="AA178" s="298"/>
      <c r="AB178" s="219"/>
      <c r="AC178" s="123">
        <f t="shared" si="32"/>
        <v>0</v>
      </c>
      <c r="AD178" s="298"/>
      <c r="AE178" s="298"/>
      <c r="AF178" s="298"/>
      <c r="AG178" s="219"/>
      <c r="AH178" s="298"/>
      <c r="AI178" s="298"/>
      <c r="AJ178" s="219"/>
      <c r="AK178" s="123">
        <f t="shared" si="33"/>
        <v>0</v>
      </c>
      <c r="AL178" s="121">
        <f t="shared" si="34"/>
        <v>100000</v>
      </c>
      <c r="AM178" s="227" t="s">
        <v>1277</v>
      </c>
      <c r="AN178" s="144" t="s">
        <v>797</v>
      </c>
      <c r="AO178" s="208" t="s">
        <v>991</v>
      </c>
      <c r="AP178" s="208"/>
      <c r="AQ178" s="207"/>
    </row>
    <row r="179" spans="1:43" s="75" customFormat="1" ht="38.25">
      <c r="A179" s="297" t="s">
        <v>1278</v>
      </c>
      <c r="B179" s="227" t="s">
        <v>1279</v>
      </c>
      <c r="C179" s="116" t="s">
        <v>852</v>
      </c>
      <c r="D179" s="116" t="s">
        <v>27</v>
      </c>
      <c r="E179" s="117" t="s">
        <v>940</v>
      </c>
      <c r="F179" s="298">
        <v>7300</v>
      </c>
      <c r="G179" s="298"/>
      <c r="H179" s="298"/>
      <c r="I179" s="219"/>
      <c r="J179" s="298"/>
      <c r="K179" s="298"/>
      <c r="L179" s="219"/>
      <c r="M179" s="123">
        <f t="shared" si="30"/>
        <v>7300</v>
      </c>
      <c r="N179" s="298"/>
      <c r="O179" s="298"/>
      <c r="P179" s="298"/>
      <c r="Q179" s="219"/>
      <c r="R179" s="298"/>
      <c r="S179" s="298"/>
      <c r="T179" s="219"/>
      <c r="U179" s="123">
        <f t="shared" si="31"/>
        <v>0</v>
      </c>
      <c r="V179" s="298"/>
      <c r="W179" s="298"/>
      <c r="X179" s="298"/>
      <c r="Y179" s="219"/>
      <c r="Z179" s="298"/>
      <c r="AA179" s="298"/>
      <c r="AB179" s="219"/>
      <c r="AC179" s="123">
        <f t="shared" si="32"/>
        <v>0</v>
      </c>
      <c r="AD179" s="298"/>
      <c r="AE179" s="298"/>
      <c r="AF179" s="298"/>
      <c r="AG179" s="219"/>
      <c r="AH179" s="298"/>
      <c r="AI179" s="298"/>
      <c r="AJ179" s="219"/>
      <c r="AK179" s="123">
        <f t="shared" si="33"/>
        <v>0</v>
      </c>
      <c r="AL179" s="121">
        <f t="shared" si="34"/>
        <v>7300</v>
      </c>
      <c r="AM179" s="227" t="s">
        <v>1279</v>
      </c>
      <c r="AN179" s="144" t="s">
        <v>199</v>
      </c>
      <c r="AO179" s="208" t="s">
        <v>936</v>
      </c>
      <c r="AP179" s="147" t="s">
        <v>33</v>
      </c>
      <c r="AQ179" s="142" t="s">
        <v>186</v>
      </c>
    </row>
    <row r="180" spans="1:43" s="75" customFormat="1" ht="60" customHeight="1">
      <c r="A180" s="297" t="s">
        <v>1280</v>
      </c>
      <c r="B180" s="227" t="s">
        <v>1281</v>
      </c>
      <c r="C180" s="116" t="s">
        <v>869</v>
      </c>
      <c r="D180" s="116" t="s">
        <v>27</v>
      </c>
      <c r="E180" s="117" t="s">
        <v>1133</v>
      </c>
      <c r="F180" s="298">
        <v>3509</v>
      </c>
      <c r="G180" s="298"/>
      <c r="H180" s="298"/>
      <c r="I180" s="219"/>
      <c r="J180" s="298"/>
      <c r="K180" s="298"/>
      <c r="L180" s="219"/>
      <c r="M180" s="123">
        <f t="shared" si="30"/>
        <v>3509</v>
      </c>
      <c r="N180" s="298"/>
      <c r="O180" s="298"/>
      <c r="P180" s="298"/>
      <c r="Q180" s="219"/>
      <c r="R180" s="298"/>
      <c r="S180" s="298"/>
      <c r="T180" s="219"/>
      <c r="U180" s="123">
        <f t="shared" si="31"/>
        <v>0</v>
      </c>
      <c r="V180" s="298"/>
      <c r="W180" s="298"/>
      <c r="X180" s="298"/>
      <c r="Y180" s="219"/>
      <c r="Z180" s="298"/>
      <c r="AA180" s="298"/>
      <c r="AB180" s="219"/>
      <c r="AC180" s="123">
        <f t="shared" si="32"/>
        <v>0</v>
      </c>
      <c r="AD180" s="298"/>
      <c r="AE180" s="298"/>
      <c r="AF180" s="298"/>
      <c r="AG180" s="219"/>
      <c r="AH180" s="298"/>
      <c r="AI180" s="298"/>
      <c r="AJ180" s="219"/>
      <c r="AK180" s="123">
        <f t="shared" si="33"/>
        <v>0</v>
      </c>
      <c r="AL180" s="121">
        <f t="shared" si="34"/>
        <v>3509</v>
      </c>
      <c r="AM180" s="227" t="s">
        <v>1282</v>
      </c>
      <c r="AN180" s="144" t="s">
        <v>199</v>
      </c>
      <c r="AO180" s="208" t="s">
        <v>1135</v>
      </c>
      <c r="AP180" s="147" t="s">
        <v>33</v>
      </c>
      <c r="AQ180" s="142" t="s">
        <v>186</v>
      </c>
    </row>
    <row r="181" spans="1:43" s="75" customFormat="1" ht="51" customHeight="1">
      <c r="A181" s="297" t="s">
        <v>1283</v>
      </c>
      <c r="B181" s="227" t="s">
        <v>1284</v>
      </c>
      <c r="C181" s="116" t="s">
        <v>832</v>
      </c>
      <c r="D181" s="116" t="s">
        <v>27</v>
      </c>
      <c r="E181" s="117" t="s">
        <v>960</v>
      </c>
      <c r="F181" s="298">
        <v>95944</v>
      </c>
      <c r="G181" s="298"/>
      <c r="H181" s="298"/>
      <c r="I181" s="219"/>
      <c r="J181" s="298"/>
      <c r="K181" s="298"/>
      <c r="L181" s="219"/>
      <c r="M181" s="123">
        <f t="shared" si="30"/>
        <v>95944</v>
      </c>
      <c r="N181" s="298"/>
      <c r="O181" s="298"/>
      <c r="P181" s="298"/>
      <c r="Q181" s="219"/>
      <c r="R181" s="298"/>
      <c r="S181" s="298"/>
      <c r="T181" s="219"/>
      <c r="U181" s="123">
        <f t="shared" si="31"/>
        <v>0</v>
      </c>
      <c r="V181" s="298"/>
      <c r="W181" s="298"/>
      <c r="X181" s="298"/>
      <c r="Y181" s="219"/>
      <c r="Z181" s="298"/>
      <c r="AA181" s="298"/>
      <c r="AB181" s="219"/>
      <c r="AC181" s="123">
        <f t="shared" si="32"/>
        <v>0</v>
      </c>
      <c r="AD181" s="298"/>
      <c r="AE181" s="298"/>
      <c r="AF181" s="298"/>
      <c r="AG181" s="219"/>
      <c r="AH181" s="298"/>
      <c r="AI181" s="298"/>
      <c r="AJ181" s="219"/>
      <c r="AK181" s="123">
        <f t="shared" si="33"/>
        <v>0</v>
      </c>
      <c r="AL181" s="121">
        <f t="shared" si="34"/>
        <v>95944</v>
      </c>
      <c r="AM181" s="227" t="s">
        <v>1284</v>
      </c>
      <c r="AN181" s="144" t="s">
        <v>199</v>
      </c>
      <c r="AO181" s="208" t="s">
        <v>961</v>
      </c>
      <c r="AP181" s="147" t="s">
        <v>33</v>
      </c>
      <c r="AQ181" s="142" t="s">
        <v>186</v>
      </c>
    </row>
    <row r="182" spans="1:43" s="333" customFormat="1" ht="40.15" customHeight="1">
      <c r="A182" s="297" t="s">
        <v>1285</v>
      </c>
      <c r="B182" s="227" t="s">
        <v>1286</v>
      </c>
      <c r="C182" s="116" t="s">
        <v>829</v>
      </c>
      <c r="D182" s="116" t="s">
        <v>27</v>
      </c>
      <c r="E182" s="343" t="s">
        <v>1287</v>
      </c>
      <c r="F182" s="135">
        <f>59659+57167+1353</f>
        <v>118179</v>
      </c>
      <c r="G182" s="298"/>
      <c r="H182" s="298"/>
      <c r="I182" s="219"/>
      <c r="J182" s="135">
        <v>248270</v>
      </c>
      <c r="K182" s="298"/>
      <c r="L182" s="219"/>
      <c r="M182" s="123">
        <f t="shared" si="30"/>
        <v>366449</v>
      </c>
      <c r="N182" s="298"/>
      <c r="O182" s="298"/>
      <c r="P182" s="298"/>
      <c r="Q182" s="219"/>
      <c r="R182" s="298"/>
      <c r="S182" s="298"/>
      <c r="T182" s="219"/>
      <c r="U182" s="123">
        <f t="shared" si="31"/>
        <v>0</v>
      </c>
      <c r="V182" s="298"/>
      <c r="W182" s="298"/>
      <c r="X182" s="298"/>
      <c r="Y182" s="219"/>
      <c r="Z182" s="298"/>
      <c r="AA182" s="298"/>
      <c r="AB182" s="219"/>
      <c r="AC182" s="123">
        <f t="shared" si="32"/>
        <v>0</v>
      </c>
      <c r="AD182" s="298"/>
      <c r="AE182" s="298"/>
      <c r="AF182" s="298"/>
      <c r="AG182" s="219"/>
      <c r="AH182" s="298"/>
      <c r="AI182" s="298"/>
      <c r="AJ182" s="219"/>
      <c r="AK182" s="123">
        <f t="shared" si="33"/>
        <v>0</v>
      </c>
      <c r="AL182" s="121">
        <f t="shared" si="34"/>
        <v>366449</v>
      </c>
      <c r="AM182" s="227" t="s">
        <v>1286</v>
      </c>
      <c r="AN182" s="144" t="s">
        <v>199</v>
      </c>
      <c r="AO182" s="208" t="s">
        <v>1109</v>
      </c>
      <c r="AP182" s="147" t="s">
        <v>33</v>
      </c>
      <c r="AQ182" s="142" t="s">
        <v>186</v>
      </c>
    </row>
    <row r="183" spans="1:43" s="75" customFormat="1" ht="51" customHeight="1">
      <c r="A183" s="297" t="s">
        <v>1288</v>
      </c>
      <c r="B183" s="227" t="s">
        <v>1289</v>
      </c>
      <c r="C183" s="116" t="s">
        <v>832</v>
      </c>
      <c r="D183" s="116" t="s">
        <v>27</v>
      </c>
      <c r="E183" s="343" t="s">
        <v>1290</v>
      </c>
      <c r="F183" s="135">
        <f>27706-9602</f>
        <v>18104</v>
      </c>
      <c r="G183" s="298"/>
      <c r="H183" s="298">
        <f>3600+1800</f>
        <v>5400</v>
      </c>
      <c r="I183" s="219" t="s">
        <v>100</v>
      </c>
      <c r="J183" s="298"/>
      <c r="K183" s="298"/>
      <c r="L183" s="219"/>
      <c r="M183" s="123">
        <f t="shared" si="30"/>
        <v>23504</v>
      </c>
      <c r="N183" s="298"/>
      <c r="O183" s="298"/>
      <c r="P183" s="298"/>
      <c r="Q183" s="219" t="s">
        <v>100</v>
      </c>
      <c r="R183" s="298"/>
      <c r="S183" s="298"/>
      <c r="T183" s="219"/>
      <c r="U183" s="123">
        <f t="shared" si="31"/>
        <v>0</v>
      </c>
      <c r="V183" s="298"/>
      <c r="W183" s="298"/>
      <c r="X183" s="298"/>
      <c r="Y183" s="219"/>
      <c r="Z183" s="298"/>
      <c r="AA183" s="298"/>
      <c r="AB183" s="219"/>
      <c r="AC183" s="123">
        <f t="shared" si="32"/>
        <v>0</v>
      </c>
      <c r="AD183" s="298"/>
      <c r="AE183" s="298"/>
      <c r="AF183" s="298"/>
      <c r="AG183" s="219"/>
      <c r="AH183" s="298"/>
      <c r="AI183" s="298"/>
      <c r="AJ183" s="219"/>
      <c r="AK183" s="123">
        <f t="shared" si="33"/>
        <v>0</v>
      </c>
      <c r="AL183" s="121">
        <f t="shared" si="34"/>
        <v>23504</v>
      </c>
      <c r="AM183" s="227" t="s">
        <v>1291</v>
      </c>
      <c r="AN183" s="144" t="s">
        <v>797</v>
      </c>
      <c r="AO183" s="208" t="s">
        <v>936</v>
      </c>
      <c r="AP183" s="208"/>
      <c r="AQ183" s="207"/>
    </row>
    <row r="184" spans="1:43" s="75" customFormat="1" ht="51" customHeight="1">
      <c r="A184" s="301" t="s">
        <v>1292</v>
      </c>
      <c r="B184" s="745" t="s">
        <v>707</v>
      </c>
      <c r="C184" s="745"/>
      <c r="D184" s="745"/>
      <c r="E184" s="745"/>
      <c r="F184" s="745"/>
      <c r="G184" s="745"/>
      <c r="H184" s="745"/>
      <c r="I184" s="745"/>
      <c r="J184" s="745"/>
      <c r="K184" s="745"/>
      <c r="L184" s="745"/>
      <c r="M184" s="745"/>
      <c r="N184" s="745"/>
      <c r="O184" s="745"/>
      <c r="P184" s="745"/>
      <c r="Q184" s="745"/>
      <c r="R184" s="745"/>
      <c r="S184" s="745"/>
      <c r="T184" s="745"/>
      <c r="U184" s="745"/>
      <c r="V184" s="745"/>
      <c r="W184" s="745"/>
      <c r="X184" s="745"/>
      <c r="Y184" s="745"/>
      <c r="Z184" s="745"/>
      <c r="AA184" s="745"/>
      <c r="AB184" s="745"/>
      <c r="AC184" s="745"/>
      <c r="AD184" s="331"/>
      <c r="AE184" s="331"/>
      <c r="AF184" s="331"/>
      <c r="AG184" s="331"/>
      <c r="AH184" s="331"/>
      <c r="AI184" s="331"/>
      <c r="AJ184" s="331"/>
      <c r="AK184" s="331"/>
    </row>
    <row r="185" spans="1:43" s="75" customFormat="1" ht="51" customHeight="1">
      <c r="A185" s="297" t="s">
        <v>1293</v>
      </c>
      <c r="B185" s="227" t="s">
        <v>1294</v>
      </c>
      <c r="C185" s="116" t="s">
        <v>823</v>
      </c>
      <c r="D185" s="116" t="s">
        <v>37</v>
      </c>
      <c r="E185" s="343" t="s">
        <v>1295</v>
      </c>
      <c r="F185" s="298"/>
      <c r="G185" s="298"/>
      <c r="H185" s="298"/>
      <c r="I185" s="219"/>
      <c r="J185" s="298"/>
      <c r="K185" s="298"/>
      <c r="L185" s="219"/>
      <c r="M185" s="123">
        <f t="shared" ref="M185:M230" si="35">F185+G185+H185+J185+K185</f>
        <v>0</v>
      </c>
      <c r="N185" s="298">
        <v>14000</v>
      </c>
      <c r="O185" s="298"/>
      <c r="P185" s="298"/>
      <c r="Q185" s="219"/>
      <c r="R185" s="298"/>
      <c r="S185" s="298"/>
      <c r="T185" s="219"/>
      <c r="U185" s="123">
        <f t="shared" ref="U185:U230" si="36">N185+P185+R185+S185</f>
        <v>14000</v>
      </c>
      <c r="V185" s="298"/>
      <c r="W185" s="298"/>
      <c r="X185" s="298"/>
      <c r="Y185" s="219"/>
      <c r="Z185" s="298"/>
      <c r="AA185" s="298"/>
      <c r="AB185" s="219"/>
      <c r="AC185" s="123">
        <f t="shared" ref="AC185:AC227" si="37">V185+X185+Z185+AA185</f>
        <v>0</v>
      </c>
      <c r="AD185" s="298"/>
      <c r="AE185" s="298"/>
      <c r="AF185" s="298"/>
      <c r="AG185" s="219"/>
      <c r="AH185" s="298"/>
      <c r="AI185" s="298"/>
      <c r="AJ185" s="219"/>
      <c r="AK185" s="123">
        <f t="shared" ref="AK185:AK227" si="38">AD185+AF185+AH185+AI185</f>
        <v>0</v>
      </c>
      <c r="AL185" s="121">
        <f t="shared" ref="AL185:AL230" si="39">AC185+U185+M185+AK185</f>
        <v>14000</v>
      </c>
      <c r="AM185" s="344" t="s">
        <v>1294</v>
      </c>
      <c r="AN185" s="144" t="s">
        <v>797</v>
      </c>
      <c r="AO185" s="208" t="s">
        <v>67</v>
      </c>
      <c r="AP185" s="208"/>
      <c r="AQ185" s="207"/>
    </row>
    <row r="186" spans="1:43" s="75" customFormat="1" ht="38.25">
      <c r="A186" s="297" t="s">
        <v>1296</v>
      </c>
      <c r="B186" s="345" t="s">
        <v>1297</v>
      </c>
      <c r="C186" s="116" t="s">
        <v>823</v>
      </c>
      <c r="D186" s="116" t="s">
        <v>37</v>
      </c>
      <c r="E186" s="117" t="s">
        <v>897</v>
      </c>
      <c r="F186" s="298"/>
      <c r="G186" s="298"/>
      <c r="H186" s="298"/>
      <c r="I186" s="219"/>
      <c r="J186" s="298"/>
      <c r="K186" s="298"/>
      <c r="L186" s="219"/>
      <c r="M186" s="123">
        <f t="shared" si="35"/>
        <v>0</v>
      </c>
      <c r="N186" s="298"/>
      <c r="O186" s="298"/>
      <c r="P186" s="298"/>
      <c r="Q186" s="219"/>
      <c r="R186" s="298"/>
      <c r="S186" s="298"/>
      <c r="T186" s="219"/>
      <c r="U186" s="123">
        <f t="shared" si="36"/>
        <v>0</v>
      </c>
      <c r="V186" s="298">
        <v>200000</v>
      </c>
      <c r="W186" s="298"/>
      <c r="X186" s="298"/>
      <c r="Y186" s="219"/>
      <c r="Z186" s="298"/>
      <c r="AA186" s="298"/>
      <c r="AB186" s="219"/>
      <c r="AC186" s="123">
        <f t="shared" si="37"/>
        <v>200000</v>
      </c>
      <c r="AD186" s="298"/>
      <c r="AE186" s="298"/>
      <c r="AF186" s="298"/>
      <c r="AG186" s="219"/>
      <c r="AH186" s="298"/>
      <c r="AI186" s="298"/>
      <c r="AJ186" s="219"/>
      <c r="AK186" s="123">
        <f t="shared" si="38"/>
        <v>0</v>
      </c>
      <c r="AL186" s="121">
        <f t="shared" si="39"/>
        <v>200000</v>
      </c>
      <c r="AM186" s="254" t="s">
        <v>1298</v>
      </c>
      <c r="AN186" s="144" t="s">
        <v>797</v>
      </c>
      <c r="AO186" s="208" t="s">
        <v>901</v>
      </c>
      <c r="AP186" s="208"/>
      <c r="AQ186" s="207"/>
    </row>
    <row r="187" spans="1:43" s="75" customFormat="1" ht="89.45" customHeight="1">
      <c r="A187" s="297" t="s">
        <v>1299</v>
      </c>
      <c r="B187" s="132" t="s">
        <v>1300</v>
      </c>
      <c r="C187" s="116" t="s">
        <v>829</v>
      </c>
      <c r="D187" s="116" t="s">
        <v>37</v>
      </c>
      <c r="E187" s="117" t="s">
        <v>897</v>
      </c>
      <c r="F187" s="298"/>
      <c r="G187" s="298"/>
      <c r="H187" s="298"/>
      <c r="I187" s="219"/>
      <c r="J187" s="298"/>
      <c r="K187" s="298"/>
      <c r="L187" s="219"/>
      <c r="M187" s="123">
        <f t="shared" si="35"/>
        <v>0</v>
      </c>
      <c r="N187" s="298">
        <v>100000</v>
      </c>
      <c r="O187" s="298"/>
      <c r="P187" s="298"/>
      <c r="Q187" s="219"/>
      <c r="R187" s="298"/>
      <c r="S187" s="298"/>
      <c r="T187" s="219"/>
      <c r="U187" s="123">
        <f t="shared" si="36"/>
        <v>100000</v>
      </c>
      <c r="V187" s="298"/>
      <c r="W187" s="298"/>
      <c r="X187" s="298"/>
      <c r="Y187" s="219"/>
      <c r="Z187" s="298"/>
      <c r="AA187" s="298"/>
      <c r="AB187" s="219"/>
      <c r="AC187" s="123">
        <f t="shared" si="37"/>
        <v>0</v>
      </c>
      <c r="AD187" s="298"/>
      <c r="AE187" s="298"/>
      <c r="AF187" s="298"/>
      <c r="AG187" s="219"/>
      <c r="AH187" s="298"/>
      <c r="AI187" s="298"/>
      <c r="AJ187" s="219"/>
      <c r="AK187" s="123">
        <f t="shared" si="38"/>
        <v>0</v>
      </c>
      <c r="AL187" s="121">
        <f t="shared" si="39"/>
        <v>100000</v>
      </c>
      <c r="AM187" s="346" t="s">
        <v>1301</v>
      </c>
      <c r="AN187" s="144" t="s">
        <v>797</v>
      </c>
      <c r="AO187" s="208" t="s">
        <v>901</v>
      </c>
      <c r="AP187" s="208"/>
      <c r="AQ187" s="207"/>
    </row>
    <row r="188" spans="1:43" s="75" customFormat="1" ht="63.75">
      <c r="A188" s="297" t="s">
        <v>1302</v>
      </c>
      <c r="B188" s="227" t="s">
        <v>1303</v>
      </c>
      <c r="C188" s="116" t="s">
        <v>1015</v>
      </c>
      <c r="D188" s="116" t="s">
        <v>37</v>
      </c>
      <c r="E188" s="117" t="s">
        <v>897</v>
      </c>
      <c r="F188" s="298"/>
      <c r="G188" s="298"/>
      <c r="H188" s="298"/>
      <c r="I188" s="219"/>
      <c r="J188" s="298"/>
      <c r="K188" s="298"/>
      <c r="L188" s="219"/>
      <c r="M188" s="123">
        <f t="shared" si="35"/>
        <v>0</v>
      </c>
      <c r="N188" s="298">
        <v>30000</v>
      </c>
      <c r="O188" s="298"/>
      <c r="P188" s="298"/>
      <c r="Q188" s="219"/>
      <c r="R188" s="298"/>
      <c r="S188" s="298"/>
      <c r="T188" s="219"/>
      <c r="U188" s="123">
        <f t="shared" si="36"/>
        <v>30000</v>
      </c>
      <c r="V188" s="298"/>
      <c r="W188" s="298"/>
      <c r="X188" s="298"/>
      <c r="Y188" s="219"/>
      <c r="Z188" s="298"/>
      <c r="AA188" s="298"/>
      <c r="AB188" s="219"/>
      <c r="AC188" s="123">
        <f t="shared" si="37"/>
        <v>0</v>
      </c>
      <c r="AD188" s="298"/>
      <c r="AE188" s="298"/>
      <c r="AF188" s="298"/>
      <c r="AG188" s="219"/>
      <c r="AH188" s="298"/>
      <c r="AI188" s="298"/>
      <c r="AJ188" s="219"/>
      <c r="AK188" s="123">
        <f t="shared" si="38"/>
        <v>0</v>
      </c>
      <c r="AL188" s="121">
        <f t="shared" si="39"/>
        <v>30000</v>
      </c>
      <c r="AM188" s="198" t="s">
        <v>1304</v>
      </c>
      <c r="AN188" s="144" t="s">
        <v>797</v>
      </c>
      <c r="AO188" s="208" t="s">
        <v>901</v>
      </c>
      <c r="AP188" s="208"/>
      <c r="AQ188" s="207"/>
    </row>
    <row r="189" spans="1:43" s="75" customFormat="1" ht="51" customHeight="1">
      <c r="A189" s="297" t="s">
        <v>1305</v>
      </c>
      <c r="B189" s="227" t="s">
        <v>1306</v>
      </c>
      <c r="C189" s="116" t="s">
        <v>852</v>
      </c>
      <c r="D189" s="116" t="s">
        <v>37</v>
      </c>
      <c r="E189" s="117" t="s">
        <v>897</v>
      </c>
      <c r="F189" s="298">
        <v>500</v>
      </c>
      <c r="G189" s="298"/>
      <c r="H189" s="298"/>
      <c r="I189" s="219"/>
      <c r="J189" s="298"/>
      <c r="K189" s="298"/>
      <c r="L189" s="219"/>
      <c r="M189" s="123">
        <f t="shared" si="35"/>
        <v>500</v>
      </c>
      <c r="N189" s="298">
        <v>40000</v>
      </c>
      <c r="O189" s="298"/>
      <c r="P189" s="298"/>
      <c r="Q189" s="219"/>
      <c r="R189" s="298"/>
      <c r="S189" s="298"/>
      <c r="T189" s="219"/>
      <c r="U189" s="123">
        <f t="shared" si="36"/>
        <v>40000</v>
      </c>
      <c r="V189" s="298"/>
      <c r="W189" s="298"/>
      <c r="X189" s="298"/>
      <c r="Y189" s="219"/>
      <c r="Z189" s="298"/>
      <c r="AA189" s="298"/>
      <c r="AB189" s="219"/>
      <c r="AC189" s="123">
        <f t="shared" si="37"/>
        <v>0</v>
      </c>
      <c r="AD189" s="298"/>
      <c r="AE189" s="298"/>
      <c r="AF189" s="298"/>
      <c r="AG189" s="219"/>
      <c r="AH189" s="298"/>
      <c r="AI189" s="298"/>
      <c r="AJ189" s="219"/>
      <c r="AK189" s="123">
        <f t="shared" si="38"/>
        <v>0</v>
      </c>
      <c r="AL189" s="121">
        <f t="shared" si="39"/>
        <v>40500</v>
      </c>
      <c r="AM189" s="198" t="s">
        <v>1307</v>
      </c>
      <c r="AN189" s="144" t="s">
        <v>797</v>
      </c>
      <c r="AO189" s="208" t="s">
        <v>901</v>
      </c>
      <c r="AP189" s="208"/>
      <c r="AQ189" s="207"/>
    </row>
    <row r="190" spans="1:43" s="75" customFormat="1" ht="51" customHeight="1">
      <c r="A190" s="297" t="s">
        <v>1308</v>
      </c>
      <c r="B190" s="227" t="s">
        <v>1309</v>
      </c>
      <c r="C190" s="116" t="s">
        <v>866</v>
      </c>
      <c r="D190" s="116" t="s">
        <v>37</v>
      </c>
      <c r="E190" s="117" t="s">
        <v>897</v>
      </c>
      <c r="F190" s="298"/>
      <c r="G190" s="298"/>
      <c r="H190" s="298"/>
      <c r="I190" s="219"/>
      <c r="J190" s="298"/>
      <c r="K190" s="298"/>
      <c r="L190" s="219"/>
      <c r="M190" s="123">
        <f t="shared" si="35"/>
        <v>0</v>
      </c>
      <c r="N190" s="298">
        <v>15000</v>
      </c>
      <c r="O190" s="298"/>
      <c r="P190" s="298"/>
      <c r="Q190" s="219"/>
      <c r="R190" s="298"/>
      <c r="S190" s="298"/>
      <c r="T190" s="219"/>
      <c r="U190" s="123">
        <f t="shared" si="36"/>
        <v>15000</v>
      </c>
      <c r="V190" s="298">
        <v>15000</v>
      </c>
      <c r="W190" s="298"/>
      <c r="X190" s="298"/>
      <c r="Y190" s="219"/>
      <c r="Z190" s="298"/>
      <c r="AA190" s="298"/>
      <c r="AB190" s="219"/>
      <c r="AC190" s="123">
        <f t="shared" si="37"/>
        <v>15000</v>
      </c>
      <c r="AD190" s="298"/>
      <c r="AE190" s="298"/>
      <c r="AF190" s="298"/>
      <c r="AG190" s="219"/>
      <c r="AH190" s="298"/>
      <c r="AI190" s="298"/>
      <c r="AJ190" s="219"/>
      <c r="AK190" s="123">
        <f t="shared" si="38"/>
        <v>0</v>
      </c>
      <c r="AL190" s="121">
        <f t="shared" si="39"/>
        <v>30000</v>
      </c>
      <c r="AM190" s="198" t="s">
        <v>1310</v>
      </c>
      <c r="AN190" s="144" t="s">
        <v>161</v>
      </c>
      <c r="AO190" s="208" t="s">
        <v>901</v>
      </c>
      <c r="AP190" s="208"/>
      <c r="AQ190" s="207"/>
    </row>
    <row r="191" spans="1:43" s="75" customFormat="1" ht="51" customHeight="1">
      <c r="A191" s="297" t="s">
        <v>1311</v>
      </c>
      <c r="B191" s="132" t="s">
        <v>1312</v>
      </c>
      <c r="C191" s="116" t="s">
        <v>840</v>
      </c>
      <c r="D191" s="116" t="s">
        <v>37</v>
      </c>
      <c r="E191" s="117" t="s">
        <v>897</v>
      </c>
      <c r="F191" s="298"/>
      <c r="G191" s="298"/>
      <c r="H191" s="298"/>
      <c r="I191" s="219"/>
      <c r="J191" s="298"/>
      <c r="K191" s="298"/>
      <c r="L191" s="219"/>
      <c r="M191" s="123">
        <f t="shared" si="35"/>
        <v>0</v>
      </c>
      <c r="N191" s="298">
        <v>20000</v>
      </c>
      <c r="O191" s="298"/>
      <c r="P191" s="298"/>
      <c r="Q191" s="219"/>
      <c r="R191" s="298"/>
      <c r="S191" s="298"/>
      <c r="T191" s="219"/>
      <c r="U191" s="123">
        <f t="shared" si="36"/>
        <v>20000</v>
      </c>
      <c r="V191" s="298"/>
      <c r="W191" s="298"/>
      <c r="X191" s="298"/>
      <c r="Y191" s="219"/>
      <c r="Z191" s="298"/>
      <c r="AA191" s="298"/>
      <c r="AB191" s="219"/>
      <c r="AC191" s="123">
        <f t="shared" si="37"/>
        <v>0</v>
      </c>
      <c r="AD191" s="298"/>
      <c r="AE191" s="298"/>
      <c r="AF191" s="298"/>
      <c r="AG191" s="219"/>
      <c r="AH191" s="298"/>
      <c r="AI191" s="298"/>
      <c r="AJ191" s="219"/>
      <c r="AK191" s="123">
        <f t="shared" si="38"/>
        <v>0</v>
      </c>
      <c r="AL191" s="121">
        <f t="shared" si="39"/>
        <v>20000</v>
      </c>
      <c r="AM191" s="198" t="s">
        <v>1313</v>
      </c>
      <c r="AN191" s="336" t="s">
        <v>207</v>
      </c>
      <c r="AO191" s="208" t="s">
        <v>901</v>
      </c>
      <c r="AP191" s="147" t="s">
        <v>33</v>
      </c>
      <c r="AQ191" s="142" t="s">
        <v>186</v>
      </c>
    </row>
    <row r="192" spans="1:43" s="75" customFormat="1" ht="51" customHeight="1">
      <c r="A192" s="297" t="s">
        <v>1314</v>
      </c>
      <c r="B192" s="132" t="s">
        <v>1315</v>
      </c>
      <c r="C192" s="116" t="s">
        <v>840</v>
      </c>
      <c r="D192" s="116" t="s">
        <v>37</v>
      </c>
      <c r="E192" s="117" t="s">
        <v>897</v>
      </c>
      <c r="F192" s="298"/>
      <c r="G192" s="298"/>
      <c r="H192" s="298"/>
      <c r="I192" s="219"/>
      <c r="J192" s="298"/>
      <c r="K192" s="298"/>
      <c r="L192" s="219"/>
      <c r="M192" s="123">
        <f t="shared" si="35"/>
        <v>0</v>
      </c>
      <c r="N192" s="298"/>
      <c r="O192" s="298"/>
      <c r="P192" s="298"/>
      <c r="Q192" s="219"/>
      <c r="R192" s="298"/>
      <c r="S192" s="298"/>
      <c r="T192" s="219"/>
      <c r="U192" s="123">
        <f t="shared" si="36"/>
        <v>0</v>
      </c>
      <c r="V192" s="298">
        <v>15000</v>
      </c>
      <c r="W192" s="298"/>
      <c r="X192" s="298"/>
      <c r="Y192" s="219"/>
      <c r="Z192" s="298"/>
      <c r="AA192" s="298"/>
      <c r="AB192" s="219"/>
      <c r="AC192" s="123">
        <f t="shared" si="37"/>
        <v>15000</v>
      </c>
      <c r="AD192" s="298"/>
      <c r="AE192" s="298"/>
      <c r="AF192" s="298"/>
      <c r="AG192" s="219"/>
      <c r="AH192" s="298"/>
      <c r="AI192" s="298"/>
      <c r="AJ192" s="219"/>
      <c r="AK192" s="123">
        <f t="shared" si="38"/>
        <v>0</v>
      </c>
      <c r="AL192" s="121">
        <f t="shared" si="39"/>
        <v>15000</v>
      </c>
      <c r="AM192" s="198" t="s">
        <v>1316</v>
      </c>
      <c r="AN192" s="144" t="s">
        <v>797</v>
      </c>
      <c r="AO192" s="208" t="s">
        <v>901</v>
      </c>
      <c r="AP192" s="208"/>
      <c r="AQ192" s="207"/>
    </row>
    <row r="193" spans="1:43" s="75" customFormat="1" ht="51" customHeight="1">
      <c r="A193" s="297" t="s">
        <v>1317</v>
      </c>
      <c r="B193" s="132" t="s">
        <v>1318</v>
      </c>
      <c r="C193" s="116" t="s">
        <v>840</v>
      </c>
      <c r="D193" s="116" t="s">
        <v>37</v>
      </c>
      <c r="E193" s="117" t="s">
        <v>875</v>
      </c>
      <c r="F193" s="298"/>
      <c r="G193" s="298"/>
      <c r="H193" s="298"/>
      <c r="I193" s="219"/>
      <c r="J193" s="298"/>
      <c r="K193" s="298"/>
      <c r="L193" s="219"/>
      <c r="M193" s="123">
        <f t="shared" si="35"/>
        <v>0</v>
      </c>
      <c r="N193" s="298"/>
      <c r="O193" s="298"/>
      <c r="P193" s="298"/>
      <c r="Q193" s="219"/>
      <c r="R193" s="298"/>
      <c r="S193" s="298"/>
      <c r="T193" s="219"/>
      <c r="U193" s="123">
        <f t="shared" si="36"/>
        <v>0</v>
      </c>
      <c r="V193" s="298">
        <v>13000</v>
      </c>
      <c r="W193" s="298"/>
      <c r="X193" s="298"/>
      <c r="Y193" s="219"/>
      <c r="Z193" s="298"/>
      <c r="AA193" s="298"/>
      <c r="AB193" s="219"/>
      <c r="AC193" s="123">
        <f t="shared" si="37"/>
        <v>13000</v>
      </c>
      <c r="AD193" s="298"/>
      <c r="AE193" s="298"/>
      <c r="AF193" s="298"/>
      <c r="AG193" s="219"/>
      <c r="AH193" s="298"/>
      <c r="AI193" s="298"/>
      <c r="AJ193" s="219"/>
      <c r="AK193" s="123">
        <f t="shared" si="38"/>
        <v>0</v>
      </c>
      <c r="AL193" s="121">
        <f t="shared" si="39"/>
        <v>13000</v>
      </c>
      <c r="AM193" s="198" t="s">
        <v>1319</v>
      </c>
      <c r="AN193" s="144" t="s">
        <v>797</v>
      </c>
      <c r="AO193" s="208" t="s">
        <v>876</v>
      </c>
      <c r="AP193" s="208"/>
      <c r="AQ193" s="207"/>
    </row>
    <row r="194" spans="1:43" s="75" customFormat="1" ht="51" customHeight="1">
      <c r="A194" s="297" t="s">
        <v>1320</v>
      </c>
      <c r="B194" s="132" t="s">
        <v>1321</v>
      </c>
      <c r="C194" s="116" t="s">
        <v>852</v>
      </c>
      <c r="D194" s="116" t="s">
        <v>37</v>
      </c>
      <c r="E194" s="117" t="s">
        <v>875</v>
      </c>
      <c r="F194" s="298"/>
      <c r="G194" s="298"/>
      <c r="H194" s="298"/>
      <c r="I194" s="219"/>
      <c r="J194" s="298"/>
      <c r="K194" s="298"/>
      <c r="L194" s="219"/>
      <c r="M194" s="123">
        <f t="shared" si="35"/>
        <v>0</v>
      </c>
      <c r="N194" s="298">
        <v>1500</v>
      </c>
      <c r="O194" s="298"/>
      <c r="P194" s="298"/>
      <c r="Q194" s="219"/>
      <c r="R194" s="298"/>
      <c r="S194" s="298"/>
      <c r="T194" s="219"/>
      <c r="U194" s="123">
        <f t="shared" si="36"/>
        <v>1500</v>
      </c>
      <c r="V194" s="298"/>
      <c r="W194" s="298"/>
      <c r="X194" s="298"/>
      <c r="Y194" s="219"/>
      <c r="Z194" s="298"/>
      <c r="AA194" s="298"/>
      <c r="AB194" s="219"/>
      <c r="AC194" s="123">
        <f t="shared" si="37"/>
        <v>0</v>
      </c>
      <c r="AD194" s="298"/>
      <c r="AE194" s="298"/>
      <c r="AF194" s="298"/>
      <c r="AG194" s="219"/>
      <c r="AH194" s="298"/>
      <c r="AI194" s="298"/>
      <c r="AJ194" s="219"/>
      <c r="AK194" s="123">
        <f t="shared" si="38"/>
        <v>0</v>
      </c>
      <c r="AL194" s="121">
        <f t="shared" si="39"/>
        <v>1500</v>
      </c>
      <c r="AM194" s="198" t="s">
        <v>1322</v>
      </c>
      <c r="AN194" s="144" t="s">
        <v>797</v>
      </c>
      <c r="AO194" s="208" t="s">
        <v>876</v>
      </c>
      <c r="AP194" s="208"/>
      <c r="AQ194" s="207"/>
    </row>
    <row r="195" spans="1:43" s="75" customFormat="1" ht="51" customHeight="1">
      <c r="A195" s="297" t="s">
        <v>1323</v>
      </c>
      <c r="B195" s="132" t="s">
        <v>1324</v>
      </c>
      <c r="C195" s="116" t="s">
        <v>832</v>
      </c>
      <c r="D195" s="116" t="s">
        <v>37</v>
      </c>
      <c r="E195" s="343" t="s">
        <v>1030</v>
      </c>
      <c r="F195" s="298"/>
      <c r="G195" s="298"/>
      <c r="H195" s="298"/>
      <c r="I195" s="219"/>
      <c r="J195" s="298"/>
      <c r="K195" s="298"/>
      <c r="L195" s="219"/>
      <c r="M195" s="123">
        <f t="shared" si="35"/>
        <v>0</v>
      </c>
      <c r="N195" s="298">
        <v>20000</v>
      </c>
      <c r="O195" s="298"/>
      <c r="P195" s="298"/>
      <c r="Q195" s="219"/>
      <c r="R195" s="298"/>
      <c r="S195" s="298"/>
      <c r="T195" s="219"/>
      <c r="U195" s="123">
        <f t="shared" si="36"/>
        <v>20000</v>
      </c>
      <c r="V195" s="298"/>
      <c r="W195" s="298"/>
      <c r="X195" s="298"/>
      <c r="Y195" s="219"/>
      <c r="Z195" s="298"/>
      <c r="AA195" s="298"/>
      <c r="AB195" s="219"/>
      <c r="AC195" s="123">
        <f t="shared" si="37"/>
        <v>0</v>
      </c>
      <c r="AD195" s="298"/>
      <c r="AE195" s="298"/>
      <c r="AF195" s="298"/>
      <c r="AG195" s="219"/>
      <c r="AH195" s="298"/>
      <c r="AI195" s="298"/>
      <c r="AJ195" s="219"/>
      <c r="AK195" s="123">
        <f t="shared" si="38"/>
        <v>0</v>
      </c>
      <c r="AL195" s="121">
        <f t="shared" si="39"/>
        <v>20000</v>
      </c>
      <c r="AM195" s="198" t="s">
        <v>1325</v>
      </c>
      <c r="AN195" s="144" t="s">
        <v>797</v>
      </c>
      <c r="AO195" s="208" t="s">
        <v>44</v>
      </c>
      <c r="AP195" s="208"/>
      <c r="AQ195" s="207"/>
    </row>
    <row r="196" spans="1:43" s="75" customFormat="1" ht="51" customHeight="1">
      <c r="A196" s="297" t="s">
        <v>1326</v>
      </c>
      <c r="B196" s="132" t="s">
        <v>1327</v>
      </c>
      <c r="C196" s="116" t="s">
        <v>840</v>
      </c>
      <c r="D196" s="116" t="s">
        <v>37</v>
      </c>
      <c r="E196" s="343" t="s">
        <v>1030</v>
      </c>
      <c r="F196" s="298">
        <v>22000</v>
      </c>
      <c r="G196" s="298"/>
      <c r="H196" s="298"/>
      <c r="I196" s="219"/>
      <c r="J196" s="298"/>
      <c r="K196" s="298"/>
      <c r="L196" s="219"/>
      <c r="M196" s="123">
        <f t="shared" si="35"/>
        <v>22000</v>
      </c>
      <c r="N196" s="298"/>
      <c r="O196" s="298"/>
      <c r="P196" s="298"/>
      <c r="Q196" s="219"/>
      <c r="R196" s="298"/>
      <c r="S196" s="298"/>
      <c r="T196" s="219"/>
      <c r="U196" s="123">
        <f t="shared" si="36"/>
        <v>0</v>
      </c>
      <c r="V196" s="298"/>
      <c r="W196" s="298"/>
      <c r="X196" s="298"/>
      <c r="Y196" s="219"/>
      <c r="Z196" s="298"/>
      <c r="AA196" s="298"/>
      <c r="AB196" s="219"/>
      <c r="AC196" s="123">
        <f t="shared" si="37"/>
        <v>0</v>
      </c>
      <c r="AD196" s="298"/>
      <c r="AE196" s="298"/>
      <c r="AF196" s="298"/>
      <c r="AG196" s="219"/>
      <c r="AH196" s="298"/>
      <c r="AI196" s="298"/>
      <c r="AJ196" s="219"/>
      <c r="AK196" s="123">
        <f t="shared" si="38"/>
        <v>0</v>
      </c>
      <c r="AL196" s="121">
        <f t="shared" si="39"/>
        <v>22000</v>
      </c>
      <c r="AM196" s="198" t="s">
        <v>1328</v>
      </c>
      <c r="AN196" s="144" t="s">
        <v>199</v>
      </c>
      <c r="AO196" s="208" t="s">
        <v>44</v>
      </c>
      <c r="AP196" s="147" t="s">
        <v>33</v>
      </c>
      <c r="AQ196" s="142" t="s">
        <v>186</v>
      </c>
    </row>
    <row r="197" spans="1:43" s="75" customFormat="1" ht="51" customHeight="1">
      <c r="A197" s="297" t="s">
        <v>1329</v>
      </c>
      <c r="B197" s="345" t="s">
        <v>1330</v>
      </c>
      <c r="C197" s="116" t="s">
        <v>840</v>
      </c>
      <c r="D197" s="116" t="s">
        <v>27</v>
      </c>
      <c r="E197" s="117" t="s">
        <v>940</v>
      </c>
      <c r="F197" s="298">
        <v>25000</v>
      </c>
      <c r="G197" s="298"/>
      <c r="H197" s="298"/>
      <c r="I197" s="219"/>
      <c r="J197" s="298"/>
      <c r="K197" s="298"/>
      <c r="L197" s="219"/>
      <c r="M197" s="123">
        <f t="shared" si="35"/>
        <v>25000</v>
      </c>
      <c r="N197" s="298"/>
      <c r="O197" s="298"/>
      <c r="P197" s="298"/>
      <c r="Q197" s="219"/>
      <c r="R197" s="298"/>
      <c r="S197" s="298"/>
      <c r="T197" s="219"/>
      <c r="U197" s="123">
        <f t="shared" si="36"/>
        <v>0</v>
      </c>
      <c r="V197" s="298"/>
      <c r="W197" s="298"/>
      <c r="X197" s="298"/>
      <c r="Y197" s="219"/>
      <c r="Z197" s="298"/>
      <c r="AA197" s="298"/>
      <c r="AB197" s="219"/>
      <c r="AC197" s="123">
        <f t="shared" si="37"/>
        <v>0</v>
      </c>
      <c r="AD197" s="298"/>
      <c r="AE197" s="298"/>
      <c r="AF197" s="298"/>
      <c r="AG197" s="219"/>
      <c r="AH197" s="298"/>
      <c r="AI197" s="298"/>
      <c r="AJ197" s="219"/>
      <c r="AK197" s="123">
        <f t="shared" si="38"/>
        <v>0</v>
      </c>
      <c r="AL197" s="121">
        <f t="shared" si="39"/>
        <v>25000</v>
      </c>
      <c r="AM197" s="347" t="s">
        <v>1331</v>
      </c>
      <c r="AN197" s="144" t="s">
        <v>797</v>
      </c>
      <c r="AO197" s="208" t="s">
        <v>936</v>
      </c>
      <c r="AP197" s="208"/>
      <c r="AQ197" s="207"/>
    </row>
    <row r="198" spans="1:43" s="75" customFormat="1" ht="51" customHeight="1">
      <c r="A198" s="297" t="s">
        <v>1332</v>
      </c>
      <c r="B198" s="132" t="s">
        <v>1333</v>
      </c>
      <c r="C198" s="116" t="s">
        <v>840</v>
      </c>
      <c r="D198" s="116" t="s">
        <v>27</v>
      </c>
      <c r="E198" s="117" t="s">
        <v>940</v>
      </c>
      <c r="F198" s="298">
        <v>16900</v>
      </c>
      <c r="G198" s="298"/>
      <c r="H198" s="298"/>
      <c r="I198" s="219"/>
      <c r="J198" s="298"/>
      <c r="K198" s="298"/>
      <c r="L198" s="219"/>
      <c r="M198" s="123">
        <f t="shared" si="35"/>
        <v>16900</v>
      </c>
      <c r="N198" s="298"/>
      <c r="O198" s="298"/>
      <c r="P198" s="298"/>
      <c r="Q198" s="219"/>
      <c r="R198" s="298"/>
      <c r="S198" s="298"/>
      <c r="T198" s="219"/>
      <c r="U198" s="123">
        <f t="shared" si="36"/>
        <v>0</v>
      </c>
      <c r="V198" s="298"/>
      <c r="W198" s="298"/>
      <c r="X198" s="298"/>
      <c r="Y198" s="219"/>
      <c r="Z198" s="298"/>
      <c r="AA198" s="298"/>
      <c r="AB198" s="219"/>
      <c r="AC198" s="123">
        <f t="shared" si="37"/>
        <v>0</v>
      </c>
      <c r="AD198" s="298"/>
      <c r="AE198" s="298"/>
      <c r="AF198" s="298"/>
      <c r="AG198" s="219"/>
      <c r="AH198" s="298"/>
      <c r="AI198" s="298"/>
      <c r="AJ198" s="219"/>
      <c r="AK198" s="123">
        <f t="shared" si="38"/>
        <v>0</v>
      </c>
      <c r="AL198" s="121">
        <f t="shared" si="39"/>
        <v>16900</v>
      </c>
      <c r="AM198" s="348" t="s">
        <v>1334</v>
      </c>
      <c r="AN198" s="144" t="s">
        <v>797</v>
      </c>
      <c r="AO198" s="208" t="s">
        <v>936</v>
      </c>
      <c r="AP198" s="208"/>
      <c r="AQ198" s="207"/>
    </row>
    <row r="199" spans="1:43" s="75" customFormat="1" ht="38.25">
      <c r="A199" s="297" t="s">
        <v>1335</v>
      </c>
      <c r="B199" s="172" t="s">
        <v>1336</v>
      </c>
      <c r="C199" s="116" t="s">
        <v>840</v>
      </c>
      <c r="D199" s="116" t="s">
        <v>37</v>
      </c>
      <c r="E199" s="117" t="s">
        <v>824</v>
      </c>
      <c r="F199" s="298"/>
      <c r="G199" s="298"/>
      <c r="H199" s="298"/>
      <c r="I199" s="219"/>
      <c r="J199" s="298"/>
      <c r="K199" s="298"/>
      <c r="L199" s="219"/>
      <c r="M199" s="123">
        <f t="shared" si="35"/>
        <v>0</v>
      </c>
      <c r="N199" s="298"/>
      <c r="O199" s="298"/>
      <c r="P199" s="298"/>
      <c r="Q199" s="219"/>
      <c r="R199" s="298"/>
      <c r="S199" s="298"/>
      <c r="T199" s="219"/>
      <c r="U199" s="123">
        <f t="shared" si="36"/>
        <v>0</v>
      </c>
      <c r="V199" s="298">
        <v>4450</v>
      </c>
      <c r="W199" s="298"/>
      <c r="X199" s="298"/>
      <c r="Y199" s="219"/>
      <c r="Z199" s="298"/>
      <c r="AA199" s="298"/>
      <c r="AB199" s="219"/>
      <c r="AC199" s="123">
        <f t="shared" si="37"/>
        <v>4450</v>
      </c>
      <c r="AD199" s="298"/>
      <c r="AE199" s="298"/>
      <c r="AF199" s="298"/>
      <c r="AG199" s="219"/>
      <c r="AH199" s="298"/>
      <c r="AI199" s="298"/>
      <c r="AJ199" s="219"/>
      <c r="AK199" s="123">
        <f t="shared" si="38"/>
        <v>0</v>
      </c>
      <c r="AL199" s="121">
        <f t="shared" si="39"/>
        <v>4450</v>
      </c>
      <c r="AM199" s="198" t="s">
        <v>1337</v>
      </c>
      <c r="AN199" s="144" t="s">
        <v>797</v>
      </c>
      <c r="AO199" s="208" t="s">
        <v>826</v>
      </c>
      <c r="AP199" s="208"/>
      <c r="AQ199" s="207"/>
    </row>
    <row r="200" spans="1:43" s="75" customFormat="1" ht="51" customHeight="1">
      <c r="A200" s="297" t="s">
        <v>1338</v>
      </c>
      <c r="B200" s="132" t="s">
        <v>1339</v>
      </c>
      <c r="C200" s="116" t="s">
        <v>829</v>
      </c>
      <c r="D200" s="116" t="s">
        <v>37</v>
      </c>
      <c r="E200" s="117" t="s">
        <v>801</v>
      </c>
      <c r="F200" s="298"/>
      <c r="G200" s="298"/>
      <c r="H200" s="298"/>
      <c r="I200" s="219"/>
      <c r="J200" s="298"/>
      <c r="K200" s="298"/>
      <c r="L200" s="219"/>
      <c r="M200" s="123">
        <f t="shared" si="35"/>
        <v>0</v>
      </c>
      <c r="N200" s="298"/>
      <c r="O200" s="298"/>
      <c r="P200" s="298"/>
      <c r="Q200" s="219"/>
      <c r="R200" s="298"/>
      <c r="S200" s="298"/>
      <c r="T200" s="219"/>
      <c r="U200" s="123">
        <f t="shared" si="36"/>
        <v>0</v>
      </c>
      <c r="V200" s="298">
        <v>12000</v>
      </c>
      <c r="W200" s="298"/>
      <c r="X200" s="298"/>
      <c r="Y200" s="219"/>
      <c r="Z200" s="298"/>
      <c r="AA200" s="298"/>
      <c r="AB200" s="219"/>
      <c r="AC200" s="123">
        <f t="shared" si="37"/>
        <v>12000</v>
      </c>
      <c r="AD200" s="298"/>
      <c r="AE200" s="298"/>
      <c r="AF200" s="298"/>
      <c r="AG200" s="219"/>
      <c r="AH200" s="298"/>
      <c r="AI200" s="298"/>
      <c r="AJ200" s="219"/>
      <c r="AK200" s="123">
        <f t="shared" si="38"/>
        <v>0</v>
      </c>
      <c r="AL200" s="121">
        <f t="shared" si="39"/>
        <v>12000</v>
      </c>
      <c r="AM200" s="198" t="s">
        <v>1340</v>
      </c>
      <c r="AN200" s="144" t="s">
        <v>737</v>
      </c>
      <c r="AO200" s="208" t="s">
        <v>802</v>
      </c>
      <c r="AP200" s="147" t="s">
        <v>33</v>
      </c>
      <c r="AQ200" s="142" t="s">
        <v>186</v>
      </c>
    </row>
    <row r="201" spans="1:43" s="75" customFormat="1" ht="51" customHeight="1">
      <c r="A201" s="297" t="s">
        <v>1341</v>
      </c>
      <c r="B201" s="345" t="s">
        <v>1342</v>
      </c>
      <c r="C201" s="116" t="s">
        <v>869</v>
      </c>
      <c r="D201" s="116" t="s">
        <v>37</v>
      </c>
      <c r="E201" s="117" t="s">
        <v>801</v>
      </c>
      <c r="F201" s="298"/>
      <c r="G201" s="298"/>
      <c r="H201" s="298"/>
      <c r="I201" s="219"/>
      <c r="J201" s="298"/>
      <c r="K201" s="298"/>
      <c r="L201" s="219"/>
      <c r="M201" s="123">
        <f t="shared" si="35"/>
        <v>0</v>
      </c>
      <c r="N201" s="298">
        <v>18000</v>
      </c>
      <c r="O201" s="298"/>
      <c r="P201" s="298"/>
      <c r="Q201" s="219"/>
      <c r="R201" s="298"/>
      <c r="S201" s="298"/>
      <c r="T201" s="219"/>
      <c r="U201" s="123">
        <f t="shared" si="36"/>
        <v>18000</v>
      </c>
      <c r="V201" s="298"/>
      <c r="W201" s="298"/>
      <c r="X201" s="298"/>
      <c r="Y201" s="219"/>
      <c r="Z201" s="298"/>
      <c r="AA201" s="298"/>
      <c r="AB201" s="219"/>
      <c r="AC201" s="123">
        <f t="shared" si="37"/>
        <v>0</v>
      </c>
      <c r="AD201" s="298"/>
      <c r="AE201" s="298"/>
      <c r="AF201" s="298"/>
      <c r="AG201" s="219"/>
      <c r="AH201" s="298"/>
      <c r="AI201" s="298"/>
      <c r="AJ201" s="219"/>
      <c r="AK201" s="123">
        <f t="shared" si="38"/>
        <v>0</v>
      </c>
      <c r="AL201" s="121">
        <f t="shared" si="39"/>
        <v>18000</v>
      </c>
      <c r="AM201" s="198" t="s">
        <v>1343</v>
      </c>
      <c r="AN201" s="144" t="s">
        <v>207</v>
      </c>
      <c r="AO201" s="208" t="s">
        <v>802</v>
      </c>
      <c r="AP201" s="147" t="s">
        <v>33</v>
      </c>
      <c r="AQ201" s="142" t="s">
        <v>186</v>
      </c>
    </row>
    <row r="202" spans="1:43" s="75" customFormat="1" ht="51" customHeight="1">
      <c r="A202" s="297" t="s">
        <v>1344</v>
      </c>
      <c r="B202" s="132" t="s">
        <v>1345</v>
      </c>
      <c r="C202" s="116" t="s">
        <v>852</v>
      </c>
      <c r="D202" s="116" t="s">
        <v>37</v>
      </c>
      <c r="E202" s="117" t="s">
        <v>801</v>
      </c>
      <c r="F202" s="298"/>
      <c r="G202" s="298"/>
      <c r="H202" s="298"/>
      <c r="I202" s="219"/>
      <c r="J202" s="298"/>
      <c r="K202" s="298"/>
      <c r="L202" s="219"/>
      <c r="M202" s="123">
        <f t="shared" si="35"/>
        <v>0</v>
      </c>
      <c r="N202" s="298"/>
      <c r="O202" s="298"/>
      <c r="P202" s="298"/>
      <c r="Q202" s="219"/>
      <c r="R202" s="298"/>
      <c r="S202" s="298"/>
      <c r="T202" s="219"/>
      <c r="U202" s="123">
        <f t="shared" si="36"/>
        <v>0</v>
      </c>
      <c r="V202" s="298">
        <v>5000</v>
      </c>
      <c r="W202" s="298"/>
      <c r="X202" s="298"/>
      <c r="Y202" s="219"/>
      <c r="Z202" s="298"/>
      <c r="AA202" s="298"/>
      <c r="AB202" s="219"/>
      <c r="AC202" s="123">
        <f t="shared" si="37"/>
        <v>5000</v>
      </c>
      <c r="AD202" s="298"/>
      <c r="AE202" s="298"/>
      <c r="AF202" s="298"/>
      <c r="AG202" s="219"/>
      <c r="AH202" s="298"/>
      <c r="AI202" s="298"/>
      <c r="AJ202" s="219"/>
      <c r="AK202" s="123">
        <f t="shared" si="38"/>
        <v>0</v>
      </c>
      <c r="AL202" s="121">
        <f t="shared" si="39"/>
        <v>5000</v>
      </c>
      <c r="AM202" s="198" t="s">
        <v>1346</v>
      </c>
      <c r="AN202" s="144" t="s">
        <v>797</v>
      </c>
      <c r="AO202" s="208" t="s">
        <v>802</v>
      </c>
      <c r="AP202" s="208"/>
      <c r="AQ202" s="207"/>
    </row>
    <row r="203" spans="1:43" s="75" customFormat="1" ht="51" customHeight="1">
      <c r="A203" s="297" t="s">
        <v>1347</v>
      </c>
      <c r="B203" s="227" t="s">
        <v>1348</v>
      </c>
      <c r="C203" s="116" t="s">
        <v>840</v>
      </c>
      <c r="D203" s="116" t="s">
        <v>37</v>
      </c>
      <c r="E203" s="117" t="s">
        <v>1133</v>
      </c>
      <c r="F203" s="298">
        <v>2000</v>
      </c>
      <c r="G203" s="298"/>
      <c r="H203" s="298"/>
      <c r="I203" s="219"/>
      <c r="J203" s="298"/>
      <c r="K203" s="298"/>
      <c r="L203" s="219"/>
      <c r="M203" s="123">
        <f t="shared" si="35"/>
        <v>2000</v>
      </c>
      <c r="N203" s="298"/>
      <c r="O203" s="298"/>
      <c r="P203" s="298"/>
      <c r="Q203" s="219"/>
      <c r="R203" s="298"/>
      <c r="S203" s="298"/>
      <c r="T203" s="219"/>
      <c r="U203" s="123">
        <f t="shared" si="36"/>
        <v>0</v>
      </c>
      <c r="V203" s="298"/>
      <c r="W203" s="298"/>
      <c r="X203" s="298"/>
      <c r="Y203" s="219"/>
      <c r="Z203" s="298"/>
      <c r="AA203" s="298"/>
      <c r="AB203" s="219"/>
      <c r="AC203" s="123">
        <f t="shared" si="37"/>
        <v>0</v>
      </c>
      <c r="AD203" s="298"/>
      <c r="AE203" s="298"/>
      <c r="AF203" s="298"/>
      <c r="AG203" s="219"/>
      <c r="AH203" s="298"/>
      <c r="AI203" s="298"/>
      <c r="AJ203" s="219"/>
      <c r="AK203" s="123">
        <f t="shared" si="38"/>
        <v>0</v>
      </c>
      <c r="AL203" s="121">
        <f t="shared" si="39"/>
        <v>2000</v>
      </c>
      <c r="AM203" s="227" t="s">
        <v>1349</v>
      </c>
      <c r="AN203" s="144" t="s">
        <v>797</v>
      </c>
      <c r="AO203" s="208" t="s">
        <v>1135</v>
      </c>
      <c r="AP203" s="208"/>
      <c r="AQ203" s="207"/>
    </row>
    <row r="204" spans="1:43" s="75" customFormat="1" ht="51" customHeight="1">
      <c r="A204" s="297" t="s">
        <v>1350</v>
      </c>
      <c r="B204" s="227" t="s">
        <v>1351</v>
      </c>
      <c r="C204" s="116" t="s">
        <v>840</v>
      </c>
      <c r="D204" s="116" t="s">
        <v>37</v>
      </c>
      <c r="E204" s="117" t="s">
        <v>1133</v>
      </c>
      <c r="F204" s="298"/>
      <c r="G204" s="298"/>
      <c r="H204" s="298"/>
      <c r="I204" s="219"/>
      <c r="J204" s="298"/>
      <c r="K204" s="298"/>
      <c r="L204" s="219"/>
      <c r="M204" s="123">
        <f t="shared" si="35"/>
        <v>0</v>
      </c>
      <c r="N204" s="298">
        <v>5600</v>
      </c>
      <c r="O204" s="298"/>
      <c r="P204" s="298"/>
      <c r="Q204" s="219"/>
      <c r="R204" s="298"/>
      <c r="S204" s="298"/>
      <c r="T204" s="219"/>
      <c r="U204" s="123">
        <f t="shared" si="36"/>
        <v>5600</v>
      </c>
      <c r="V204" s="298"/>
      <c r="W204" s="298"/>
      <c r="X204" s="298"/>
      <c r="Y204" s="219"/>
      <c r="Z204" s="298"/>
      <c r="AA204" s="298"/>
      <c r="AB204" s="219"/>
      <c r="AC204" s="123">
        <f t="shared" si="37"/>
        <v>0</v>
      </c>
      <c r="AD204" s="298"/>
      <c r="AE204" s="298"/>
      <c r="AF204" s="298"/>
      <c r="AG204" s="219"/>
      <c r="AH204" s="298"/>
      <c r="AI204" s="298"/>
      <c r="AJ204" s="219"/>
      <c r="AK204" s="123">
        <f t="shared" si="38"/>
        <v>0</v>
      </c>
      <c r="AL204" s="121">
        <f t="shared" si="39"/>
        <v>5600</v>
      </c>
      <c r="AM204" s="349" t="s">
        <v>1352</v>
      </c>
      <c r="AN204" s="144" t="s">
        <v>797</v>
      </c>
      <c r="AO204" s="208" t="s">
        <v>1135</v>
      </c>
      <c r="AP204" s="208"/>
      <c r="AQ204" s="207"/>
    </row>
    <row r="205" spans="1:43" s="75" customFormat="1" ht="51" customHeight="1">
      <c r="A205" s="297" t="s">
        <v>1353</v>
      </c>
      <c r="B205" s="227" t="s">
        <v>1354</v>
      </c>
      <c r="C205" s="116" t="s">
        <v>852</v>
      </c>
      <c r="D205" s="116" t="s">
        <v>37</v>
      </c>
      <c r="E205" s="117" t="s">
        <v>1133</v>
      </c>
      <c r="F205" s="298"/>
      <c r="G205" s="298"/>
      <c r="H205" s="298"/>
      <c r="I205" s="219"/>
      <c r="J205" s="298"/>
      <c r="K205" s="298"/>
      <c r="L205" s="219"/>
      <c r="M205" s="123">
        <f t="shared" si="35"/>
        <v>0</v>
      </c>
      <c r="N205" s="298"/>
      <c r="O205" s="298"/>
      <c r="P205" s="298"/>
      <c r="Q205" s="219"/>
      <c r="R205" s="298"/>
      <c r="S205" s="298"/>
      <c r="T205" s="219"/>
      <c r="U205" s="123">
        <f t="shared" si="36"/>
        <v>0</v>
      </c>
      <c r="V205" s="298">
        <v>5800</v>
      </c>
      <c r="W205" s="298"/>
      <c r="X205" s="298"/>
      <c r="Y205" s="219"/>
      <c r="Z205" s="298"/>
      <c r="AA205" s="298"/>
      <c r="AB205" s="219"/>
      <c r="AC205" s="123">
        <f t="shared" si="37"/>
        <v>5800</v>
      </c>
      <c r="AD205" s="298"/>
      <c r="AE205" s="298"/>
      <c r="AF205" s="298"/>
      <c r="AG205" s="219"/>
      <c r="AH205" s="298"/>
      <c r="AI205" s="298"/>
      <c r="AJ205" s="219"/>
      <c r="AK205" s="123">
        <f t="shared" si="38"/>
        <v>0</v>
      </c>
      <c r="AL205" s="121">
        <f t="shared" si="39"/>
        <v>5800</v>
      </c>
      <c r="AM205" s="349" t="s">
        <v>1355</v>
      </c>
      <c r="AN205" s="144" t="s">
        <v>737</v>
      </c>
      <c r="AO205" s="208" t="s">
        <v>1135</v>
      </c>
      <c r="AP205" s="147" t="s">
        <v>33</v>
      </c>
      <c r="AQ205" s="142" t="s">
        <v>186</v>
      </c>
    </row>
    <row r="206" spans="1:43" s="75" customFormat="1" ht="51" customHeight="1">
      <c r="A206" s="297" t="s">
        <v>1356</v>
      </c>
      <c r="B206" s="227" t="s">
        <v>1357</v>
      </c>
      <c r="C206" s="116" t="s">
        <v>823</v>
      </c>
      <c r="D206" s="116" t="s">
        <v>37</v>
      </c>
      <c r="E206" s="117" t="s">
        <v>1133</v>
      </c>
      <c r="F206" s="298"/>
      <c r="G206" s="298"/>
      <c r="H206" s="298"/>
      <c r="I206" s="219"/>
      <c r="J206" s="298"/>
      <c r="K206" s="298"/>
      <c r="L206" s="219"/>
      <c r="M206" s="123">
        <f t="shared" si="35"/>
        <v>0</v>
      </c>
      <c r="N206" s="298">
        <v>1400</v>
      </c>
      <c r="O206" s="298"/>
      <c r="P206" s="298"/>
      <c r="Q206" s="219"/>
      <c r="R206" s="298"/>
      <c r="S206" s="298"/>
      <c r="T206" s="219"/>
      <c r="U206" s="123">
        <f t="shared" si="36"/>
        <v>1400</v>
      </c>
      <c r="V206" s="298"/>
      <c r="W206" s="298"/>
      <c r="X206" s="298"/>
      <c r="Y206" s="219"/>
      <c r="Z206" s="298"/>
      <c r="AA206" s="298"/>
      <c r="AB206" s="219"/>
      <c r="AC206" s="123">
        <f t="shared" si="37"/>
        <v>0</v>
      </c>
      <c r="AD206" s="298"/>
      <c r="AE206" s="298"/>
      <c r="AF206" s="298"/>
      <c r="AG206" s="219"/>
      <c r="AH206" s="298"/>
      <c r="AI206" s="298"/>
      <c r="AJ206" s="219"/>
      <c r="AK206" s="123">
        <f t="shared" si="38"/>
        <v>0</v>
      </c>
      <c r="AL206" s="121">
        <f t="shared" si="39"/>
        <v>1400</v>
      </c>
      <c r="AM206" s="349" t="s">
        <v>1358</v>
      </c>
      <c r="AN206" s="144" t="s">
        <v>797</v>
      </c>
      <c r="AO206" s="208" t="s">
        <v>1135</v>
      </c>
      <c r="AP206" s="208"/>
      <c r="AQ206" s="207"/>
    </row>
    <row r="207" spans="1:43" s="75" customFormat="1" ht="51" customHeight="1">
      <c r="A207" s="297" t="s">
        <v>1359</v>
      </c>
      <c r="B207" s="132" t="s">
        <v>1360</v>
      </c>
      <c r="C207" s="116" t="s">
        <v>840</v>
      </c>
      <c r="D207" s="116" t="s">
        <v>37</v>
      </c>
      <c r="E207" s="117" t="s">
        <v>1133</v>
      </c>
      <c r="F207" s="298"/>
      <c r="G207" s="298"/>
      <c r="H207" s="298"/>
      <c r="I207" s="219"/>
      <c r="J207" s="298"/>
      <c r="K207" s="298"/>
      <c r="L207" s="219"/>
      <c r="M207" s="123">
        <f t="shared" si="35"/>
        <v>0</v>
      </c>
      <c r="N207" s="298"/>
      <c r="O207" s="298"/>
      <c r="P207" s="298"/>
      <c r="Q207" s="219"/>
      <c r="R207" s="298"/>
      <c r="S207" s="298"/>
      <c r="T207" s="219"/>
      <c r="U207" s="123">
        <f t="shared" si="36"/>
        <v>0</v>
      </c>
      <c r="V207" s="298">
        <v>23500</v>
      </c>
      <c r="W207" s="298"/>
      <c r="X207" s="298"/>
      <c r="Y207" s="219"/>
      <c r="Z207" s="298"/>
      <c r="AA207" s="298"/>
      <c r="AB207" s="219"/>
      <c r="AC207" s="123">
        <f t="shared" si="37"/>
        <v>23500</v>
      </c>
      <c r="AD207" s="298"/>
      <c r="AE207" s="298"/>
      <c r="AF207" s="298"/>
      <c r="AG207" s="219"/>
      <c r="AH207" s="298"/>
      <c r="AI207" s="298"/>
      <c r="AJ207" s="219"/>
      <c r="AK207" s="123">
        <f t="shared" si="38"/>
        <v>0</v>
      </c>
      <c r="AL207" s="121">
        <f t="shared" si="39"/>
        <v>23500</v>
      </c>
      <c r="AM207" s="348" t="s">
        <v>1361</v>
      </c>
      <c r="AN207" s="144" t="s">
        <v>797</v>
      </c>
      <c r="AO207" s="208" t="s">
        <v>1135</v>
      </c>
      <c r="AP207" s="208"/>
      <c r="AQ207" s="207"/>
    </row>
    <row r="208" spans="1:43" s="75" customFormat="1" ht="51" customHeight="1">
      <c r="A208" s="297" t="s">
        <v>1362</v>
      </c>
      <c r="B208" s="132" t="s">
        <v>1363</v>
      </c>
      <c r="C208" s="116" t="s">
        <v>829</v>
      </c>
      <c r="D208" s="116" t="s">
        <v>27</v>
      </c>
      <c r="E208" s="117" t="s">
        <v>857</v>
      </c>
      <c r="F208" s="298">
        <v>8278</v>
      </c>
      <c r="G208" s="298"/>
      <c r="H208" s="298"/>
      <c r="I208" s="219"/>
      <c r="J208" s="298"/>
      <c r="K208" s="298"/>
      <c r="L208" s="219"/>
      <c r="M208" s="123">
        <f t="shared" si="35"/>
        <v>8278</v>
      </c>
      <c r="N208" s="298"/>
      <c r="O208" s="298"/>
      <c r="P208" s="298"/>
      <c r="Q208" s="219"/>
      <c r="R208" s="298"/>
      <c r="S208" s="298"/>
      <c r="T208" s="219"/>
      <c r="U208" s="123">
        <f t="shared" si="36"/>
        <v>0</v>
      </c>
      <c r="V208" s="298"/>
      <c r="W208" s="298"/>
      <c r="X208" s="298"/>
      <c r="Y208" s="219"/>
      <c r="Z208" s="298"/>
      <c r="AA208" s="298"/>
      <c r="AB208" s="219"/>
      <c r="AC208" s="123">
        <f t="shared" si="37"/>
        <v>0</v>
      </c>
      <c r="AD208" s="298"/>
      <c r="AE208" s="298"/>
      <c r="AF208" s="298"/>
      <c r="AG208" s="219"/>
      <c r="AH208" s="298"/>
      <c r="AI208" s="298"/>
      <c r="AJ208" s="219"/>
      <c r="AK208" s="123">
        <f t="shared" si="38"/>
        <v>0</v>
      </c>
      <c r="AL208" s="121">
        <f t="shared" si="39"/>
        <v>8278</v>
      </c>
      <c r="AM208" s="198" t="s">
        <v>1364</v>
      </c>
      <c r="AN208" s="144" t="s">
        <v>199</v>
      </c>
      <c r="AO208" s="208" t="s">
        <v>858</v>
      </c>
      <c r="AP208" s="147" t="s">
        <v>33</v>
      </c>
      <c r="AQ208" s="142" t="s">
        <v>186</v>
      </c>
    </row>
    <row r="209" spans="1:43" s="75" customFormat="1" ht="51" customHeight="1">
      <c r="A209" s="297" t="s">
        <v>1365</v>
      </c>
      <c r="B209" s="172" t="s">
        <v>1366</v>
      </c>
      <c r="C209" s="116" t="s">
        <v>823</v>
      </c>
      <c r="D209" s="116" t="s">
        <v>37</v>
      </c>
      <c r="E209" s="117" t="s">
        <v>817</v>
      </c>
      <c r="F209" s="298"/>
      <c r="G209" s="298"/>
      <c r="H209" s="298"/>
      <c r="I209" s="219"/>
      <c r="J209" s="298"/>
      <c r="K209" s="298"/>
      <c r="L209" s="219"/>
      <c r="M209" s="123">
        <f t="shared" si="35"/>
        <v>0</v>
      </c>
      <c r="N209" s="298"/>
      <c r="O209" s="298"/>
      <c r="P209" s="298"/>
      <c r="Q209" s="219"/>
      <c r="R209" s="298"/>
      <c r="S209" s="298"/>
      <c r="T209" s="219"/>
      <c r="U209" s="123">
        <f t="shared" si="36"/>
        <v>0</v>
      </c>
      <c r="V209" s="298">
        <v>30000</v>
      </c>
      <c r="W209" s="298"/>
      <c r="X209" s="298"/>
      <c r="Y209" s="219"/>
      <c r="Z209" s="298"/>
      <c r="AA209" s="298"/>
      <c r="AB209" s="219"/>
      <c r="AC209" s="123">
        <f t="shared" si="37"/>
        <v>30000</v>
      </c>
      <c r="AD209" s="298"/>
      <c r="AE209" s="298"/>
      <c r="AF209" s="298"/>
      <c r="AG209" s="219"/>
      <c r="AH209" s="298"/>
      <c r="AI209" s="298"/>
      <c r="AJ209" s="219"/>
      <c r="AK209" s="123">
        <f t="shared" si="38"/>
        <v>0</v>
      </c>
      <c r="AL209" s="121">
        <f t="shared" si="39"/>
        <v>30000</v>
      </c>
      <c r="AM209" s="198" t="s">
        <v>1367</v>
      </c>
      <c r="AN209" s="144" t="s">
        <v>737</v>
      </c>
      <c r="AO209" s="208" t="s">
        <v>819</v>
      </c>
      <c r="AP209" s="147" t="s">
        <v>33</v>
      </c>
      <c r="AQ209" s="142" t="s">
        <v>186</v>
      </c>
    </row>
    <row r="210" spans="1:43" s="75" customFormat="1" ht="51" customHeight="1">
      <c r="A210" s="297" t="s">
        <v>1368</v>
      </c>
      <c r="B210" s="227" t="s">
        <v>1369</v>
      </c>
      <c r="C210" s="116" t="s">
        <v>832</v>
      </c>
      <c r="D210" s="116" t="s">
        <v>37</v>
      </c>
      <c r="E210" s="117" t="s">
        <v>960</v>
      </c>
      <c r="F210" s="298"/>
      <c r="G210" s="298"/>
      <c r="H210" s="298"/>
      <c r="I210" s="219"/>
      <c r="J210" s="298"/>
      <c r="K210" s="298"/>
      <c r="L210" s="219"/>
      <c r="M210" s="123">
        <f t="shared" si="35"/>
        <v>0</v>
      </c>
      <c r="N210" s="298">
        <v>20000</v>
      </c>
      <c r="O210" s="298"/>
      <c r="P210" s="298"/>
      <c r="Q210" s="219"/>
      <c r="R210" s="298"/>
      <c r="S210" s="298"/>
      <c r="T210" s="219"/>
      <c r="U210" s="123">
        <f t="shared" si="36"/>
        <v>20000</v>
      </c>
      <c r="V210" s="298"/>
      <c r="W210" s="298"/>
      <c r="X210" s="298"/>
      <c r="Y210" s="219"/>
      <c r="Z210" s="298"/>
      <c r="AA210" s="298"/>
      <c r="AB210" s="219"/>
      <c r="AC210" s="123">
        <f t="shared" si="37"/>
        <v>0</v>
      </c>
      <c r="AD210" s="298"/>
      <c r="AE210" s="298"/>
      <c r="AF210" s="298"/>
      <c r="AG210" s="219"/>
      <c r="AH210" s="298"/>
      <c r="AI210" s="298"/>
      <c r="AJ210" s="219"/>
      <c r="AK210" s="123">
        <f t="shared" si="38"/>
        <v>0</v>
      </c>
      <c r="AL210" s="121">
        <f t="shared" si="39"/>
        <v>20000</v>
      </c>
      <c r="AM210" s="227" t="s">
        <v>1370</v>
      </c>
      <c r="AN210" s="144" t="s">
        <v>797</v>
      </c>
      <c r="AO210" s="208" t="s">
        <v>961</v>
      </c>
      <c r="AP210" s="208"/>
      <c r="AQ210" s="207"/>
    </row>
    <row r="211" spans="1:43" s="75" customFormat="1" ht="51" customHeight="1">
      <c r="A211" s="297" t="s">
        <v>1371</v>
      </c>
      <c r="B211" s="227" t="s">
        <v>1372</v>
      </c>
      <c r="C211" s="116" t="s">
        <v>832</v>
      </c>
      <c r="D211" s="116" t="s">
        <v>37</v>
      </c>
      <c r="E211" s="117" t="s">
        <v>960</v>
      </c>
      <c r="F211" s="298"/>
      <c r="G211" s="298"/>
      <c r="H211" s="298"/>
      <c r="I211" s="219"/>
      <c r="J211" s="298"/>
      <c r="K211" s="298"/>
      <c r="L211" s="219"/>
      <c r="M211" s="123">
        <f t="shared" si="35"/>
        <v>0</v>
      </c>
      <c r="N211" s="219">
        <v>6500</v>
      </c>
      <c r="O211" s="298"/>
      <c r="P211" s="298"/>
      <c r="Q211" s="219"/>
      <c r="R211" s="298"/>
      <c r="S211" s="298"/>
      <c r="T211" s="219"/>
      <c r="U211" s="123">
        <f t="shared" si="36"/>
        <v>6500</v>
      </c>
      <c r="V211" s="298"/>
      <c r="W211" s="298"/>
      <c r="X211" s="298"/>
      <c r="Y211" s="219"/>
      <c r="Z211" s="298"/>
      <c r="AA211" s="298"/>
      <c r="AB211" s="219"/>
      <c r="AC211" s="123">
        <f t="shared" si="37"/>
        <v>0</v>
      </c>
      <c r="AD211" s="298"/>
      <c r="AE211" s="298"/>
      <c r="AF211" s="298"/>
      <c r="AG211" s="219"/>
      <c r="AH211" s="298"/>
      <c r="AI211" s="298"/>
      <c r="AJ211" s="219"/>
      <c r="AK211" s="123">
        <f t="shared" si="38"/>
        <v>0</v>
      </c>
      <c r="AL211" s="121">
        <f t="shared" si="39"/>
        <v>6500</v>
      </c>
      <c r="AM211" s="349" t="s">
        <v>1373</v>
      </c>
      <c r="AN211" s="144" t="s">
        <v>797</v>
      </c>
      <c r="AO211" s="208" t="s">
        <v>961</v>
      </c>
      <c r="AP211" s="208"/>
      <c r="AQ211" s="207"/>
    </row>
    <row r="212" spans="1:43" s="75" customFormat="1" ht="51" customHeight="1">
      <c r="A212" s="297" t="s">
        <v>1374</v>
      </c>
      <c r="B212" s="227" t="s">
        <v>1375</v>
      </c>
      <c r="C212" s="116" t="s">
        <v>832</v>
      </c>
      <c r="D212" s="116" t="s">
        <v>37</v>
      </c>
      <c r="E212" s="117" t="s">
        <v>960</v>
      </c>
      <c r="F212" s="298"/>
      <c r="G212" s="298"/>
      <c r="H212" s="298"/>
      <c r="I212" s="219"/>
      <c r="J212" s="298"/>
      <c r="K212" s="298"/>
      <c r="L212" s="219"/>
      <c r="M212" s="123">
        <f t="shared" si="35"/>
        <v>0</v>
      </c>
      <c r="N212" s="219">
        <v>6000</v>
      </c>
      <c r="O212" s="298"/>
      <c r="P212" s="298"/>
      <c r="Q212" s="219"/>
      <c r="R212" s="298"/>
      <c r="S212" s="298"/>
      <c r="T212" s="219"/>
      <c r="U212" s="123">
        <f t="shared" si="36"/>
        <v>6000</v>
      </c>
      <c r="V212" s="298"/>
      <c r="W212" s="298"/>
      <c r="X212" s="298"/>
      <c r="Y212" s="219"/>
      <c r="Z212" s="298"/>
      <c r="AA212" s="298"/>
      <c r="AB212" s="219"/>
      <c r="AC212" s="123">
        <f t="shared" si="37"/>
        <v>0</v>
      </c>
      <c r="AD212" s="298"/>
      <c r="AE212" s="298"/>
      <c r="AF212" s="298"/>
      <c r="AG212" s="219"/>
      <c r="AH212" s="298"/>
      <c r="AI212" s="298"/>
      <c r="AJ212" s="219"/>
      <c r="AK212" s="123">
        <f t="shared" si="38"/>
        <v>0</v>
      </c>
      <c r="AL212" s="121">
        <f t="shared" si="39"/>
        <v>6000</v>
      </c>
      <c r="AM212" s="349" t="s">
        <v>1376</v>
      </c>
      <c r="AN212" s="144" t="s">
        <v>797</v>
      </c>
      <c r="AO212" s="208" t="s">
        <v>961</v>
      </c>
      <c r="AP212" s="208"/>
      <c r="AQ212" s="207"/>
    </row>
    <row r="213" spans="1:43" s="75" customFormat="1" ht="51" customHeight="1">
      <c r="A213" s="297" t="s">
        <v>1377</v>
      </c>
      <c r="B213" s="227" t="s">
        <v>1378</v>
      </c>
      <c r="C213" s="116" t="s">
        <v>832</v>
      </c>
      <c r="D213" s="116" t="s">
        <v>40</v>
      </c>
      <c r="E213" s="117" t="s">
        <v>960</v>
      </c>
      <c r="F213" s="298"/>
      <c r="G213" s="298"/>
      <c r="H213" s="298"/>
      <c r="I213" s="219"/>
      <c r="J213" s="298"/>
      <c r="K213" s="298"/>
      <c r="L213" s="219"/>
      <c r="M213" s="123">
        <f t="shared" si="35"/>
        <v>0</v>
      </c>
      <c r="N213" s="219"/>
      <c r="O213" s="298"/>
      <c r="P213" s="298"/>
      <c r="Q213" s="219"/>
      <c r="R213" s="298"/>
      <c r="S213" s="298"/>
      <c r="T213" s="219"/>
      <c r="U213" s="123">
        <f t="shared" si="36"/>
        <v>0</v>
      </c>
      <c r="V213" s="298">
        <v>42000</v>
      </c>
      <c r="W213" s="298"/>
      <c r="X213" s="298"/>
      <c r="Y213" s="219"/>
      <c r="Z213" s="298"/>
      <c r="AA213" s="298"/>
      <c r="AB213" s="219"/>
      <c r="AC213" s="123">
        <f t="shared" si="37"/>
        <v>42000</v>
      </c>
      <c r="AD213" s="298"/>
      <c r="AE213" s="298"/>
      <c r="AF213" s="298"/>
      <c r="AG213" s="219"/>
      <c r="AH213" s="298"/>
      <c r="AI213" s="298"/>
      <c r="AJ213" s="219"/>
      <c r="AK213" s="123">
        <f t="shared" si="38"/>
        <v>0</v>
      </c>
      <c r="AL213" s="121">
        <f t="shared" si="39"/>
        <v>42000</v>
      </c>
      <c r="AM213" s="349" t="s">
        <v>1379</v>
      </c>
      <c r="AN213" s="144" t="s">
        <v>797</v>
      </c>
      <c r="AO213" s="208" t="s">
        <v>961</v>
      </c>
      <c r="AP213" s="208"/>
      <c r="AQ213" s="207"/>
    </row>
    <row r="214" spans="1:43" s="75" customFormat="1" ht="51" customHeight="1">
      <c r="A214" s="297" t="s">
        <v>1380</v>
      </c>
      <c r="B214" s="227" t="s">
        <v>1381</v>
      </c>
      <c r="C214" s="116" t="s">
        <v>832</v>
      </c>
      <c r="D214" s="116" t="s">
        <v>37</v>
      </c>
      <c r="E214" s="117" t="s">
        <v>960</v>
      </c>
      <c r="F214" s="298"/>
      <c r="G214" s="298"/>
      <c r="H214" s="298"/>
      <c r="I214" s="219"/>
      <c r="J214" s="298"/>
      <c r="K214" s="298"/>
      <c r="L214" s="219"/>
      <c r="M214" s="123">
        <f t="shared" si="35"/>
        <v>0</v>
      </c>
      <c r="N214" s="219"/>
      <c r="O214" s="298"/>
      <c r="P214" s="298"/>
      <c r="Q214" s="219"/>
      <c r="R214" s="298"/>
      <c r="S214" s="298"/>
      <c r="T214" s="219"/>
      <c r="U214" s="123">
        <f t="shared" si="36"/>
        <v>0</v>
      </c>
      <c r="V214" s="298">
        <v>100000</v>
      </c>
      <c r="W214" s="298"/>
      <c r="X214" s="298"/>
      <c r="Y214" s="219"/>
      <c r="Z214" s="298"/>
      <c r="AA214" s="298"/>
      <c r="AB214" s="219"/>
      <c r="AC214" s="123">
        <f t="shared" si="37"/>
        <v>100000</v>
      </c>
      <c r="AD214" s="298"/>
      <c r="AE214" s="298"/>
      <c r="AF214" s="298"/>
      <c r="AG214" s="219"/>
      <c r="AH214" s="298"/>
      <c r="AI214" s="298"/>
      <c r="AJ214" s="219"/>
      <c r="AK214" s="123">
        <f t="shared" si="38"/>
        <v>0</v>
      </c>
      <c r="AL214" s="121">
        <f t="shared" si="39"/>
        <v>100000</v>
      </c>
      <c r="AM214" s="349" t="s">
        <v>1382</v>
      </c>
      <c r="AN214" s="144" t="s">
        <v>797</v>
      </c>
      <c r="AO214" s="208" t="s">
        <v>961</v>
      </c>
      <c r="AP214" s="208"/>
      <c r="AQ214" s="207"/>
    </row>
    <row r="215" spans="1:43" s="75" customFormat="1" ht="51" customHeight="1">
      <c r="A215" s="297" t="s">
        <v>1383</v>
      </c>
      <c r="B215" s="227" t="s">
        <v>1384</v>
      </c>
      <c r="C215" s="116" t="s">
        <v>832</v>
      </c>
      <c r="D215" s="116" t="s">
        <v>40</v>
      </c>
      <c r="E215" s="117" t="s">
        <v>960</v>
      </c>
      <c r="F215" s="298"/>
      <c r="G215" s="298"/>
      <c r="H215" s="298"/>
      <c r="I215" s="219"/>
      <c r="J215" s="298"/>
      <c r="K215" s="298"/>
      <c r="L215" s="219"/>
      <c r="M215" s="123">
        <f t="shared" si="35"/>
        <v>0</v>
      </c>
      <c r="N215" s="219"/>
      <c r="O215" s="298"/>
      <c r="P215" s="298"/>
      <c r="Q215" s="219"/>
      <c r="R215" s="298"/>
      <c r="S215" s="298"/>
      <c r="T215" s="219"/>
      <c r="U215" s="123">
        <f t="shared" si="36"/>
        <v>0</v>
      </c>
      <c r="V215" s="298">
        <v>120000</v>
      </c>
      <c r="W215" s="298"/>
      <c r="X215" s="298"/>
      <c r="Y215" s="219"/>
      <c r="Z215" s="298"/>
      <c r="AA215" s="298"/>
      <c r="AB215" s="219"/>
      <c r="AC215" s="123">
        <f t="shared" si="37"/>
        <v>120000</v>
      </c>
      <c r="AD215" s="298"/>
      <c r="AE215" s="298"/>
      <c r="AF215" s="298"/>
      <c r="AG215" s="219"/>
      <c r="AH215" s="298"/>
      <c r="AI215" s="298"/>
      <c r="AJ215" s="219"/>
      <c r="AK215" s="123">
        <f t="shared" si="38"/>
        <v>0</v>
      </c>
      <c r="AL215" s="121">
        <f t="shared" si="39"/>
        <v>120000</v>
      </c>
      <c r="AM215" s="349" t="s">
        <v>1385</v>
      </c>
      <c r="AN215" s="144" t="s">
        <v>797</v>
      </c>
      <c r="AO215" s="208" t="s">
        <v>961</v>
      </c>
      <c r="AP215" s="208"/>
      <c r="AQ215" s="207"/>
    </row>
    <row r="216" spans="1:43" s="75" customFormat="1" ht="51" customHeight="1">
      <c r="A216" s="297" t="s">
        <v>1386</v>
      </c>
      <c r="B216" s="227" t="s">
        <v>1387</v>
      </c>
      <c r="C216" s="116" t="s">
        <v>832</v>
      </c>
      <c r="D216" s="116" t="s">
        <v>37</v>
      </c>
      <c r="E216" s="117" t="s">
        <v>960</v>
      </c>
      <c r="F216" s="298">
        <v>6300</v>
      </c>
      <c r="G216" s="298"/>
      <c r="H216" s="298"/>
      <c r="I216" s="219"/>
      <c r="J216" s="298"/>
      <c r="K216" s="298"/>
      <c r="L216" s="219"/>
      <c r="M216" s="123">
        <f t="shared" si="35"/>
        <v>6300</v>
      </c>
      <c r="N216" s="219">
        <v>25700</v>
      </c>
      <c r="O216" s="298"/>
      <c r="P216" s="298"/>
      <c r="Q216" s="219"/>
      <c r="R216" s="298"/>
      <c r="S216" s="298"/>
      <c r="T216" s="219"/>
      <c r="U216" s="123">
        <f t="shared" si="36"/>
        <v>25700</v>
      </c>
      <c r="V216" s="298"/>
      <c r="W216" s="298"/>
      <c r="X216" s="298"/>
      <c r="Y216" s="219"/>
      <c r="Z216" s="298"/>
      <c r="AA216" s="298"/>
      <c r="AB216" s="219"/>
      <c r="AC216" s="123">
        <f t="shared" si="37"/>
        <v>0</v>
      </c>
      <c r="AD216" s="298"/>
      <c r="AE216" s="298"/>
      <c r="AF216" s="298"/>
      <c r="AG216" s="219"/>
      <c r="AH216" s="298"/>
      <c r="AI216" s="298"/>
      <c r="AJ216" s="219"/>
      <c r="AK216" s="123">
        <f t="shared" si="38"/>
        <v>0</v>
      </c>
      <c r="AL216" s="121">
        <f t="shared" si="39"/>
        <v>32000</v>
      </c>
      <c r="AM216" s="349" t="s">
        <v>1387</v>
      </c>
      <c r="AN216" s="144" t="s">
        <v>797</v>
      </c>
      <c r="AO216" s="208" t="s">
        <v>961</v>
      </c>
      <c r="AP216" s="208"/>
      <c r="AQ216" s="207"/>
    </row>
    <row r="217" spans="1:43" s="75" customFormat="1" ht="51" customHeight="1">
      <c r="A217" s="297" t="s">
        <v>1388</v>
      </c>
      <c r="B217" s="227" t="s">
        <v>1389</v>
      </c>
      <c r="C217" s="116" t="s">
        <v>832</v>
      </c>
      <c r="D217" s="116" t="s">
        <v>40</v>
      </c>
      <c r="E217" s="117" t="s">
        <v>960</v>
      </c>
      <c r="F217" s="298"/>
      <c r="G217" s="298"/>
      <c r="H217" s="298"/>
      <c r="I217" s="219"/>
      <c r="J217" s="298"/>
      <c r="K217" s="298"/>
      <c r="L217" s="219"/>
      <c r="M217" s="123">
        <f t="shared" si="35"/>
        <v>0</v>
      </c>
      <c r="N217" s="219">
        <v>52000</v>
      </c>
      <c r="O217" s="298"/>
      <c r="P217" s="298"/>
      <c r="Q217" s="219"/>
      <c r="R217" s="298"/>
      <c r="S217" s="298"/>
      <c r="T217" s="219"/>
      <c r="U217" s="123">
        <f t="shared" si="36"/>
        <v>52000</v>
      </c>
      <c r="V217" s="298"/>
      <c r="W217" s="298"/>
      <c r="X217" s="298"/>
      <c r="Y217" s="219"/>
      <c r="Z217" s="298"/>
      <c r="AA217" s="298"/>
      <c r="AB217" s="219"/>
      <c r="AC217" s="123">
        <f t="shared" si="37"/>
        <v>0</v>
      </c>
      <c r="AD217" s="298"/>
      <c r="AE217" s="298"/>
      <c r="AF217" s="298"/>
      <c r="AG217" s="219"/>
      <c r="AH217" s="298"/>
      <c r="AI217" s="298"/>
      <c r="AJ217" s="219"/>
      <c r="AK217" s="123">
        <f t="shared" si="38"/>
        <v>0</v>
      </c>
      <c r="AL217" s="121">
        <f t="shared" si="39"/>
        <v>52000</v>
      </c>
      <c r="AM217" s="349" t="s">
        <v>1390</v>
      </c>
      <c r="AN217" s="144" t="s">
        <v>797</v>
      </c>
      <c r="AO217" s="208" t="s">
        <v>961</v>
      </c>
      <c r="AP217" s="208"/>
      <c r="AQ217" s="207"/>
    </row>
    <row r="218" spans="1:43" s="75" customFormat="1" ht="51" customHeight="1">
      <c r="A218" s="297" t="s">
        <v>1391</v>
      </c>
      <c r="B218" s="227" t="s">
        <v>1392</v>
      </c>
      <c r="C218" s="116" t="s">
        <v>832</v>
      </c>
      <c r="D218" s="116" t="s">
        <v>40</v>
      </c>
      <c r="E218" s="117" t="s">
        <v>960</v>
      </c>
      <c r="F218" s="298"/>
      <c r="G218" s="298"/>
      <c r="H218" s="298"/>
      <c r="I218" s="219"/>
      <c r="J218" s="298"/>
      <c r="K218" s="298"/>
      <c r="L218" s="219"/>
      <c r="M218" s="123">
        <f t="shared" si="35"/>
        <v>0</v>
      </c>
      <c r="N218" s="219">
        <v>52000</v>
      </c>
      <c r="O218" s="298"/>
      <c r="P218" s="298"/>
      <c r="Q218" s="219"/>
      <c r="R218" s="298"/>
      <c r="S218" s="298"/>
      <c r="T218" s="219"/>
      <c r="U218" s="123">
        <f t="shared" si="36"/>
        <v>52000</v>
      </c>
      <c r="V218" s="298"/>
      <c r="W218" s="298"/>
      <c r="X218" s="298"/>
      <c r="Y218" s="219"/>
      <c r="Z218" s="298"/>
      <c r="AA218" s="298"/>
      <c r="AB218" s="219"/>
      <c r="AC218" s="123">
        <f t="shared" si="37"/>
        <v>0</v>
      </c>
      <c r="AD218" s="298"/>
      <c r="AE218" s="298"/>
      <c r="AF218" s="298"/>
      <c r="AG218" s="219"/>
      <c r="AH218" s="298"/>
      <c r="AI218" s="298"/>
      <c r="AJ218" s="219"/>
      <c r="AK218" s="123">
        <f t="shared" si="38"/>
        <v>0</v>
      </c>
      <c r="AL218" s="121">
        <f t="shared" si="39"/>
        <v>52000</v>
      </c>
      <c r="AM218" s="349" t="s">
        <v>1392</v>
      </c>
      <c r="AN218" s="144" t="s">
        <v>797</v>
      </c>
      <c r="AO218" s="208" t="s">
        <v>961</v>
      </c>
      <c r="AP218" s="208"/>
      <c r="AQ218" s="207"/>
    </row>
    <row r="219" spans="1:43" s="75" customFormat="1" ht="51" customHeight="1">
      <c r="A219" s="297" t="s">
        <v>1393</v>
      </c>
      <c r="B219" s="227" t="s">
        <v>1394</v>
      </c>
      <c r="C219" s="116" t="s">
        <v>832</v>
      </c>
      <c r="D219" s="116" t="s">
        <v>37</v>
      </c>
      <c r="E219" s="117" t="s">
        <v>960</v>
      </c>
      <c r="F219" s="298"/>
      <c r="G219" s="298"/>
      <c r="H219" s="298"/>
      <c r="I219" s="219"/>
      <c r="J219" s="298"/>
      <c r="K219" s="298"/>
      <c r="L219" s="219"/>
      <c r="M219" s="123">
        <f t="shared" si="35"/>
        <v>0</v>
      </c>
      <c r="N219" s="219">
        <v>20000</v>
      </c>
      <c r="O219" s="298"/>
      <c r="P219" s="298"/>
      <c r="Q219" s="219"/>
      <c r="R219" s="298"/>
      <c r="S219" s="298"/>
      <c r="T219" s="219"/>
      <c r="U219" s="123">
        <f t="shared" si="36"/>
        <v>20000</v>
      </c>
      <c r="V219" s="298"/>
      <c r="W219" s="298"/>
      <c r="X219" s="298"/>
      <c r="Y219" s="219"/>
      <c r="Z219" s="298"/>
      <c r="AA219" s="298"/>
      <c r="AB219" s="219"/>
      <c r="AC219" s="123">
        <f t="shared" si="37"/>
        <v>0</v>
      </c>
      <c r="AD219" s="298"/>
      <c r="AE219" s="298"/>
      <c r="AF219" s="298"/>
      <c r="AG219" s="219"/>
      <c r="AH219" s="298"/>
      <c r="AI219" s="298"/>
      <c r="AJ219" s="219"/>
      <c r="AK219" s="123">
        <f t="shared" si="38"/>
        <v>0</v>
      </c>
      <c r="AL219" s="121">
        <f t="shared" si="39"/>
        <v>20000</v>
      </c>
      <c r="AM219" s="349" t="s">
        <v>1394</v>
      </c>
      <c r="AN219" s="144" t="s">
        <v>797</v>
      </c>
      <c r="AO219" s="208" t="s">
        <v>961</v>
      </c>
      <c r="AP219" s="208"/>
      <c r="AQ219" s="207"/>
    </row>
    <row r="220" spans="1:43" s="75" customFormat="1" ht="51" customHeight="1">
      <c r="A220" s="297" t="s">
        <v>1395</v>
      </c>
      <c r="B220" s="172" t="s">
        <v>1396</v>
      </c>
      <c r="C220" s="116" t="s">
        <v>832</v>
      </c>
      <c r="D220" s="116" t="s">
        <v>37</v>
      </c>
      <c r="E220" s="117" t="s">
        <v>960</v>
      </c>
      <c r="F220" s="298">
        <v>24000</v>
      </c>
      <c r="G220" s="298"/>
      <c r="H220" s="298"/>
      <c r="I220" s="219"/>
      <c r="J220" s="298"/>
      <c r="K220" s="298"/>
      <c r="L220" s="219"/>
      <c r="M220" s="123">
        <f t="shared" si="35"/>
        <v>24000</v>
      </c>
      <c r="N220" s="298"/>
      <c r="O220" s="298"/>
      <c r="P220" s="298"/>
      <c r="Q220" s="219"/>
      <c r="R220" s="298"/>
      <c r="S220" s="298"/>
      <c r="T220" s="219"/>
      <c r="U220" s="123">
        <f t="shared" si="36"/>
        <v>0</v>
      </c>
      <c r="V220" s="298">
        <v>600000</v>
      </c>
      <c r="W220" s="298"/>
      <c r="X220" s="298"/>
      <c r="Y220" s="219"/>
      <c r="Z220" s="298"/>
      <c r="AA220" s="298"/>
      <c r="AB220" s="219"/>
      <c r="AC220" s="123">
        <f t="shared" si="37"/>
        <v>600000</v>
      </c>
      <c r="AD220" s="298"/>
      <c r="AE220" s="298"/>
      <c r="AF220" s="298"/>
      <c r="AG220" s="219"/>
      <c r="AH220" s="298"/>
      <c r="AI220" s="298"/>
      <c r="AJ220" s="219"/>
      <c r="AK220" s="123">
        <f t="shared" si="38"/>
        <v>0</v>
      </c>
      <c r="AL220" s="121">
        <f t="shared" si="39"/>
        <v>624000</v>
      </c>
      <c r="AM220" s="198" t="s">
        <v>1397</v>
      </c>
      <c r="AN220" s="144" t="s">
        <v>71</v>
      </c>
      <c r="AO220" s="208" t="s">
        <v>961</v>
      </c>
      <c r="AP220" s="208"/>
      <c r="AQ220" s="207"/>
    </row>
    <row r="221" spans="1:43" s="75" customFormat="1" ht="51" customHeight="1">
      <c r="A221" s="297" t="s">
        <v>1398</v>
      </c>
      <c r="B221" s="172" t="s">
        <v>1399</v>
      </c>
      <c r="C221" s="116" t="s">
        <v>840</v>
      </c>
      <c r="D221" s="116" t="s">
        <v>37</v>
      </c>
      <c r="E221" s="117" t="s">
        <v>861</v>
      </c>
      <c r="F221" s="298"/>
      <c r="G221" s="298"/>
      <c r="H221" s="298"/>
      <c r="I221" s="219"/>
      <c r="J221" s="298"/>
      <c r="K221" s="298"/>
      <c r="L221" s="219"/>
      <c r="M221" s="123">
        <f t="shared" si="35"/>
        <v>0</v>
      </c>
      <c r="N221" s="298">
        <v>2400</v>
      </c>
      <c r="O221" s="298"/>
      <c r="P221" s="298"/>
      <c r="Q221" s="219"/>
      <c r="R221" s="298"/>
      <c r="S221" s="298"/>
      <c r="T221" s="219"/>
      <c r="U221" s="123">
        <f t="shared" si="36"/>
        <v>2400</v>
      </c>
      <c r="V221" s="298"/>
      <c r="W221" s="298"/>
      <c r="X221" s="298"/>
      <c r="Y221" s="219"/>
      <c r="Z221" s="298"/>
      <c r="AA221" s="298"/>
      <c r="AB221" s="219"/>
      <c r="AC221" s="123">
        <f t="shared" si="37"/>
        <v>0</v>
      </c>
      <c r="AD221" s="298"/>
      <c r="AE221" s="298"/>
      <c r="AF221" s="298"/>
      <c r="AG221" s="219"/>
      <c r="AH221" s="298"/>
      <c r="AI221" s="298"/>
      <c r="AJ221" s="219"/>
      <c r="AK221" s="123">
        <f t="shared" si="38"/>
        <v>0</v>
      </c>
      <c r="AL221" s="121">
        <f t="shared" si="39"/>
        <v>2400</v>
      </c>
      <c r="AM221" s="198" t="s">
        <v>1400</v>
      </c>
      <c r="AN221" s="144" t="s">
        <v>797</v>
      </c>
      <c r="AO221" s="208" t="s">
        <v>863</v>
      </c>
      <c r="AP221" s="208"/>
      <c r="AQ221" s="207"/>
    </row>
    <row r="222" spans="1:43" s="75" customFormat="1" ht="51" customHeight="1">
      <c r="A222" s="297" t="s">
        <v>1401</v>
      </c>
      <c r="B222" s="345" t="s">
        <v>1402</v>
      </c>
      <c r="C222" s="116" t="s">
        <v>823</v>
      </c>
      <c r="D222" s="116" t="s">
        <v>37</v>
      </c>
      <c r="E222" s="117" t="s">
        <v>786</v>
      </c>
      <c r="F222" s="298"/>
      <c r="G222" s="298"/>
      <c r="H222" s="298"/>
      <c r="I222" s="219"/>
      <c r="J222" s="298"/>
      <c r="K222" s="298"/>
      <c r="L222" s="219"/>
      <c r="M222" s="123">
        <f t="shared" si="35"/>
        <v>0</v>
      </c>
      <c r="N222" s="298">
        <v>2000</v>
      </c>
      <c r="O222" s="298"/>
      <c r="P222" s="298"/>
      <c r="Q222" s="219"/>
      <c r="R222" s="298"/>
      <c r="S222" s="298"/>
      <c r="T222" s="219"/>
      <c r="U222" s="123">
        <f t="shared" si="36"/>
        <v>2000</v>
      </c>
      <c r="V222" s="298">
        <v>2000</v>
      </c>
      <c r="W222" s="298"/>
      <c r="X222" s="298"/>
      <c r="Y222" s="219"/>
      <c r="Z222" s="298"/>
      <c r="AA222" s="298"/>
      <c r="AB222" s="219"/>
      <c r="AC222" s="123">
        <f t="shared" si="37"/>
        <v>2000</v>
      </c>
      <c r="AD222" s="298"/>
      <c r="AE222" s="298"/>
      <c r="AF222" s="298"/>
      <c r="AG222" s="219"/>
      <c r="AH222" s="298"/>
      <c r="AI222" s="298"/>
      <c r="AJ222" s="219"/>
      <c r="AK222" s="123">
        <f t="shared" si="38"/>
        <v>0</v>
      </c>
      <c r="AL222" s="121">
        <f t="shared" si="39"/>
        <v>4000</v>
      </c>
      <c r="AM222" s="198" t="s">
        <v>1403</v>
      </c>
      <c r="AN222" s="144" t="s">
        <v>161</v>
      </c>
      <c r="AO222" s="208" t="s">
        <v>788</v>
      </c>
      <c r="AP222" s="208"/>
      <c r="AQ222" s="207"/>
    </row>
    <row r="223" spans="1:43" s="75" customFormat="1" ht="51" customHeight="1">
      <c r="A223" s="297" t="s">
        <v>1404</v>
      </c>
      <c r="B223" s="132" t="s">
        <v>1405</v>
      </c>
      <c r="C223" s="116" t="s">
        <v>840</v>
      </c>
      <c r="D223" s="116" t="s">
        <v>37</v>
      </c>
      <c r="E223" s="117" t="s">
        <v>786</v>
      </c>
      <c r="F223" s="298"/>
      <c r="G223" s="298"/>
      <c r="H223" s="298"/>
      <c r="I223" s="219"/>
      <c r="J223" s="298"/>
      <c r="K223" s="298"/>
      <c r="L223" s="219"/>
      <c r="M223" s="123">
        <f t="shared" si="35"/>
        <v>0</v>
      </c>
      <c r="N223" s="298">
        <v>14000</v>
      </c>
      <c r="O223" s="298"/>
      <c r="P223" s="298"/>
      <c r="Q223" s="219"/>
      <c r="R223" s="298"/>
      <c r="S223" s="298"/>
      <c r="T223" s="219"/>
      <c r="U223" s="123">
        <f t="shared" si="36"/>
        <v>14000</v>
      </c>
      <c r="V223" s="298">
        <v>21000</v>
      </c>
      <c r="W223" s="298"/>
      <c r="X223" s="298"/>
      <c r="Y223" s="219"/>
      <c r="Z223" s="298"/>
      <c r="AA223" s="298"/>
      <c r="AB223" s="219"/>
      <c r="AC223" s="123">
        <f t="shared" si="37"/>
        <v>21000</v>
      </c>
      <c r="AD223" s="298"/>
      <c r="AE223" s="298"/>
      <c r="AF223" s="298"/>
      <c r="AG223" s="219"/>
      <c r="AH223" s="298"/>
      <c r="AI223" s="298"/>
      <c r="AJ223" s="219"/>
      <c r="AK223" s="123">
        <f t="shared" si="38"/>
        <v>0</v>
      </c>
      <c r="AL223" s="121">
        <f t="shared" si="39"/>
        <v>35000</v>
      </c>
      <c r="AM223" s="198" t="s">
        <v>1406</v>
      </c>
      <c r="AN223" s="144" t="s">
        <v>161</v>
      </c>
      <c r="AO223" s="208" t="s">
        <v>788</v>
      </c>
      <c r="AP223" s="208"/>
      <c r="AQ223" s="207"/>
    </row>
    <row r="224" spans="1:43" s="75" customFormat="1" ht="51" customHeight="1">
      <c r="A224" s="297" t="s">
        <v>1407</v>
      </c>
      <c r="B224" s="132" t="s">
        <v>1408</v>
      </c>
      <c r="C224" s="116" t="s">
        <v>823</v>
      </c>
      <c r="D224" s="116" t="s">
        <v>37</v>
      </c>
      <c r="E224" s="117" t="s">
        <v>796</v>
      </c>
      <c r="F224" s="298">
        <v>940</v>
      </c>
      <c r="G224" s="298"/>
      <c r="H224" s="298"/>
      <c r="I224" s="219"/>
      <c r="J224" s="298"/>
      <c r="K224" s="298"/>
      <c r="L224" s="219"/>
      <c r="M224" s="123">
        <f t="shared" si="35"/>
        <v>940</v>
      </c>
      <c r="N224" s="298">
        <v>1000</v>
      </c>
      <c r="O224" s="298"/>
      <c r="P224" s="298"/>
      <c r="Q224" s="219"/>
      <c r="R224" s="298"/>
      <c r="S224" s="298"/>
      <c r="T224" s="219"/>
      <c r="U224" s="123">
        <f t="shared" si="36"/>
        <v>1000</v>
      </c>
      <c r="V224" s="298"/>
      <c r="W224" s="298"/>
      <c r="X224" s="298"/>
      <c r="Y224" s="219"/>
      <c r="Z224" s="298"/>
      <c r="AA224" s="298"/>
      <c r="AB224" s="219"/>
      <c r="AC224" s="123">
        <f t="shared" si="37"/>
        <v>0</v>
      </c>
      <c r="AD224" s="298"/>
      <c r="AE224" s="298"/>
      <c r="AF224" s="298"/>
      <c r="AG224" s="219"/>
      <c r="AH224" s="298"/>
      <c r="AI224" s="298"/>
      <c r="AJ224" s="219"/>
      <c r="AK224" s="123">
        <f t="shared" si="38"/>
        <v>0</v>
      </c>
      <c r="AL224" s="121">
        <f t="shared" si="39"/>
        <v>1940</v>
      </c>
      <c r="AM224" s="181" t="s">
        <v>1409</v>
      </c>
      <c r="AN224" s="144" t="s">
        <v>1410</v>
      </c>
      <c r="AO224" s="208" t="s">
        <v>798</v>
      </c>
      <c r="AP224" s="147" t="s">
        <v>33</v>
      </c>
      <c r="AQ224" s="142" t="s">
        <v>186</v>
      </c>
    </row>
    <row r="225" spans="1:183" s="75" customFormat="1" ht="51" customHeight="1">
      <c r="A225" s="297" t="s">
        <v>1411</v>
      </c>
      <c r="B225" s="132" t="s">
        <v>1412</v>
      </c>
      <c r="C225" s="116" t="s">
        <v>823</v>
      </c>
      <c r="D225" s="116" t="s">
        <v>37</v>
      </c>
      <c r="E225" s="134" t="s">
        <v>791</v>
      </c>
      <c r="F225" s="298"/>
      <c r="G225" s="298"/>
      <c r="H225" s="298"/>
      <c r="I225" s="219"/>
      <c r="J225" s="298"/>
      <c r="K225" s="298"/>
      <c r="L225" s="219"/>
      <c r="M225" s="123">
        <f t="shared" si="35"/>
        <v>0</v>
      </c>
      <c r="N225" s="298">
        <v>4100</v>
      </c>
      <c r="O225" s="298"/>
      <c r="P225" s="298"/>
      <c r="Q225" s="219"/>
      <c r="R225" s="298"/>
      <c r="S225" s="298"/>
      <c r="T225" s="219"/>
      <c r="U225" s="123">
        <f t="shared" si="36"/>
        <v>4100</v>
      </c>
      <c r="V225" s="298">
        <v>4100</v>
      </c>
      <c r="W225" s="298"/>
      <c r="X225" s="298"/>
      <c r="Y225" s="219"/>
      <c r="Z225" s="298"/>
      <c r="AA225" s="298"/>
      <c r="AB225" s="219"/>
      <c r="AC225" s="123">
        <f t="shared" si="37"/>
        <v>4100</v>
      </c>
      <c r="AD225" s="298"/>
      <c r="AE225" s="298"/>
      <c r="AF225" s="298"/>
      <c r="AG225" s="219"/>
      <c r="AH225" s="298"/>
      <c r="AI225" s="298"/>
      <c r="AJ225" s="219"/>
      <c r="AK225" s="123">
        <f t="shared" si="38"/>
        <v>0</v>
      </c>
      <c r="AL225" s="121">
        <f t="shared" si="39"/>
        <v>8200</v>
      </c>
      <c r="AM225" s="350" t="s">
        <v>1412</v>
      </c>
      <c r="AN225" s="144" t="s">
        <v>71</v>
      </c>
      <c r="AO225" s="208" t="s">
        <v>793</v>
      </c>
      <c r="AP225" s="208"/>
      <c r="AQ225" s="207"/>
    </row>
    <row r="226" spans="1:183" s="75" customFormat="1" ht="144.75" customHeight="1">
      <c r="A226" s="297" t="s">
        <v>1413</v>
      </c>
      <c r="B226" s="132" t="s">
        <v>1414</v>
      </c>
      <c r="C226" s="116" t="s">
        <v>832</v>
      </c>
      <c r="D226" s="116" t="s">
        <v>37</v>
      </c>
      <c r="E226" s="134" t="s">
        <v>791</v>
      </c>
      <c r="F226" s="298">
        <v>2150</v>
      </c>
      <c r="G226" s="298"/>
      <c r="H226" s="298"/>
      <c r="I226" s="219"/>
      <c r="J226" s="298"/>
      <c r="K226" s="298"/>
      <c r="L226" s="219"/>
      <c r="M226" s="123">
        <f t="shared" si="35"/>
        <v>2150</v>
      </c>
      <c r="N226" s="298">
        <v>1040</v>
      </c>
      <c r="O226" s="298"/>
      <c r="P226" s="298"/>
      <c r="Q226" s="219"/>
      <c r="R226" s="298"/>
      <c r="S226" s="298"/>
      <c r="T226" s="219"/>
      <c r="U226" s="123">
        <f t="shared" si="36"/>
        <v>1040</v>
      </c>
      <c r="V226" s="298">
        <v>500</v>
      </c>
      <c r="W226" s="298"/>
      <c r="X226" s="298"/>
      <c r="Y226" s="219"/>
      <c r="Z226" s="298"/>
      <c r="AA226" s="298"/>
      <c r="AB226" s="219"/>
      <c r="AC226" s="123">
        <f t="shared" si="37"/>
        <v>500</v>
      </c>
      <c r="AD226" s="298"/>
      <c r="AE226" s="298"/>
      <c r="AF226" s="298"/>
      <c r="AG226" s="219"/>
      <c r="AH226" s="298"/>
      <c r="AI226" s="298"/>
      <c r="AJ226" s="219"/>
      <c r="AK226" s="123">
        <f t="shared" si="38"/>
        <v>0</v>
      </c>
      <c r="AL226" s="121">
        <f t="shared" si="39"/>
        <v>3690</v>
      </c>
      <c r="AM226" s="187" t="s">
        <v>1415</v>
      </c>
      <c r="AN226" s="144" t="s">
        <v>71</v>
      </c>
      <c r="AO226" s="208" t="s">
        <v>793</v>
      </c>
      <c r="AP226" s="208"/>
      <c r="AQ226" s="207"/>
    </row>
    <row r="227" spans="1:183" s="75" customFormat="1" ht="51" customHeight="1">
      <c r="A227" s="297" t="s">
        <v>1416</v>
      </c>
      <c r="B227" s="172" t="s">
        <v>1417</v>
      </c>
      <c r="C227" s="116" t="s">
        <v>852</v>
      </c>
      <c r="D227" s="116" t="s">
        <v>37</v>
      </c>
      <c r="E227" s="134" t="s">
        <v>791</v>
      </c>
      <c r="F227" s="298">
        <v>3600</v>
      </c>
      <c r="G227" s="298"/>
      <c r="H227" s="298"/>
      <c r="I227" s="219"/>
      <c r="J227" s="298"/>
      <c r="K227" s="298"/>
      <c r="L227" s="219"/>
      <c r="M227" s="123">
        <f t="shared" si="35"/>
        <v>3600</v>
      </c>
      <c r="N227" s="150">
        <v>6500</v>
      </c>
      <c r="O227" s="298"/>
      <c r="P227" s="298"/>
      <c r="Q227" s="219"/>
      <c r="R227" s="298"/>
      <c r="S227" s="298"/>
      <c r="T227" s="219"/>
      <c r="U227" s="123">
        <f t="shared" si="36"/>
        <v>6500</v>
      </c>
      <c r="V227" s="151">
        <v>6500.01</v>
      </c>
      <c r="W227" s="298"/>
      <c r="X227" s="298"/>
      <c r="Y227" s="219"/>
      <c r="Z227" s="298"/>
      <c r="AA227" s="298"/>
      <c r="AB227" s="219"/>
      <c r="AC227" s="123">
        <f t="shared" si="37"/>
        <v>6500.01</v>
      </c>
      <c r="AD227" s="151"/>
      <c r="AE227" s="298"/>
      <c r="AF227" s="298"/>
      <c r="AG227" s="219"/>
      <c r="AH227" s="298"/>
      <c r="AI227" s="298"/>
      <c r="AJ227" s="219"/>
      <c r="AK227" s="123">
        <f t="shared" si="38"/>
        <v>0</v>
      </c>
      <c r="AL227" s="121">
        <f t="shared" si="39"/>
        <v>16600.010000000002</v>
      </c>
      <c r="AM227" s="198" t="s">
        <v>1418</v>
      </c>
      <c r="AN227" s="144" t="s">
        <v>71</v>
      </c>
      <c r="AO227" s="208" t="s">
        <v>793</v>
      </c>
      <c r="AP227" s="208"/>
      <c r="AQ227" s="207"/>
    </row>
    <row r="228" spans="1:183" s="75" customFormat="1" ht="95.45" customHeight="1">
      <c r="A228" s="297" t="s">
        <v>1419</v>
      </c>
      <c r="B228" s="172" t="s">
        <v>1420</v>
      </c>
      <c r="C228" s="116" t="s">
        <v>840</v>
      </c>
      <c r="D228" s="116" t="s">
        <v>27</v>
      </c>
      <c r="E228" s="343" t="s">
        <v>1421</v>
      </c>
      <c r="F228" s="298"/>
      <c r="G228" s="298"/>
      <c r="H228" s="298">
        <f>600000-P228</f>
        <v>589049.5</v>
      </c>
      <c r="I228" s="219" t="s">
        <v>29</v>
      </c>
      <c r="J228" s="298"/>
      <c r="K228" s="298"/>
      <c r="L228" s="219"/>
      <c r="M228" s="123">
        <f t="shared" si="35"/>
        <v>589049.5</v>
      </c>
      <c r="N228" s="139">
        <f>11616+32482.6</f>
        <v>44098.6</v>
      </c>
      <c r="O228" s="139"/>
      <c r="P228" s="303">
        <v>10950.5</v>
      </c>
      <c r="Q228" s="274" t="s">
        <v>29</v>
      </c>
      <c r="R228" s="303"/>
      <c r="S228" s="303"/>
      <c r="T228" s="274"/>
      <c r="U228" s="120">
        <f t="shared" si="36"/>
        <v>55049.1</v>
      </c>
      <c r="V228" s="303">
        <v>59515</v>
      </c>
      <c r="W228" s="139">
        <v>2000000</v>
      </c>
      <c r="X228" s="303">
        <f>13470+376162</f>
        <v>389632</v>
      </c>
      <c r="Y228" s="274"/>
      <c r="Z228" s="303"/>
      <c r="AA228" s="303"/>
      <c r="AB228" s="219"/>
      <c r="AC228" s="123">
        <f>V228+W228+X228+Z228+AA228</f>
        <v>2449147</v>
      </c>
      <c r="AD228" s="298"/>
      <c r="AE228" s="139"/>
      <c r="AF228" s="303"/>
      <c r="AG228" s="274"/>
      <c r="AH228" s="303"/>
      <c r="AI228" s="303"/>
      <c r="AJ228" s="274"/>
      <c r="AK228" s="120">
        <f>AD228+AE228+AF228+AH228+AI228</f>
        <v>0</v>
      </c>
      <c r="AL228" s="121">
        <f t="shared" si="39"/>
        <v>3093245.6</v>
      </c>
      <c r="AM228" s="198" t="s">
        <v>1422</v>
      </c>
      <c r="AN228" s="144" t="s">
        <v>71</v>
      </c>
      <c r="AO228" s="208" t="s">
        <v>32</v>
      </c>
      <c r="AP228" s="208"/>
      <c r="AQ228" s="208"/>
    </row>
    <row r="229" spans="1:183" s="242" customFormat="1" ht="38.25">
      <c r="A229" s="297" t="s">
        <v>1423</v>
      </c>
      <c r="B229" s="345" t="s">
        <v>1424</v>
      </c>
      <c r="C229" s="116" t="s">
        <v>840</v>
      </c>
      <c r="D229" s="116" t="s">
        <v>27</v>
      </c>
      <c r="E229" s="343" t="s">
        <v>1425</v>
      </c>
      <c r="F229" s="298">
        <v>12087.9</v>
      </c>
      <c r="G229" s="298"/>
      <c r="H229" s="298"/>
      <c r="I229" s="219"/>
      <c r="J229" s="298"/>
      <c r="K229" s="298"/>
      <c r="L229" s="219"/>
      <c r="M229" s="123">
        <f t="shared" si="35"/>
        <v>12087.9</v>
      </c>
      <c r="N229" s="298"/>
      <c r="O229" s="298"/>
      <c r="P229" s="298"/>
      <c r="Q229" s="219"/>
      <c r="R229" s="298"/>
      <c r="S229" s="298"/>
      <c r="T229" s="219"/>
      <c r="U229" s="123">
        <f t="shared" si="36"/>
        <v>0</v>
      </c>
      <c r="V229" s="298"/>
      <c r="W229" s="298"/>
      <c r="X229" s="298"/>
      <c r="Y229" s="219"/>
      <c r="Z229" s="298"/>
      <c r="AA229" s="298"/>
      <c r="AB229" s="219"/>
      <c r="AC229" s="123">
        <f>V229+W229+X229+Z229+AA229</f>
        <v>0</v>
      </c>
      <c r="AD229" s="298"/>
      <c r="AE229" s="298"/>
      <c r="AF229" s="298"/>
      <c r="AG229" s="219"/>
      <c r="AH229" s="298"/>
      <c r="AI229" s="298"/>
      <c r="AJ229" s="219"/>
      <c r="AK229" s="123">
        <f>AD229+AE229+AF229+AH229+AI229</f>
        <v>0</v>
      </c>
      <c r="AL229" s="121">
        <f t="shared" si="39"/>
        <v>12087.9</v>
      </c>
      <c r="AM229" s="198" t="s">
        <v>610</v>
      </c>
      <c r="AN229" s="144" t="s">
        <v>797</v>
      </c>
      <c r="AO229" s="208" t="s">
        <v>32</v>
      </c>
      <c r="AP229" s="208"/>
      <c r="AQ229" s="207"/>
    </row>
    <row r="230" spans="1:183" s="242" customFormat="1" ht="57.75" customHeight="1">
      <c r="A230" s="555" t="s">
        <v>1426</v>
      </c>
      <c r="B230" s="345" t="s">
        <v>1427</v>
      </c>
      <c r="C230" s="116" t="s">
        <v>840</v>
      </c>
      <c r="D230" s="116" t="s">
        <v>27</v>
      </c>
      <c r="E230" s="188" t="s">
        <v>202</v>
      </c>
      <c r="F230" s="219"/>
      <c r="G230" s="219"/>
      <c r="H230" s="219"/>
      <c r="I230" s="219"/>
      <c r="J230" s="219"/>
      <c r="K230" s="219"/>
      <c r="L230" s="219"/>
      <c r="M230" s="189">
        <f t="shared" si="35"/>
        <v>0</v>
      </c>
      <c r="N230" s="219"/>
      <c r="O230" s="219"/>
      <c r="P230" s="219"/>
      <c r="Q230" s="219"/>
      <c r="R230" s="219"/>
      <c r="S230" s="219"/>
      <c r="T230" s="219"/>
      <c r="U230" s="189">
        <f t="shared" si="36"/>
        <v>0</v>
      </c>
      <c r="V230" s="219">
        <v>39000</v>
      </c>
      <c r="W230" s="219"/>
      <c r="X230" s="219"/>
      <c r="Y230" s="219"/>
      <c r="Z230" s="219"/>
      <c r="AA230" s="219"/>
      <c r="AB230" s="219"/>
      <c r="AC230" s="189">
        <f>V230+W230+X230+Z230+AA230</f>
        <v>39000</v>
      </c>
      <c r="AD230" s="219">
        <v>39000</v>
      </c>
      <c r="AE230" s="219"/>
      <c r="AF230" s="219"/>
      <c r="AG230" s="219"/>
      <c r="AH230" s="219"/>
      <c r="AI230" s="219"/>
      <c r="AJ230" s="219"/>
      <c r="AK230" s="189">
        <f>AD230+AE230+AF230+AH230+AI230</f>
        <v>39000</v>
      </c>
      <c r="AL230" s="143">
        <f t="shared" si="39"/>
        <v>78000</v>
      </c>
      <c r="AM230" s="181" t="s">
        <v>610</v>
      </c>
      <c r="AN230" s="140" t="s">
        <v>737</v>
      </c>
      <c r="AO230" s="116" t="s">
        <v>32</v>
      </c>
      <c r="AP230" s="147" t="s">
        <v>33</v>
      </c>
      <c r="AQ230" s="142" t="s">
        <v>186</v>
      </c>
    </row>
    <row r="231" spans="1:183" s="46" customFormat="1" ht="36" customHeight="1">
      <c r="A231" s="726" t="s">
        <v>714</v>
      </c>
      <c r="B231" s="740"/>
      <c r="C231" s="740"/>
      <c r="D231" s="740"/>
      <c r="E231" s="740"/>
      <c r="F231" s="740"/>
      <c r="G231" s="740"/>
      <c r="H231" s="740"/>
      <c r="I231" s="740"/>
      <c r="J231" s="740"/>
      <c r="K231" s="740"/>
      <c r="L231" s="740"/>
      <c r="M231" s="740"/>
      <c r="N231" s="740"/>
      <c r="O231" s="740"/>
      <c r="P231" s="740"/>
      <c r="Q231" s="740"/>
      <c r="R231" s="740"/>
      <c r="S231" s="740"/>
      <c r="T231" s="740"/>
      <c r="U231" s="740"/>
      <c r="V231" s="740"/>
      <c r="W231" s="740"/>
      <c r="X231" s="740"/>
      <c r="Y231" s="740"/>
      <c r="Z231" s="740"/>
      <c r="AA231" s="740"/>
      <c r="AB231" s="740"/>
      <c r="AC231" s="740"/>
      <c r="AD231" s="740"/>
      <c r="AE231" s="740"/>
      <c r="AF231" s="740"/>
      <c r="AG231" s="740"/>
      <c r="AH231" s="740"/>
      <c r="AI231" s="740"/>
      <c r="AJ231" s="740"/>
      <c r="AK231" s="740"/>
      <c r="AL231" s="740"/>
      <c r="AM231" s="740"/>
      <c r="AN231" s="740"/>
      <c r="AO231" s="740"/>
      <c r="AP231" s="740"/>
      <c r="AQ231" s="741"/>
    </row>
    <row r="232" spans="1:183" s="623" customFormat="1" ht="82.5" customHeight="1">
      <c r="A232" s="614" t="s">
        <v>2000</v>
      </c>
      <c r="B232" s="632" t="s">
        <v>2001</v>
      </c>
      <c r="C232" s="635" t="s">
        <v>1015</v>
      </c>
      <c r="D232" s="614" t="s">
        <v>37</v>
      </c>
      <c r="E232" s="635" t="s">
        <v>943</v>
      </c>
      <c r="F232" s="618"/>
      <c r="G232" s="618"/>
      <c r="H232" s="618"/>
      <c r="I232" s="618"/>
      <c r="J232" s="618"/>
      <c r="K232" s="618"/>
      <c r="L232" s="618"/>
      <c r="M232" s="618"/>
      <c r="N232" s="618"/>
      <c r="O232" s="618"/>
      <c r="P232" s="618"/>
      <c r="Q232" s="618"/>
      <c r="R232" s="618"/>
      <c r="S232" s="618"/>
      <c r="T232" s="618"/>
      <c r="U232" s="618"/>
      <c r="V232" s="619"/>
      <c r="W232" s="619"/>
      <c r="X232" s="618"/>
      <c r="Y232" s="618"/>
      <c r="Z232" s="618"/>
      <c r="AA232" s="618"/>
      <c r="AB232" s="618"/>
      <c r="AC232" s="619"/>
      <c r="AD232" s="619">
        <v>91600</v>
      </c>
      <c r="AE232" s="619"/>
      <c r="AF232" s="618"/>
      <c r="AG232" s="618"/>
      <c r="AH232" s="618"/>
      <c r="AI232" s="618"/>
      <c r="AJ232" s="618"/>
      <c r="AK232" s="619">
        <f>SUM(AD232:AF232)</f>
        <v>91600</v>
      </c>
      <c r="AL232" s="382">
        <f>AC232+U232+M232+AK232</f>
        <v>91600</v>
      </c>
      <c r="AM232" s="167" t="s">
        <v>2002</v>
      </c>
      <c r="AN232" s="620">
        <v>2021</v>
      </c>
      <c r="AO232" s="620" t="s">
        <v>32</v>
      </c>
      <c r="AP232" s="620"/>
      <c r="AQ232" s="620"/>
      <c r="AR232" s="634"/>
      <c r="AS232" s="634"/>
      <c r="AT232" s="634"/>
      <c r="AU232" s="634"/>
      <c r="AV232" s="634"/>
      <c r="AW232" s="634"/>
      <c r="AX232" s="634"/>
      <c r="AY232" s="634"/>
      <c r="AZ232" s="634"/>
      <c r="BA232" s="634"/>
      <c r="BB232" s="634"/>
      <c r="BC232" s="634"/>
      <c r="BD232" s="634"/>
      <c r="BE232" s="634"/>
      <c r="BF232" s="634"/>
      <c r="BG232" s="634"/>
      <c r="BH232" s="634"/>
      <c r="BI232" s="634"/>
      <c r="BJ232" s="634"/>
      <c r="BK232" s="634"/>
      <c r="BL232" s="634"/>
      <c r="BM232" s="634"/>
      <c r="BN232" s="634"/>
      <c r="BO232" s="634"/>
      <c r="BP232" s="634"/>
      <c r="BQ232" s="634"/>
      <c r="BR232" s="634"/>
      <c r="BS232" s="634"/>
      <c r="BT232" s="634"/>
      <c r="BU232" s="634"/>
      <c r="BV232" s="634"/>
      <c r="BW232" s="634"/>
      <c r="BX232" s="634"/>
      <c r="BY232" s="634"/>
      <c r="BZ232" s="634"/>
      <c r="CA232" s="634"/>
      <c r="CB232" s="634"/>
      <c r="CC232" s="634"/>
      <c r="CD232" s="634"/>
      <c r="CE232" s="634"/>
      <c r="CF232" s="634"/>
      <c r="CG232" s="634"/>
      <c r="CH232" s="634"/>
      <c r="CI232" s="634"/>
      <c r="CJ232" s="634"/>
      <c r="CK232" s="634"/>
      <c r="CL232" s="634"/>
      <c r="CM232" s="634"/>
      <c r="CN232" s="634"/>
      <c r="CO232" s="634"/>
      <c r="CP232" s="634"/>
      <c r="CQ232" s="634"/>
      <c r="CR232" s="634"/>
      <c r="CS232" s="634"/>
      <c r="CT232" s="634"/>
      <c r="CU232" s="634"/>
      <c r="CV232" s="634"/>
      <c r="CW232" s="634"/>
      <c r="CX232" s="634"/>
      <c r="CY232" s="634"/>
      <c r="CZ232" s="634"/>
      <c r="DA232" s="634"/>
      <c r="DB232" s="634"/>
      <c r="DC232" s="634"/>
      <c r="DD232" s="634"/>
      <c r="DE232" s="634"/>
      <c r="DF232" s="634"/>
      <c r="DG232" s="634"/>
      <c r="DH232" s="634"/>
      <c r="DI232" s="634"/>
      <c r="DJ232" s="634"/>
      <c r="DK232" s="634"/>
      <c r="DL232" s="634"/>
      <c r="DM232" s="634"/>
      <c r="DN232" s="634"/>
      <c r="DO232" s="634"/>
      <c r="DP232" s="634"/>
      <c r="DQ232" s="634"/>
      <c r="DR232" s="634"/>
      <c r="DS232" s="634"/>
      <c r="DT232" s="634"/>
      <c r="DU232" s="634"/>
      <c r="DV232" s="634"/>
      <c r="DW232" s="634"/>
      <c r="DX232" s="634"/>
      <c r="DY232" s="634"/>
      <c r="DZ232" s="634"/>
      <c r="EA232" s="634"/>
      <c r="EB232" s="634"/>
      <c r="EC232" s="634"/>
      <c r="ED232" s="634"/>
      <c r="EE232" s="634"/>
      <c r="EF232" s="634"/>
      <c r="EG232" s="634"/>
      <c r="EH232" s="634"/>
      <c r="EI232" s="634"/>
      <c r="EJ232" s="634"/>
      <c r="EK232" s="634"/>
      <c r="EL232" s="634"/>
      <c r="EM232" s="634"/>
      <c r="EN232" s="634"/>
      <c r="EO232" s="634"/>
      <c r="EP232" s="634"/>
      <c r="EQ232" s="634"/>
      <c r="ER232" s="634"/>
      <c r="ES232" s="634"/>
      <c r="ET232" s="634"/>
      <c r="EU232" s="634"/>
      <c r="EV232" s="634"/>
      <c r="EW232" s="634"/>
      <c r="EX232" s="634"/>
      <c r="EY232" s="634"/>
      <c r="EZ232" s="634"/>
      <c r="FA232" s="634"/>
      <c r="FB232" s="634"/>
      <c r="FC232" s="634"/>
      <c r="FD232" s="634"/>
      <c r="FE232" s="634"/>
      <c r="FF232" s="634"/>
      <c r="FG232" s="634"/>
      <c r="FH232" s="634"/>
      <c r="FI232" s="634"/>
      <c r="FJ232" s="634"/>
      <c r="FK232" s="634"/>
      <c r="FL232" s="634"/>
      <c r="FM232" s="634"/>
      <c r="FN232" s="634"/>
      <c r="FO232" s="634"/>
      <c r="FP232" s="634"/>
      <c r="FQ232" s="634"/>
      <c r="FR232" s="634"/>
      <c r="FS232" s="634"/>
      <c r="FT232" s="634"/>
      <c r="FU232" s="634"/>
      <c r="FV232" s="634"/>
      <c r="FW232" s="634"/>
      <c r="FX232" s="634"/>
      <c r="FY232" s="634"/>
      <c r="FZ232" s="634"/>
      <c r="GA232" s="622"/>
    </row>
    <row r="233" spans="1:183" s="636" customFormat="1" ht="32.1" customHeight="1">
      <c r="A233" s="725" t="s">
        <v>1992</v>
      </c>
      <c r="B233" s="731"/>
      <c r="C233" s="731"/>
      <c r="D233" s="731"/>
      <c r="E233" s="731"/>
      <c r="F233" s="731"/>
      <c r="G233" s="731"/>
      <c r="H233" s="731"/>
      <c r="I233" s="731"/>
      <c r="J233" s="731"/>
      <c r="K233" s="731"/>
      <c r="L233" s="731"/>
      <c r="M233" s="731"/>
      <c r="N233" s="731"/>
      <c r="O233" s="731"/>
      <c r="P233" s="731"/>
      <c r="Q233" s="731"/>
      <c r="R233" s="731"/>
      <c r="S233" s="731"/>
      <c r="T233" s="731"/>
      <c r="U233" s="731"/>
      <c r="V233" s="731"/>
      <c r="W233" s="731"/>
      <c r="X233" s="731"/>
      <c r="Y233" s="731"/>
      <c r="Z233" s="731"/>
      <c r="AA233" s="731"/>
      <c r="AB233" s="731"/>
      <c r="AC233" s="731"/>
      <c r="AD233" s="731"/>
      <c r="AE233" s="731"/>
      <c r="AF233" s="731"/>
      <c r="AG233" s="731"/>
      <c r="AH233" s="731"/>
      <c r="AI233" s="731"/>
      <c r="AJ233" s="731"/>
      <c r="AK233" s="731"/>
      <c r="AL233" s="731"/>
      <c r="AM233" s="731"/>
      <c r="AN233" s="731"/>
      <c r="AO233" s="731"/>
      <c r="AP233" s="731"/>
      <c r="AQ233" s="731"/>
    </row>
    <row r="234" spans="1:183" s="46" customFormat="1" ht="15">
      <c r="A234" s="351"/>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352"/>
      <c r="AG234" s="352"/>
      <c r="AH234" s="352"/>
      <c r="AI234" s="352"/>
      <c r="AJ234" s="352"/>
      <c r="AK234" s="352"/>
      <c r="AL234" s="352"/>
      <c r="AM234" s="352"/>
      <c r="AN234" s="352"/>
      <c r="AO234" s="352"/>
      <c r="AP234" s="352"/>
      <c r="AQ234" s="353"/>
    </row>
    <row r="235" spans="1:183" ht="97.9" customHeight="1">
      <c r="A235" s="313"/>
      <c r="B235" s="106" t="s">
        <v>1428</v>
      </c>
      <c r="C235" s="107"/>
      <c r="D235" s="107"/>
      <c r="E235" s="108"/>
      <c r="F235" s="295">
        <f>SUM(F236:F259)</f>
        <v>37732</v>
      </c>
      <c r="G235" s="295">
        <f>SUM(G236:G259)</f>
        <v>0</v>
      </c>
      <c r="H235" s="295">
        <f>SUM(H236:H259)</f>
        <v>0</v>
      </c>
      <c r="I235" s="296"/>
      <c r="J235" s="295">
        <f>SUM(J236:J259)</f>
        <v>0</v>
      </c>
      <c r="K235" s="295">
        <f>SUM(K236:K259)</f>
        <v>0</v>
      </c>
      <c r="L235" s="296"/>
      <c r="M235" s="295">
        <f>SUM(M236:M259)</f>
        <v>37732</v>
      </c>
      <c r="N235" s="295">
        <f>SUM(N236:N259)</f>
        <v>112140</v>
      </c>
      <c r="O235" s="295">
        <f>SUM(O236:O259)</f>
        <v>0</v>
      </c>
      <c r="P235" s="295">
        <f>SUM(P236:P259)</f>
        <v>0</v>
      </c>
      <c r="Q235" s="296"/>
      <c r="R235" s="295">
        <f>SUM(R236:R259)</f>
        <v>0</v>
      </c>
      <c r="S235" s="295">
        <f>SUM(S236:S259)</f>
        <v>0</v>
      </c>
      <c r="T235" s="296"/>
      <c r="U235" s="295">
        <f>SUM(U236:U259)</f>
        <v>112140</v>
      </c>
      <c r="V235" s="295">
        <f>SUM(V236:V259)</f>
        <v>483023.69</v>
      </c>
      <c r="W235" s="295">
        <f>SUM(W236:W259)</f>
        <v>375000</v>
      </c>
      <c r="X235" s="295">
        <f>SUM(X236:X259)</f>
        <v>0</v>
      </c>
      <c r="Y235" s="296"/>
      <c r="Z235" s="295">
        <f>SUM(Z236:Z259)</f>
        <v>0</v>
      </c>
      <c r="AA235" s="295">
        <f>SUM(AA236:AA259)</f>
        <v>0</v>
      </c>
      <c r="AB235" s="296"/>
      <c r="AC235" s="295">
        <f>SUM(AC236:AC259)</f>
        <v>858023.69</v>
      </c>
      <c r="AD235" s="295">
        <f>SUM(AD236:AD259)</f>
        <v>98891</v>
      </c>
      <c r="AE235" s="295">
        <f>SUM(AE236:AE259)</f>
        <v>0</v>
      </c>
      <c r="AF235" s="295">
        <f>SUM(AF236:AF259)</f>
        <v>0</v>
      </c>
      <c r="AG235" s="296"/>
      <c r="AH235" s="295">
        <f>SUM(AH236:AH259)</f>
        <v>0</v>
      </c>
      <c r="AI235" s="295">
        <f>SUM(AI236:AI259)</f>
        <v>0</v>
      </c>
      <c r="AJ235" s="296"/>
      <c r="AK235" s="295">
        <f>SUM(AK236:AK259)</f>
        <v>98891</v>
      </c>
      <c r="AL235" s="295">
        <f>SUM(AL236:AL259)</f>
        <v>1106786.69</v>
      </c>
      <c r="AM235" s="178"/>
      <c r="AN235" s="112"/>
      <c r="AO235" s="113"/>
      <c r="AP235" s="113"/>
      <c r="AQ235" s="113"/>
    </row>
    <row r="236" spans="1:183" s="58" customFormat="1" ht="84" customHeight="1">
      <c r="A236" s="297" t="s">
        <v>1429</v>
      </c>
      <c r="B236" s="354" t="s">
        <v>1430</v>
      </c>
      <c r="C236" s="116" t="s">
        <v>1431</v>
      </c>
      <c r="D236" s="116" t="s">
        <v>40</v>
      </c>
      <c r="E236" s="323" t="s">
        <v>835</v>
      </c>
      <c r="F236" s="298">
        <v>31232</v>
      </c>
      <c r="G236" s="298"/>
      <c r="H236" s="298"/>
      <c r="I236" s="219"/>
      <c r="J236" s="298"/>
      <c r="K236" s="298"/>
      <c r="L236" s="219"/>
      <c r="M236" s="123">
        <f t="shared" ref="M236:M253" si="40">F236+G236+H236+J236+K236</f>
        <v>31232</v>
      </c>
      <c r="N236" s="303"/>
      <c r="O236" s="298"/>
      <c r="P236" s="298"/>
      <c r="Q236" s="219"/>
      <c r="R236" s="298"/>
      <c r="S236" s="298"/>
      <c r="T236" s="219"/>
      <c r="U236" s="123">
        <f t="shared" ref="U236:U253" si="41">N236+P236+R236+S236</f>
        <v>0</v>
      </c>
      <c r="V236" s="303"/>
      <c r="W236" s="298"/>
      <c r="X236" s="298"/>
      <c r="Y236" s="219"/>
      <c r="Z236" s="298"/>
      <c r="AA236" s="298"/>
      <c r="AB236" s="219"/>
      <c r="AC236" s="123">
        <f t="shared" ref="AC236:AC253" si="42">V236+W236+X236+Z236+AA236</f>
        <v>0</v>
      </c>
      <c r="AD236" s="303"/>
      <c r="AE236" s="298"/>
      <c r="AF236" s="298"/>
      <c r="AG236" s="219"/>
      <c r="AH236" s="298"/>
      <c r="AI236" s="298"/>
      <c r="AJ236" s="219"/>
      <c r="AK236" s="123">
        <f t="shared" ref="AK236:AK253" si="43">AD236+AE236+AF236+AH236+AI236</f>
        <v>0</v>
      </c>
      <c r="AL236" s="121">
        <f t="shared" ref="AL236:AL253" si="44">AC236+U236+M236+AK236</f>
        <v>31232</v>
      </c>
      <c r="AM236" s="355" t="s">
        <v>1432</v>
      </c>
      <c r="AN236" s="144" t="s">
        <v>797</v>
      </c>
      <c r="AO236" s="208" t="s">
        <v>1433</v>
      </c>
      <c r="AP236" s="147"/>
      <c r="AQ236" s="142"/>
    </row>
    <row r="237" spans="1:183" s="75" customFormat="1" ht="71.45" customHeight="1">
      <c r="A237" s="301" t="s">
        <v>1434</v>
      </c>
      <c r="B237" s="356" t="s">
        <v>1435</v>
      </c>
      <c r="C237" s="130" t="s">
        <v>1431</v>
      </c>
      <c r="D237" s="130" t="s">
        <v>40</v>
      </c>
      <c r="E237" s="131" t="s">
        <v>897</v>
      </c>
      <c r="F237" s="303"/>
      <c r="G237" s="303"/>
      <c r="H237" s="303"/>
      <c r="I237" s="274"/>
      <c r="J237" s="303"/>
      <c r="K237" s="303"/>
      <c r="L237" s="274"/>
      <c r="M237" s="123">
        <f t="shared" si="40"/>
        <v>0</v>
      </c>
      <c r="N237" s="303">
        <v>20000</v>
      </c>
      <c r="O237" s="303"/>
      <c r="P237" s="303"/>
      <c r="Q237" s="274"/>
      <c r="R237" s="303"/>
      <c r="S237" s="303"/>
      <c r="T237" s="274"/>
      <c r="U237" s="123">
        <f t="shared" si="41"/>
        <v>20000</v>
      </c>
      <c r="V237" s="303"/>
      <c r="W237" s="303"/>
      <c r="X237" s="303"/>
      <c r="Y237" s="274"/>
      <c r="Z237" s="303"/>
      <c r="AA237" s="303"/>
      <c r="AB237" s="274"/>
      <c r="AC237" s="123">
        <f t="shared" si="42"/>
        <v>0</v>
      </c>
      <c r="AD237" s="303"/>
      <c r="AE237" s="303"/>
      <c r="AF237" s="303"/>
      <c r="AG237" s="274"/>
      <c r="AH237" s="303"/>
      <c r="AI237" s="303"/>
      <c r="AJ237" s="274"/>
      <c r="AK237" s="123">
        <f t="shared" si="43"/>
        <v>0</v>
      </c>
      <c r="AL237" s="121">
        <f t="shared" si="44"/>
        <v>20000</v>
      </c>
      <c r="AM237" s="357" t="s">
        <v>1435</v>
      </c>
      <c r="AN237" s="144" t="s">
        <v>797</v>
      </c>
      <c r="AO237" s="305" t="s">
        <v>901</v>
      </c>
      <c r="AP237" s="176"/>
      <c r="AQ237" s="127"/>
    </row>
    <row r="238" spans="1:183" s="75" customFormat="1" ht="51" customHeight="1">
      <c r="A238" s="301" t="s">
        <v>1436</v>
      </c>
      <c r="B238" s="358" t="s">
        <v>1437</v>
      </c>
      <c r="C238" s="177" t="s">
        <v>1431</v>
      </c>
      <c r="D238" s="177" t="s">
        <v>40</v>
      </c>
      <c r="E238" s="131" t="s">
        <v>897</v>
      </c>
      <c r="F238" s="303"/>
      <c r="G238" s="303"/>
      <c r="H238" s="303"/>
      <c r="I238" s="274"/>
      <c r="J238" s="303"/>
      <c r="K238" s="303"/>
      <c r="L238" s="274"/>
      <c r="M238" s="123">
        <f t="shared" si="40"/>
        <v>0</v>
      </c>
      <c r="N238" s="303">
        <v>20000</v>
      </c>
      <c r="O238" s="303"/>
      <c r="P238" s="303"/>
      <c r="Q238" s="274"/>
      <c r="R238" s="303"/>
      <c r="S238" s="303"/>
      <c r="T238" s="274"/>
      <c r="U238" s="123">
        <f t="shared" si="41"/>
        <v>20000</v>
      </c>
      <c r="V238" s="303"/>
      <c r="W238" s="303"/>
      <c r="X238" s="303"/>
      <c r="Y238" s="274"/>
      <c r="Z238" s="303"/>
      <c r="AA238" s="303"/>
      <c r="AB238" s="274"/>
      <c r="AC238" s="123">
        <f t="shared" si="42"/>
        <v>0</v>
      </c>
      <c r="AD238" s="303"/>
      <c r="AE238" s="303"/>
      <c r="AF238" s="303"/>
      <c r="AG238" s="274"/>
      <c r="AH238" s="303"/>
      <c r="AI238" s="303"/>
      <c r="AJ238" s="274"/>
      <c r="AK238" s="123">
        <f t="shared" si="43"/>
        <v>0</v>
      </c>
      <c r="AL238" s="121">
        <f t="shared" si="44"/>
        <v>20000</v>
      </c>
      <c r="AM238" s="359" t="s">
        <v>1437</v>
      </c>
      <c r="AN238" s="144" t="s">
        <v>797</v>
      </c>
      <c r="AO238" s="305" t="s">
        <v>901</v>
      </c>
      <c r="AP238" s="176"/>
      <c r="AQ238" s="127"/>
    </row>
    <row r="239" spans="1:183" s="75" customFormat="1" ht="51" customHeight="1">
      <c r="A239" s="297" t="s">
        <v>1438</v>
      </c>
      <c r="B239" s="354" t="s">
        <v>1439</v>
      </c>
      <c r="C239" s="149" t="s">
        <v>1431</v>
      </c>
      <c r="D239" s="116" t="s">
        <v>40</v>
      </c>
      <c r="E239" s="117" t="s">
        <v>1030</v>
      </c>
      <c r="F239" s="298">
        <v>5000</v>
      </c>
      <c r="G239" s="219"/>
      <c r="H239" s="219"/>
      <c r="I239" s="219"/>
      <c r="J239" s="219"/>
      <c r="K239" s="219"/>
      <c r="L239" s="219"/>
      <c r="M239" s="123">
        <f t="shared" si="40"/>
        <v>5000</v>
      </c>
      <c r="N239" s="298"/>
      <c r="O239" s="219"/>
      <c r="P239" s="219"/>
      <c r="Q239" s="219"/>
      <c r="R239" s="219"/>
      <c r="S239" s="219"/>
      <c r="T239" s="219"/>
      <c r="U239" s="123">
        <f t="shared" si="41"/>
        <v>0</v>
      </c>
      <c r="V239" s="298"/>
      <c r="W239" s="219"/>
      <c r="X239" s="219"/>
      <c r="Y239" s="219"/>
      <c r="Z239" s="219"/>
      <c r="AA239" s="219"/>
      <c r="AB239" s="219"/>
      <c r="AC239" s="123">
        <f t="shared" si="42"/>
        <v>0</v>
      </c>
      <c r="AD239" s="298"/>
      <c r="AE239" s="219"/>
      <c r="AF239" s="219"/>
      <c r="AG239" s="219"/>
      <c r="AH239" s="219"/>
      <c r="AI239" s="219"/>
      <c r="AJ239" s="219"/>
      <c r="AK239" s="123">
        <f t="shared" si="43"/>
        <v>0</v>
      </c>
      <c r="AL239" s="121">
        <f t="shared" si="44"/>
        <v>5000</v>
      </c>
      <c r="AM239" s="355" t="s">
        <v>1440</v>
      </c>
      <c r="AN239" s="144" t="s">
        <v>797</v>
      </c>
      <c r="AO239" s="116" t="s">
        <v>1441</v>
      </c>
      <c r="AP239" s="208"/>
      <c r="AQ239" s="207"/>
    </row>
    <row r="240" spans="1:183" s="75" customFormat="1" ht="45">
      <c r="A240" s="297" t="s">
        <v>1442</v>
      </c>
      <c r="B240" s="354" t="s">
        <v>1443</v>
      </c>
      <c r="C240" s="149" t="s">
        <v>1431</v>
      </c>
      <c r="D240" s="116" t="s">
        <v>37</v>
      </c>
      <c r="E240" s="134" t="s">
        <v>884</v>
      </c>
      <c r="F240" s="298"/>
      <c r="G240" s="298"/>
      <c r="H240" s="298"/>
      <c r="I240" s="219"/>
      <c r="J240" s="298"/>
      <c r="K240" s="298"/>
      <c r="L240" s="219"/>
      <c r="M240" s="123">
        <f t="shared" si="40"/>
        <v>0</v>
      </c>
      <c r="N240" s="298"/>
      <c r="O240" s="298"/>
      <c r="P240" s="298"/>
      <c r="Q240" s="219"/>
      <c r="R240" s="298"/>
      <c r="S240" s="298"/>
      <c r="T240" s="219"/>
      <c r="U240" s="123">
        <f t="shared" si="41"/>
        <v>0</v>
      </c>
      <c r="V240" s="298">
        <v>15000</v>
      </c>
      <c r="W240" s="298"/>
      <c r="X240" s="298"/>
      <c r="Y240" s="219"/>
      <c r="Z240" s="298"/>
      <c r="AA240" s="298"/>
      <c r="AB240" s="219"/>
      <c r="AC240" s="123">
        <f t="shared" si="42"/>
        <v>15000</v>
      </c>
      <c r="AD240" s="298"/>
      <c r="AE240" s="298"/>
      <c r="AF240" s="298"/>
      <c r="AG240" s="219"/>
      <c r="AH240" s="298"/>
      <c r="AI240" s="298"/>
      <c r="AJ240" s="219"/>
      <c r="AK240" s="123">
        <f t="shared" si="43"/>
        <v>0</v>
      </c>
      <c r="AL240" s="121">
        <f t="shared" si="44"/>
        <v>15000</v>
      </c>
      <c r="AM240" s="355" t="s">
        <v>1443</v>
      </c>
      <c r="AN240" s="360" t="s">
        <v>737</v>
      </c>
      <c r="AO240" s="361" t="s">
        <v>885</v>
      </c>
      <c r="AP240" s="147" t="s">
        <v>33</v>
      </c>
      <c r="AQ240" s="142" t="s">
        <v>186</v>
      </c>
    </row>
    <row r="241" spans="1:43" s="75" customFormat="1" ht="45">
      <c r="A241" s="297" t="s">
        <v>1444</v>
      </c>
      <c r="B241" s="354" t="s">
        <v>1445</v>
      </c>
      <c r="C241" s="149" t="s">
        <v>1446</v>
      </c>
      <c r="D241" s="116" t="s">
        <v>37</v>
      </c>
      <c r="E241" s="117" t="s">
        <v>875</v>
      </c>
      <c r="F241" s="298"/>
      <c r="G241" s="298"/>
      <c r="H241" s="298"/>
      <c r="I241" s="219"/>
      <c r="J241" s="298"/>
      <c r="K241" s="298"/>
      <c r="L241" s="219"/>
      <c r="M241" s="123">
        <f t="shared" si="40"/>
        <v>0</v>
      </c>
      <c r="N241" s="298">
        <v>2000</v>
      </c>
      <c r="O241" s="298"/>
      <c r="P241" s="298"/>
      <c r="Q241" s="219"/>
      <c r="R241" s="298"/>
      <c r="S241" s="298"/>
      <c r="T241" s="219"/>
      <c r="U241" s="123">
        <f t="shared" si="41"/>
        <v>2000</v>
      </c>
      <c r="V241" s="298"/>
      <c r="W241" s="298"/>
      <c r="X241" s="298"/>
      <c r="Y241" s="219"/>
      <c r="Z241" s="298"/>
      <c r="AA241" s="298"/>
      <c r="AB241" s="219"/>
      <c r="AC241" s="123">
        <f t="shared" si="42"/>
        <v>0</v>
      </c>
      <c r="AD241" s="298"/>
      <c r="AE241" s="298"/>
      <c r="AF241" s="298"/>
      <c r="AG241" s="219"/>
      <c r="AH241" s="298"/>
      <c r="AI241" s="298"/>
      <c r="AJ241" s="219"/>
      <c r="AK241" s="123">
        <f t="shared" si="43"/>
        <v>0</v>
      </c>
      <c r="AL241" s="121">
        <f t="shared" si="44"/>
        <v>2000</v>
      </c>
      <c r="AM241" s="181" t="s">
        <v>1447</v>
      </c>
      <c r="AN241" s="144" t="s">
        <v>207</v>
      </c>
      <c r="AO241" s="208" t="s">
        <v>876</v>
      </c>
      <c r="AP241" s="147" t="s">
        <v>33</v>
      </c>
      <c r="AQ241" s="142" t="s">
        <v>186</v>
      </c>
    </row>
    <row r="242" spans="1:43" s="75" customFormat="1" ht="51">
      <c r="A242" s="297" t="s">
        <v>1448</v>
      </c>
      <c r="B242" s="354" t="s">
        <v>1449</v>
      </c>
      <c r="C242" s="149" t="s">
        <v>1431</v>
      </c>
      <c r="D242" s="116" t="s">
        <v>37</v>
      </c>
      <c r="E242" s="117" t="s">
        <v>870</v>
      </c>
      <c r="F242" s="298"/>
      <c r="G242" s="298"/>
      <c r="H242" s="298"/>
      <c r="I242" s="219"/>
      <c r="J242" s="298"/>
      <c r="K242" s="298"/>
      <c r="L242" s="219"/>
      <c r="M242" s="123">
        <f t="shared" si="40"/>
        <v>0</v>
      </c>
      <c r="N242" s="298">
        <v>27000</v>
      </c>
      <c r="O242" s="298"/>
      <c r="P242" s="298"/>
      <c r="Q242" s="219"/>
      <c r="R242" s="298"/>
      <c r="S242" s="298"/>
      <c r="T242" s="219"/>
      <c r="U242" s="123">
        <f t="shared" si="41"/>
        <v>27000</v>
      </c>
      <c r="V242" s="298"/>
      <c r="W242" s="298"/>
      <c r="X242" s="298"/>
      <c r="Y242" s="219"/>
      <c r="Z242" s="298"/>
      <c r="AA242" s="298"/>
      <c r="AB242" s="219"/>
      <c r="AC242" s="123">
        <f t="shared" si="42"/>
        <v>0</v>
      </c>
      <c r="AD242" s="298"/>
      <c r="AE242" s="298"/>
      <c r="AF242" s="298"/>
      <c r="AG242" s="219"/>
      <c r="AH242" s="298"/>
      <c r="AI242" s="298"/>
      <c r="AJ242" s="219"/>
      <c r="AK242" s="123">
        <f t="shared" si="43"/>
        <v>0</v>
      </c>
      <c r="AL242" s="121">
        <f t="shared" si="44"/>
        <v>27000</v>
      </c>
      <c r="AM242" s="181" t="s">
        <v>1450</v>
      </c>
      <c r="AN242" s="144" t="s">
        <v>207</v>
      </c>
      <c r="AO242" s="208" t="s">
        <v>872</v>
      </c>
      <c r="AP242" s="147" t="s">
        <v>33</v>
      </c>
      <c r="AQ242" s="142" t="s">
        <v>186</v>
      </c>
    </row>
    <row r="243" spans="1:43" s="75" customFormat="1" ht="51">
      <c r="A243" s="297" t="s">
        <v>1451</v>
      </c>
      <c r="B243" s="354" t="s">
        <v>1452</v>
      </c>
      <c r="C243" s="149" t="s">
        <v>1431</v>
      </c>
      <c r="D243" s="116" t="s">
        <v>37</v>
      </c>
      <c r="E243" s="117" t="s">
        <v>870</v>
      </c>
      <c r="F243" s="298">
        <v>1500</v>
      </c>
      <c r="G243" s="298"/>
      <c r="H243" s="298"/>
      <c r="I243" s="219"/>
      <c r="J243" s="298"/>
      <c r="K243" s="298"/>
      <c r="L243" s="219"/>
      <c r="M243" s="123">
        <f t="shared" si="40"/>
        <v>1500</v>
      </c>
      <c r="N243" s="298">
        <v>5000</v>
      </c>
      <c r="O243" s="298"/>
      <c r="P243" s="298"/>
      <c r="Q243" s="219"/>
      <c r="R243" s="298"/>
      <c r="S243" s="298"/>
      <c r="T243" s="219"/>
      <c r="U243" s="123">
        <f t="shared" si="41"/>
        <v>5000</v>
      </c>
      <c r="V243" s="298">
        <v>6000</v>
      </c>
      <c r="W243" s="298"/>
      <c r="X243" s="298"/>
      <c r="Y243" s="219"/>
      <c r="Z243" s="298"/>
      <c r="AA243" s="298"/>
      <c r="AB243" s="219"/>
      <c r="AC243" s="123">
        <f t="shared" si="42"/>
        <v>6000</v>
      </c>
      <c r="AD243" s="298"/>
      <c r="AE243" s="298"/>
      <c r="AF243" s="298"/>
      <c r="AG243" s="219"/>
      <c r="AH243" s="298"/>
      <c r="AI243" s="298"/>
      <c r="AJ243" s="219"/>
      <c r="AK243" s="123">
        <f t="shared" si="43"/>
        <v>0</v>
      </c>
      <c r="AL243" s="121">
        <f t="shared" si="44"/>
        <v>12500</v>
      </c>
      <c r="AM243" s="215" t="s">
        <v>1453</v>
      </c>
      <c r="AN243" s="144" t="s">
        <v>71</v>
      </c>
      <c r="AO243" s="208" t="s">
        <v>872</v>
      </c>
      <c r="AP243" s="208"/>
      <c r="AQ243" s="207"/>
    </row>
    <row r="244" spans="1:43" s="75" customFormat="1" ht="51">
      <c r="A244" s="297" t="s">
        <v>1454</v>
      </c>
      <c r="B244" s="132" t="s">
        <v>1455</v>
      </c>
      <c r="C244" s="149" t="s">
        <v>1431</v>
      </c>
      <c r="D244" s="116" t="s">
        <v>37</v>
      </c>
      <c r="E244" s="117" t="s">
        <v>1030</v>
      </c>
      <c r="F244" s="298"/>
      <c r="G244" s="298"/>
      <c r="H244" s="298"/>
      <c r="I244" s="219"/>
      <c r="J244" s="298"/>
      <c r="K244" s="298"/>
      <c r="L244" s="219"/>
      <c r="M244" s="123">
        <f t="shared" si="40"/>
        <v>0</v>
      </c>
      <c r="N244" s="298">
        <v>4500</v>
      </c>
      <c r="O244" s="298"/>
      <c r="P244" s="298"/>
      <c r="Q244" s="219"/>
      <c r="R244" s="298"/>
      <c r="S244" s="298"/>
      <c r="T244" s="219"/>
      <c r="U244" s="123">
        <f t="shared" si="41"/>
        <v>4500</v>
      </c>
      <c r="V244" s="298">
        <v>4500</v>
      </c>
      <c r="W244" s="298"/>
      <c r="X244" s="298"/>
      <c r="Y244" s="219"/>
      <c r="Z244" s="298"/>
      <c r="AA244" s="298"/>
      <c r="AB244" s="219"/>
      <c r="AC244" s="123">
        <f t="shared" si="42"/>
        <v>4500</v>
      </c>
      <c r="AD244" s="298"/>
      <c r="AE244" s="298"/>
      <c r="AF244" s="298"/>
      <c r="AG244" s="219"/>
      <c r="AH244" s="298"/>
      <c r="AI244" s="298"/>
      <c r="AJ244" s="219"/>
      <c r="AK244" s="123">
        <f t="shared" si="43"/>
        <v>0</v>
      </c>
      <c r="AL244" s="121">
        <f t="shared" si="44"/>
        <v>9000</v>
      </c>
      <c r="AM244" s="181" t="s">
        <v>1456</v>
      </c>
      <c r="AN244" s="144" t="s">
        <v>95</v>
      </c>
      <c r="AO244" s="208" t="s">
        <v>350</v>
      </c>
      <c r="AP244" s="147" t="s">
        <v>33</v>
      </c>
      <c r="AQ244" s="142" t="s">
        <v>186</v>
      </c>
    </row>
    <row r="245" spans="1:43" s="75" customFormat="1" ht="45">
      <c r="A245" s="297" t="s">
        <v>1457</v>
      </c>
      <c r="B245" s="345" t="s">
        <v>1458</v>
      </c>
      <c r="C245" s="149" t="s">
        <v>1431</v>
      </c>
      <c r="D245" s="116" t="s">
        <v>37</v>
      </c>
      <c r="E245" s="117" t="s">
        <v>1030</v>
      </c>
      <c r="F245" s="298"/>
      <c r="G245" s="298"/>
      <c r="H245" s="298"/>
      <c r="I245" s="219"/>
      <c r="J245" s="298"/>
      <c r="K245" s="298"/>
      <c r="L245" s="219"/>
      <c r="M245" s="123">
        <f t="shared" si="40"/>
        <v>0</v>
      </c>
      <c r="N245" s="298">
        <v>15000</v>
      </c>
      <c r="O245" s="298"/>
      <c r="P245" s="298"/>
      <c r="Q245" s="219"/>
      <c r="R245" s="298"/>
      <c r="S245" s="298"/>
      <c r="T245" s="219"/>
      <c r="U245" s="123">
        <f t="shared" si="41"/>
        <v>15000</v>
      </c>
      <c r="V245" s="298">
        <v>15000</v>
      </c>
      <c r="W245" s="298"/>
      <c r="X245" s="298"/>
      <c r="Y245" s="219"/>
      <c r="Z245" s="298"/>
      <c r="AA245" s="298"/>
      <c r="AB245" s="219"/>
      <c r="AC245" s="123">
        <f t="shared" si="42"/>
        <v>15000</v>
      </c>
      <c r="AD245" s="298"/>
      <c r="AE245" s="298"/>
      <c r="AF245" s="298"/>
      <c r="AG245" s="219"/>
      <c r="AH245" s="298"/>
      <c r="AI245" s="298"/>
      <c r="AJ245" s="219"/>
      <c r="AK245" s="123">
        <f t="shared" si="43"/>
        <v>0</v>
      </c>
      <c r="AL245" s="121">
        <f t="shared" si="44"/>
        <v>30000</v>
      </c>
      <c r="AM245" s="173" t="s">
        <v>1459</v>
      </c>
      <c r="AN245" s="144" t="s">
        <v>95</v>
      </c>
      <c r="AO245" s="208" t="s">
        <v>350</v>
      </c>
      <c r="AP245" s="147" t="s">
        <v>33</v>
      </c>
      <c r="AQ245" s="142" t="s">
        <v>186</v>
      </c>
    </row>
    <row r="246" spans="1:43" s="75" customFormat="1" ht="45">
      <c r="A246" s="297" t="s">
        <v>1460</v>
      </c>
      <c r="B246" s="132" t="s">
        <v>1461</v>
      </c>
      <c r="C246" s="149" t="s">
        <v>1446</v>
      </c>
      <c r="D246" s="116" t="s">
        <v>37</v>
      </c>
      <c r="E246" s="117" t="s">
        <v>1030</v>
      </c>
      <c r="F246" s="298"/>
      <c r="G246" s="298"/>
      <c r="H246" s="298"/>
      <c r="I246" s="219"/>
      <c r="J246" s="298"/>
      <c r="K246" s="298"/>
      <c r="L246" s="219"/>
      <c r="M246" s="123">
        <f t="shared" si="40"/>
        <v>0</v>
      </c>
      <c r="N246" s="298">
        <v>6000</v>
      </c>
      <c r="O246" s="298"/>
      <c r="P246" s="298"/>
      <c r="Q246" s="219"/>
      <c r="R246" s="298"/>
      <c r="S246" s="298"/>
      <c r="T246" s="219"/>
      <c r="U246" s="123">
        <f t="shared" si="41"/>
        <v>6000</v>
      </c>
      <c r="V246" s="298">
        <v>6000</v>
      </c>
      <c r="W246" s="298"/>
      <c r="X246" s="298"/>
      <c r="Y246" s="219"/>
      <c r="Z246" s="298"/>
      <c r="AA246" s="298"/>
      <c r="AB246" s="219"/>
      <c r="AC246" s="123">
        <f t="shared" si="42"/>
        <v>6000</v>
      </c>
      <c r="AD246" s="298"/>
      <c r="AE246" s="298"/>
      <c r="AF246" s="298"/>
      <c r="AG246" s="219"/>
      <c r="AH246" s="298"/>
      <c r="AI246" s="298"/>
      <c r="AJ246" s="219"/>
      <c r="AK246" s="123">
        <f t="shared" si="43"/>
        <v>0</v>
      </c>
      <c r="AL246" s="121">
        <f t="shared" si="44"/>
        <v>12000</v>
      </c>
      <c r="AM246" s="181" t="s">
        <v>1462</v>
      </c>
      <c r="AN246" s="144" t="s">
        <v>95</v>
      </c>
      <c r="AO246" s="208" t="s">
        <v>350</v>
      </c>
      <c r="AP246" s="147" t="s">
        <v>33</v>
      </c>
      <c r="AQ246" s="142" t="s">
        <v>186</v>
      </c>
    </row>
    <row r="247" spans="1:43" s="75" customFormat="1" ht="51" customHeight="1">
      <c r="A247" s="297" t="s">
        <v>1463</v>
      </c>
      <c r="B247" s="132" t="s">
        <v>1464</v>
      </c>
      <c r="C247" s="149" t="s">
        <v>1431</v>
      </c>
      <c r="D247" s="116" t="s">
        <v>37</v>
      </c>
      <c r="E247" s="117" t="s">
        <v>824</v>
      </c>
      <c r="F247" s="298"/>
      <c r="G247" s="298"/>
      <c r="H247" s="298"/>
      <c r="I247" s="219"/>
      <c r="J247" s="298"/>
      <c r="K247" s="298"/>
      <c r="L247" s="219"/>
      <c r="M247" s="123">
        <f t="shared" si="40"/>
        <v>0</v>
      </c>
      <c r="N247" s="298">
        <v>2500</v>
      </c>
      <c r="O247" s="298"/>
      <c r="P247" s="298"/>
      <c r="Q247" s="219"/>
      <c r="R247" s="298"/>
      <c r="S247" s="298"/>
      <c r="T247" s="219"/>
      <c r="U247" s="123">
        <f t="shared" si="41"/>
        <v>2500</v>
      </c>
      <c r="V247" s="298">
        <v>3800</v>
      </c>
      <c r="W247" s="298"/>
      <c r="X247" s="298"/>
      <c r="Y247" s="219"/>
      <c r="Z247" s="298"/>
      <c r="AA247" s="298"/>
      <c r="AB247" s="219"/>
      <c r="AC247" s="123">
        <f t="shared" si="42"/>
        <v>3800</v>
      </c>
      <c r="AD247" s="298"/>
      <c r="AE247" s="298"/>
      <c r="AF247" s="298"/>
      <c r="AG247" s="219"/>
      <c r="AH247" s="298"/>
      <c r="AI247" s="298"/>
      <c r="AJ247" s="219"/>
      <c r="AK247" s="123">
        <f t="shared" si="43"/>
        <v>0</v>
      </c>
      <c r="AL247" s="121">
        <f t="shared" si="44"/>
        <v>6300</v>
      </c>
      <c r="AM247" s="181" t="s">
        <v>1465</v>
      </c>
      <c r="AN247" s="144" t="s">
        <v>161</v>
      </c>
      <c r="AO247" s="208" t="s">
        <v>826</v>
      </c>
      <c r="AP247" s="208"/>
      <c r="AQ247" s="207"/>
    </row>
    <row r="248" spans="1:43" s="75" customFormat="1" ht="51">
      <c r="A248" s="297" t="s">
        <v>1466</v>
      </c>
      <c r="B248" s="132" t="s">
        <v>1467</v>
      </c>
      <c r="C248" s="149" t="s">
        <v>1468</v>
      </c>
      <c r="D248" s="116" t="s">
        <v>37</v>
      </c>
      <c r="E248" s="117" t="s">
        <v>801</v>
      </c>
      <c r="F248" s="298"/>
      <c r="G248" s="298"/>
      <c r="H248" s="298"/>
      <c r="I248" s="219"/>
      <c r="J248" s="298"/>
      <c r="K248" s="298"/>
      <c r="L248" s="219"/>
      <c r="M248" s="123">
        <f t="shared" si="40"/>
        <v>0</v>
      </c>
      <c r="N248" s="298"/>
      <c r="O248" s="298"/>
      <c r="P248" s="298"/>
      <c r="Q248" s="219"/>
      <c r="R248" s="298"/>
      <c r="S248" s="298"/>
      <c r="T248" s="219"/>
      <c r="U248" s="123">
        <f t="shared" si="41"/>
        <v>0</v>
      </c>
      <c r="V248" s="298">
        <v>3000</v>
      </c>
      <c r="W248" s="298"/>
      <c r="X248" s="298"/>
      <c r="Y248" s="219"/>
      <c r="Z248" s="298"/>
      <c r="AA248" s="298"/>
      <c r="AB248" s="219"/>
      <c r="AC248" s="123">
        <f t="shared" si="42"/>
        <v>3000</v>
      </c>
      <c r="AD248" s="298"/>
      <c r="AE248" s="298"/>
      <c r="AF248" s="298"/>
      <c r="AG248" s="219"/>
      <c r="AH248" s="298"/>
      <c r="AI248" s="298"/>
      <c r="AJ248" s="219"/>
      <c r="AK248" s="123">
        <f t="shared" si="43"/>
        <v>0</v>
      </c>
      <c r="AL248" s="121">
        <f t="shared" si="44"/>
        <v>3000</v>
      </c>
      <c r="AM248" s="181" t="s">
        <v>1469</v>
      </c>
      <c r="AN248" s="144" t="s">
        <v>797</v>
      </c>
      <c r="AO248" s="208" t="s">
        <v>802</v>
      </c>
      <c r="AP248" s="208"/>
      <c r="AQ248" s="207"/>
    </row>
    <row r="249" spans="1:43" s="75" customFormat="1" ht="45">
      <c r="A249" s="297" t="s">
        <v>1470</v>
      </c>
      <c r="B249" s="132" t="s">
        <v>1471</v>
      </c>
      <c r="C249" s="149" t="s">
        <v>1431</v>
      </c>
      <c r="D249" s="116" t="s">
        <v>37</v>
      </c>
      <c r="E249" s="117" t="s">
        <v>786</v>
      </c>
      <c r="F249" s="298"/>
      <c r="G249" s="298"/>
      <c r="H249" s="298"/>
      <c r="I249" s="219"/>
      <c r="J249" s="298"/>
      <c r="K249" s="298"/>
      <c r="L249" s="219"/>
      <c r="M249" s="123">
        <f t="shared" si="40"/>
        <v>0</v>
      </c>
      <c r="N249" s="298">
        <v>4000</v>
      </c>
      <c r="O249" s="298"/>
      <c r="P249" s="298"/>
      <c r="Q249" s="219"/>
      <c r="R249" s="298"/>
      <c r="S249" s="298"/>
      <c r="T249" s="219"/>
      <c r="U249" s="123">
        <f t="shared" si="41"/>
        <v>4000</v>
      </c>
      <c r="V249" s="298"/>
      <c r="W249" s="298"/>
      <c r="X249" s="298"/>
      <c r="Y249" s="219"/>
      <c r="Z249" s="298"/>
      <c r="AA249" s="298"/>
      <c r="AB249" s="219"/>
      <c r="AC249" s="123">
        <f t="shared" si="42"/>
        <v>0</v>
      </c>
      <c r="AD249" s="298"/>
      <c r="AE249" s="298"/>
      <c r="AF249" s="298"/>
      <c r="AG249" s="219"/>
      <c r="AH249" s="298"/>
      <c r="AI249" s="298"/>
      <c r="AJ249" s="219"/>
      <c r="AK249" s="123">
        <f t="shared" si="43"/>
        <v>0</v>
      </c>
      <c r="AL249" s="121">
        <f t="shared" si="44"/>
        <v>4000</v>
      </c>
      <c r="AM249" s="181" t="s">
        <v>1472</v>
      </c>
      <c r="AN249" s="144" t="s">
        <v>207</v>
      </c>
      <c r="AO249" s="208" t="s">
        <v>788</v>
      </c>
      <c r="AP249" s="147" t="s">
        <v>33</v>
      </c>
      <c r="AQ249" s="142" t="s">
        <v>186</v>
      </c>
    </row>
    <row r="250" spans="1:43" s="75" customFormat="1" ht="45">
      <c r="A250" s="297" t="s">
        <v>1473</v>
      </c>
      <c r="B250" s="345" t="s">
        <v>1474</v>
      </c>
      <c r="C250" s="149" t="s">
        <v>1431</v>
      </c>
      <c r="D250" s="116" t="s">
        <v>37</v>
      </c>
      <c r="E250" s="117" t="s">
        <v>786</v>
      </c>
      <c r="F250" s="298"/>
      <c r="G250" s="298"/>
      <c r="H250" s="298"/>
      <c r="I250" s="219"/>
      <c r="J250" s="298"/>
      <c r="K250" s="298"/>
      <c r="L250" s="219"/>
      <c r="M250" s="123">
        <f t="shared" si="40"/>
        <v>0</v>
      </c>
      <c r="N250" s="298">
        <v>2800</v>
      </c>
      <c r="O250" s="298"/>
      <c r="P250" s="298"/>
      <c r="Q250" s="219"/>
      <c r="R250" s="298"/>
      <c r="S250" s="298"/>
      <c r="T250" s="219"/>
      <c r="U250" s="123">
        <f t="shared" si="41"/>
        <v>2800</v>
      </c>
      <c r="V250" s="298">
        <v>4200</v>
      </c>
      <c r="W250" s="298"/>
      <c r="X250" s="298"/>
      <c r="Y250" s="219"/>
      <c r="Z250" s="298"/>
      <c r="AA250" s="298"/>
      <c r="AB250" s="219"/>
      <c r="AC250" s="123">
        <f t="shared" si="42"/>
        <v>4200</v>
      </c>
      <c r="AD250" s="298"/>
      <c r="AE250" s="298"/>
      <c r="AF250" s="298"/>
      <c r="AG250" s="219"/>
      <c r="AH250" s="298"/>
      <c r="AI250" s="298"/>
      <c r="AJ250" s="219"/>
      <c r="AK250" s="123">
        <f t="shared" si="43"/>
        <v>0</v>
      </c>
      <c r="AL250" s="121">
        <f t="shared" si="44"/>
        <v>7000</v>
      </c>
      <c r="AM250" s="181" t="s">
        <v>1475</v>
      </c>
      <c r="AN250" s="144" t="s">
        <v>161</v>
      </c>
      <c r="AO250" s="208" t="s">
        <v>788</v>
      </c>
      <c r="AP250" s="208"/>
      <c r="AQ250" s="207"/>
    </row>
    <row r="251" spans="1:43" s="75" customFormat="1" ht="45">
      <c r="A251" s="297" t="s">
        <v>1476</v>
      </c>
      <c r="B251" s="132" t="s">
        <v>1477</v>
      </c>
      <c r="C251" s="149" t="s">
        <v>1446</v>
      </c>
      <c r="D251" s="116" t="s">
        <v>37</v>
      </c>
      <c r="E251" s="134" t="s">
        <v>791</v>
      </c>
      <c r="F251" s="298"/>
      <c r="G251" s="298"/>
      <c r="H251" s="298"/>
      <c r="I251" s="219"/>
      <c r="J251" s="298"/>
      <c r="K251" s="298"/>
      <c r="L251" s="219"/>
      <c r="M251" s="123">
        <f t="shared" si="40"/>
        <v>0</v>
      </c>
      <c r="N251" s="298">
        <v>840</v>
      </c>
      <c r="O251" s="298"/>
      <c r="P251" s="298"/>
      <c r="Q251" s="219"/>
      <c r="R251" s="298"/>
      <c r="S251" s="298"/>
      <c r="T251" s="219"/>
      <c r="U251" s="123">
        <f t="shared" si="41"/>
        <v>840</v>
      </c>
      <c r="V251" s="298"/>
      <c r="W251" s="298"/>
      <c r="X251" s="298"/>
      <c r="Y251" s="219"/>
      <c r="Z251" s="298"/>
      <c r="AA251" s="298"/>
      <c r="AB251" s="219"/>
      <c r="AC251" s="123">
        <f t="shared" si="42"/>
        <v>0</v>
      </c>
      <c r="AD251" s="298"/>
      <c r="AE251" s="298"/>
      <c r="AF251" s="298"/>
      <c r="AG251" s="219"/>
      <c r="AH251" s="298"/>
      <c r="AI251" s="298"/>
      <c r="AJ251" s="219"/>
      <c r="AK251" s="123">
        <f t="shared" si="43"/>
        <v>0</v>
      </c>
      <c r="AL251" s="121">
        <f t="shared" si="44"/>
        <v>840</v>
      </c>
      <c r="AM251" s="187" t="s">
        <v>1478</v>
      </c>
      <c r="AN251" s="144" t="s">
        <v>797</v>
      </c>
      <c r="AO251" s="208" t="s">
        <v>793</v>
      </c>
      <c r="AP251" s="208"/>
      <c r="AQ251" s="207"/>
    </row>
    <row r="252" spans="1:43" s="242" customFormat="1" ht="45">
      <c r="A252" s="297" t="s">
        <v>1479</v>
      </c>
      <c r="B252" s="345" t="s">
        <v>1480</v>
      </c>
      <c r="C252" s="149" t="s">
        <v>1431</v>
      </c>
      <c r="D252" s="116" t="s">
        <v>37</v>
      </c>
      <c r="E252" s="134" t="s">
        <v>791</v>
      </c>
      <c r="F252" s="298"/>
      <c r="G252" s="298"/>
      <c r="H252" s="298"/>
      <c r="I252" s="219"/>
      <c r="J252" s="298"/>
      <c r="K252" s="298"/>
      <c r="L252" s="219"/>
      <c r="M252" s="123">
        <f t="shared" si="40"/>
        <v>0</v>
      </c>
      <c r="N252" s="298">
        <v>2500</v>
      </c>
      <c r="O252" s="298"/>
      <c r="P252" s="298"/>
      <c r="Q252" s="219"/>
      <c r="R252" s="298"/>
      <c r="S252" s="298"/>
      <c r="T252" s="219"/>
      <c r="U252" s="123">
        <f t="shared" si="41"/>
        <v>2500</v>
      </c>
      <c r="V252" s="298"/>
      <c r="W252" s="298"/>
      <c r="X252" s="298"/>
      <c r="Y252" s="219"/>
      <c r="Z252" s="298"/>
      <c r="AA252" s="298"/>
      <c r="AB252" s="219"/>
      <c r="AC252" s="123">
        <f t="shared" si="42"/>
        <v>0</v>
      </c>
      <c r="AD252" s="298"/>
      <c r="AE252" s="298"/>
      <c r="AF252" s="298"/>
      <c r="AG252" s="219"/>
      <c r="AH252" s="298"/>
      <c r="AI252" s="298"/>
      <c r="AJ252" s="219"/>
      <c r="AK252" s="123">
        <f t="shared" si="43"/>
        <v>0</v>
      </c>
      <c r="AL252" s="121">
        <f t="shared" si="44"/>
        <v>2500</v>
      </c>
      <c r="AM252" s="210" t="s">
        <v>1481</v>
      </c>
      <c r="AN252" s="144" t="s">
        <v>207</v>
      </c>
      <c r="AO252" s="208" t="s">
        <v>793</v>
      </c>
      <c r="AP252" s="147" t="s">
        <v>33</v>
      </c>
      <c r="AQ252" s="142" t="s">
        <v>186</v>
      </c>
    </row>
    <row r="253" spans="1:43" s="363" customFormat="1" ht="409.5" customHeight="1">
      <c r="A253" s="297" t="s">
        <v>1482</v>
      </c>
      <c r="B253" s="345" t="s">
        <v>1483</v>
      </c>
      <c r="C253" s="149" t="s">
        <v>1431</v>
      </c>
      <c r="D253" s="116" t="s">
        <v>37</v>
      </c>
      <c r="E253" s="134" t="s">
        <v>1484</v>
      </c>
      <c r="F253" s="298"/>
      <c r="G253" s="298"/>
      <c r="H253" s="298"/>
      <c r="I253" s="219"/>
      <c r="J253" s="298"/>
      <c r="K253" s="298"/>
      <c r="L253" s="219"/>
      <c r="M253" s="123">
        <f t="shared" si="40"/>
        <v>0</v>
      </c>
      <c r="N253" s="298"/>
      <c r="O253" s="298"/>
      <c r="P253" s="298"/>
      <c r="Q253" s="219"/>
      <c r="R253" s="298"/>
      <c r="S253" s="298"/>
      <c r="T253" s="219"/>
      <c r="U253" s="123">
        <f t="shared" si="41"/>
        <v>0</v>
      </c>
      <c r="V253" s="362">
        <v>300523.69</v>
      </c>
      <c r="W253" s="298"/>
      <c r="X253" s="298"/>
      <c r="Y253" s="219"/>
      <c r="Z253" s="298"/>
      <c r="AA253" s="298"/>
      <c r="AB253" s="219"/>
      <c r="AC253" s="123">
        <f t="shared" si="42"/>
        <v>300523.69</v>
      </c>
      <c r="AD253" s="362"/>
      <c r="AE253" s="298"/>
      <c r="AF253" s="298"/>
      <c r="AG253" s="219"/>
      <c r="AH253" s="298"/>
      <c r="AI253" s="298"/>
      <c r="AJ253" s="219"/>
      <c r="AK253" s="123">
        <f t="shared" si="43"/>
        <v>0</v>
      </c>
      <c r="AL253" s="121">
        <f t="shared" si="44"/>
        <v>300523.69</v>
      </c>
      <c r="AM253" s="210" t="s">
        <v>1485</v>
      </c>
      <c r="AN253" s="144" t="s">
        <v>797</v>
      </c>
      <c r="AO253" s="208" t="s">
        <v>212</v>
      </c>
      <c r="AP253" s="208"/>
      <c r="AQ253" s="207"/>
    </row>
    <row r="254" spans="1:43" s="242" customFormat="1" ht="15">
      <c r="A254" s="738" t="s">
        <v>714</v>
      </c>
      <c r="B254" s="738"/>
      <c r="C254" s="738"/>
      <c r="D254" s="738"/>
      <c r="E254" s="738"/>
      <c r="F254" s="738"/>
      <c r="G254" s="738"/>
      <c r="H254" s="738"/>
      <c r="I254" s="738"/>
      <c r="J254" s="738"/>
      <c r="K254" s="738"/>
      <c r="L254" s="738"/>
      <c r="M254" s="738"/>
      <c r="N254" s="738"/>
      <c r="O254" s="738"/>
      <c r="P254" s="738"/>
      <c r="Q254" s="738"/>
      <c r="R254" s="738"/>
      <c r="S254" s="738"/>
      <c r="T254" s="738"/>
      <c r="U254" s="738"/>
      <c r="V254" s="738"/>
      <c r="W254" s="738"/>
      <c r="X254" s="738"/>
      <c r="Y254" s="738"/>
      <c r="Z254" s="738"/>
      <c r="AA254" s="738"/>
      <c r="AB254" s="738"/>
      <c r="AC254" s="738"/>
      <c r="AD254" s="364"/>
      <c r="AE254" s="364"/>
      <c r="AF254" s="364"/>
      <c r="AG254" s="364"/>
      <c r="AH254" s="364"/>
      <c r="AI254" s="364"/>
      <c r="AJ254" s="364"/>
      <c r="AK254" s="364"/>
    </row>
    <row r="255" spans="1:43" s="75" customFormat="1" ht="336.75" customHeight="1">
      <c r="A255" s="297" t="s">
        <v>1486</v>
      </c>
      <c r="B255" s="345" t="s">
        <v>1487</v>
      </c>
      <c r="C255" s="116" t="s">
        <v>1431</v>
      </c>
      <c r="D255" s="116" t="s">
        <v>27</v>
      </c>
      <c r="E255" s="180" t="s">
        <v>1488</v>
      </c>
      <c r="F255" s="514"/>
      <c r="G255" s="514"/>
      <c r="H255" s="514"/>
      <c r="I255" s="514"/>
      <c r="J255" s="514"/>
      <c r="K255" s="514"/>
      <c r="L255" s="514"/>
      <c r="M255" s="514"/>
      <c r="N255" s="514"/>
      <c r="O255" s="514"/>
      <c r="P255" s="514"/>
      <c r="Q255" s="514"/>
      <c r="R255" s="514"/>
      <c r="S255" s="514"/>
      <c r="T255" s="514"/>
      <c r="U255" s="514"/>
      <c r="V255" s="515">
        <v>125000</v>
      </c>
      <c r="W255" s="515">
        <v>375000</v>
      </c>
      <c r="X255" s="514"/>
      <c r="Y255" s="514"/>
      <c r="Z255" s="514"/>
      <c r="AA255" s="514"/>
      <c r="AB255" s="514"/>
      <c r="AC255" s="515">
        <f>SUM(V255:X255)</f>
        <v>500000</v>
      </c>
      <c r="AD255" s="515"/>
      <c r="AE255" s="515"/>
      <c r="AF255" s="514"/>
      <c r="AG255" s="514"/>
      <c r="AH255" s="514"/>
      <c r="AI255" s="514"/>
      <c r="AJ255" s="514"/>
      <c r="AK255" s="515">
        <f>SUM(AD255:AF255)</f>
        <v>0</v>
      </c>
      <c r="AL255" s="118">
        <f>AC255+U255+M255+AK255</f>
        <v>500000</v>
      </c>
      <c r="AM255" s="516" t="s">
        <v>1489</v>
      </c>
      <c r="AN255" s="516" t="s">
        <v>1490</v>
      </c>
      <c r="AO255" s="516" t="s">
        <v>32</v>
      </c>
      <c r="AP255" s="516"/>
      <c r="AQ255" s="516"/>
    </row>
    <row r="256" spans="1:43" s="22" customFormat="1" ht="32.1" customHeight="1">
      <c r="A256" s="739" t="s">
        <v>1491</v>
      </c>
      <c r="B256" s="739"/>
      <c r="C256" s="739"/>
      <c r="D256" s="739"/>
      <c r="E256" s="739"/>
      <c r="F256" s="739"/>
      <c r="G256" s="739"/>
      <c r="H256" s="739"/>
      <c r="I256" s="739"/>
      <c r="J256" s="739"/>
      <c r="K256" s="739"/>
      <c r="L256" s="739"/>
      <c r="M256" s="739"/>
      <c r="N256" s="739"/>
      <c r="O256" s="739"/>
      <c r="P256" s="739"/>
      <c r="Q256" s="739"/>
      <c r="R256" s="739"/>
      <c r="S256" s="739"/>
      <c r="T256" s="739"/>
      <c r="U256" s="739"/>
      <c r="V256" s="739"/>
      <c r="W256" s="739"/>
      <c r="X256" s="739"/>
      <c r="Y256" s="739"/>
      <c r="Z256" s="739"/>
      <c r="AA256" s="739"/>
      <c r="AB256" s="739"/>
      <c r="AC256" s="739"/>
    </row>
    <row r="257" spans="1:183" s="623" customFormat="1" ht="68.25" customHeight="1">
      <c r="A257" s="614" t="s">
        <v>1997</v>
      </c>
      <c r="B257" s="632" t="s">
        <v>1998</v>
      </c>
      <c r="C257" s="302" t="s">
        <v>1431</v>
      </c>
      <c r="D257" s="614" t="s">
        <v>37</v>
      </c>
      <c r="E257" s="633" t="s">
        <v>884</v>
      </c>
      <c r="F257" s="618"/>
      <c r="G257" s="618"/>
      <c r="H257" s="618"/>
      <c r="I257" s="618"/>
      <c r="J257" s="618"/>
      <c r="K257" s="618"/>
      <c r="L257" s="618"/>
      <c r="M257" s="618"/>
      <c r="N257" s="618"/>
      <c r="O257" s="618"/>
      <c r="P257" s="618"/>
      <c r="Q257" s="618"/>
      <c r="R257" s="618"/>
      <c r="S257" s="618"/>
      <c r="T257" s="618"/>
      <c r="U257" s="618"/>
      <c r="V257" s="619"/>
      <c r="W257" s="619"/>
      <c r="X257" s="618"/>
      <c r="Y257" s="618"/>
      <c r="Z257" s="618"/>
      <c r="AA257" s="618"/>
      <c r="AB257" s="618"/>
      <c r="AC257" s="619"/>
      <c r="AD257" s="619">
        <v>98891</v>
      </c>
      <c r="AE257" s="619"/>
      <c r="AF257" s="618"/>
      <c r="AG257" s="618"/>
      <c r="AH257" s="618"/>
      <c r="AI257" s="618"/>
      <c r="AJ257" s="618"/>
      <c r="AK257" s="619">
        <f>SUM(AD257:AF257)</f>
        <v>98891</v>
      </c>
      <c r="AL257" s="382">
        <f>AC257+U257+M257+AK257</f>
        <v>98891</v>
      </c>
      <c r="AM257" s="620" t="s">
        <v>1999</v>
      </c>
      <c r="AN257" s="620">
        <v>2021</v>
      </c>
      <c r="AO257" s="620" t="s">
        <v>32</v>
      </c>
      <c r="AP257" s="620"/>
      <c r="AQ257" s="620"/>
      <c r="AR257" s="634"/>
      <c r="AS257" s="634"/>
      <c r="AT257" s="634"/>
      <c r="AU257" s="634"/>
      <c r="AV257" s="634"/>
      <c r="AW257" s="634"/>
      <c r="AX257" s="634"/>
      <c r="AY257" s="634"/>
      <c r="AZ257" s="634"/>
      <c r="BA257" s="634"/>
      <c r="BB257" s="634"/>
      <c r="BC257" s="634"/>
      <c r="BD257" s="634"/>
      <c r="BE257" s="634"/>
      <c r="BF257" s="634"/>
      <c r="BG257" s="634"/>
      <c r="BH257" s="634"/>
      <c r="BI257" s="634"/>
      <c r="BJ257" s="634"/>
      <c r="BK257" s="634"/>
      <c r="BL257" s="634"/>
      <c r="BM257" s="634"/>
      <c r="BN257" s="634"/>
      <c r="BO257" s="634"/>
      <c r="BP257" s="634"/>
      <c r="BQ257" s="634"/>
      <c r="BR257" s="634"/>
      <c r="BS257" s="634"/>
      <c r="BT257" s="634"/>
      <c r="BU257" s="634"/>
      <c r="BV257" s="634"/>
      <c r="BW257" s="634"/>
      <c r="BX257" s="634"/>
      <c r="BY257" s="634"/>
      <c r="BZ257" s="634"/>
      <c r="CA257" s="634"/>
      <c r="CB257" s="634"/>
      <c r="CC257" s="634"/>
      <c r="CD257" s="634"/>
      <c r="CE257" s="634"/>
      <c r="CF257" s="634"/>
      <c r="CG257" s="634"/>
      <c r="CH257" s="634"/>
      <c r="CI257" s="634"/>
      <c r="CJ257" s="634"/>
      <c r="CK257" s="634"/>
      <c r="CL257" s="634"/>
      <c r="CM257" s="634"/>
      <c r="CN257" s="634"/>
      <c r="CO257" s="634"/>
      <c r="CP257" s="634"/>
      <c r="CQ257" s="634"/>
      <c r="CR257" s="634"/>
      <c r="CS257" s="634"/>
      <c r="CT257" s="634"/>
      <c r="CU257" s="634"/>
      <c r="CV257" s="634"/>
      <c r="CW257" s="634"/>
      <c r="CX257" s="634"/>
      <c r="CY257" s="634"/>
      <c r="CZ257" s="634"/>
      <c r="DA257" s="634"/>
      <c r="DB257" s="634"/>
      <c r="DC257" s="634"/>
      <c r="DD257" s="634"/>
      <c r="DE257" s="634"/>
      <c r="DF257" s="634"/>
      <c r="DG257" s="634"/>
      <c r="DH257" s="634"/>
      <c r="DI257" s="634"/>
      <c r="DJ257" s="634"/>
      <c r="DK257" s="634"/>
      <c r="DL257" s="634"/>
      <c r="DM257" s="634"/>
      <c r="DN257" s="634"/>
      <c r="DO257" s="634"/>
      <c r="DP257" s="634"/>
      <c r="DQ257" s="634"/>
      <c r="DR257" s="634"/>
      <c r="DS257" s="634"/>
      <c r="DT257" s="634"/>
      <c r="DU257" s="634"/>
      <c r="DV257" s="634"/>
      <c r="DW257" s="634"/>
      <c r="DX257" s="634"/>
      <c r="DY257" s="634"/>
      <c r="DZ257" s="634"/>
      <c r="EA257" s="634"/>
      <c r="EB257" s="634"/>
      <c r="EC257" s="634"/>
      <c r="ED257" s="634"/>
      <c r="EE257" s="634"/>
      <c r="EF257" s="634"/>
      <c r="EG257" s="634"/>
      <c r="EH257" s="634"/>
      <c r="EI257" s="634"/>
      <c r="EJ257" s="634"/>
      <c r="EK257" s="634"/>
      <c r="EL257" s="634"/>
      <c r="EM257" s="634"/>
      <c r="EN257" s="634"/>
      <c r="EO257" s="634"/>
      <c r="EP257" s="634"/>
      <c r="EQ257" s="634"/>
      <c r="ER257" s="634"/>
      <c r="ES257" s="634"/>
      <c r="ET257" s="634"/>
      <c r="EU257" s="634"/>
      <c r="EV257" s="634"/>
      <c r="EW257" s="634"/>
      <c r="EX257" s="634"/>
      <c r="EY257" s="634"/>
      <c r="EZ257" s="634"/>
      <c r="FA257" s="634"/>
      <c r="FB257" s="634"/>
      <c r="FC257" s="634"/>
      <c r="FD257" s="634"/>
      <c r="FE257" s="634"/>
      <c r="FF257" s="634"/>
      <c r="FG257" s="634"/>
      <c r="FH257" s="634"/>
      <c r="FI257" s="634"/>
      <c r="FJ257" s="634"/>
      <c r="FK257" s="634"/>
      <c r="FL257" s="634"/>
      <c r="FM257" s="634"/>
      <c r="FN257" s="634"/>
      <c r="FO257" s="634"/>
      <c r="FP257" s="634"/>
      <c r="FQ257" s="634"/>
      <c r="FR257" s="634"/>
      <c r="FS257" s="634"/>
      <c r="FT257" s="634"/>
      <c r="FU257" s="634"/>
      <c r="FV257" s="634"/>
      <c r="FW257" s="634"/>
      <c r="FX257" s="634"/>
      <c r="FY257" s="634"/>
      <c r="FZ257" s="634"/>
      <c r="GA257" s="622"/>
    </row>
    <row r="258" spans="1:183" s="46" customFormat="1" ht="32.1" customHeight="1">
      <c r="A258" s="725" t="s">
        <v>1992</v>
      </c>
      <c r="B258" s="731"/>
      <c r="C258" s="731"/>
      <c r="D258" s="731"/>
      <c r="E258" s="731"/>
      <c r="F258" s="731"/>
      <c r="G258" s="731"/>
      <c r="H258" s="731"/>
      <c r="I258" s="731"/>
      <c r="J258" s="731"/>
      <c r="K258" s="731"/>
      <c r="L258" s="731"/>
      <c r="M258" s="731"/>
      <c r="N258" s="731"/>
      <c r="O258" s="731"/>
      <c r="P258" s="731"/>
      <c r="Q258" s="731"/>
      <c r="R258" s="731"/>
      <c r="S258" s="731"/>
      <c r="T258" s="731"/>
      <c r="U258" s="731"/>
      <c r="V258" s="731"/>
      <c r="W258" s="731"/>
      <c r="X258" s="731"/>
      <c r="Y258" s="731"/>
      <c r="Z258" s="731"/>
      <c r="AA258" s="731"/>
      <c r="AB258" s="731"/>
      <c r="AC258" s="731"/>
      <c r="AD258" s="731"/>
      <c r="AE258" s="731"/>
      <c r="AF258" s="731"/>
      <c r="AG258" s="731"/>
      <c r="AH258" s="731"/>
      <c r="AI258" s="731"/>
      <c r="AJ258" s="731"/>
      <c r="AK258" s="731"/>
      <c r="AL258" s="731"/>
      <c r="AM258" s="731"/>
      <c r="AN258" s="731"/>
      <c r="AO258" s="731"/>
      <c r="AP258" s="731"/>
      <c r="AQ258" s="731"/>
    </row>
    <row r="259" spans="1:183" ht="50.25" customHeight="1">
      <c r="A259" s="365"/>
      <c r="B259" s="157"/>
      <c r="C259" s="177"/>
      <c r="D259" s="130"/>
      <c r="E259" s="131"/>
      <c r="F259" s="303"/>
      <c r="G259" s="303"/>
      <c r="H259" s="303"/>
      <c r="I259" s="274"/>
      <c r="J259" s="303"/>
      <c r="K259" s="303"/>
      <c r="L259" s="274"/>
      <c r="M259" s="366"/>
      <c r="N259" s="303"/>
      <c r="O259" s="303"/>
      <c r="P259" s="303"/>
      <c r="Q259" s="274"/>
      <c r="R259" s="303"/>
      <c r="S259" s="303"/>
      <c r="T259" s="274"/>
      <c r="U259" s="366"/>
      <c r="V259" s="303"/>
      <c r="W259" s="303"/>
      <c r="X259" s="303"/>
      <c r="Y259" s="274"/>
      <c r="Z259" s="303"/>
      <c r="AA259" s="303"/>
      <c r="AB259" s="274"/>
      <c r="AC259" s="123">
        <f>V259+X259+Z259+AA259</f>
        <v>0</v>
      </c>
      <c r="AD259" s="303"/>
      <c r="AE259" s="303"/>
      <c r="AF259" s="303"/>
      <c r="AG259" s="274"/>
      <c r="AH259" s="303"/>
      <c r="AI259" s="303"/>
      <c r="AJ259" s="274"/>
      <c r="AK259" s="123">
        <f>AD259+AF259+AH259+AI259</f>
        <v>0</v>
      </c>
      <c r="AL259" s="121">
        <f>AC259+U259+M259+AK259</f>
        <v>0</v>
      </c>
      <c r="AM259" s="304"/>
      <c r="AN259" s="304"/>
      <c r="AO259" s="305"/>
      <c r="AP259" s="306"/>
      <c r="AQ259" s="158"/>
    </row>
    <row r="260" spans="1:183" s="22" customFormat="1" ht="32.1" customHeight="1">
      <c r="A260" s="367"/>
      <c r="B260" s="106" t="s">
        <v>1492</v>
      </c>
      <c r="C260" s="107"/>
      <c r="D260" s="107"/>
      <c r="E260" s="108"/>
      <c r="F260" s="295">
        <f>SUM(F261:F261)</f>
        <v>0</v>
      </c>
      <c r="G260" s="295">
        <f>SUM(G261:G261)</f>
        <v>0</v>
      </c>
      <c r="H260" s="295">
        <f>SUM(H261:H261)</f>
        <v>0</v>
      </c>
      <c r="I260" s="296"/>
      <c r="J260" s="295">
        <f>SUM(J261:J261)</f>
        <v>0</v>
      </c>
      <c r="K260" s="295">
        <f>SUM(K261:K261)</f>
        <v>0</v>
      </c>
      <c r="L260" s="296"/>
      <c r="M260" s="295">
        <f>SUM(M261:M261)</f>
        <v>0</v>
      </c>
      <c r="N260" s="295">
        <f>SUM(N261:N261)</f>
        <v>0</v>
      </c>
      <c r="O260" s="295">
        <f>SUM(O261:O261)</f>
        <v>0</v>
      </c>
      <c r="P260" s="295">
        <f>SUM(P261:P261)</f>
        <v>0</v>
      </c>
      <c r="Q260" s="296"/>
      <c r="R260" s="295">
        <f>SUM(R261:R261)</f>
        <v>0</v>
      </c>
      <c r="S260" s="295">
        <f>SUM(S261:S261)</f>
        <v>0</v>
      </c>
      <c r="T260" s="296"/>
      <c r="U260" s="295">
        <f>SUM(U261:U261)</f>
        <v>0</v>
      </c>
      <c r="V260" s="295">
        <f>SUM(V261:V261)</f>
        <v>0</v>
      </c>
      <c r="W260" s="295">
        <f>SUM(W261:W261)</f>
        <v>0</v>
      </c>
      <c r="X260" s="295">
        <f>SUM(X261:X261)</f>
        <v>0</v>
      </c>
      <c r="Y260" s="296"/>
      <c r="Z260" s="295">
        <f>SUM(Z261:Z261)</f>
        <v>0</v>
      </c>
      <c r="AA260" s="295">
        <f>SUM(AA261:AA261)</f>
        <v>0</v>
      </c>
      <c r="AB260" s="296"/>
      <c r="AC260" s="295">
        <f>SUM(AC261:AC261)</f>
        <v>0</v>
      </c>
      <c r="AD260" s="295">
        <f>SUM(AD261:AD261)</f>
        <v>0</v>
      </c>
      <c r="AE260" s="295">
        <f>SUM(AE261:AE261)</f>
        <v>0</v>
      </c>
      <c r="AF260" s="295">
        <f>SUM(AF261:AF261)</f>
        <v>0</v>
      </c>
      <c r="AG260" s="296"/>
      <c r="AH260" s="295">
        <f>SUM(AH261:AH261)</f>
        <v>0</v>
      </c>
      <c r="AI260" s="295">
        <f>SUM(AI261:AI261)</f>
        <v>0</v>
      </c>
      <c r="AJ260" s="296"/>
      <c r="AK260" s="295">
        <f>SUM(AK261:AK261)</f>
        <v>0</v>
      </c>
      <c r="AL260" s="295">
        <f>SUM(AL261:AL261)</f>
        <v>0</v>
      </c>
      <c r="AM260" s="111"/>
      <c r="AN260" s="112"/>
      <c r="AO260" s="113"/>
      <c r="AP260" s="113"/>
      <c r="AQ260" s="113"/>
    </row>
    <row r="261" spans="1:183" ht="48.75" customHeight="1">
      <c r="A261" s="368" t="s">
        <v>1493</v>
      </c>
      <c r="B261" s="157"/>
      <c r="C261" s="130"/>
      <c r="D261" s="130"/>
      <c r="E261" s="131"/>
      <c r="F261" s="303"/>
      <c r="G261" s="274"/>
      <c r="H261" s="274"/>
      <c r="I261" s="274"/>
      <c r="J261" s="274"/>
      <c r="K261" s="274"/>
      <c r="L261" s="274"/>
      <c r="M261" s="366">
        <f>F261+G261+H261+J261+K261</f>
        <v>0</v>
      </c>
      <c r="N261" s="303"/>
      <c r="O261" s="274"/>
      <c r="P261" s="274"/>
      <c r="Q261" s="274"/>
      <c r="R261" s="274"/>
      <c r="S261" s="274"/>
      <c r="T261" s="274"/>
      <c r="U261" s="366">
        <f>N261+O261+P261+R261+S261</f>
        <v>0</v>
      </c>
      <c r="V261" s="303"/>
      <c r="W261" s="274"/>
      <c r="X261" s="274"/>
      <c r="Y261" s="274"/>
      <c r="Z261" s="274"/>
      <c r="AA261" s="274"/>
      <c r="AB261" s="274"/>
      <c r="AC261" s="366">
        <f>V261+W261+X261+Z261+AA261</f>
        <v>0</v>
      </c>
      <c r="AD261" s="303"/>
      <c r="AE261" s="274"/>
      <c r="AF261" s="274"/>
      <c r="AG261" s="274"/>
      <c r="AH261" s="274"/>
      <c r="AI261" s="274"/>
      <c r="AJ261" s="274"/>
      <c r="AK261" s="366">
        <f>AD261+AE261+AF261+AH261+AI261</f>
        <v>0</v>
      </c>
      <c r="AL261" s="121">
        <f>AC261+U261+M261+AK261</f>
        <v>0</v>
      </c>
      <c r="AM261" s="124"/>
      <c r="AN261" s="125"/>
      <c r="AO261" s="176"/>
      <c r="AP261" s="176"/>
      <c r="AQ261" s="127"/>
    </row>
    <row r="262" spans="1:183" ht="25.5">
      <c r="A262" s="294"/>
      <c r="B262" s="106" t="s">
        <v>1494</v>
      </c>
      <c r="C262" s="107"/>
      <c r="D262" s="108"/>
      <c r="E262" s="108"/>
      <c r="F262" s="295">
        <f>SUM(F263:F263)</f>
        <v>0</v>
      </c>
      <c r="G262" s="295">
        <f>SUM(G263:G263)</f>
        <v>0</v>
      </c>
      <c r="H262" s="295">
        <f>SUM(H263:H263)</f>
        <v>0</v>
      </c>
      <c r="I262" s="296"/>
      <c r="J262" s="295">
        <f>SUM(J263:J263)</f>
        <v>0</v>
      </c>
      <c r="K262" s="295">
        <f>SUM(K263:K263)</f>
        <v>0</v>
      </c>
      <c r="L262" s="296"/>
      <c r="M262" s="295">
        <f>SUM(M263:M263)</f>
        <v>0</v>
      </c>
      <c r="N262" s="295">
        <f>SUM(N263:N263)</f>
        <v>0</v>
      </c>
      <c r="O262" s="295">
        <f>SUM(O263:O263)</f>
        <v>0</v>
      </c>
      <c r="P262" s="295">
        <f>SUM(P263:P263)</f>
        <v>0</v>
      </c>
      <c r="Q262" s="296"/>
      <c r="R262" s="295">
        <f>SUM(R263:R263)</f>
        <v>0</v>
      </c>
      <c r="S262" s="295">
        <f>SUM(S263:S263)</f>
        <v>0</v>
      </c>
      <c r="T262" s="296"/>
      <c r="U262" s="295">
        <f>SUM(U263:U263)</f>
        <v>0</v>
      </c>
      <c r="V262" s="295">
        <f>SUM(V263:V263)</f>
        <v>0</v>
      </c>
      <c r="W262" s="295">
        <f>SUM(W263:W263)</f>
        <v>0</v>
      </c>
      <c r="X262" s="295">
        <f>SUM(X263:X263)</f>
        <v>0</v>
      </c>
      <c r="Y262" s="296"/>
      <c r="Z262" s="295">
        <f>SUM(Z263:Z263)</f>
        <v>0</v>
      </c>
      <c r="AA262" s="295">
        <f>SUM(AA263:AA263)</f>
        <v>0</v>
      </c>
      <c r="AB262" s="296"/>
      <c r="AC262" s="295">
        <f>SUM(AC263:AC263)</f>
        <v>0</v>
      </c>
      <c r="AD262" s="295">
        <f>SUM(AD263:AD263)</f>
        <v>0</v>
      </c>
      <c r="AE262" s="295">
        <f>SUM(AE263:AE263)</f>
        <v>0</v>
      </c>
      <c r="AF262" s="295">
        <f>SUM(AF263:AF263)</f>
        <v>0</v>
      </c>
      <c r="AG262" s="296"/>
      <c r="AH262" s="295">
        <f>SUM(AH263:AH263)</f>
        <v>0</v>
      </c>
      <c r="AI262" s="295">
        <f>SUM(AI263:AI263)</f>
        <v>0</v>
      </c>
      <c r="AJ262" s="296"/>
      <c r="AK262" s="295">
        <f>SUM(AK263:AK263)</f>
        <v>0</v>
      </c>
      <c r="AL262" s="295">
        <f>SUM(AL263:AL263)</f>
        <v>0</v>
      </c>
      <c r="AM262" s="111"/>
      <c r="AN262" s="112"/>
      <c r="AO262" s="113"/>
      <c r="AP262" s="113"/>
      <c r="AQ262" s="113"/>
    </row>
    <row r="263" spans="1:183" ht="12.75" customHeight="1">
      <c r="A263" s="368" t="s">
        <v>1495</v>
      </c>
      <c r="B263" s="157"/>
      <c r="C263" s="130"/>
      <c r="D263" s="130"/>
      <c r="E263" s="131"/>
      <c r="F263" s="303"/>
      <c r="G263" s="274"/>
      <c r="H263" s="274"/>
      <c r="I263" s="274"/>
      <c r="J263" s="274"/>
      <c r="K263" s="274"/>
      <c r="L263" s="274"/>
      <c r="M263" s="366">
        <f>F263+G263+H263+J263+K263</f>
        <v>0</v>
      </c>
      <c r="N263" s="303"/>
      <c r="O263" s="274"/>
      <c r="P263" s="274"/>
      <c r="Q263" s="274"/>
      <c r="R263" s="274"/>
      <c r="S263" s="274"/>
      <c r="T263" s="274"/>
      <c r="U263" s="366">
        <f>N263+O263+P263+R263+S263</f>
        <v>0</v>
      </c>
      <c r="V263" s="303"/>
      <c r="W263" s="274"/>
      <c r="X263" s="274"/>
      <c r="Y263" s="274"/>
      <c r="Z263" s="274"/>
      <c r="AA263" s="274"/>
      <c r="AB263" s="274"/>
      <c r="AC263" s="366">
        <f>V263+W263+X263+Z263+AA263</f>
        <v>0</v>
      </c>
      <c r="AD263" s="303"/>
      <c r="AE263" s="274"/>
      <c r="AF263" s="274"/>
      <c r="AG263" s="274"/>
      <c r="AH263" s="274"/>
      <c r="AI263" s="274"/>
      <c r="AJ263" s="274"/>
      <c r="AK263" s="366">
        <f>AD263+AE263+AF263+AH263+AI263</f>
        <v>0</v>
      </c>
      <c r="AL263" s="121">
        <f>AC263+U263+M263+AK263</f>
        <v>0</v>
      </c>
      <c r="AM263" s="124"/>
      <c r="AN263" s="125"/>
      <c r="AO263" s="176"/>
      <c r="AP263" s="176"/>
      <c r="AQ263" s="176"/>
    </row>
    <row r="264" spans="1:183" s="648" customFormat="1" ht="309" customHeight="1">
      <c r="A264" s="637" t="s">
        <v>1495</v>
      </c>
      <c r="B264" s="638" t="s">
        <v>2004</v>
      </c>
      <c r="C264" s="639" t="s">
        <v>2005</v>
      </c>
      <c r="D264" s="302" t="s">
        <v>27</v>
      </c>
      <c r="E264" s="640" t="s">
        <v>2006</v>
      </c>
      <c r="F264" s="641"/>
      <c r="G264" s="642"/>
      <c r="H264" s="642"/>
      <c r="I264" s="642"/>
      <c r="J264" s="642"/>
      <c r="K264" s="642"/>
      <c r="L264" s="642"/>
      <c r="M264" s="643">
        <f>F264+G264+H264+J264+K264</f>
        <v>0</v>
      </c>
      <c r="N264" s="382"/>
      <c r="O264" s="382"/>
      <c r="P264" s="382"/>
      <c r="Q264" s="318"/>
      <c r="R264" s="382"/>
      <c r="S264" s="382"/>
      <c r="T264" s="382"/>
      <c r="U264" s="189">
        <f>N264+O264+P264+R264+S264</f>
        <v>0</v>
      </c>
      <c r="V264" s="644">
        <v>4874.93</v>
      </c>
      <c r="W264" s="382"/>
      <c r="X264" s="382"/>
      <c r="Y264" s="318"/>
      <c r="Z264" s="382"/>
      <c r="AA264" s="382"/>
      <c r="AB264" s="382"/>
      <c r="AC264" s="189">
        <f>V264+W264+X264+Z264+AA264</f>
        <v>4874.93</v>
      </c>
      <c r="AD264" s="645">
        <v>112199.67</v>
      </c>
      <c r="AE264" s="646"/>
      <c r="AF264" s="646"/>
      <c r="AG264" s="320"/>
      <c r="AH264" s="645">
        <v>635798.13</v>
      </c>
      <c r="AI264" s="382"/>
      <c r="AJ264" s="382"/>
      <c r="AK264" s="189">
        <f>AD264+AE264+AF264+AH264+AI264</f>
        <v>747997.8</v>
      </c>
      <c r="AL264" s="381">
        <v>1246663</v>
      </c>
      <c r="AM264" s="659" t="s">
        <v>2007</v>
      </c>
      <c r="AN264" s="385" t="s">
        <v>1979</v>
      </c>
      <c r="AO264" s="302" t="s">
        <v>32</v>
      </c>
      <c r="AP264" s="647"/>
      <c r="AQ264" s="647"/>
    </row>
    <row r="265" spans="1:183" s="156" customFormat="1" ht="25.5" customHeight="1">
      <c r="A265" s="722" t="s">
        <v>2008</v>
      </c>
      <c r="B265" s="723"/>
      <c r="C265" s="723"/>
      <c r="D265" s="723"/>
      <c r="E265" s="723"/>
      <c r="F265" s="723"/>
      <c r="G265" s="723"/>
      <c r="H265" s="723"/>
      <c r="I265" s="723"/>
      <c r="J265" s="723"/>
      <c r="K265" s="723"/>
      <c r="L265" s="723"/>
      <c r="M265" s="723"/>
      <c r="N265" s="723"/>
      <c r="O265" s="723"/>
      <c r="P265" s="723"/>
      <c r="Q265" s="723"/>
      <c r="R265" s="723"/>
      <c r="S265" s="723"/>
      <c r="T265" s="723"/>
      <c r="U265" s="723"/>
      <c r="V265" s="723"/>
      <c r="W265" s="723"/>
      <c r="X265" s="723"/>
      <c r="Y265" s="723"/>
      <c r="Z265" s="723"/>
      <c r="AA265" s="723"/>
      <c r="AB265" s="723"/>
      <c r="AC265" s="723"/>
      <c r="AD265" s="723"/>
      <c r="AE265" s="723"/>
      <c r="AF265" s="723"/>
      <c r="AG265" s="723"/>
      <c r="AH265" s="723"/>
      <c r="AI265" s="723"/>
      <c r="AJ265" s="723"/>
      <c r="AK265" s="723"/>
      <c r="AL265" s="723"/>
      <c r="AM265" s="723"/>
      <c r="AN265" s="723"/>
      <c r="AO265" s="723"/>
      <c r="AP265" s="723"/>
      <c r="AQ265" s="723"/>
    </row>
    <row r="266" spans="1:183" ht="12.75" hidden="1" customHeight="1"/>
    <row r="267" spans="1:183" ht="12.75" hidden="1" customHeight="1"/>
    <row r="268" spans="1:183" ht="12.75" hidden="1" customHeight="1"/>
    <row r="269" spans="1:183" ht="12.75" hidden="1" customHeight="1"/>
    <row r="270" spans="1:183" ht="12.75" hidden="1" customHeight="1"/>
    <row r="271" spans="1:183" ht="12.75" hidden="1" customHeight="1"/>
    <row r="272" spans="1:183"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sheetData>
  <sheetProtection selectLockedCells="1" selectUnlockedCells="1"/>
  <mergeCells count="71">
    <mergeCell ref="A265:AQ265"/>
    <mergeCell ref="A254:AC254"/>
    <mergeCell ref="A256:AC256"/>
    <mergeCell ref="A231:AQ231"/>
    <mergeCell ref="A13:B13"/>
    <mergeCell ref="A30:AC30"/>
    <mergeCell ref="A62:AC62"/>
    <mergeCell ref="B75:AC75"/>
    <mergeCell ref="B184:AC184"/>
    <mergeCell ref="A233:AQ233"/>
    <mergeCell ref="A258:AQ258"/>
    <mergeCell ref="A27:AQ27"/>
    <mergeCell ref="AH10:AH11"/>
    <mergeCell ref="W10:W11"/>
    <mergeCell ref="X10:X11"/>
    <mergeCell ref="Y10:Y11"/>
    <mergeCell ref="Z10:Z11"/>
    <mergeCell ref="AA10:AA11"/>
    <mergeCell ref="AB10:AB11"/>
    <mergeCell ref="AC10:AC11"/>
    <mergeCell ref="AD10:AD11"/>
    <mergeCell ref="AE10:AE11"/>
    <mergeCell ref="AF10:AF11"/>
    <mergeCell ref="AG10:AG11"/>
    <mergeCell ref="Q10:Q11"/>
    <mergeCell ref="R10:R11"/>
    <mergeCell ref="S10:S11"/>
    <mergeCell ref="T10:T11"/>
    <mergeCell ref="U10:U11"/>
    <mergeCell ref="AQ8:AQ11"/>
    <mergeCell ref="AD9:AK9"/>
    <mergeCell ref="N8:U8"/>
    <mergeCell ref="V8:AC8"/>
    <mergeCell ref="AD8:AK8"/>
    <mergeCell ref="AL8:AL11"/>
    <mergeCell ref="AM8:AM11"/>
    <mergeCell ref="AN8:AN11"/>
    <mergeCell ref="N9:U9"/>
    <mergeCell ref="V9:AC9"/>
    <mergeCell ref="O10:O11"/>
    <mergeCell ref="P10:P11"/>
    <mergeCell ref="AO8:AO11"/>
    <mergeCell ref="AP8:AP11"/>
    <mergeCell ref="AI10:AI11"/>
    <mergeCell ref="AJ10:AJ11"/>
    <mergeCell ref="A1:AC1"/>
    <mergeCell ref="A2:AC2"/>
    <mergeCell ref="A3:AC3"/>
    <mergeCell ref="A4:AC4"/>
    <mergeCell ref="A5:AC5"/>
    <mergeCell ref="A6:AC6"/>
    <mergeCell ref="AN6:AP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F10:F11"/>
    <mergeCell ref="G10:G11"/>
    <mergeCell ref="H10:H11"/>
    <mergeCell ref="A8:A11"/>
    <mergeCell ref="B8:B11"/>
  </mergeCells>
  <dataValidations count="7">
    <dataValidation type="list" allowBlank="1" showErrorMessage="1" sqref="AO239">
      <formula1>$AT$40:$AT$47</formula1>
      <formula2>0</formula2>
    </dataValidation>
    <dataValidation type="list" allowBlank="1" showErrorMessage="1" sqref="AO15:AO16 AP236 AO28 AO26:AP26">
      <formula1>$AR$3:$AR$5</formula1>
      <formula2>0</formula2>
    </dataValidation>
    <dataValidation type="list" allowBlank="1" showErrorMessage="1" sqref="C31:C60 C257 C15:D23 D264 C28:D29 AO29 D31:D61 C61:D61 C63:D74 C76:D183 C185:D230 C236:D253 C255:D255 C259:D259 C261:D261 C263:D263 AP264:AQ264 C25:D26">
      <formula1>#REF!</formula1>
      <formula2>0</formula2>
    </dataValidation>
    <dataValidation type="list" allowBlank="1" showErrorMessage="1" sqref="AP15:AP16 AP18 AP21:AP22 AP39 AP45 AP60 AP64:AP66 AP72 AP74 AP77 AP82 AP89:AP90 AP100 AP104 AP109 AP111:AP113 AP119 AP123:AP125 AP129:AP130 AP133:AP134 AP138 AP144:AP145 AP147:AP154 AP156:AP158 AP160:AP169 AP174 AP179:AP182 AP191 AP196 AP200:AP201 AP205 AP208:AP209 AP224 AP240:AP242 AP244:AP246 AP249 AP252 AP230">
      <formula1>$AJ$3:$AJ$5</formula1>
      <formula2>0</formula2>
    </dataValidation>
    <dataValidation type="list" allowBlank="1" showErrorMessage="1" sqref="AO264">
      <formula1>$AT$15:$AT$17</formula1>
      <formula2>0</formula2>
    </dataValidation>
    <dataValidation type="list" allowBlank="1" showInputMessage="1" showErrorMessage="1" sqref="C264">
      <formula1>$AA$225:$AA$235</formula1>
    </dataValidation>
    <dataValidation type="list" allowBlank="1" showInputMessage="1" showErrorMessage="1" sqref="C232">
      <formula1>$X$260:$X$267</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40"/>
  <sheetViews>
    <sheetView topLeftCell="A93" zoomScale="85" zoomScaleNormal="85" workbookViewId="0">
      <selection activeCell="N133" sqref="N133"/>
    </sheetView>
  </sheetViews>
  <sheetFormatPr defaultRowHeight="12.75"/>
  <cols>
    <col min="1" max="1" width="7.7109375" style="84"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0.7109375" style="4" customWidth="1"/>
    <col min="39" max="39" width="43.5703125" style="6" customWidth="1"/>
    <col min="40" max="40" width="12.28515625" style="7" customWidth="1"/>
    <col min="41" max="41" width="17" style="8" customWidth="1"/>
    <col min="42" max="42" width="13.42578125" style="8" customWidth="1"/>
    <col min="43" max="43" width="20.140625" style="8" customWidth="1"/>
    <col min="44" max="44" width="27.7109375" style="3" customWidth="1"/>
    <col min="45" max="16384" width="9.140625" style="3"/>
  </cols>
  <sheetData>
    <row r="1" spans="1:66" s="85" customFormat="1" ht="24.75" customHeight="1">
      <c r="A1" s="706"/>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row>
    <row r="2" spans="1:66" s="85" customFormat="1" ht="19.5"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row>
    <row r="3" spans="1:66" s="85" customFormat="1" ht="20.25" customHeight="1">
      <c r="A3" s="706"/>
      <c r="B3" s="706"/>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row>
    <row r="4" spans="1:66" ht="12.75"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row>
    <row r="5" spans="1:66" ht="16.5" customHeight="1">
      <c r="A5" s="748"/>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87"/>
    </row>
    <row r="6" spans="1:66" ht="43.5" customHeight="1">
      <c r="A6" s="746" t="s">
        <v>0</v>
      </c>
      <c r="B6" s="746"/>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46"/>
      <c r="AJ6" s="746"/>
      <c r="AK6" s="746"/>
      <c r="AL6" s="746"/>
      <c r="AM6" s="746"/>
      <c r="AN6" s="747"/>
      <c r="AO6" s="747"/>
      <c r="AP6" s="747"/>
      <c r="AQ6" s="87"/>
    </row>
    <row r="7" spans="1:66" ht="43.5" customHeight="1">
      <c r="A7" s="746" t="s">
        <v>1496</v>
      </c>
      <c r="B7" s="746"/>
      <c r="C7" s="746"/>
      <c r="D7" s="746"/>
      <c r="E7" s="746"/>
      <c r="F7" s="746"/>
      <c r="G7" s="746"/>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6"/>
      <c r="AG7" s="746"/>
      <c r="AH7" s="746"/>
      <c r="AI7" s="746"/>
      <c r="AJ7" s="746"/>
      <c r="AK7" s="746"/>
      <c r="AL7" s="746"/>
      <c r="AM7" s="746"/>
      <c r="AN7" s="369"/>
      <c r="AO7" s="369"/>
      <c r="AP7" s="369"/>
      <c r="AQ7" s="87"/>
    </row>
    <row r="8" spans="1:66" ht="12.75" customHeight="1">
      <c r="A8" s="749" t="s">
        <v>2</v>
      </c>
      <c r="B8" s="750" t="s">
        <v>3</v>
      </c>
      <c r="C8" s="693" t="s">
        <v>4</v>
      </c>
      <c r="D8" s="693" t="s">
        <v>5</v>
      </c>
      <c r="E8" s="694" t="s">
        <v>6</v>
      </c>
      <c r="F8" s="695">
        <v>2018</v>
      </c>
      <c r="G8" s="695"/>
      <c r="H8" s="695"/>
      <c r="I8" s="695"/>
      <c r="J8" s="695"/>
      <c r="K8" s="695"/>
      <c r="L8" s="695"/>
      <c r="M8" s="695"/>
      <c r="N8" s="695">
        <v>2019</v>
      </c>
      <c r="O8" s="695"/>
      <c r="P8" s="695"/>
      <c r="Q8" s="695"/>
      <c r="R8" s="695"/>
      <c r="S8" s="695"/>
      <c r="T8" s="695"/>
      <c r="U8" s="695"/>
      <c r="V8" s="695">
        <v>2020</v>
      </c>
      <c r="W8" s="695"/>
      <c r="X8" s="695"/>
      <c r="Y8" s="695"/>
      <c r="Z8" s="695"/>
      <c r="AA8" s="695"/>
      <c r="AB8" s="695"/>
      <c r="AC8" s="695"/>
      <c r="AD8" s="695">
        <v>2021</v>
      </c>
      <c r="AE8" s="695"/>
      <c r="AF8" s="695"/>
      <c r="AG8" s="695"/>
      <c r="AH8" s="695"/>
      <c r="AI8" s="695"/>
      <c r="AJ8" s="695"/>
      <c r="AK8" s="695"/>
      <c r="AL8" s="696" t="s">
        <v>7</v>
      </c>
      <c r="AM8" s="712" t="s">
        <v>8</v>
      </c>
      <c r="AN8" s="698" t="s">
        <v>9</v>
      </c>
      <c r="AO8" s="692" t="s">
        <v>10</v>
      </c>
      <c r="AP8" s="690" t="s">
        <v>11</v>
      </c>
      <c r="AQ8" s="690" t="s">
        <v>12</v>
      </c>
    </row>
    <row r="9" spans="1:66" ht="12.75" customHeight="1">
      <c r="A9" s="749"/>
      <c r="B9" s="750"/>
      <c r="C9" s="693"/>
      <c r="D9" s="693"/>
      <c r="E9" s="694"/>
      <c r="F9" s="694" t="s">
        <v>13</v>
      </c>
      <c r="G9" s="694"/>
      <c r="H9" s="694"/>
      <c r="I9" s="694"/>
      <c r="J9" s="694"/>
      <c r="K9" s="694"/>
      <c r="L9" s="694"/>
      <c r="M9" s="694"/>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696"/>
      <c r="AM9" s="712"/>
      <c r="AN9" s="698"/>
      <c r="AO9" s="692"/>
      <c r="AP9" s="690"/>
      <c r="AQ9" s="690"/>
    </row>
    <row r="10" spans="1:66" ht="15" customHeight="1">
      <c r="A10" s="749"/>
      <c r="B10" s="750"/>
      <c r="C10" s="693"/>
      <c r="D10" s="693"/>
      <c r="E10" s="694"/>
      <c r="F10" s="674" t="s">
        <v>143</v>
      </c>
      <c r="G10" s="672" t="s">
        <v>144</v>
      </c>
      <c r="H10" s="673" t="s">
        <v>145</v>
      </c>
      <c r="I10" s="673" t="s">
        <v>17</v>
      </c>
      <c r="J10" s="673" t="s">
        <v>146</v>
      </c>
      <c r="K10" s="673" t="s">
        <v>147</v>
      </c>
      <c r="L10" s="673" t="s">
        <v>20</v>
      </c>
      <c r="M10" s="751" t="s">
        <v>21</v>
      </c>
      <c r="N10" s="700" t="s">
        <v>14</v>
      </c>
      <c r="O10" s="701" t="s">
        <v>15</v>
      </c>
      <c r="P10" s="699" t="s">
        <v>16</v>
      </c>
      <c r="Q10" s="699" t="s">
        <v>17</v>
      </c>
      <c r="R10" s="699" t="s">
        <v>18</v>
      </c>
      <c r="S10" s="699" t="s">
        <v>19</v>
      </c>
      <c r="T10" s="699" t="s">
        <v>20</v>
      </c>
      <c r="U10" s="702" t="s">
        <v>21</v>
      </c>
      <c r="V10" s="700" t="s">
        <v>14</v>
      </c>
      <c r="W10" s="701" t="s">
        <v>15</v>
      </c>
      <c r="X10" s="699" t="s">
        <v>16</v>
      </c>
      <c r="Y10" s="699" t="s">
        <v>17</v>
      </c>
      <c r="Z10" s="699" t="s">
        <v>18</v>
      </c>
      <c r="AA10" s="699" t="s">
        <v>19</v>
      </c>
      <c r="AB10" s="699" t="s">
        <v>20</v>
      </c>
      <c r="AC10" s="702" t="s">
        <v>21</v>
      </c>
      <c r="AD10" s="700" t="s">
        <v>14</v>
      </c>
      <c r="AE10" s="701" t="s">
        <v>15</v>
      </c>
      <c r="AF10" s="699" t="s">
        <v>16</v>
      </c>
      <c r="AG10" s="699" t="s">
        <v>17</v>
      </c>
      <c r="AH10" s="699" t="s">
        <v>18</v>
      </c>
      <c r="AI10" s="699" t="s">
        <v>19</v>
      </c>
      <c r="AJ10" s="699" t="s">
        <v>20</v>
      </c>
      <c r="AK10" s="702" t="s">
        <v>21</v>
      </c>
      <c r="AL10" s="696"/>
      <c r="AM10" s="712"/>
      <c r="AN10" s="698"/>
      <c r="AO10" s="692"/>
      <c r="AP10" s="690"/>
      <c r="AQ10" s="690"/>
    </row>
    <row r="11" spans="1:66" ht="107.25" customHeight="1">
      <c r="A11" s="749"/>
      <c r="B11" s="750"/>
      <c r="C11" s="693"/>
      <c r="D11" s="693"/>
      <c r="E11" s="694"/>
      <c r="F11" s="674"/>
      <c r="G11" s="672"/>
      <c r="H11" s="673"/>
      <c r="I11" s="673"/>
      <c r="J11" s="673"/>
      <c r="K11" s="673"/>
      <c r="L11" s="673"/>
      <c r="M11" s="751"/>
      <c r="N11" s="700"/>
      <c r="O11" s="701"/>
      <c r="P11" s="699"/>
      <c r="Q11" s="699"/>
      <c r="R11" s="699"/>
      <c r="S11" s="699"/>
      <c r="T11" s="699"/>
      <c r="U11" s="702"/>
      <c r="V11" s="700"/>
      <c r="W11" s="701"/>
      <c r="X11" s="699"/>
      <c r="Y11" s="699"/>
      <c r="Z11" s="699"/>
      <c r="AA11" s="699"/>
      <c r="AB11" s="699"/>
      <c r="AC11" s="702"/>
      <c r="AD11" s="700"/>
      <c r="AE11" s="701"/>
      <c r="AF11" s="699"/>
      <c r="AG11" s="699"/>
      <c r="AH11" s="699"/>
      <c r="AI11" s="699"/>
      <c r="AJ11" s="699"/>
      <c r="AK11" s="702"/>
      <c r="AL11" s="696"/>
      <c r="AM11" s="712"/>
      <c r="AN11" s="698"/>
      <c r="AO11" s="692"/>
      <c r="AP11" s="690"/>
      <c r="AQ11" s="690"/>
    </row>
    <row r="12" spans="1:66" ht="39.950000000000003" customHeight="1">
      <c r="A12" s="370"/>
      <c r="B12" s="371"/>
      <c r="C12" s="371"/>
      <c r="D12" s="165"/>
      <c r="E12" s="165"/>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92"/>
      <c r="AM12" s="93"/>
      <c r="AN12" s="94"/>
      <c r="AO12" s="91"/>
      <c r="AP12" s="95"/>
      <c r="AQ12" s="95"/>
    </row>
    <row r="13" spans="1:66" s="22" customFormat="1" ht="38.25" customHeight="1">
      <c r="A13" s="708" t="s">
        <v>1497</v>
      </c>
      <c r="B13" s="708"/>
      <c r="C13" s="98"/>
      <c r="D13" s="98"/>
      <c r="E13" s="99"/>
      <c r="F13" s="100">
        <f>F14+F16+F120+F122</f>
        <v>2011607.65</v>
      </c>
      <c r="G13" s="100">
        <f>G14+G16+G120+G122</f>
        <v>396664.64</v>
      </c>
      <c r="H13" s="100">
        <f>H14+H16+H120+H122</f>
        <v>7000</v>
      </c>
      <c r="I13" s="101"/>
      <c r="J13" s="100">
        <f>J14+J16+J120+J122</f>
        <v>0</v>
      </c>
      <c r="K13" s="100">
        <f>K14+K16+K120+K122</f>
        <v>0</v>
      </c>
      <c r="L13" s="101"/>
      <c r="M13" s="100">
        <f>M14+M16+M120+M122</f>
        <v>2415272.29</v>
      </c>
      <c r="N13" s="100">
        <f>N14+N16+N120+N122</f>
        <v>2356339.3200000003</v>
      </c>
      <c r="O13" s="100">
        <f>O14+O16+O120+O122</f>
        <v>5497</v>
      </c>
      <c r="P13" s="100">
        <f>P14+P16+P120+P122</f>
        <v>25946</v>
      </c>
      <c r="Q13" s="101"/>
      <c r="R13" s="100">
        <f>R14+R16+R120+R122</f>
        <v>0</v>
      </c>
      <c r="S13" s="100">
        <f>S14+S16+S120+S122</f>
        <v>0</v>
      </c>
      <c r="T13" s="101"/>
      <c r="U13" s="100">
        <f>U14+U16+U120+U122</f>
        <v>2387782.3200000003</v>
      </c>
      <c r="V13" s="100">
        <f>V14+V16+V120+V122</f>
        <v>5069289</v>
      </c>
      <c r="W13" s="100">
        <f>W14+W16+W120+W122</f>
        <v>3436268</v>
      </c>
      <c r="X13" s="100">
        <f>X14+X16+X120+X122</f>
        <v>2509000</v>
      </c>
      <c r="Y13" s="101"/>
      <c r="Z13" s="100">
        <f>Z14+Z16+Z120+Z122</f>
        <v>2500000</v>
      </c>
      <c r="AA13" s="100">
        <f>AA14+AA16+AA120+AA122</f>
        <v>0</v>
      </c>
      <c r="AB13" s="101"/>
      <c r="AC13" s="100">
        <f>AC14+AC16+AC120+AC122</f>
        <v>13514557</v>
      </c>
      <c r="AD13" s="100">
        <f>AD14+AD16+AD120+AD122</f>
        <v>338679</v>
      </c>
      <c r="AE13" s="100">
        <f>AE14+AE16+AE120+AE122</f>
        <v>4112450</v>
      </c>
      <c r="AF13" s="100">
        <f>AF14+AF16+AF120+AF122</f>
        <v>0</v>
      </c>
      <c r="AG13" s="101"/>
      <c r="AH13" s="100">
        <f>AH14+AH16+AH120+AH122</f>
        <v>459000</v>
      </c>
      <c r="AI13" s="100">
        <f>AI14+AI16+AI120+AI122</f>
        <v>0</v>
      </c>
      <c r="AJ13" s="101"/>
      <c r="AK13" s="100">
        <f>AK14+AK16+AK120+AK122</f>
        <v>4910129</v>
      </c>
      <c r="AL13" s="100">
        <f>AL14+AL16+AL120+AL122</f>
        <v>23592338.609999999</v>
      </c>
      <c r="AM13" s="102"/>
      <c r="AN13" s="103"/>
      <c r="AO13" s="104"/>
      <c r="AP13" s="104"/>
      <c r="AQ13" s="104"/>
      <c r="AR13" s="3"/>
      <c r="AS13" s="3"/>
      <c r="AT13" s="3"/>
      <c r="AU13" s="3"/>
      <c r="AV13" s="3"/>
      <c r="AW13" s="3"/>
      <c r="AX13" s="3"/>
      <c r="AY13" s="3"/>
      <c r="AZ13" s="3"/>
      <c r="BA13" s="3"/>
      <c r="BB13" s="3"/>
      <c r="BC13" s="3"/>
      <c r="BD13" s="3"/>
      <c r="BE13" s="3"/>
      <c r="BF13" s="3"/>
      <c r="BG13" s="3"/>
      <c r="BH13" s="3"/>
      <c r="BI13" s="3"/>
      <c r="BJ13" s="3"/>
      <c r="BK13" s="3"/>
      <c r="BL13" s="3"/>
      <c r="BM13" s="3"/>
      <c r="BN13" s="3"/>
    </row>
    <row r="14" spans="1:66" s="22" customFormat="1" ht="32.1" customHeight="1">
      <c r="A14" s="153"/>
      <c r="B14" s="106" t="s">
        <v>1498</v>
      </c>
      <c r="C14" s="107"/>
      <c r="D14" s="107"/>
      <c r="E14" s="108"/>
      <c r="F14" s="109">
        <f>SUM(F15:F15)</f>
        <v>0</v>
      </c>
      <c r="G14" s="109">
        <f>SUM(G15:G15)</f>
        <v>0</v>
      </c>
      <c r="H14" s="109">
        <f>SUM(H15:H15)</f>
        <v>0</v>
      </c>
      <c r="I14" s="110"/>
      <c r="J14" s="109">
        <f>SUM(J15:J15)</f>
        <v>0</v>
      </c>
      <c r="K14" s="109">
        <f>SUM(K15:K15)</f>
        <v>0</v>
      </c>
      <c r="L14" s="110"/>
      <c r="M14" s="109">
        <f>SUM(M15:M15)</f>
        <v>0</v>
      </c>
      <c r="N14" s="109">
        <f>SUM(N15:N15)</f>
        <v>0</v>
      </c>
      <c r="O14" s="109">
        <f>SUM(O15:O15)</f>
        <v>0</v>
      </c>
      <c r="P14" s="109">
        <f>SUM(P15:P15)</f>
        <v>0</v>
      </c>
      <c r="Q14" s="110"/>
      <c r="R14" s="109">
        <f>SUM(R15:R15)</f>
        <v>0</v>
      </c>
      <c r="S14" s="109">
        <f>SUM(S15:S15)</f>
        <v>0</v>
      </c>
      <c r="T14" s="110"/>
      <c r="U14" s="109">
        <f>SUM(U15:U15)</f>
        <v>0</v>
      </c>
      <c r="V14" s="109">
        <f>SUM(V15:V15)</f>
        <v>0</v>
      </c>
      <c r="W14" s="109">
        <f>SUM(W15:W15)</f>
        <v>0</v>
      </c>
      <c r="X14" s="109">
        <f>SUM(X15:X15)</f>
        <v>0</v>
      </c>
      <c r="Y14" s="110"/>
      <c r="Z14" s="109">
        <f>SUM(Z15:Z15)</f>
        <v>0</v>
      </c>
      <c r="AA14" s="109">
        <f>SUM(AA15:AA15)</f>
        <v>0</v>
      </c>
      <c r="AB14" s="110"/>
      <c r="AC14" s="109">
        <f>SUM(AC15:AC15)</f>
        <v>0</v>
      </c>
      <c r="AD14" s="109">
        <f>SUM(AD15:AD15)</f>
        <v>0</v>
      </c>
      <c r="AE14" s="109">
        <f>SUM(AE15:AE15)</f>
        <v>0</v>
      </c>
      <c r="AF14" s="109">
        <f>SUM(AF15:AF15)</f>
        <v>0</v>
      </c>
      <c r="AG14" s="110"/>
      <c r="AH14" s="109">
        <f>SUM(AH15:AH15)</f>
        <v>0</v>
      </c>
      <c r="AI14" s="109">
        <f>SUM(AI15:AI15)</f>
        <v>0</v>
      </c>
      <c r="AJ14" s="110"/>
      <c r="AK14" s="109">
        <f>SUM(AK15:AK15)</f>
        <v>0</v>
      </c>
      <c r="AL14" s="109">
        <f>SUM(AL15:AL15)</f>
        <v>0</v>
      </c>
      <c r="AM14" s="111"/>
      <c r="AN14" s="112"/>
      <c r="AO14" s="113"/>
      <c r="AP14" s="113"/>
      <c r="AQ14" s="113"/>
      <c r="AS14" s="3"/>
      <c r="AT14" s="3"/>
      <c r="AU14" s="3"/>
      <c r="AV14" s="3"/>
      <c r="AW14" s="3"/>
      <c r="AX14" s="3"/>
      <c r="AY14" s="3"/>
      <c r="AZ14" s="3"/>
      <c r="BA14" s="3"/>
      <c r="BB14" s="3"/>
      <c r="BC14" s="3"/>
      <c r="BD14" s="3"/>
      <c r="BE14" s="3"/>
      <c r="BF14" s="3"/>
      <c r="BG14" s="3"/>
      <c r="BH14" s="3"/>
      <c r="BI14" s="3"/>
      <c r="BJ14" s="3"/>
      <c r="BK14" s="3"/>
      <c r="BL14" s="3"/>
      <c r="BM14" s="3"/>
      <c r="BN14" s="3"/>
    </row>
    <row r="15" spans="1:66" ht="50.25" customHeight="1">
      <c r="A15" s="128" t="s">
        <v>1499</v>
      </c>
      <c r="B15" s="157"/>
      <c r="C15" s="130"/>
      <c r="D15" s="130"/>
      <c r="E15" s="131"/>
      <c r="F15" s="121"/>
      <c r="G15" s="119"/>
      <c r="H15" s="119"/>
      <c r="I15" s="119"/>
      <c r="J15" s="119"/>
      <c r="K15" s="119"/>
      <c r="L15" s="119"/>
      <c r="M15" s="120">
        <f>F15+G15+H15+J15+K15</f>
        <v>0</v>
      </c>
      <c r="N15" s="121"/>
      <c r="O15" s="119"/>
      <c r="P15" s="119"/>
      <c r="Q15" s="119"/>
      <c r="R15" s="119"/>
      <c r="S15" s="119"/>
      <c r="T15" s="119"/>
      <c r="U15" s="120">
        <f>N15+O15+P15+R15+S15</f>
        <v>0</v>
      </c>
      <c r="V15" s="121"/>
      <c r="W15" s="119"/>
      <c r="X15" s="119"/>
      <c r="Y15" s="119"/>
      <c r="Z15" s="119"/>
      <c r="AA15" s="119"/>
      <c r="AB15" s="119"/>
      <c r="AC15" s="120">
        <f>V15+W15+X15+Z15+AA15</f>
        <v>0</v>
      </c>
      <c r="AD15" s="121"/>
      <c r="AE15" s="119"/>
      <c r="AF15" s="119"/>
      <c r="AG15" s="119"/>
      <c r="AH15" s="119"/>
      <c r="AI15" s="119"/>
      <c r="AJ15" s="119"/>
      <c r="AK15" s="120">
        <f>AD15+AE15+AF15+AH15+AI15</f>
        <v>0</v>
      </c>
      <c r="AL15" s="121">
        <f>AC15+U15+M15+AK15</f>
        <v>0</v>
      </c>
      <c r="AM15" s="124"/>
      <c r="AN15" s="125"/>
      <c r="AO15" s="126"/>
      <c r="AP15" s="126"/>
      <c r="AQ15" s="127"/>
    </row>
    <row r="16" spans="1:66" s="22" customFormat="1" ht="32.1" customHeight="1">
      <c r="A16" s="105"/>
      <c r="B16" s="106" t="s">
        <v>1500</v>
      </c>
      <c r="C16" s="107"/>
      <c r="D16" s="107"/>
      <c r="E16" s="108"/>
      <c r="F16" s="109">
        <f>SUM(F17:F106)</f>
        <v>2011607.65</v>
      </c>
      <c r="G16" s="109">
        <f>SUM(G17:G106)</f>
        <v>396664.64</v>
      </c>
      <c r="H16" s="109">
        <f>SUM(H17:H106)</f>
        <v>7000</v>
      </c>
      <c r="I16" s="110"/>
      <c r="J16" s="109">
        <f>SUM(J17:J106)</f>
        <v>0</v>
      </c>
      <c r="K16" s="109">
        <f>SUM(K17:K106)</f>
        <v>0</v>
      </c>
      <c r="L16" s="110"/>
      <c r="M16" s="109">
        <f>SUM(M17:M106)</f>
        <v>2415272.29</v>
      </c>
      <c r="N16" s="109">
        <f>SUM(N17:N106)</f>
        <v>2356339.3200000003</v>
      </c>
      <c r="O16" s="109">
        <f>SUM(O17:O106)</f>
        <v>5497</v>
      </c>
      <c r="P16" s="109">
        <f>SUM(P17:P106)</f>
        <v>25946</v>
      </c>
      <c r="Q16" s="110"/>
      <c r="R16" s="109">
        <f>SUM(R17:R106)</f>
        <v>0</v>
      </c>
      <c r="S16" s="109">
        <f>SUM(S17:S106)</f>
        <v>0</v>
      </c>
      <c r="T16" s="110"/>
      <c r="U16" s="109">
        <f>SUM(U17:U106)</f>
        <v>2387782.3200000003</v>
      </c>
      <c r="V16" s="109">
        <f t="shared" ref="V16:AL16" si="0">SUM(V17:V106,V108,V110,V112,V114)</f>
        <v>5069289</v>
      </c>
      <c r="W16" s="109">
        <f t="shared" si="0"/>
        <v>3436268</v>
      </c>
      <c r="X16" s="109">
        <f t="shared" si="0"/>
        <v>2509000</v>
      </c>
      <c r="Y16" s="109">
        <f t="shared" si="0"/>
        <v>0</v>
      </c>
      <c r="Z16" s="109">
        <f t="shared" si="0"/>
        <v>2500000</v>
      </c>
      <c r="AA16" s="109">
        <f t="shared" si="0"/>
        <v>0</v>
      </c>
      <c r="AB16" s="109">
        <f t="shared" si="0"/>
        <v>0</v>
      </c>
      <c r="AC16" s="109">
        <f t="shared" si="0"/>
        <v>13514557</v>
      </c>
      <c r="AD16" s="109">
        <f t="shared" si="0"/>
        <v>338679</v>
      </c>
      <c r="AE16" s="109">
        <f t="shared" si="0"/>
        <v>4112450</v>
      </c>
      <c r="AF16" s="109">
        <f t="shared" si="0"/>
        <v>0</v>
      </c>
      <c r="AG16" s="109">
        <f t="shared" si="0"/>
        <v>0</v>
      </c>
      <c r="AH16" s="109">
        <f t="shared" si="0"/>
        <v>459000</v>
      </c>
      <c r="AI16" s="109">
        <f t="shared" si="0"/>
        <v>0</v>
      </c>
      <c r="AJ16" s="109">
        <f t="shared" si="0"/>
        <v>0</v>
      </c>
      <c r="AK16" s="109">
        <f t="shared" si="0"/>
        <v>4910129</v>
      </c>
      <c r="AL16" s="109">
        <f t="shared" si="0"/>
        <v>23592338.609999999</v>
      </c>
      <c r="AM16" s="111"/>
      <c r="AN16" s="112"/>
      <c r="AO16" s="113"/>
      <c r="AP16" s="113"/>
      <c r="AQ16" s="113"/>
      <c r="AS16" s="3"/>
      <c r="AT16" s="3"/>
      <c r="AU16" s="3"/>
      <c r="AV16" s="3"/>
      <c r="AW16" s="3"/>
      <c r="AX16" s="3"/>
      <c r="AY16" s="3"/>
      <c r="AZ16" s="3"/>
      <c r="BA16" s="3"/>
      <c r="BB16" s="3"/>
      <c r="BC16" s="3"/>
      <c r="BD16" s="3"/>
      <c r="BE16" s="3"/>
      <c r="BF16" s="3"/>
      <c r="BG16" s="3"/>
      <c r="BH16" s="3"/>
      <c r="BI16" s="3"/>
      <c r="BJ16" s="3"/>
      <c r="BK16" s="3"/>
      <c r="BL16" s="3"/>
      <c r="BM16" s="3"/>
      <c r="BN16" s="3"/>
    </row>
    <row r="17" spans="1:43" s="46" customFormat="1" ht="50.25" customHeight="1">
      <c r="A17" s="114" t="s">
        <v>1501</v>
      </c>
      <c r="B17" s="372" t="s">
        <v>1502</v>
      </c>
      <c r="C17" s="116" t="s">
        <v>1503</v>
      </c>
      <c r="D17" s="116" t="s">
        <v>27</v>
      </c>
      <c r="E17" s="597">
        <v>5.30002</v>
      </c>
      <c r="F17" s="118">
        <v>25410</v>
      </c>
      <c r="G17" s="143"/>
      <c r="H17" s="143"/>
      <c r="I17" s="143"/>
      <c r="J17" s="143"/>
      <c r="K17" s="143"/>
      <c r="L17" s="143"/>
      <c r="M17" s="120">
        <f t="shared" ref="M17:M48" si="1">F17+G17+H17+J17+K17</f>
        <v>25410</v>
      </c>
      <c r="N17" s="121">
        <v>194383.3</v>
      </c>
      <c r="O17" s="119"/>
      <c r="P17" s="121">
        <v>0</v>
      </c>
      <c r="Q17" s="119"/>
      <c r="R17" s="119"/>
      <c r="S17" s="119"/>
      <c r="T17" s="119"/>
      <c r="U17" s="120">
        <f t="shared" ref="U17:U48" si="2">N17+O17+P17+R17+S17</f>
        <v>194383.3</v>
      </c>
      <c r="V17" s="121">
        <v>463732</v>
      </c>
      <c r="W17" s="119">
        <v>3436268</v>
      </c>
      <c r="X17" s="121">
        <v>2500000</v>
      </c>
      <c r="Y17" s="119"/>
      <c r="Z17" s="122">
        <v>2500000</v>
      </c>
      <c r="AA17" s="119"/>
      <c r="AB17" s="143"/>
      <c r="AC17" s="123">
        <f t="shared" ref="AC17:AC48" si="3">V17+W17+X17+Z17+AA17</f>
        <v>8900000</v>
      </c>
      <c r="AD17" s="118">
        <v>242679</v>
      </c>
      <c r="AE17" s="143">
        <v>4112450</v>
      </c>
      <c r="AF17" s="118"/>
      <c r="AG17" s="143"/>
      <c r="AH17" s="598"/>
      <c r="AI17" s="143"/>
      <c r="AJ17" s="143"/>
      <c r="AK17" s="123">
        <f t="shared" ref="AK17:AK48" si="4">AD17+AE17+AF17+AH17+AI17</f>
        <v>4355129</v>
      </c>
      <c r="AL17" s="118">
        <f t="shared" ref="AL17:AL48" si="5">AC17+U17+M17+AK17</f>
        <v>13474922.300000001</v>
      </c>
      <c r="AM17" s="226" t="s">
        <v>1505</v>
      </c>
      <c r="AN17" s="125" t="s">
        <v>71</v>
      </c>
      <c r="AO17" s="126" t="s">
        <v>1506</v>
      </c>
      <c r="AP17" s="126"/>
      <c r="AQ17" s="127"/>
    </row>
    <row r="18" spans="1:43" s="148" customFormat="1" ht="69.95" customHeight="1">
      <c r="A18" s="114" t="s">
        <v>1507</v>
      </c>
      <c r="B18" s="210" t="s">
        <v>1508</v>
      </c>
      <c r="C18" s="149" t="s">
        <v>1509</v>
      </c>
      <c r="D18" s="149" t="s">
        <v>27</v>
      </c>
      <c r="E18" s="134" t="s">
        <v>1510</v>
      </c>
      <c r="F18" s="150">
        <v>303290</v>
      </c>
      <c r="G18" s="151">
        <v>137493</v>
      </c>
      <c r="H18" s="151"/>
      <c r="I18" s="151"/>
      <c r="J18" s="151"/>
      <c r="K18" s="151"/>
      <c r="L18" s="151"/>
      <c r="M18" s="120">
        <f t="shared" si="1"/>
        <v>440783</v>
      </c>
      <c r="N18" s="150"/>
      <c r="O18" s="151"/>
      <c r="P18" s="41"/>
      <c r="Q18" s="151"/>
      <c r="R18" s="151"/>
      <c r="S18" s="151"/>
      <c r="T18" s="151"/>
      <c r="U18" s="123">
        <f t="shared" si="2"/>
        <v>0</v>
      </c>
      <c r="V18" s="151"/>
      <c r="W18" s="151"/>
      <c r="X18" s="41"/>
      <c r="Y18" s="151"/>
      <c r="Z18" s="151"/>
      <c r="AA18" s="151"/>
      <c r="AB18" s="151"/>
      <c r="AC18" s="123">
        <f t="shared" si="3"/>
        <v>0</v>
      </c>
      <c r="AD18" s="151"/>
      <c r="AE18" s="151"/>
      <c r="AF18" s="41"/>
      <c r="AG18" s="151"/>
      <c r="AH18" s="151"/>
      <c r="AI18" s="151"/>
      <c r="AJ18" s="151"/>
      <c r="AK18" s="123">
        <f t="shared" si="4"/>
        <v>0</v>
      </c>
      <c r="AL18" s="121">
        <f t="shared" si="5"/>
        <v>440783</v>
      </c>
      <c r="AM18" s="173" t="s">
        <v>1511</v>
      </c>
      <c r="AN18" s="141">
        <v>2018</v>
      </c>
      <c r="AO18" s="147" t="s">
        <v>32</v>
      </c>
      <c r="AP18" s="147" t="s">
        <v>33</v>
      </c>
      <c r="AQ18" s="142" t="s">
        <v>186</v>
      </c>
    </row>
    <row r="19" spans="1:43" s="148" customFormat="1" ht="69.95" customHeight="1">
      <c r="A19" s="114" t="s">
        <v>1512</v>
      </c>
      <c r="B19" s="210" t="s">
        <v>1513</v>
      </c>
      <c r="C19" s="149" t="s">
        <v>1514</v>
      </c>
      <c r="D19" s="149" t="s">
        <v>37</v>
      </c>
      <c r="E19" s="134" t="s">
        <v>1515</v>
      </c>
      <c r="F19" s="150"/>
      <c r="G19" s="151"/>
      <c r="H19" s="151"/>
      <c r="I19" s="151"/>
      <c r="J19" s="151"/>
      <c r="K19" s="151"/>
      <c r="L19" s="151"/>
      <c r="M19" s="120">
        <f t="shared" si="1"/>
        <v>0</v>
      </c>
      <c r="N19" s="150"/>
      <c r="O19" s="151"/>
      <c r="P19" s="151"/>
      <c r="Q19" s="151"/>
      <c r="R19" s="151"/>
      <c r="S19" s="151"/>
      <c r="T19" s="151"/>
      <c r="U19" s="123">
        <f t="shared" si="2"/>
        <v>0</v>
      </c>
      <c r="V19" s="150">
        <f>500*100</f>
        <v>50000</v>
      </c>
      <c r="W19" s="151"/>
      <c r="X19" s="151"/>
      <c r="Y19" s="151"/>
      <c r="Z19" s="151"/>
      <c r="AA19" s="151"/>
      <c r="AB19" s="151"/>
      <c r="AC19" s="123">
        <f t="shared" si="3"/>
        <v>50000</v>
      </c>
      <c r="AD19" s="150"/>
      <c r="AE19" s="151"/>
      <c r="AF19" s="151"/>
      <c r="AG19" s="151"/>
      <c r="AH19" s="151"/>
      <c r="AI19" s="151"/>
      <c r="AJ19" s="151"/>
      <c r="AK19" s="123">
        <f t="shared" si="4"/>
        <v>0</v>
      </c>
      <c r="AL19" s="121">
        <f t="shared" si="5"/>
        <v>50000</v>
      </c>
      <c r="AM19" s="173" t="s">
        <v>1516</v>
      </c>
      <c r="AN19" s="141">
        <v>2020</v>
      </c>
      <c r="AO19" s="147" t="s">
        <v>32</v>
      </c>
      <c r="AP19" s="147" t="s">
        <v>33</v>
      </c>
      <c r="AQ19" s="142" t="s">
        <v>186</v>
      </c>
    </row>
    <row r="20" spans="1:43" s="148" customFormat="1" ht="69.95" customHeight="1">
      <c r="A20" s="114" t="s">
        <v>1517</v>
      </c>
      <c r="B20" s="210" t="s">
        <v>1518</v>
      </c>
      <c r="C20" s="149" t="s">
        <v>1509</v>
      </c>
      <c r="D20" s="149" t="s">
        <v>37</v>
      </c>
      <c r="E20" s="134" t="s">
        <v>1519</v>
      </c>
      <c r="F20" s="150"/>
      <c r="G20" s="151"/>
      <c r="H20" s="151"/>
      <c r="I20" s="151"/>
      <c r="J20" s="151"/>
      <c r="K20" s="151"/>
      <c r="L20" s="151"/>
      <c r="M20" s="120">
        <f t="shared" si="1"/>
        <v>0</v>
      </c>
      <c r="N20" s="150"/>
      <c r="O20" s="151"/>
      <c r="P20" s="151"/>
      <c r="Q20" s="151"/>
      <c r="R20" s="151"/>
      <c r="S20" s="151"/>
      <c r="T20" s="151"/>
      <c r="U20" s="123">
        <f t="shared" si="2"/>
        <v>0</v>
      </c>
      <c r="V20" s="150">
        <v>100000</v>
      </c>
      <c r="W20" s="151"/>
      <c r="X20" s="151"/>
      <c r="Y20" s="151"/>
      <c r="Z20" s="151"/>
      <c r="AA20" s="151"/>
      <c r="AB20" s="151"/>
      <c r="AC20" s="123">
        <f t="shared" si="3"/>
        <v>100000</v>
      </c>
      <c r="AD20" s="150"/>
      <c r="AE20" s="151"/>
      <c r="AF20" s="151"/>
      <c r="AG20" s="151"/>
      <c r="AH20" s="151"/>
      <c r="AI20" s="151"/>
      <c r="AJ20" s="151"/>
      <c r="AK20" s="123">
        <f t="shared" si="4"/>
        <v>0</v>
      </c>
      <c r="AL20" s="121">
        <f t="shared" si="5"/>
        <v>100000</v>
      </c>
      <c r="AM20" s="173" t="s">
        <v>1520</v>
      </c>
      <c r="AN20" s="141">
        <v>2021</v>
      </c>
      <c r="AO20" s="147" t="s">
        <v>1521</v>
      </c>
      <c r="AP20" s="142"/>
      <c r="AQ20" s="142"/>
    </row>
    <row r="21" spans="1:43" s="148" customFormat="1" ht="69.95" customHeight="1">
      <c r="A21" s="114" t="s">
        <v>1522</v>
      </c>
      <c r="B21" s="210" t="s">
        <v>1523</v>
      </c>
      <c r="C21" s="149" t="s">
        <v>1509</v>
      </c>
      <c r="D21" s="149" t="s">
        <v>27</v>
      </c>
      <c r="E21" s="134" t="s">
        <v>1519</v>
      </c>
      <c r="F21" s="150"/>
      <c r="G21" s="151"/>
      <c r="H21" s="151"/>
      <c r="I21" s="151"/>
      <c r="J21" s="151"/>
      <c r="K21" s="151"/>
      <c r="L21" s="151"/>
      <c r="M21" s="120">
        <f t="shared" si="1"/>
        <v>0</v>
      </c>
      <c r="N21" s="150"/>
      <c r="O21" s="151"/>
      <c r="P21" s="151"/>
      <c r="Q21" s="151"/>
      <c r="R21" s="151"/>
      <c r="S21" s="151"/>
      <c r="T21" s="151"/>
      <c r="U21" s="123">
        <f t="shared" si="2"/>
        <v>0</v>
      </c>
      <c r="V21" s="150">
        <v>600000</v>
      </c>
      <c r="W21" s="151"/>
      <c r="X21" s="151"/>
      <c r="Y21" s="151"/>
      <c r="Z21" s="151"/>
      <c r="AA21" s="151"/>
      <c r="AB21" s="151"/>
      <c r="AC21" s="123">
        <f t="shared" si="3"/>
        <v>600000</v>
      </c>
      <c r="AD21" s="150"/>
      <c r="AE21" s="151"/>
      <c r="AF21" s="151"/>
      <c r="AG21" s="151"/>
      <c r="AH21" s="151"/>
      <c r="AI21" s="151"/>
      <c r="AJ21" s="151"/>
      <c r="AK21" s="123">
        <f t="shared" si="4"/>
        <v>0</v>
      </c>
      <c r="AL21" s="121">
        <f t="shared" si="5"/>
        <v>600000</v>
      </c>
      <c r="AM21" s="173" t="s">
        <v>1524</v>
      </c>
      <c r="AN21" s="141">
        <v>2021</v>
      </c>
      <c r="AO21" s="147" t="s">
        <v>1521</v>
      </c>
      <c r="AP21" s="142"/>
      <c r="AQ21" s="142"/>
    </row>
    <row r="22" spans="1:43" s="148" customFormat="1" ht="69.95" customHeight="1">
      <c r="A22" s="114" t="s">
        <v>1525</v>
      </c>
      <c r="B22" s="210" t="s">
        <v>1526</v>
      </c>
      <c r="C22" s="149" t="s">
        <v>1527</v>
      </c>
      <c r="D22" s="149" t="s">
        <v>37</v>
      </c>
      <c r="E22" s="134" t="s">
        <v>1519</v>
      </c>
      <c r="F22" s="150"/>
      <c r="G22" s="151"/>
      <c r="H22" s="151"/>
      <c r="I22" s="151"/>
      <c r="J22" s="151"/>
      <c r="K22" s="151"/>
      <c r="L22" s="151"/>
      <c r="M22" s="120">
        <f t="shared" si="1"/>
        <v>0</v>
      </c>
      <c r="N22" s="150"/>
      <c r="O22" s="151"/>
      <c r="P22" s="151"/>
      <c r="Q22" s="151"/>
      <c r="R22" s="151"/>
      <c r="S22" s="151"/>
      <c r="T22" s="151"/>
      <c r="U22" s="123">
        <f t="shared" si="2"/>
        <v>0</v>
      </c>
      <c r="V22" s="150">
        <v>10000</v>
      </c>
      <c r="W22" s="151"/>
      <c r="X22" s="151"/>
      <c r="Y22" s="151"/>
      <c r="Z22" s="151"/>
      <c r="AA22" s="151"/>
      <c r="AB22" s="151"/>
      <c r="AC22" s="123">
        <f t="shared" si="3"/>
        <v>10000</v>
      </c>
      <c r="AD22" s="150"/>
      <c r="AE22" s="151"/>
      <c r="AF22" s="151"/>
      <c r="AG22" s="151"/>
      <c r="AH22" s="151"/>
      <c r="AI22" s="151"/>
      <c r="AJ22" s="151"/>
      <c r="AK22" s="123">
        <f t="shared" si="4"/>
        <v>0</v>
      </c>
      <c r="AL22" s="121">
        <f t="shared" si="5"/>
        <v>10000</v>
      </c>
      <c r="AM22" s="173" t="s">
        <v>1528</v>
      </c>
      <c r="AN22" s="141">
        <v>2021</v>
      </c>
      <c r="AO22" s="147" t="s">
        <v>1521</v>
      </c>
      <c r="AP22" s="142"/>
      <c r="AQ22" s="142"/>
    </row>
    <row r="23" spans="1:43" s="148" customFormat="1" ht="69.95" customHeight="1">
      <c r="A23" s="114" t="s">
        <v>1529</v>
      </c>
      <c r="B23" s="210" t="s">
        <v>1530</v>
      </c>
      <c r="C23" s="149" t="s">
        <v>1531</v>
      </c>
      <c r="D23" s="149" t="s">
        <v>27</v>
      </c>
      <c r="E23" s="117" t="s">
        <v>1532</v>
      </c>
      <c r="F23" s="150">
        <v>80378.899999999994</v>
      </c>
      <c r="G23" s="151">
        <v>80378.900000000009</v>
      </c>
      <c r="H23" s="151">
        <v>7000</v>
      </c>
      <c r="I23" s="151" t="s">
        <v>1533</v>
      </c>
      <c r="J23" s="151"/>
      <c r="K23" s="151"/>
      <c r="L23" s="151"/>
      <c r="M23" s="120">
        <f t="shared" si="1"/>
        <v>167757.79999999999</v>
      </c>
      <c r="N23" s="150"/>
      <c r="O23" s="373">
        <v>5497</v>
      </c>
      <c r="P23" s="151"/>
      <c r="Q23" s="151" t="s">
        <v>1533</v>
      </c>
      <c r="R23" s="151"/>
      <c r="S23" s="151"/>
      <c r="T23" s="151"/>
      <c r="U23" s="123">
        <f t="shared" si="2"/>
        <v>5497</v>
      </c>
      <c r="V23" s="151"/>
      <c r="W23" s="373"/>
      <c r="X23" s="151"/>
      <c r="Y23" s="151"/>
      <c r="Z23" s="151"/>
      <c r="AA23" s="151"/>
      <c r="AB23" s="151"/>
      <c r="AC23" s="123">
        <f t="shared" si="3"/>
        <v>0</v>
      </c>
      <c r="AD23" s="151"/>
      <c r="AE23" s="373"/>
      <c r="AF23" s="151"/>
      <c r="AG23" s="151"/>
      <c r="AH23" s="151"/>
      <c r="AI23" s="151"/>
      <c r="AJ23" s="151"/>
      <c r="AK23" s="123">
        <f t="shared" si="4"/>
        <v>0</v>
      </c>
      <c r="AL23" s="121">
        <f t="shared" si="5"/>
        <v>173254.8</v>
      </c>
      <c r="AM23" s="173" t="s">
        <v>1534</v>
      </c>
      <c r="AN23" s="141">
        <v>2020</v>
      </c>
      <c r="AO23" s="147" t="s">
        <v>354</v>
      </c>
      <c r="AP23" s="147" t="s">
        <v>33</v>
      </c>
      <c r="AQ23" s="142" t="s">
        <v>186</v>
      </c>
    </row>
    <row r="24" spans="1:43" s="148" customFormat="1" ht="69.95" customHeight="1">
      <c r="A24" s="114" t="s">
        <v>1535</v>
      </c>
      <c r="B24" s="210" t="s">
        <v>1536</v>
      </c>
      <c r="C24" s="149" t="s">
        <v>1537</v>
      </c>
      <c r="D24" s="147" t="s">
        <v>1538</v>
      </c>
      <c r="E24" s="134" t="s">
        <v>1539</v>
      </c>
      <c r="F24" s="150"/>
      <c r="G24" s="151"/>
      <c r="H24" s="151"/>
      <c r="I24" s="151"/>
      <c r="J24" s="151"/>
      <c r="K24" s="151"/>
      <c r="L24" s="151"/>
      <c r="M24" s="120">
        <f t="shared" si="1"/>
        <v>0</v>
      </c>
      <c r="N24" s="150">
        <v>35000</v>
      </c>
      <c r="O24" s="151"/>
      <c r="P24" s="151"/>
      <c r="Q24" s="151"/>
      <c r="R24" s="151"/>
      <c r="S24" s="151"/>
      <c r="T24" s="151"/>
      <c r="U24" s="123">
        <f t="shared" si="2"/>
        <v>35000</v>
      </c>
      <c r="V24" s="151"/>
      <c r="W24" s="151"/>
      <c r="X24" s="151"/>
      <c r="Y24" s="151"/>
      <c r="Z24" s="151"/>
      <c r="AA24" s="151"/>
      <c r="AB24" s="151"/>
      <c r="AC24" s="123">
        <f t="shared" si="3"/>
        <v>0</v>
      </c>
      <c r="AD24" s="151"/>
      <c r="AE24" s="151"/>
      <c r="AF24" s="151"/>
      <c r="AG24" s="151"/>
      <c r="AH24" s="151"/>
      <c r="AI24" s="151"/>
      <c r="AJ24" s="151"/>
      <c r="AK24" s="123">
        <f t="shared" si="4"/>
        <v>0</v>
      </c>
      <c r="AL24" s="121">
        <f t="shared" si="5"/>
        <v>35000</v>
      </c>
      <c r="AM24" s="173" t="s">
        <v>1540</v>
      </c>
      <c r="AN24" s="141">
        <v>2021</v>
      </c>
      <c r="AO24" s="147" t="s">
        <v>350</v>
      </c>
      <c r="AP24" s="142"/>
      <c r="AQ24" s="142"/>
    </row>
    <row r="25" spans="1:43" s="148" customFormat="1" ht="69.95" customHeight="1">
      <c r="A25" s="114" t="s">
        <v>1541</v>
      </c>
      <c r="B25" s="210" t="s">
        <v>1542</v>
      </c>
      <c r="C25" s="149" t="s">
        <v>1543</v>
      </c>
      <c r="D25" s="147" t="s">
        <v>1538</v>
      </c>
      <c r="E25" s="134" t="s">
        <v>1519</v>
      </c>
      <c r="F25" s="150"/>
      <c r="G25" s="151"/>
      <c r="H25" s="151"/>
      <c r="I25" s="151"/>
      <c r="J25" s="151"/>
      <c r="K25" s="151"/>
      <c r="L25" s="151"/>
      <c r="M25" s="120">
        <f t="shared" si="1"/>
        <v>0</v>
      </c>
      <c r="N25" s="150"/>
      <c r="O25" s="151"/>
      <c r="P25" s="151"/>
      <c r="Q25" s="151"/>
      <c r="R25" s="151"/>
      <c r="S25" s="151"/>
      <c r="T25" s="151"/>
      <c r="U25" s="123">
        <f t="shared" si="2"/>
        <v>0</v>
      </c>
      <c r="V25" s="150">
        <v>80000</v>
      </c>
      <c r="W25" s="151"/>
      <c r="X25" s="151"/>
      <c r="Y25" s="151"/>
      <c r="Z25" s="151"/>
      <c r="AA25" s="151"/>
      <c r="AB25" s="151"/>
      <c r="AC25" s="123">
        <f t="shared" si="3"/>
        <v>80000</v>
      </c>
      <c r="AD25" s="150"/>
      <c r="AE25" s="151"/>
      <c r="AF25" s="151"/>
      <c r="AG25" s="151"/>
      <c r="AH25" s="151"/>
      <c r="AI25" s="151"/>
      <c r="AJ25" s="151"/>
      <c r="AK25" s="123">
        <f t="shared" si="4"/>
        <v>0</v>
      </c>
      <c r="AL25" s="121">
        <f t="shared" si="5"/>
        <v>80000</v>
      </c>
      <c r="AM25" s="374" t="s">
        <v>1544</v>
      </c>
      <c r="AN25" s="141">
        <v>2021</v>
      </c>
      <c r="AO25" s="147" t="s">
        <v>1521</v>
      </c>
      <c r="AP25" s="142"/>
      <c r="AQ25" s="142"/>
    </row>
    <row r="26" spans="1:43" s="148" customFormat="1" ht="69.95" customHeight="1">
      <c r="A26" s="114" t="s">
        <v>1545</v>
      </c>
      <c r="B26" s="210" t="s">
        <v>1546</v>
      </c>
      <c r="C26" s="149" t="s">
        <v>1503</v>
      </c>
      <c r="D26" s="147" t="s">
        <v>1538</v>
      </c>
      <c r="E26" s="134" t="s">
        <v>1519</v>
      </c>
      <c r="F26" s="150"/>
      <c r="G26" s="151"/>
      <c r="H26" s="151"/>
      <c r="I26" s="151"/>
      <c r="J26" s="151"/>
      <c r="K26" s="151"/>
      <c r="L26" s="151"/>
      <c r="M26" s="120">
        <f t="shared" si="1"/>
        <v>0</v>
      </c>
      <c r="N26" s="375">
        <v>456300</v>
      </c>
      <c r="O26" s="185"/>
      <c r="P26" s="151"/>
      <c r="Q26" s="151"/>
      <c r="R26" s="151"/>
      <c r="S26" s="151"/>
      <c r="T26" s="151"/>
      <c r="U26" s="123">
        <f t="shared" si="2"/>
        <v>456300</v>
      </c>
      <c r="V26" s="151">
        <v>1700000</v>
      </c>
      <c r="W26" s="185"/>
      <c r="X26" s="151"/>
      <c r="Y26" s="151"/>
      <c r="Z26" s="151"/>
      <c r="AA26" s="151"/>
      <c r="AB26" s="151"/>
      <c r="AC26" s="123">
        <f t="shared" si="3"/>
        <v>1700000</v>
      </c>
      <c r="AD26" s="151"/>
      <c r="AE26" s="185"/>
      <c r="AF26" s="151"/>
      <c r="AG26" s="151"/>
      <c r="AH26" s="151"/>
      <c r="AI26" s="151"/>
      <c r="AJ26" s="151"/>
      <c r="AK26" s="123">
        <f t="shared" si="4"/>
        <v>0</v>
      </c>
      <c r="AL26" s="121">
        <f t="shared" si="5"/>
        <v>2156300</v>
      </c>
      <c r="AM26" s="374" t="s">
        <v>1547</v>
      </c>
      <c r="AN26" s="141">
        <v>2019</v>
      </c>
      <c r="AO26" s="147" t="s">
        <v>32</v>
      </c>
      <c r="AP26" s="147" t="s">
        <v>33</v>
      </c>
      <c r="AQ26" s="142" t="s">
        <v>186</v>
      </c>
    </row>
    <row r="27" spans="1:43" s="148" customFormat="1" ht="69.95" customHeight="1">
      <c r="A27" s="114" t="s">
        <v>1548</v>
      </c>
      <c r="B27" s="210" t="s">
        <v>1549</v>
      </c>
      <c r="C27" s="149" t="s">
        <v>1509</v>
      </c>
      <c r="D27" s="147" t="s">
        <v>1538</v>
      </c>
      <c r="E27" s="134" t="s">
        <v>1519</v>
      </c>
      <c r="F27" s="150"/>
      <c r="G27" s="151"/>
      <c r="H27" s="151"/>
      <c r="I27" s="151"/>
      <c r="J27" s="151"/>
      <c r="K27" s="151"/>
      <c r="L27" s="151"/>
      <c r="M27" s="120">
        <f t="shared" si="1"/>
        <v>0</v>
      </c>
      <c r="N27" s="150"/>
      <c r="O27" s="151"/>
      <c r="P27" s="151"/>
      <c r="Q27" s="151"/>
      <c r="R27" s="151"/>
      <c r="S27" s="151"/>
      <c r="T27" s="151"/>
      <c r="U27" s="123">
        <f t="shared" si="2"/>
        <v>0</v>
      </c>
      <c r="V27" s="151">
        <v>350000</v>
      </c>
      <c r="W27" s="151"/>
      <c r="X27" s="151"/>
      <c r="Y27" s="151"/>
      <c r="Z27" s="151"/>
      <c r="AA27" s="151"/>
      <c r="AB27" s="151"/>
      <c r="AC27" s="123">
        <f t="shared" si="3"/>
        <v>350000</v>
      </c>
      <c r="AD27" s="151"/>
      <c r="AE27" s="151"/>
      <c r="AF27" s="151"/>
      <c r="AG27" s="151"/>
      <c r="AH27" s="151"/>
      <c r="AI27" s="151"/>
      <c r="AJ27" s="151"/>
      <c r="AK27" s="123">
        <f t="shared" si="4"/>
        <v>0</v>
      </c>
      <c r="AL27" s="121">
        <f t="shared" si="5"/>
        <v>350000</v>
      </c>
      <c r="AM27" s="374" t="s">
        <v>1550</v>
      </c>
      <c r="AN27" s="141">
        <v>2021</v>
      </c>
      <c r="AO27" s="147" t="s">
        <v>1521</v>
      </c>
      <c r="AP27" s="142"/>
      <c r="AQ27" s="142"/>
    </row>
    <row r="28" spans="1:43" s="148" customFormat="1" ht="69.95" customHeight="1">
      <c r="A28" s="114" t="s">
        <v>1551</v>
      </c>
      <c r="B28" s="210" t="s">
        <v>1552</v>
      </c>
      <c r="C28" s="149" t="s">
        <v>1553</v>
      </c>
      <c r="D28" s="149" t="s">
        <v>27</v>
      </c>
      <c r="E28" s="134" t="s">
        <v>1519</v>
      </c>
      <c r="F28" s="150">
        <v>20000</v>
      </c>
      <c r="G28" s="151"/>
      <c r="H28" s="151"/>
      <c r="I28" s="151"/>
      <c r="J28" s="151"/>
      <c r="K28" s="151"/>
      <c r="L28" s="151"/>
      <c r="M28" s="120">
        <f t="shared" si="1"/>
        <v>20000</v>
      </c>
      <c r="N28" s="150"/>
      <c r="O28" s="151"/>
      <c r="P28" s="151"/>
      <c r="Q28" s="151"/>
      <c r="R28" s="151"/>
      <c r="S28" s="151"/>
      <c r="T28" s="151"/>
      <c r="U28" s="123">
        <f t="shared" si="2"/>
        <v>0</v>
      </c>
      <c r="V28" s="151">
        <v>20000</v>
      </c>
      <c r="W28" s="151"/>
      <c r="X28" s="151"/>
      <c r="Y28" s="151"/>
      <c r="Z28" s="151"/>
      <c r="AA28" s="151"/>
      <c r="AB28" s="151"/>
      <c r="AC28" s="123">
        <f t="shared" si="3"/>
        <v>20000</v>
      </c>
      <c r="AD28" s="151"/>
      <c r="AE28" s="151"/>
      <c r="AF28" s="151"/>
      <c r="AG28" s="151"/>
      <c r="AH28" s="151"/>
      <c r="AI28" s="151"/>
      <c r="AJ28" s="151"/>
      <c r="AK28" s="123">
        <f t="shared" si="4"/>
        <v>0</v>
      </c>
      <c r="AL28" s="121">
        <f t="shared" si="5"/>
        <v>40000</v>
      </c>
      <c r="AM28" s="374" t="s">
        <v>1554</v>
      </c>
      <c r="AN28" s="141" t="s">
        <v>161</v>
      </c>
      <c r="AO28" s="147" t="s">
        <v>1521</v>
      </c>
      <c r="AP28" s="142"/>
      <c r="AQ28" s="142"/>
    </row>
    <row r="29" spans="1:43" s="148" customFormat="1" ht="69.95" customHeight="1">
      <c r="A29" s="114" t="s">
        <v>1555</v>
      </c>
      <c r="B29" s="210" t="s">
        <v>1556</v>
      </c>
      <c r="C29" s="149" t="s">
        <v>1509</v>
      </c>
      <c r="D29" s="149" t="s">
        <v>27</v>
      </c>
      <c r="E29" s="134" t="s">
        <v>1519</v>
      </c>
      <c r="F29" s="150">
        <v>27850</v>
      </c>
      <c r="G29" s="151"/>
      <c r="H29" s="151"/>
      <c r="I29" s="151"/>
      <c r="J29" s="151"/>
      <c r="K29" s="151"/>
      <c r="L29" s="151"/>
      <c r="M29" s="120">
        <f t="shared" si="1"/>
        <v>27850</v>
      </c>
      <c r="N29" s="150"/>
      <c r="O29" s="151"/>
      <c r="P29" s="151"/>
      <c r="Q29" s="151"/>
      <c r="R29" s="151"/>
      <c r="S29" s="151"/>
      <c r="T29" s="151"/>
      <c r="U29" s="123">
        <f t="shared" si="2"/>
        <v>0</v>
      </c>
      <c r="V29" s="151"/>
      <c r="W29" s="151"/>
      <c r="X29" s="151"/>
      <c r="Y29" s="151"/>
      <c r="Z29" s="151"/>
      <c r="AA29" s="151"/>
      <c r="AB29" s="151"/>
      <c r="AC29" s="123">
        <f t="shared" si="3"/>
        <v>0</v>
      </c>
      <c r="AD29" s="151"/>
      <c r="AE29" s="151"/>
      <c r="AF29" s="151"/>
      <c r="AG29" s="151"/>
      <c r="AH29" s="151"/>
      <c r="AI29" s="151"/>
      <c r="AJ29" s="151"/>
      <c r="AK29" s="123">
        <f t="shared" si="4"/>
        <v>0</v>
      </c>
      <c r="AL29" s="121">
        <f t="shared" si="5"/>
        <v>27850</v>
      </c>
      <c r="AM29" s="374" t="s">
        <v>1557</v>
      </c>
      <c r="AN29" s="141">
        <v>2018</v>
      </c>
      <c r="AO29" s="147" t="s">
        <v>1521</v>
      </c>
      <c r="AP29" s="147" t="s">
        <v>33</v>
      </c>
      <c r="AQ29" s="142" t="s">
        <v>186</v>
      </c>
    </row>
    <row r="30" spans="1:43" s="148" customFormat="1" ht="69.95" customHeight="1">
      <c r="A30" s="114" t="s">
        <v>1558</v>
      </c>
      <c r="B30" s="210" t="s">
        <v>1559</v>
      </c>
      <c r="C30" s="149" t="s">
        <v>1543</v>
      </c>
      <c r="D30" s="147" t="s">
        <v>1538</v>
      </c>
      <c r="E30" s="134" t="s">
        <v>1519</v>
      </c>
      <c r="F30" s="150"/>
      <c r="G30" s="151"/>
      <c r="H30" s="151"/>
      <c r="I30" s="151"/>
      <c r="J30" s="151"/>
      <c r="K30" s="151"/>
      <c r="L30" s="151"/>
      <c r="M30" s="120">
        <f t="shared" si="1"/>
        <v>0</v>
      </c>
      <c r="N30" s="150"/>
      <c r="O30" s="151"/>
      <c r="P30" s="151"/>
      <c r="Q30" s="151"/>
      <c r="R30" s="151"/>
      <c r="S30" s="151"/>
      <c r="T30" s="151"/>
      <c r="U30" s="123">
        <f t="shared" si="2"/>
        <v>0</v>
      </c>
      <c r="V30" s="151">
        <v>100000</v>
      </c>
      <c r="W30" s="151"/>
      <c r="X30" s="151"/>
      <c r="Y30" s="151"/>
      <c r="Z30" s="151"/>
      <c r="AA30" s="151"/>
      <c r="AB30" s="151"/>
      <c r="AC30" s="123">
        <f t="shared" si="3"/>
        <v>100000</v>
      </c>
      <c r="AD30" s="151"/>
      <c r="AE30" s="151"/>
      <c r="AF30" s="151"/>
      <c r="AG30" s="151"/>
      <c r="AH30" s="151"/>
      <c r="AI30" s="151"/>
      <c r="AJ30" s="151"/>
      <c r="AK30" s="123">
        <f t="shared" si="4"/>
        <v>0</v>
      </c>
      <c r="AL30" s="121">
        <f t="shared" si="5"/>
        <v>100000</v>
      </c>
      <c r="AM30" s="374" t="s">
        <v>1560</v>
      </c>
      <c r="AN30" s="141">
        <v>2021</v>
      </c>
      <c r="AO30" s="147" t="s">
        <v>1521</v>
      </c>
      <c r="AP30" s="142"/>
      <c r="AQ30" s="142"/>
    </row>
    <row r="31" spans="1:43" s="148" customFormat="1" ht="69.95" customHeight="1">
      <c r="A31" s="114" t="s">
        <v>1561</v>
      </c>
      <c r="B31" s="210" t="s">
        <v>1562</v>
      </c>
      <c r="C31" s="149" t="s">
        <v>1503</v>
      </c>
      <c r="D31" s="147" t="s">
        <v>1538</v>
      </c>
      <c r="E31" s="134" t="s">
        <v>1519</v>
      </c>
      <c r="F31" s="150"/>
      <c r="G31" s="151"/>
      <c r="H31" s="151"/>
      <c r="I31" s="151"/>
      <c r="J31" s="151"/>
      <c r="K31" s="151"/>
      <c r="L31" s="151"/>
      <c r="M31" s="120">
        <f t="shared" si="1"/>
        <v>0</v>
      </c>
      <c r="N31" s="150"/>
      <c r="O31" s="151"/>
      <c r="P31" s="151"/>
      <c r="Q31" s="151"/>
      <c r="R31" s="151"/>
      <c r="S31" s="151"/>
      <c r="T31" s="151"/>
      <c r="U31" s="123">
        <f t="shared" si="2"/>
        <v>0</v>
      </c>
      <c r="V31" s="150">
        <v>50000</v>
      </c>
      <c r="W31" s="151"/>
      <c r="X31" s="151"/>
      <c r="Y31" s="151"/>
      <c r="Z31" s="151"/>
      <c r="AA31" s="151"/>
      <c r="AB31" s="151"/>
      <c r="AC31" s="123">
        <f t="shared" si="3"/>
        <v>50000</v>
      </c>
      <c r="AD31" s="150"/>
      <c r="AE31" s="151"/>
      <c r="AF31" s="151"/>
      <c r="AG31" s="151"/>
      <c r="AH31" s="151"/>
      <c r="AI31" s="151"/>
      <c r="AJ31" s="151"/>
      <c r="AK31" s="123">
        <f t="shared" si="4"/>
        <v>0</v>
      </c>
      <c r="AL31" s="121">
        <f t="shared" si="5"/>
        <v>50000</v>
      </c>
      <c r="AM31" s="374" t="s">
        <v>1563</v>
      </c>
      <c r="AN31" s="141">
        <v>2021</v>
      </c>
      <c r="AO31" s="147" t="s">
        <v>1521</v>
      </c>
      <c r="AP31" s="142"/>
      <c r="AQ31" s="142"/>
    </row>
    <row r="32" spans="1:43" s="148" customFormat="1" ht="69.95" customHeight="1">
      <c r="A32" s="114" t="s">
        <v>1564</v>
      </c>
      <c r="B32" s="210" t="s">
        <v>1565</v>
      </c>
      <c r="C32" s="149" t="s">
        <v>1503</v>
      </c>
      <c r="D32" s="149" t="s">
        <v>27</v>
      </c>
      <c r="E32" s="134" t="s">
        <v>1566</v>
      </c>
      <c r="F32" s="150">
        <v>302264.75999999995</v>
      </c>
      <c r="G32" s="151">
        <v>178792.74</v>
      </c>
      <c r="H32" s="151"/>
      <c r="I32" s="151"/>
      <c r="J32" s="151"/>
      <c r="K32" s="151"/>
      <c r="L32" s="151"/>
      <c r="M32" s="120">
        <f t="shared" si="1"/>
        <v>481057.49999999994</v>
      </c>
      <c r="N32" s="150"/>
      <c r="O32" s="151"/>
      <c r="P32" s="151"/>
      <c r="Q32" s="151"/>
      <c r="R32" s="151"/>
      <c r="S32" s="151"/>
      <c r="T32" s="151"/>
      <c r="U32" s="123">
        <f t="shared" si="2"/>
        <v>0</v>
      </c>
      <c r="V32" s="151"/>
      <c r="W32" s="151"/>
      <c r="X32" s="151"/>
      <c r="Y32" s="151"/>
      <c r="Z32" s="151"/>
      <c r="AA32" s="151"/>
      <c r="AB32" s="151"/>
      <c r="AC32" s="123">
        <f t="shared" si="3"/>
        <v>0</v>
      </c>
      <c r="AD32" s="151"/>
      <c r="AE32" s="151"/>
      <c r="AF32" s="151"/>
      <c r="AG32" s="151"/>
      <c r="AH32" s="151"/>
      <c r="AI32" s="151"/>
      <c r="AJ32" s="151"/>
      <c r="AK32" s="123">
        <f t="shared" si="4"/>
        <v>0</v>
      </c>
      <c r="AL32" s="121">
        <f t="shared" si="5"/>
        <v>481057.49999999994</v>
      </c>
      <c r="AM32" s="374" t="s">
        <v>1567</v>
      </c>
      <c r="AN32" s="141">
        <v>2018</v>
      </c>
      <c r="AO32" s="147" t="s">
        <v>1521</v>
      </c>
      <c r="AP32" s="147" t="s">
        <v>33</v>
      </c>
      <c r="AQ32" s="142" t="s">
        <v>186</v>
      </c>
    </row>
    <row r="33" spans="1:43" s="148" customFormat="1" ht="69.95" customHeight="1">
      <c r="A33" s="114" t="s">
        <v>1568</v>
      </c>
      <c r="B33" s="210" t="s">
        <v>1569</v>
      </c>
      <c r="C33" s="149" t="s">
        <v>1503</v>
      </c>
      <c r="D33" s="147" t="s">
        <v>1538</v>
      </c>
      <c r="E33" s="134" t="s">
        <v>1539</v>
      </c>
      <c r="F33" s="150"/>
      <c r="G33" s="151"/>
      <c r="H33" s="151"/>
      <c r="I33" s="151"/>
      <c r="J33" s="151"/>
      <c r="K33" s="151"/>
      <c r="L33" s="151"/>
      <c r="M33" s="120">
        <f t="shared" si="1"/>
        <v>0</v>
      </c>
      <c r="N33" s="150">
        <v>45000</v>
      </c>
      <c r="O33" s="151"/>
      <c r="P33" s="151"/>
      <c r="Q33" s="151"/>
      <c r="R33" s="151"/>
      <c r="S33" s="151"/>
      <c r="T33" s="151"/>
      <c r="U33" s="123">
        <f t="shared" si="2"/>
        <v>45000</v>
      </c>
      <c r="V33" s="151"/>
      <c r="W33" s="151"/>
      <c r="X33" s="151"/>
      <c r="Y33" s="151"/>
      <c r="Z33" s="151"/>
      <c r="AA33" s="151"/>
      <c r="AB33" s="151"/>
      <c r="AC33" s="123">
        <f t="shared" si="3"/>
        <v>0</v>
      </c>
      <c r="AD33" s="151"/>
      <c r="AE33" s="151"/>
      <c r="AF33" s="151"/>
      <c r="AG33" s="151"/>
      <c r="AH33" s="151"/>
      <c r="AI33" s="151"/>
      <c r="AJ33" s="151"/>
      <c r="AK33" s="123">
        <f t="shared" si="4"/>
        <v>0</v>
      </c>
      <c r="AL33" s="121">
        <f t="shared" si="5"/>
        <v>45000</v>
      </c>
      <c r="AM33" s="374" t="s">
        <v>1570</v>
      </c>
      <c r="AN33" s="141">
        <v>2021</v>
      </c>
      <c r="AO33" s="147" t="s">
        <v>1521</v>
      </c>
      <c r="AP33" s="142"/>
      <c r="AQ33" s="142"/>
    </row>
    <row r="34" spans="1:43" s="148" customFormat="1" ht="69.95" customHeight="1">
      <c r="A34" s="114" t="s">
        <v>1571</v>
      </c>
      <c r="B34" s="210" t="s">
        <v>1572</v>
      </c>
      <c r="C34" s="149" t="s">
        <v>1503</v>
      </c>
      <c r="D34" s="147" t="s">
        <v>1538</v>
      </c>
      <c r="E34" s="134" t="s">
        <v>1539</v>
      </c>
      <c r="F34" s="150"/>
      <c r="G34" s="151"/>
      <c r="H34" s="151"/>
      <c r="I34" s="151"/>
      <c r="J34" s="151"/>
      <c r="K34" s="151"/>
      <c r="L34" s="151"/>
      <c r="M34" s="120">
        <f t="shared" si="1"/>
        <v>0</v>
      </c>
      <c r="N34" s="150">
        <v>100000</v>
      </c>
      <c r="O34" s="151"/>
      <c r="P34" s="151"/>
      <c r="Q34" s="151"/>
      <c r="R34" s="151"/>
      <c r="S34" s="151"/>
      <c r="T34" s="151"/>
      <c r="U34" s="123">
        <f t="shared" si="2"/>
        <v>100000</v>
      </c>
      <c r="V34" s="151"/>
      <c r="W34" s="151"/>
      <c r="X34" s="151"/>
      <c r="Y34" s="151"/>
      <c r="Z34" s="151"/>
      <c r="AA34" s="151"/>
      <c r="AB34" s="151"/>
      <c r="AC34" s="123">
        <f t="shared" si="3"/>
        <v>0</v>
      </c>
      <c r="AD34" s="151"/>
      <c r="AE34" s="151"/>
      <c r="AF34" s="151"/>
      <c r="AG34" s="151"/>
      <c r="AH34" s="151"/>
      <c r="AI34" s="151"/>
      <c r="AJ34" s="151"/>
      <c r="AK34" s="123">
        <f t="shared" si="4"/>
        <v>0</v>
      </c>
      <c r="AL34" s="121">
        <f t="shared" si="5"/>
        <v>100000</v>
      </c>
      <c r="AM34" s="173" t="s">
        <v>1573</v>
      </c>
      <c r="AN34" s="141">
        <v>2021</v>
      </c>
      <c r="AO34" s="147" t="s">
        <v>1521</v>
      </c>
      <c r="AP34" s="142"/>
      <c r="AQ34" s="142"/>
    </row>
    <row r="35" spans="1:43" s="148" customFormat="1" ht="69.95" customHeight="1">
      <c r="A35" s="114" t="s">
        <v>1574</v>
      </c>
      <c r="B35" s="210" t="s">
        <v>1575</v>
      </c>
      <c r="C35" s="149" t="s">
        <v>1509</v>
      </c>
      <c r="D35" s="147" t="s">
        <v>1538</v>
      </c>
      <c r="E35" s="134" t="s">
        <v>1539</v>
      </c>
      <c r="F35" s="150"/>
      <c r="G35" s="151"/>
      <c r="H35" s="151"/>
      <c r="I35" s="151"/>
      <c r="J35" s="151"/>
      <c r="K35" s="151"/>
      <c r="L35" s="151"/>
      <c r="M35" s="120">
        <f t="shared" si="1"/>
        <v>0</v>
      </c>
      <c r="N35" s="150">
        <v>70000</v>
      </c>
      <c r="O35" s="151"/>
      <c r="P35" s="151"/>
      <c r="Q35" s="151"/>
      <c r="R35" s="151"/>
      <c r="S35" s="151"/>
      <c r="T35" s="151"/>
      <c r="U35" s="123">
        <f t="shared" si="2"/>
        <v>70000</v>
      </c>
      <c r="V35" s="151"/>
      <c r="W35" s="151"/>
      <c r="X35" s="151"/>
      <c r="Y35" s="151"/>
      <c r="Z35" s="151"/>
      <c r="AA35" s="151"/>
      <c r="AB35" s="151"/>
      <c r="AC35" s="123">
        <f t="shared" si="3"/>
        <v>0</v>
      </c>
      <c r="AD35" s="151"/>
      <c r="AE35" s="151"/>
      <c r="AF35" s="151"/>
      <c r="AG35" s="151"/>
      <c r="AH35" s="151"/>
      <c r="AI35" s="151"/>
      <c r="AJ35" s="151"/>
      <c r="AK35" s="123">
        <f t="shared" si="4"/>
        <v>0</v>
      </c>
      <c r="AL35" s="121">
        <f t="shared" si="5"/>
        <v>70000</v>
      </c>
      <c r="AM35" s="173" t="s">
        <v>1576</v>
      </c>
      <c r="AN35" s="141">
        <v>2021</v>
      </c>
      <c r="AO35" s="147" t="s">
        <v>1521</v>
      </c>
      <c r="AP35" s="142"/>
      <c r="AQ35" s="142"/>
    </row>
    <row r="36" spans="1:43" s="148" customFormat="1" ht="69.95" customHeight="1">
      <c r="A36" s="114" t="s">
        <v>1577</v>
      </c>
      <c r="B36" s="210" t="s">
        <v>1578</v>
      </c>
      <c r="C36" s="149" t="s">
        <v>1509</v>
      </c>
      <c r="D36" s="147" t="s">
        <v>1538</v>
      </c>
      <c r="E36" s="134" t="s">
        <v>1539</v>
      </c>
      <c r="F36" s="150"/>
      <c r="G36" s="151"/>
      <c r="H36" s="151"/>
      <c r="I36" s="151"/>
      <c r="J36" s="151"/>
      <c r="K36" s="151"/>
      <c r="L36" s="151"/>
      <c r="M36" s="120">
        <f t="shared" si="1"/>
        <v>0</v>
      </c>
      <c r="N36" s="150">
        <v>50000</v>
      </c>
      <c r="O36" s="151"/>
      <c r="P36" s="151"/>
      <c r="Q36" s="151"/>
      <c r="R36" s="151"/>
      <c r="S36" s="151"/>
      <c r="T36" s="151"/>
      <c r="U36" s="123">
        <f t="shared" si="2"/>
        <v>50000</v>
      </c>
      <c r="V36" s="151"/>
      <c r="W36" s="151"/>
      <c r="X36" s="151"/>
      <c r="Y36" s="151"/>
      <c r="Z36" s="151"/>
      <c r="AA36" s="151"/>
      <c r="AB36" s="151"/>
      <c r="AC36" s="123">
        <f t="shared" si="3"/>
        <v>0</v>
      </c>
      <c r="AD36" s="151"/>
      <c r="AE36" s="151"/>
      <c r="AF36" s="151"/>
      <c r="AG36" s="151"/>
      <c r="AH36" s="151"/>
      <c r="AI36" s="151"/>
      <c r="AJ36" s="151"/>
      <c r="AK36" s="123">
        <f t="shared" si="4"/>
        <v>0</v>
      </c>
      <c r="AL36" s="121">
        <f t="shared" si="5"/>
        <v>50000</v>
      </c>
      <c r="AM36" s="173" t="s">
        <v>1579</v>
      </c>
      <c r="AN36" s="141">
        <v>2021</v>
      </c>
      <c r="AO36" s="147" t="s">
        <v>1521</v>
      </c>
      <c r="AP36" s="142"/>
      <c r="AQ36" s="142"/>
    </row>
    <row r="37" spans="1:43" s="148" customFormat="1" ht="69.95" customHeight="1">
      <c r="A37" s="114" t="s">
        <v>1580</v>
      </c>
      <c r="B37" s="210" t="s">
        <v>1581</v>
      </c>
      <c r="C37" s="149" t="s">
        <v>1582</v>
      </c>
      <c r="D37" s="147" t="s">
        <v>1538</v>
      </c>
      <c r="E37" s="376" t="s">
        <v>1583</v>
      </c>
      <c r="F37" s="150"/>
      <c r="G37" s="151"/>
      <c r="H37" s="151"/>
      <c r="I37" s="151"/>
      <c r="J37" s="151"/>
      <c r="K37" s="151"/>
      <c r="L37" s="151"/>
      <c r="M37" s="120">
        <f t="shared" si="1"/>
        <v>0</v>
      </c>
      <c r="N37" s="150"/>
      <c r="O37" s="151"/>
      <c r="P37" s="151"/>
      <c r="Q37" s="151"/>
      <c r="R37" s="151"/>
      <c r="S37" s="151"/>
      <c r="T37" s="151"/>
      <c r="U37" s="123">
        <f t="shared" si="2"/>
        <v>0</v>
      </c>
      <c r="V37" s="151">
        <v>500000</v>
      </c>
      <c r="W37" s="151"/>
      <c r="X37" s="151"/>
      <c r="Y37" s="151"/>
      <c r="Z37" s="151"/>
      <c r="AA37" s="151"/>
      <c r="AB37" s="151"/>
      <c r="AC37" s="123">
        <f t="shared" si="3"/>
        <v>500000</v>
      </c>
      <c r="AD37" s="151"/>
      <c r="AE37" s="151"/>
      <c r="AF37" s="151"/>
      <c r="AG37" s="151"/>
      <c r="AH37" s="151"/>
      <c r="AI37" s="151"/>
      <c r="AJ37" s="151"/>
      <c r="AK37" s="123">
        <f t="shared" si="4"/>
        <v>0</v>
      </c>
      <c r="AL37" s="121">
        <f t="shared" si="5"/>
        <v>500000</v>
      </c>
      <c r="AM37" s="173" t="s">
        <v>1584</v>
      </c>
      <c r="AN37" s="141">
        <v>2021</v>
      </c>
      <c r="AO37" s="147" t="s">
        <v>1521</v>
      </c>
      <c r="AP37" s="142"/>
      <c r="AQ37" s="142"/>
    </row>
    <row r="38" spans="1:43" s="148" customFormat="1" ht="69.95" customHeight="1">
      <c r="A38" s="114" t="s">
        <v>1585</v>
      </c>
      <c r="B38" s="210" t="s">
        <v>1586</v>
      </c>
      <c r="C38" s="149" t="s">
        <v>1582</v>
      </c>
      <c r="D38" s="147" t="s">
        <v>1538</v>
      </c>
      <c r="E38" s="134" t="s">
        <v>1539</v>
      </c>
      <c r="F38" s="150"/>
      <c r="G38" s="151"/>
      <c r="H38" s="151"/>
      <c r="I38" s="151"/>
      <c r="J38" s="151"/>
      <c r="K38" s="151"/>
      <c r="L38" s="151"/>
      <c r="M38" s="120">
        <f t="shared" si="1"/>
        <v>0</v>
      </c>
      <c r="N38" s="150"/>
      <c r="O38" s="151"/>
      <c r="P38" s="151"/>
      <c r="Q38" s="151"/>
      <c r="R38" s="151"/>
      <c r="S38" s="151"/>
      <c r="T38" s="151"/>
      <c r="U38" s="123">
        <f t="shared" si="2"/>
        <v>0</v>
      </c>
      <c r="V38" s="151">
        <v>145000</v>
      </c>
      <c r="W38" s="151"/>
      <c r="X38" s="151"/>
      <c r="Y38" s="151"/>
      <c r="Z38" s="151"/>
      <c r="AA38" s="151"/>
      <c r="AB38" s="151"/>
      <c r="AC38" s="123">
        <f t="shared" si="3"/>
        <v>145000</v>
      </c>
      <c r="AD38" s="151"/>
      <c r="AE38" s="151"/>
      <c r="AF38" s="151"/>
      <c r="AG38" s="151"/>
      <c r="AH38" s="151"/>
      <c r="AI38" s="151"/>
      <c r="AJ38" s="151"/>
      <c r="AK38" s="123">
        <f t="shared" si="4"/>
        <v>0</v>
      </c>
      <c r="AL38" s="121">
        <f t="shared" si="5"/>
        <v>145000</v>
      </c>
      <c r="AM38" s="173" t="s">
        <v>1587</v>
      </c>
      <c r="AN38" s="141">
        <v>2021</v>
      </c>
      <c r="AO38" s="147" t="s">
        <v>1521</v>
      </c>
      <c r="AP38" s="142"/>
      <c r="AQ38" s="142"/>
    </row>
    <row r="39" spans="1:43" s="148" customFormat="1" ht="69.95" customHeight="1">
      <c r="A39" s="114" t="s">
        <v>1588</v>
      </c>
      <c r="B39" s="210" t="s">
        <v>1589</v>
      </c>
      <c r="C39" s="149" t="s">
        <v>1582</v>
      </c>
      <c r="D39" s="147" t="s">
        <v>1538</v>
      </c>
      <c r="E39" s="134" t="s">
        <v>1539</v>
      </c>
      <c r="F39" s="150"/>
      <c r="G39" s="151"/>
      <c r="H39" s="151"/>
      <c r="I39" s="151"/>
      <c r="J39" s="151"/>
      <c r="K39" s="151"/>
      <c r="L39" s="151"/>
      <c r="M39" s="120">
        <f t="shared" si="1"/>
        <v>0</v>
      </c>
      <c r="N39" s="150"/>
      <c r="O39" s="151"/>
      <c r="P39" s="151"/>
      <c r="Q39" s="151"/>
      <c r="R39" s="151"/>
      <c r="S39" s="151"/>
      <c r="T39" s="151"/>
      <c r="U39" s="123">
        <f t="shared" si="2"/>
        <v>0</v>
      </c>
      <c r="V39" s="151">
        <v>62000</v>
      </c>
      <c r="W39" s="151"/>
      <c r="X39" s="151"/>
      <c r="Y39" s="151"/>
      <c r="Z39" s="151"/>
      <c r="AA39" s="151"/>
      <c r="AB39" s="151"/>
      <c r="AC39" s="123">
        <f t="shared" si="3"/>
        <v>62000</v>
      </c>
      <c r="AD39" s="151"/>
      <c r="AE39" s="151"/>
      <c r="AF39" s="151"/>
      <c r="AG39" s="151"/>
      <c r="AH39" s="151"/>
      <c r="AI39" s="151"/>
      <c r="AJ39" s="151"/>
      <c r="AK39" s="123">
        <f t="shared" si="4"/>
        <v>0</v>
      </c>
      <c r="AL39" s="121">
        <f t="shared" si="5"/>
        <v>62000</v>
      </c>
      <c r="AM39" s="173" t="s">
        <v>1590</v>
      </c>
      <c r="AN39" s="141">
        <v>2021</v>
      </c>
      <c r="AO39" s="147" t="s">
        <v>1521</v>
      </c>
      <c r="AP39" s="142"/>
      <c r="AQ39" s="142"/>
    </row>
    <row r="40" spans="1:43" s="148" customFormat="1" ht="69.95" customHeight="1">
      <c r="A40" s="114" t="s">
        <v>1591</v>
      </c>
      <c r="B40" s="210" t="s">
        <v>1592</v>
      </c>
      <c r="C40" s="149" t="s">
        <v>1582</v>
      </c>
      <c r="D40" s="147" t="s">
        <v>1538</v>
      </c>
      <c r="E40" s="376" t="s">
        <v>1583</v>
      </c>
      <c r="F40" s="150"/>
      <c r="G40" s="151"/>
      <c r="H40" s="151"/>
      <c r="I40" s="151"/>
      <c r="J40" s="151"/>
      <c r="K40" s="151"/>
      <c r="L40" s="151"/>
      <c r="M40" s="120">
        <f t="shared" si="1"/>
        <v>0</v>
      </c>
      <c r="N40" s="150">
        <v>0</v>
      </c>
      <c r="O40" s="151"/>
      <c r="P40" s="151"/>
      <c r="Q40" s="151"/>
      <c r="R40" s="151"/>
      <c r="S40" s="151"/>
      <c r="T40" s="151"/>
      <c r="U40" s="123">
        <f t="shared" si="2"/>
        <v>0</v>
      </c>
      <c r="V40" s="150">
        <v>29737</v>
      </c>
      <c r="W40" s="151"/>
      <c r="X40" s="151"/>
      <c r="Y40" s="151"/>
      <c r="Z40" s="151"/>
      <c r="AA40" s="151"/>
      <c r="AB40" s="151"/>
      <c r="AC40" s="123">
        <f t="shared" si="3"/>
        <v>29737</v>
      </c>
      <c r="AD40" s="150"/>
      <c r="AE40" s="151"/>
      <c r="AF40" s="151"/>
      <c r="AG40" s="151"/>
      <c r="AH40" s="151"/>
      <c r="AI40" s="151"/>
      <c r="AJ40" s="151"/>
      <c r="AK40" s="123">
        <f t="shared" si="4"/>
        <v>0</v>
      </c>
      <c r="AL40" s="121">
        <f t="shared" si="5"/>
        <v>29737</v>
      </c>
      <c r="AM40" s="173" t="s">
        <v>1593</v>
      </c>
      <c r="AN40" s="141">
        <v>2020</v>
      </c>
      <c r="AO40" s="147" t="s">
        <v>1521</v>
      </c>
      <c r="AP40" s="147" t="s">
        <v>33</v>
      </c>
      <c r="AQ40" s="142" t="s">
        <v>186</v>
      </c>
    </row>
    <row r="41" spans="1:43" s="148" customFormat="1" ht="69.95" customHeight="1">
      <c r="A41" s="114" t="s">
        <v>1594</v>
      </c>
      <c r="B41" s="210" t="s">
        <v>1595</v>
      </c>
      <c r="C41" s="149" t="s">
        <v>1582</v>
      </c>
      <c r="D41" s="149" t="s">
        <v>27</v>
      </c>
      <c r="E41" s="376" t="s">
        <v>1583</v>
      </c>
      <c r="F41" s="150">
        <v>0</v>
      </c>
      <c r="G41" s="151"/>
      <c r="H41" s="151"/>
      <c r="I41" s="151"/>
      <c r="J41" s="151"/>
      <c r="K41" s="151"/>
      <c r="L41" s="151"/>
      <c r="M41" s="120">
        <f t="shared" si="1"/>
        <v>0</v>
      </c>
      <c r="N41" s="150">
        <v>238000</v>
      </c>
      <c r="O41" s="151"/>
      <c r="P41" s="151"/>
      <c r="Q41" s="151"/>
      <c r="R41" s="151"/>
      <c r="S41" s="151"/>
      <c r="T41" s="151"/>
      <c r="U41" s="123">
        <f t="shared" si="2"/>
        <v>238000</v>
      </c>
      <c r="V41" s="151"/>
      <c r="W41" s="151"/>
      <c r="X41" s="151"/>
      <c r="Y41" s="151"/>
      <c r="Z41" s="151"/>
      <c r="AA41" s="151"/>
      <c r="AB41" s="151"/>
      <c r="AC41" s="123">
        <f t="shared" si="3"/>
        <v>0</v>
      </c>
      <c r="AD41" s="151"/>
      <c r="AE41" s="151"/>
      <c r="AF41" s="151"/>
      <c r="AG41" s="151"/>
      <c r="AH41" s="151"/>
      <c r="AI41" s="151"/>
      <c r="AJ41" s="151"/>
      <c r="AK41" s="123">
        <f t="shared" si="4"/>
        <v>0</v>
      </c>
      <c r="AL41" s="121">
        <f t="shared" si="5"/>
        <v>238000</v>
      </c>
      <c r="AM41" s="173" t="s">
        <v>1596</v>
      </c>
      <c r="AN41" s="141">
        <v>2019</v>
      </c>
      <c r="AO41" s="147" t="s">
        <v>32</v>
      </c>
      <c r="AP41" s="147" t="s">
        <v>33</v>
      </c>
      <c r="AQ41" s="142" t="s">
        <v>186</v>
      </c>
    </row>
    <row r="42" spans="1:43" s="148" customFormat="1" ht="69.95" customHeight="1">
      <c r="A42" s="114" t="s">
        <v>1597</v>
      </c>
      <c r="B42" s="210" t="s">
        <v>1598</v>
      </c>
      <c r="C42" s="149" t="s">
        <v>1582</v>
      </c>
      <c r="D42" s="147" t="s">
        <v>1538</v>
      </c>
      <c r="E42" s="376" t="s">
        <v>1583</v>
      </c>
      <c r="F42" s="150"/>
      <c r="G42" s="151"/>
      <c r="H42" s="151"/>
      <c r="I42" s="151"/>
      <c r="J42" s="151"/>
      <c r="K42" s="151"/>
      <c r="L42" s="151"/>
      <c r="M42" s="120">
        <f t="shared" si="1"/>
        <v>0</v>
      </c>
      <c r="N42" s="150"/>
      <c r="O42" s="151"/>
      <c r="P42" s="151"/>
      <c r="Q42" s="151"/>
      <c r="R42" s="151"/>
      <c r="S42" s="151"/>
      <c r="T42" s="151"/>
      <c r="U42" s="123">
        <f t="shared" si="2"/>
        <v>0</v>
      </c>
      <c r="V42" s="150">
        <v>4000</v>
      </c>
      <c r="W42" s="151"/>
      <c r="X42" s="151"/>
      <c r="Y42" s="151"/>
      <c r="Z42" s="151"/>
      <c r="AA42" s="151"/>
      <c r="AB42" s="151"/>
      <c r="AC42" s="123">
        <f t="shared" si="3"/>
        <v>4000</v>
      </c>
      <c r="AD42" s="150"/>
      <c r="AE42" s="151"/>
      <c r="AF42" s="151"/>
      <c r="AG42" s="151"/>
      <c r="AH42" s="151"/>
      <c r="AI42" s="151"/>
      <c r="AJ42" s="151"/>
      <c r="AK42" s="123">
        <f t="shared" si="4"/>
        <v>0</v>
      </c>
      <c r="AL42" s="121">
        <f t="shared" si="5"/>
        <v>4000</v>
      </c>
      <c r="AM42" s="173" t="s">
        <v>1599</v>
      </c>
      <c r="AN42" s="141">
        <v>2020</v>
      </c>
      <c r="AO42" s="147" t="s">
        <v>1521</v>
      </c>
      <c r="AP42" s="147" t="s">
        <v>33</v>
      </c>
      <c r="AQ42" s="142" t="s">
        <v>186</v>
      </c>
    </row>
    <row r="43" spans="1:43" s="148" customFormat="1" ht="69.95" customHeight="1">
      <c r="A43" s="114" t="s">
        <v>1600</v>
      </c>
      <c r="B43" s="210" t="s">
        <v>1601</v>
      </c>
      <c r="C43" s="149" t="s">
        <v>1582</v>
      </c>
      <c r="D43" s="147" t="s">
        <v>1538</v>
      </c>
      <c r="E43" s="376" t="s">
        <v>1583</v>
      </c>
      <c r="F43" s="150"/>
      <c r="G43" s="151"/>
      <c r="H43" s="151"/>
      <c r="I43" s="151"/>
      <c r="J43" s="151"/>
      <c r="K43" s="151"/>
      <c r="L43" s="151"/>
      <c r="M43" s="120">
        <f t="shared" si="1"/>
        <v>0</v>
      </c>
      <c r="N43" s="150"/>
      <c r="O43" s="151"/>
      <c r="P43" s="151"/>
      <c r="Q43" s="151"/>
      <c r="R43" s="151"/>
      <c r="S43" s="151"/>
      <c r="T43" s="151"/>
      <c r="U43" s="123">
        <f t="shared" si="2"/>
        <v>0</v>
      </c>
      <c r="V43" s="150">
        <v>16000</v>
      </c>
      <c r="W43" s="151"/>
      <c r="X43" s="151"/>
      <c r="Y43" s="151"/>
      <c r="Z43" s="151"/>
      <c r="AA43" s="151"/>
      <c r="AB43" s="151"/>
      <c r="AC43" s="123">
        <f t="shared" si="3"/>
        <v>16000</v>
      </c>
      <c r="AD43" s="150"/>
      <c r="AE43" s="151"/>
      <c r="AF43" s="151"/>
      <c r="AG43" s="151"/>
      <c r="AH43" s="151"/>
      <c r="AI43" s="151"/>
      <c r="AJ43" s="151"/>
      <c r="AK43" s="123">
        <f t="shared" si="4"/>
        <v>0</v>
      </c>
      <c r="AL43" s="121">
        <f t="shared" si="5"/>
        <v>16000</v>
      </c>
      <c r="AM43" s="173" t="s">
        <v>1602</v>
      </c>
      <c r="AN43" s="141">
        <v>2021</v>
      </c>
      <c r="AO43" s="147" t="s">
        <v>1521</v>
      </c>
      <c r="AP43" s="142"/>
      <c r="AQ43" s="142"/>
    </row>
    <row r="44" spans="1:43" s="148" customFormat="1" ht="69.95" customHeight="1">
      <c r="A44" s="114" t="s">
        <v>1603</v>
      </c>
      <c r="B44" s="210" t="s">
        <v>1604</v>
      </c>
      <c r="C44" s="149" t="s">
        <v>1582</v>
      </c>
      <c r="D44" s="149" t="s">
        <v>27</v>
      </c>
      <c r="E44" s="376" t="s">
        <v>1583</v>
      </c>
      <c r="F44" s="150">
        <v>0</v>
      </c>
      <c r="G44" s="151"/>
      <c r="H44" s="151"/>
      <c r="I44" s="151"/>
      <c r="J44" s="151"/>
      <c r="K44" s="151"/>
      <c r="L44" s="151"/>
      <c r="M44" s="120">
        <f t="shared" si="1"/>
        <v>0</v>
      </c>
      <c r="N44" s="150"/>
      <c r="O44" s="151"/>
      <c r="P44" s="151"/>
      <c r="Q44" s="151"/>
      <c r="R44" s="151"/>
      <c r="S44" s="151"/>
      <c r="T44" s="151"/>
      <c r="U44" s="123">
        <f t="shared" si="2"/>
        <v>0</v>
      </c>
      <c r="V44" s="150">
        <v>3000</v>
      </c>
      <c r="W44" s="151"/>
      <c r="X44" s="151"/>
      <c r="Y44" s="151"/>
      <c r="Z44" s="151"/>
      <c r="AA44" s="151"/>
      <c r="AB44" s="151"/>
      <c r="AC44" s="123">
        <f t="shared" si="3"/>
        <v>3000</v>
      </c>
      <c r="AD44" s="150"/>
      <c r="AE44" s="151"/>
      <c r="AF44" s="151"/>
      <c r="AG44" s="151"/>
      <c r="AH44" s="151"/>
      <c r="AI44" s="151"/>
      <c r="AJ44" s="151"/>
      <c r="AK44" s="123">
        <f t="shared" si="4"/>
        <v>0</v>
      </c>
      <c r="AL44" s="121">
        <f t="shared" si="5"/>
        <v>3000</v>
      </c>
      <c r="AM44" s="173" t="s">
        <v>1605</v>
      </c>
      <c r="AN44" s="141">
        <v>2020</v>
      </c>
      <c r="AO44" s="147" t="s">
        <v>1521</v>
      </c>
      <c r="AP44" s="147" t="s">
        <v>33</v>
      </c>
      <c r="AQ44" s="142" t="s">
        <v>186</v>
      </c>
    </row>
    <row r="45" spans="1:43" s="148" customFormat="1" ht="69.95" customHeight="1">
      <c r="A45" s="114" t="s">
        <v>1606</v>
      </c>
      <c r="B45" s="210" t="s">
        <v>1607</v>
      </c>
      <c r="C45" s="149" t="s">
        <v>1582</v>
      </c>
      <c r="D45" s="147" t="s">
        <v>1538</v>
      </c>
      <c r="E45" s="376" t="s">
        <v>1583</v>
      </c>
      <c r="F45" s="150"/>
      <c r="G45" s="151"/>
      <c r="H45" s="151"/>
      <c r="I45" s="151"/>
      <c r="J45" s="151"/>
      <c r="K45" s="151"/>
      <c r="L45" s="151"/>
      <c r="M45" s="120">
        <f t="shared" si="1"/>
        <v>0</v>
      </c>
      <c r="N45" s="150">
        <v>50000</v>
      </c>
      <c r="O45" s="151"/>
      <c r="P45" s="151"/>
      <c r="Q45" s="151"/>
      <c r="R45" s="151"/>
      <c r="S45" s="151"/>
      <c r="T45" s="151"/>
      <c r="U45" s="123">
        <f t="shared" si="2"/>
        <v>50000</v>
      </c>
      <c r="V45" s="151"/>
      <c r="W45" s="151"/>
      <c r="X45" s="151"/>
      <c r="Y45" s="151"/>
      <c r="Z45" s="151"/>
      <c r="AA45" s="151"/>
      <c r="AB45" s="151"/>
      <c r="AC45" s="123">
        <f t="shared" si="3"/>
        <v>0</v>
      </c>
      <c r="AD45" s="151"/>
      <c r="AE45" s="151"/>
      <c r="AF45" s="151"/>
      <c r="AG45" s="151"/>
      <c r="AH45" s="151"/>
      <c r="AI45" s="151"/>
      <c r="AJ45" s="151"/>
      <c r="AK45" s="123">
        <f t="shared" si="4"/>
        <v>0</v>
      </c>
      <c r="AL45" s="121">
        <f t="shared" si="5"/>
        <v>50000</v>
      </c>
      <c r="AM45" s="173" t="s">
        <v>1608</v>
      </c>
      <c r="AN45" s="141">
        <v>2019</v>
      </c>
      <c r="AO45" s="147" t="s">
        <v>1521</v>
      </c>
      <c r="AP45" s="147" t="s">
        <v>33</v>
      </c>
      <c r="AQ45" s="142" t="s">
        <v>186</v>
      </c>
    </row>
    <row r="46" spans="1:43" s="148" customFormat="1" ht="69.95" customHeight="1">
      <c r="A46" s="114" t="s">
        <v>1609</v>
      </c>
      <c r="B46" s="210" t="s">
        <v>1610</v>
      </c>
      <c r="C46" s="149" t="s">
        <v>1582</v>
      </c>
      <c r="D46" s="147" t="s">
        <v>1538</v>
      </c>
      <c r="E46" s="376" t="s">
        <v>1583</v>
      </c>
      <c r="F46" s="150"/>
      <c r="G46" s="151"/>
      <c r="H46" s="151"/>
      <c r="I46" s="151"/>
      <c r="J46" s="151"/>
      <c r="K46" s="151"/>
      <c r="L46" s="151"/>
      <c r="M46" s="120">
        <f t="shared" si="1"/>
        <v>0</v>
      </c>
      <c r="N46" s="150">
        <v>0</v>
      </c>
      <c r="O46" s="151"/>
      <c r="P46" s="151"/>
      <c r="Q46" s="151"/>
      <c r="R46" s="151"/>
      <c r="S46" s="151"/>
      <c r="T46" s="151"/>
      <c r="U46" s="123">
        <f t="shared" si="2"/>
        <v>0</v>
      </c>
      <c r="V46" s="150">
        <v>50000</v>
      </c>
      <c r="W46" s="151"/>
      <c r="X46" s="151"/>
      <c r="Y46" s="151"/>
      <c r="Z46" s="151"/>
      <c r="AA46" s="151"/>
      <c r="AB46" s="151"/>
      <c r="AC46" s="123">
        <f t="shared" si="3"/>
        <v>50000</v>
      </c>
      <c r="AD46" s="150"/>
      <c r="AE46" s="151"/>
      <c r="AF46" s="151"/>
      <c r="AG46" s="151"/>
      <c r="AH46" s="151"/>
      <c r="AI46" s="151"/>
      <c r="AJ46" s="151"/>
      <c r="AK46" s="123">
        <f t="shared" si="4"/>
        <v>0</v>
      </c>
      <c r="AL46" s="121">
        <f t="shared" si="5"/>
        <v>50000</v>
      </c>
      <c r="AM46" s="173" t="s">
        <v>1611</v>
      </c>
      <c r="AN46" s="141">
        <v>2021</v>
      </c>
      <c r="AO46" s="147" t="s">
        <v>1521</v>
      </c>
      <c r="AP46" s="142"/>
      <c r="AQ46" s="142"/>
    </row>
    <row r="47" spans="1:43" s="148" customFormat="1" ht="69.95" customHeight="1">
      <c r="A47" s="114" t="s">
        <v>1612</v>
      </c>
      <c r="B47" s="210" t="s">
        <v>1613</v>
      </c>
      <c r="C47" s="149" t="s">
        <v>1503</v>
      </c>
      <c r="D47" s="149" t="s">
        <v>40</v>
      </c>
      <c r="E47" s="134" t="s">
        <v>1614</v>
      </c>
      <c r="F47" s="150">
        <v>50146</v>
      </c>
      <c r="G47" s="151"/>
      <c r="H47" s="151"/>
      <c r="I47" s="151"/>
      <c r="J47" s="151"/>
      <c r="K47" s="151"/>
      <c r="L47" s="151"/>
      <c r="M47" s="120">
        <f t="shared" si="1"/>
        <v>50146</v>
      </c>
      <c r="N47" s="150"/>
      <c r="O47" s="151"/>
      <c r="P47" s="151"/>
      <c r="Q47" s="151"/>
      <c r="R47" s="151"/>
      <c r="S47" s="151"/>
      <c r="T47" s="151"/>
      <c r="U47" s="123">
        <f t="shared" si="2"/>
        <v>0</v>
      </c>
      <c r="V47" s="151"/>
      <c r="W47" s="151"/>
      <c r="X47" s="151"/>
      <c r="Y47" s="151"/>
      <c r="Z47" s="151"/>
      <c r="AA47" s="151"/>
      <c r="AB47" s="151"/>
      <c r="AC47" s="123">
        <f t="shared" si="3"/>
        <v>0</v>
      </c>
      <c r="AD47" s="151"/>
      <c r="AE47" s="151"/>
      <c r="AF47" s="151"/>
      <c r="AG47" s="151"/>
      <c r="AH47" s="151"/>
      <c r="AI47" s="151"/>
      <c r="AJ47" s="151"/>
      <c r="AK47" s="123">
        <f t="shared" si="4"/>
        <v>0</v>
      </c>
      <c r="AL47" s="121">
        <f t="shared" si="5"/>
        <v>50146</v>
      </c>
      <c r="AM47" s="173" t="s">
        <v>1615</v>
      </c>
      <c r="AN47" s="141">
        <v>2018</v>
      </c>
      <c r="AO47" s="147" t="s">
        <v>510</v>
      </c>
      <c r="AP47" s="147" t="s">
        <v>33</v>
      </c>
      <c r="AQ47" s="142" t="s">
        <v>186</v>
      </c>
    </row>
    <row r="48" spans="1:43" s="148" customFormat="1" ht="69.95" customHeight="1">
      <c r="A48" s="114" t="s">
        <v>1616</v>
      </c>
      <c r="B48" s="210" t="s">
        <v>1617</v>
      </c>
      <c r="C48" s="149" t="s">
        <v>1531</v>
      </c>
      <c r="D48" s="149" t="s">
        <v>40</v>
      </c>
      <c r="E48" s="134" t="s">
        <v>1618</v>
      </c>
      <c r="F48" s="150"/>
      <c r="G48" s="151"/>
      <c r="H48" s="151"/>
      <c r="I48" s="151"/>
      <c r="J48" s="151"/>
      <c r="K48" s="151"/>
      <c r="L48" s="151"/>
      <c r="M48" s="120">
        <f t="shared" si="1"/>
        <v>0</v>
      </c>
      <c r="N48" s="150">
        <v>6000</v>
      </c>
      <c r="O48" s="151"/>
      <c r="P48" s="151"/>
      <c r="Q48" s="151"/>
      <c r="R48" s="151"/>
      <c r="S48" s="151"/>
      <c r="T48" s="151"/>
      <c r="U48" s="123">
        <f t="shared" si="2"/>
        <v>6000</v>
      </c>
      <c r="V48" s="151"/>
      <c r="W48" s="151"/>
      <c r="X48" s="151"/>
      <c r="Y48" s="151"/>
      <c r="Z48" s="151"/>
      <c r="AA48" s="151"/>
      <c r="AB48" s="151"/>
      <c r="AC48" s="123">
        <f t="shared" si="3"/>
        <v>0</v>
      </c>
      <c r="AD48" s="151"/>
      <c r="AE48" s="151"/>
      <c r="AF48" s="151"/>
      <c r="AG48" s="151"/>
      <c r="AH48" s="151"/>
      <c r="AI48" s="151"/>
      <c r="AJ48" s="151"/>
      <c r="AK48" s="123">
        <f t="shared" si="4"/>
        <v>0</v>
      </c>
      <c r="AL48" s="121">
        <f t="shared" si="5"/>
        <v>6000</v>
      </c>
      <c r="AM48" s="173" t="s">
        <v>1619</v>
      </c>
      <c r="AN48" s="141">
        <v>2019</v>
      </c>
      <c r="AO48" s="147" t="s">
        <v>510</v>
      </c>
      <c r="AP48" s="147" t="s">
        <v>33</v>
      </c>
      <c r="AQ48" s="142" t="s">
        <v>186</v>
      </c>
    </row>
    <row r="49" spans="1:43" s="148" customFormat="1" ht="69.95" customHeight="1">
      <c r="A49" s="114" t="s">
        <v>1620</v>
      </c>
      <c r="B49" s="210" t="s">
        <v>1621</v>
      </c>
      <c r="C49" s="149" t="s">
        <v>1509</v>
      </c>
      <c r="D49" s="149" t="s">
        <v>40</v>
      </c>
      <c r="E49" s="117" t="s">
        <v>1504</v>
      </c>
      <c r="F49" s="150"/>
      <c r="G49" s="151"/>
      <c r="H49" s="151"/>
      <c r="I49" s="151"/>
      <c r="J49" s="151"/>
      <c r="K49" s="151"/>
      <c r="L49" s="151"/>
      <c r="M49" s="120">
        <f t="shared" ref="M49:M80" si="6">F49+G49+H49+J49+K49</f>
        <v>0</v>
      </c>
      <c r="N49" s="150"/>
      <c r="O49" s="151"/>
      <c r="P49" s="151"/>
      <c r="Q49" s="151"/>
      <c r="R49" s="151"/>
      <c r="S49" s="151"/>
      <c r="T49" s="151"/>
      <c r="U49" s="123">
        <f t="shared" ref="U49:U80" si="7">N49+O49+P49+R49+S49</f>
        <v>0</v>
      </c>
      <c r="V49" s="151">
        <v>3200</v>
      </c>
      <c r="W49" s="151"/>
      <c r="X49" s="151"/>
      <c r="Y49" s="151"/>
      <c r="Z49" s="151"/>
      <c r="AA49" s="151"/>
      <c r="AB49" s="151"/>
      <c r="AC49" s="123">
        <f t="shared" ref="AC49:AC80" si="8">V49+W49+X49+Z49+AA49</f>
        <v>3200</v>
      </c>
      <c r="AD49" s="151"/>
      <c r="AE49" s="151"/>
      <c r="AF49" s="151"/>
      <c r="AG49" s="151"/>
      <c r="AH49" s="151"/>
      <c r="AI49" s="151"/>
      <c r="AJ49" s="151"/>
      <c r="AK49" s="123">
        <f t="shared" ref="AK49:AK80" si="9">AD49+AE49+AF49+AH49+AI49</f>
        <v>0</v>
      </c>
      <c r="AL49" s="121">
        <f t="shared" ref="AL49:AL80" si="10">AC49+U49+M49+AK49</f>
        <v>3200</v>
      </c>
      <c r="AM49" s="377" t="s">
        <v>1622</v>
      </c>
      <c r="AN49" s="141">
        <v>2021</v>
      </c>
      <c r="AO49" s="147" t="s">
        <v>1506</v>
      </c>
      <c r="AP49" s="142"/>
      <c r="AQ49" s="142"/>
    </row>
    <row r="50" spans="1:43" s="148" customFormat="1" ht="69.95" customHeight="1">
      <c r="A50" s="114" t="s">
        <v>1623</v>
      </c>
      <c r="B50" s="210" t="s">
        <v>1624</v>
      </c>
      <c r="C50" s="149" t="s">
        <v>1509</v>
      </c>
      <c r="D50" s="149" t="s">
        <v>40</v>
      </c>
      <c r="E50" s="117" t="s">
        <v>1504</v>
      </c>
      <c r="F50" s="150"/>
      <c r="G50" s="151"/>
      <c r="H50" s="151"/>
      <c r="I50" s="151"/>
      <c r="J50" s="151"/>
      <c r="K50" s="151"/>
      <c r="L50" s="151"/>
      <c r="M50" s="120">
        <f t="shared" si="6"/>
        <v>0</v>
      </c>
      <c r="N50" s="150"/>
      <c r="O50" s="151"/>
      <c r="P50" s="151"/>
      <c r="Q50" s="151"/>
      <c r="R50" s="151"/>
      <c r="S50" s="151"/>
      <c r="T50" s="151"/>
      <c r="U50" s="123">
        <f t="shared" si="7"/>
        <v>0</v>
      </c>
      <c r="V50" s="151">
        <v>13400</v>
      </c>
      <c r="W50" s="151"/>
      <c r="X50" s="151"/>
      <c r="Y50" s="151"/>
      <c r="Z50" s="151"/>
      <c r="AA50" s="151"/>
      <c r="AB50" s="151"/>
      <c r="AC50" s="123">
        <f t="shared" si="8"/>
        <v>13400</v>
      </c>
      <c r="AD50" s="151"/>
      <c r="AE50" s="151"/>
      <c r="AF50" s="151"/>
      <c r="AG50" s="151"/>
      <c r="AH50" s="151"/>
      <c r="AI50" s="151"/>
      <c r="AJ50" s="151"/>
      <c r="AK50" s="123">
        <f t="shared" si="9"/>
        <v>0</v>
      </c>
      <c r="AL50" s="121">
        <f t="shared" si="10"/>
        <v>13400</v>
      </c>
      <c r="AM50" s="377" t="s">
        <v>1625</v>
      </c>
      <c r="AN50" s="141">
        <v>2021</v>
      </c>
      <c r="AO50" s="147" t="s">
        <v>510</v>
      </c>
      <c r="AP50" s="142"/>
      <c r="AQ50" s="142"/>
    </row>
    <row r="51" spans="1:43" s="148" customFormat="1" ht="69.95" customHeight="1">
      <c r="A51" s="114" t="s">
        <v>1626</v>
      </c>
      <c r="B51" s="210" t="s">
        <v>1627</v>
      </c>
      <c r="C51" s="149" t="s">
        <v>1509</v>
      </c>
      <c r="D51" s="149" t="s">
        <v>40</v>
      </c>
      <c r="E51" s="117" t="s">
        <v>1504</v>
      </c>
      <c r="F51" s="150"/>
      <c r="G51" s="151"/>
      <c r="H51" s="151"/>
      <c r="I51" s="151"/>
      <c r="J51" s="151"/>
      <c r="K51" s="151"/>
      <c r="L51" s="151"/>
      <c r="M51" s="120">
        <f t="shared" si="6"/>
        <v>0</v>
      </c>
      <c r="N51" s="150"/>
      <c r="O51" s="151"/>
      <c r="P51" s="151"/>
      <c r="Q51" s="151"/>
      <c r="R51" s="151"/>
      <c r="S51" s="151"/>
      <c r="T51" s="151"/>
      <c r="U51" s="123">
        <f t="shared" si="7"/>
        <v>0</v>
      </c>
      <c r="V51" s="151">
        <v>5000</v>
      </c>
      <c r="W51" s="151"/>
      <c r="X51" s="151"/>
      <c r="Y51" s="151"/>
      <c r="Z51" s="151"/>
      <c r="AA51" s="151"/>
      <c r="AB51" s="151"/>
      <c r="AC51" s="123">
        <f t="shared" si="8"/>
        <v>5000</v>
      </c>
      <c r="AD51" s="151"/>
      <c r="AE51" s="151"/>
      <c r="AF51" s="151"/>
      <c r="AG51" s="151"/>
      <c r="AH51" s="151"/>
      <c r="AI51" s="151"/>
      <c r="AJ51" s="151"/>
      <c r="AK51" s="123">
        <f t="shared" si="9"/>
        <v>0</v>
      </c>
      <c r="AL51" s="121">
        <f t="shared" si="10"/>
        <v>5000</v>
      </c>
      <c r="AM51" s="377" t="s">
        <v>1628</v>
      </c>
      <c r="AN51" s="141">
        <v>2021</v>
      </c>
      <c r="AO51" s="147" t="s">
        <v>350</v>
      </c>
      <c r="AP51" s="142"/>
      <c r="AQ51" s="142"/>
    </row>
    <row r="52" spans="1:43" s="148" customFormat="1" ht="69.95" customHeight="1">
      <c r="A52" s="114" t="s">
        <v>1629</v>
      </c>
      <c r="B52" s="210" t="s">
        <v>1630</v>
      </c>
      <c r="C52" s="149" t="s">
        <v>1509</v>
      </c>
      <c r="D52" s="149" t="s">
        <v>40</v>
      </c>
      <c r="E52" s="117" t="s">
        <v>1504</v>
      </c>
      <c r="F52" s="150"/>
      <c r="G52" s="151"/>
      <c r="H52" s="151"/>
      <c r="I52" s="151"/>
      <c r="J52" s="151"/>
      <c r="K52" s="151"/>
      <c r="L52" s="151"/>
      <c r="M52" s="120">
        <f t="shared" si="6"/>
        <v>0</v>
      </c>
      <c r="N52" s="150"/>
      <c r="O52" s="151"/>
      <c r="P52" s="151"/>
      <c r="Q52" s="151"/>
      <c r="R52" s="151"/>
      <c r="S52" s="151"/>
      <c r="T52" s="151"/>
      <c r="U52" s="123">
        <f t="shared" si="7"/>
        <v>0</v>
      </c>
      <c r="V52" s="151">
        <v>4000</v>
      </c>
      <c r="W52" s="151"/>
      <c r="X52" s="151"/>
      <c r="Y52" s="151"/>
      <c r="Z52" s="151"/>
      <c r="AA52" s="151"/>
      <c r="AB52" s="151"/>
      <c r="AC52" s="123">
        <f t="shared" si="8"/>
        <v>4000</v>
      </c>
      <c r="AD52" s="151"/>
      <c r="AE52" s="151"/>
      <c r="AF52" s="151"/>
      <c r="AG52" s="151"/>
      <c r="AH52" s="151"/>
      <c r="AI52" s="151"/>
      <c r="AJ52" s="151"/>
      <c r="AK52" s="123">
        <f t="shared" si="9"/>
        <v>0</v>
      </c>
      <c r="AL52" s="121">
        <f t="shared" si="10"/>
        <v>4000</v>
      </c>
      <c r="AM52" s="377" t="s">
        <v>1631</v>
      </c>
      <c r="AN52" s="141">
        <v>2021</v>
      </c>
      <c r="AO52" s="147" t="s">
        <v>320</v>
      </c>
      <c r="AP52" s="142"/>
      <c r="AQ52" s="142"/>
    </row>
    <row r="53" spans="1:43" s="148" customFormat="1" ht="69.95" customHeight="1">
      <c r="A53" s="114" t="s">
        <v>1632</v>
      </c>
      <c r="B53" s="210" t="s">
        <v>1633</v>
      </c>
      <c r="C53" s="149" t="s">
        <v>1509</v>
      </c>
      <c r="D53" s="149" t="s">
        <v>40</v>
      </c>
      <c r="E53" s="117" t="s">
        <v>1504</v>
      </c>
      <c r="F53" s="150"/>
      <c r="G53" s="151"/>
      <c r="H53" s="151"/>
      <c r="I53" s="151"/>
      <c r="J53" s="151"/>
      <c r="K53" s="151"/>
      <c r="L53" s="151"/>
      <c r="M53" s="120">
        <f t="shared" si="6"/>
        <v>0</v>
      </c>
      <c r="N53" s="150"/>
      <c r="O53" s="151"/>
      <c r="P53" s="151"/>
      <c r="Q53" s="151"/>
      <c r="R53" s="151"/>
      <c r="S53" s="151"/>
      <c r="T53" s="151"/>
      <c r="U53" s="123">
        <f t="shared" si="7"/>
        <v>0</v>
      </c>
      <c r="V53" s="151">
        <v>1300</v>
      </c>
      <c r="W53" s="151"/>
      <c r="X53" s="151"/>
      <c r="Y53" s="151"/>
      <c r="Z53" s="151"/>
      <c r="AA53" s="151"/>
      <c r="AB53" s="151"/>
      <c r="AC53" s="123">
        <f t="shared" si="8"/>
        <v>1300</v>
      </c>
      <c r="AD53" s="151"/>
      <c r="AE53" s="151"/>
      <c r="AF53" s="151"/>
      <c r="AG53" s="151"/>
      <c r="AH53" s="151"/>
      <c r="AI53" s="151"/>
      <c r="AJ53" s="151"/>
      <c r="AK53" s="123">
        <f t="shared" si="9"/>
        <v>0</v>
      </c>
      <c r="AL53" s="121">
        <f t="shared" si="10"/>
        <v>1300</v>
      </c>
      <c r="AM53" s="377" t="s">
        <v>1634</v>
      </c>
      <c r="AN53" s="141">
        <v>2021</v>
      </c>
      <c r="AO53" s="147" t="s">
        <v>320</v>
      </c>
      <c r="AP53" s="142"/>
      <c r="AQ53" s="142"/>
    </row>
    <row r="54" spans="1:43" s="148" customFormat="1" ht="69.95" customHeight="1">
      <c r="A54" s="114" t="s">
        <v>1635</v>
      </c>
      <c r="B54" s="210" t="s">
        <v>1627</v>
      </c>
      <c r="C54" s="149" t="s">
        <v>1509</v>
      </c>
      <c r="D54" s="149" t="s">
        <v>40</v>
      </c>
      <c r="E54" s="117" t="s">
        <v>1504</v>
      </c>
      <c r="F54" s="150"/>
      <c r="G54" s="151"/>
      <c r="H54" s="151"/>
      <c r="I54" s="151"/>
      <c r="J54" s="151"/>
      <c r="K54" s="151"/>
      <c r="L54" s="151"/>
      <c r="M54" s="120">
        <f t="shared" si="6"/>
        <v>0</v>
      </c>
      <c r="N54" s="150"/>
      <c r="O54" s="151"/>
      <c r="P54" s="151"/>
      <c r="Q54" s="151"/>
      <c r="R54" s="151"/>
      <c r="S54" s="151"/>
      <c r="T54" s="151"/>
      <c r="U54" s="123">
        <f t="shared" si="7"/>
        <v>0</v>
      </c>
      <c r="V54" s="151">
        <v>5000</v>
      </c>
      <c r="W54" s="151"/>
      <c r="X54" s="151"/>
      <c r="Y54" s="151"/>
      <c r="Z54" s="151"/>
      <c r="AA54" s="151"/>
      <c r="AB54" s="151"/>
      <c r="AC54" s="123">
        <f t="shared" si="8"/>
        <v>5000</v>
      </c>
      <c r="AD54" s="151"/>
      <c r="AE54" s="151"/>
      <c r="AF54" s="151"/>
      <c r="AG54" s="151"/>
      <c r="AH54" s="151"/>
      <c r="AI54" s="151"/>
      <c r="AJ54" s="151"/>
      <c r="AK54" s="123">
        <f t="shared" si="9"/>
        <v>0</v>
      </c>
      <c r="AL54" s="121">
        <f t="shared" si="10"/>
        <v>5000</v>
      </c>
      <c r="AM54" s="377" t="s">
        <v>1628</v>
      </c>
      <c r="AN54" s="141">
        <v>2021</v>
      </c>
      <c r="AO54" s="147" t="s">
        <v>350</v>
      </c>
      <c r="AP54" s="142"/>
      <c r="AQ54" s="142"/>
    </row>
    <row r="55" spans="1:43" s="148" customFormat="1" ht="69.95" customHeight="1">
      <c r="A55" s="114" t="s">
        <v>1636</v>
      </c>
      <c r="B55" s="210" t="s">
        <v>1637</v>
      </c>
      <c r="C55" s="149" t="s">
        <v>1527</v>
      </c>
      <c r="D55" s="149" t="s">
        <v>37</v>
      </c>
      <c r="E55" s="134" t="s">
        <v>1539</v>
      </c>
      <c r="F55" s="150"/>
      <c r="G55" s="151"/>
      <c r="H55" s="151"/>
      <c r="I55" s="151"/>
      <c r="J55" s="151"/>
      <c r="K55" s="151"/>
      <c r="L55" s="151"/>
      <c r="M55" s="120">
        <f t="shared" si="6"/>
        <v>0</v>
      </c>
      <c r="N55" s="150"/>
      <c r="O55" s="151"/>
      <c r="P55" s="151"/>
      <c r="Q55" s="151"/>
      <c r="R55" s="151"/>
      <c r="S55" s="151"/>
      <c r="T55" s="151"/>
      <c r="U55" s="123">
        <f t="shared" si="7"/>
        <v>0</v>
      </c>
      <c r="V55" s="151">
        <v>13951</v>
      </c>
      <c r="W55" s="151"/>
      <c r="X55" s="151"/>
      <c r="Y55" s="151"/>
      <c r="Z55" s="151"/>
      <c r="AA55" s="151"/>
      <c r="AB55" s="151"/>
      <c r="AC55" s="123">
        <f t="shared" si="8"/>
        <v>13951</v>
      </c>
      <c r="AD55" s="151"/>
      <c r="AE55" s="151"/>
      <c r="AF55" s="151"/>
      <c r="AG55" s="151"/>
      <c r="AH55" s="151"/>
      <c r="AI55" s="151"/>
      <c r="AJ55" s="151"/>
      <c r="AK55" s="123">
        <f t="shared" si="9"/>
        <v>0</v>
      </c>
      <c r="AL55" s="121">
        <f t="shared" si="10"/>
        <v>13951</v>
      </c>
      <c r="AM55" s="173" t="s">
        <v>1637</v>
      </c>
      <c r="AN55" s="141">
        <v>2021</v>
      </c>
      <c r="AO55" s="147" t="s">
        <v>354</v>
      </c>
      <c r="AP55" s="142"/>
      <c r="AQ55" s="142"/>
    </row>
    <row r="56" spans="1:43" s="148" customFormat="1" ht="69.95" customHeight="1">
      <c r="A56" s="114" t="s">
        <v>1638</v>
      </c>
      <c r="B56" s="210" t="s">
        <v>1639</v>
      </c>
      <c r="C56" s="149" t="s">
        <v>1509</v>
      </c>
      <c r="D56" s="149" t="s">
        <v>37</v>
      </c>
      <c r="E56" s="134" t="s">
        <v>1539</v>
      </c>
      <c r="F56" s="150"/>
      <c r="G56" s="151"/>
      <c r="H56" s="151"/>
      <c r="I56" s="151"/>
      <c r="J56" s="151"/>
      <c r="K56" s="151"/>
      <c r="L56" s="151"/>
      <c r="M56" s="120">
        <f t="shared" si="6"/>
        <v>0</v>
      </c>
      <c r="N56" s="150"/>
      <c r="O56" s="151"/>
      <c r="P56" s="151"/>
      <c r="Q56" s="151"/>
      <c r="R56" s="151"/>
      <c r="S56" s="151"/>
      <c r="T56" s="151"/>
      <c r="U56" s="123">
        <f t="shared" si="7"/>
        <v>0</v>
      </c>
      <c r="V56" s="151">
        <v>3010</v>
      </c>
      <c r="W56" s="151"/>
      <c r="X56" s="151"/>
      <c r="Y56" s="151"/>
      <c r="Z56" s="151"/>
      <c r="AA56" s="151"/>
      <c r="AB56" s="151"/>
      <c r="AC56" s="123">
        <f t="shared" si="8"/>
        <v>3010</v>
      </c>
      <c r="AD56" s="151"/>
      <c r="AE56" s="151"/>
      <c r="AF56" s="151"/>
      <c r="AG56" s="151"/>
      <c r="AH56" s="151"/>
      <c r="AI56" s="151"/>
      <c r="AJ56" s="151"/>
      <c r="AK56" s="123">
        <f t="shared" si="9"/>
        <v>0</v>
      </c>
      <c r="AL56" s="121">
        <f t="shared" si="10"/>
        <v>3010</v>
      </c>
      <c r="AM56" s="173" t="s">
        <v>1639</v>
      </c>
      <c r="AN56" s="141">
        <v>2021</v>
      </c>
      <c r="AO56" s="147" t="s">
        <v>354</v>
      </c>
      <c r="AP56" s="142"/>
      <c r="AQ56" s="142"/>
    </row>
    <row r="57" spans="1:43" s="148" customFormat="1" ht="69.95" customHeight="1">
      <c r="A57" s="114" t="s">
        <v>1640</v>
      </c>
      <c r="B57" s="210" t="s">
        <v>1641</v>
      </c>
      <c r="C57" s="149" t="s">
        <v>1509</v>
      </c>
      <c r="D57" s="149" t="s">
        <v>37</v>
      </c>
      <c r="E57" s="134" t="s">
        <v>1539</v>
      </c>
      <c r="F57" s="150"/>
      <c r="G57" s="151"/>
      <c r="H57" s="151"/>
      <c r="I57" s="151"/>
      <c r="J57" s="151"/>
      <c r="K57" s="151"/>
      <c r="L57" s="151"/>
      <c r="M57" s="120">
        <f t="shared" si="6"/>
        <v>0</v>
      </c>
      <c r="N57" s="150"/>
      <c r="O57" s="151"/>
      <c r="P57" s="151"/>
      <c r="Q57" s="151"/>
      <c r="R57" s="151"/>
      <c r="S57" s="151"/>
      <c r="T57" s="151"/>
      <c r="U57" s="123">
        <f t="shared" si="7"/>
        <v>0</v>
      </c>
      <c r="V57" s="151">
        <v>3900</v>
      </c>
      <c r="W57" s="151"/>
      <c r="X57" s="151"/>
      <c r="Y57" s="151"/>
      <c r="Z57" s="151"/>
      <c r="AA57" s="151"/>
      <c r="AB57" s="151"/>
      <c r="AC57" s="123">
        <f t="shared" si="8"/>
        <v>3900</v>
      </c>
      <c r="AD57" s="151"/>
      <c r="AE57" s="151"/>
      <c r="AF57" s="151"/>
      <c r="AG57" s="151"/>
      <c r="AH57" s="151"/>
      <c r="AI57" s="151"/>
      <c r="AJ57" s="151"/>
      <c r="AK57" s="123">
        <f t="shared" si="9"/>
        <v>0</v>
      </c>
      <c r="AL57" s="121">
        <f t="shared" si="10"/>
        <v>3900</v>
      </c>
      <c r="AM57" s="173" t="s">
        <v>1641</v>
      </c>
      <c r="AN57" s="141">
        <v>2021</v>
      </c>
      <c r="AO57" s="147" t="s">
        <v>354</v>
      </c>
      <c r="AP57" s="142"/>
      <c r="AQ57" s="142"/>
    </row>
    <row r="58" spans="1:43" s="148" customFormat="1" ht="69.95" customHeight="1">
      <c r="A58" s="114" t="s">
        <v>1642</v>
      </c>
      <c r="B58" s="210" t="s">
        <v>1643</v>
      </c>
      <c r="C58" s="149" t="s">
        <v>1509</v>
      </c>
      <c r="D58" s="149" t="s">
        <v>37</v>
      </c>
      <c r="E58" s="140" t="s">
        <v>1644</v>
      </c>
      <c r="F58" s="150"/>
      <c r="G58" s="151"/>
      <c r="H58" s="151"/>
      <c r="I58" s="151"/>
      <c r="J58" s="151"/>
      <c r="K58" s="151"/>
      <c r="L58" s="151"/>
      <c r="M58" s="120">
        <f t="shared" si="6"/>
        <v>0</v>
      </c>
      <c r="N58" s="150"/>
      <c r="O58" s="151"/>
      <c r="P58" s="151"/>
      <c r="Q58" s="151"/>
      <c r="R58" s="151"/>
      <c r="S58" s="151"/>
      <c r="T58" s="151"/>
      <c r="U58" s="123">
        <f t="shared" si="7"/>
        <v>0</v>
      </c>
      <c r="V58" s="151">
        <v>21950</v>
      </c>
      <c r="W58" s="151"/>
      <c r="X58" s="151"/>
      <c r="Y58" s="151"/>
      <c r="Z58" s="151"/>
      <c r="AA58" s="151"/>
      <c r="AB58" s="151"/>
      <c r="AC58" s="123">
        <f t="shared" si="8"/>
        <v>21950</v>
      </c>
      <c r="AD58" s="151"/>
      <c r="AE58" s="151"/>
      <c r="AF58" s="151"/>
      <c r="AG58" s="151"/>
      <c r="AH58" s="151"/>
      <c r="AI58" s="151"/>
      <c r="AJ58" s="151"/>
      <c r="AK58" s="123">
        <f t="shared" si="9"/>
        <v>0</v>
      </c>
      <c r="AL58" s="121">
        <f t="shared" si="10"/>
        <v>21950</v>
      </c>
      <c r="AM58" s="173" t="s">
        <v>1643</v>
      </c>
      <c r="AN58" s="141">
        <v>2020</v>
      </c>
      <c r="AO58" s="147" t="s">
        <v>510</v>
      </c>
      <c r="AP58" s="147" t="s">
        <v>33</v>
      </c>
      <c r="AQ58" s="142" t="s">
        <v>186</v>
      </c>
    </row>
    <row r="59" spans="1:43" s="148" customFormat="1" ht="69.95" customHeight="1">
      <c r="A59" s="114" t="s">
        <v>1645</v>
      </c>
      <c r="B59" s="210" t="s">
        <v>1646</v>
      </c>
      <c r="C59" s="149" t="s">
        <v>1509</v>
      </c>
      <c r="D59" s="149" t="s">
        <v>40</v>
      </c>
      <c r="E59" s="134" t="s">
        <v>1539</v>
      </c>
      <c r="F59" s="150"/>
      <c r="G59" s="151"/>
      <c r="H59" s="151"/>
      <c r="I59" s="151"/>
      <c r="J59" s="151"/>
      <c r="K59" s="151"/>
      <c r="L59" s="151"/>
      <c r="M59" s="120">
        <f t="shared" si="6"/>
        <v>0</v>
      </c>
      <c r="N59" s="150"/>
      <c r="O59" s="151"/>
      <c r="P59" s="151"/>
      <c r="Q59" s="151"/>
      <c r="R59" s="151"/>
      <c r="S59" s="151"/>
      <c r="T59" s="151"/>
      <c r="U59" s="123">
        <f t="shared" si="7"/>
        <v>0</v>
      </c>
      <c r="V59" s="151">
        <v>5800</v>
      </c>
      <c r="W59" s="151"/>
      <c r="X59" s="151"/>
      <c r="Y59" s="151"/>
      <c r="Z59" s="151"/>
      <c r="AA59" s="151"/>
      <c r="AB59" s="151"/>
      <c r="AC59" s="123">
        <f t="shared" si="8"/>
        <v>5800</v>
      </c>
      <c r="AD59" s="151"/>
      <c r="AE59" s="151"/>
      <c r="AF59" s="151"/>
      <c r="AG59" s="151"/>
      <c r="AH59" s="151"/>
      <c r="AI59" s="151"/>
      <c r="AJ59" s="151"/>
      <c r="AK59" s="123">
        <f t="shared" si="9"/>
        <v>0</v>
      </c>
      <c r="AL59" s="121">
        <f t="shared" si="10"/>
        <v>5800</v>
      </c>
      <c r="AM59" s="173" t="s">
        <v>1646</v>
      </c>
      <c r="AN59" s="141">
        <v>2021</v>
      </c>
      <c r="AO59" s="147" t="s">
        <v>510</v>
      </c>
      <c r="AP59" s="142"/>
      <c r="AQ59" s="142"/>
    </row>
    <row r="60" spans="1:43" s="148" customFormat="1" ht="69.95" customHeight="1">
      <c r="A60" s="114" t="s">
        <v>1647</v>
      </c>
      <c r="B60" s="210" t="s">
        <v>1648</v>
      </c>
      <c r="C60" s="149" t="s">
        <v>1509</v>
      </c>
      <c r="D60" s="149" t="s">
        <v>40</v>
      </c>
      <c r="E60" s="134" t="s">
        <v>1539</v>
      </c>
      <c r="F60" s="150"/>
      <c r="G60" s="151"/>
      <c r="H60" s="151"/>
      <c r="I60" s="151"/>
      <c r="J60" s="151"/>
      <c r="K60" s="151"/>
      <c r="L60" s="151"/>
      <c r="M60" s="120">
        <f t="shared" si="6"/>
        <v>0</v>
      </c>
      <c r="N60" s="150"/>
      <c r="O60" s="151"/>
      <c r="P60" s="151"/>
      <c r="Q60" s="151"/>
      <c r="R60" s="151"/>
      <c r="S60" s="151"/>
      <c r="T60" s="151"/>
      <c r="U60" s="123">
        <f t="shared" si="7"/>
        <v>0</v>
      </c>
      <c r="V60" s="151">
        <v>30200</v>
      </c>
      <c r="W60" s="151"/>
      <c r="X60" s="151"/>
      <c r="Y60" s="151"/>
      <c r="Z60" s="151"/>
      <c r="AA60" s="151"/>
      <c r="AB60" s="151"/>
      <c r="AC60" s="123">
        <f t="shared" si="8"/>
        <v>30200</v>
      </c>
      <c r="AD60" s="151"/>
      <c r="AE60" s="151"/>
      <c r="AF60" s="151"/>
      <c r="AG60" s="151"/>
      <c r="AH60" s="151"/>
      <c r="AI60" s="151"/>
      <c r="AJ60" s="151"/>
      <c r="AK60" s="123">
        <f t="shared" si="9"/>
        <v>0</v>
      </c>
      <c r="AL60" s="121">
        <f t="shared" si="10"/>
        <v>30200</v>
      </c>
      <c r="AM60" s="173" t="s">
        <v>1648</v>
      </c>
      <c r="AN60" s="141">
        <v>2021</v>
      </c>
      <c r="AO60" s="147" t="s">
        <v>510</v>
      </c>
      <c r="AP60" s="142"/>
      <c r="AQ60" s="142"/>
    </row>
    <row r="61" spans="1:43" s="148" customFormat="1" ht="69.95" customHeight="1">
      <c r="A61" s="114" t="s">
        <v>1649</v>
      </c>
      <c r="B61" s="210" t="s">
        <v>1650</v>
      </c>
      <c r="C61" s="149" t="s">
        <v>1509</v>
      </c>
      <c r="D61" s="149" t="s">
        <v>37</v>
      </c>
      <c r="E61" s="134" t="s">
        <v>1539</v>
      </c>
      <c r="F61" s="150"/>
      <c r="G61" s="151"/>
      <c r="H61" s="151"/>
      <c r="I61" s="151"/>
      <c r="J61" s="151"/>
      <c r="K61" s="151"/>
      <c r="L61" s="151"/>
      <c r="M61" s="120">
        <f t="shared" si="6"/>
        <v>0</v>
      </c>
      <c r="N61" s="150"/>
      <c r="O61" s="151"/>
      <c r="P61" s="151"/>
      <c r="Q61" s="151"/>
      <c r="R61" s="151"/>
      <c r="S61" s="151"/>
      <c r="T61" s="151"/>
      <c r="U61" s="123">
        <f t="shared" si="7"/>
        <v>0</v>
      </c>
      <c r="V61" s="151">
        <v>8000</v>
      </c>
      <c r="W61" s="151"/>
      <c r="X61" s="151"/>
      <c r="Y61" s="151"/>
      <c r="Z61" s="151"/>
      <c r="AA61" s="151"/>
      <c r="AB61" s="151"/>
      <c r="AC61" s="123">
        <f t="shared" si="8"/>
        <v>8000</v>
      </c>
      <c r="AD61" s="151"/>
      <c r="AE61" s="151"/>
      <c r="AF61" s="151"/>
      <c r="AG61" s="151"/>
      <c r="AH61" s="151"/>
      <c r="AI61" s="151"/>
      <c r="AJ61" s="151"/>
      <c r="AK61" s="123">
        <f t="shared" si="9"/>
        <v>0</v>
      </c>
      <c r="AL61" s="121">
        <f t="shared" si="10"/>
        <v>8000</v>
      </c>
      <c r="AM61" s="173" t="s">
        <v>1650</v>
      </c>
      <c r="AN61" s="141">
        <v>2021</v>
      </c>
      <c r="AO61" s="147" t="s">
        <v>44</v>
      </c>
      <c r="AP61" s="142"/>
      <c r="AQ61" s="142"/>
    </row>
    <row r="62" spans="1:43" s="148" customFormat="1" ht="69.95" customHeight="1">
      <c r="A62" s="114" t="s">
        <v>1651</v>
      </c>
      <c r="B62" s="210" t="s">
        <v>1652</v>
      </c>
      <c r="C62" s="149" t="s">
        <v>1509</v>
      </c>
      <c r="D62" s="149" t="s">
        <v>40</v>
      </c>
      <c r="E62" s="134" t="s">
        <v>1614</v>
      </c>
      <c r="F62" s="150"/>
      <c r="G62" s="151"/>
      <c r="H62" s="151"/>
      <c r="I62" s="151"/>
      <c r="J62" s="151"/>
      <c r="K62" s="151"/>
      <c r="L62" s="151"/>
      <c r="M62" s="120">
        <f t="shared" si="6"/>
        <v>0</v>
      </c>
      <c r="N62" s="150"/>
      <c r="O62" s="151"/>
      <c r="P62" s="151"/>
      <c r="Q62" s="151"/>
      <c r="R62" s="151"/>
      <c r="S62" s="151"/>
      <c r="T62" s="151"/>
      <c r="U62" s="123">
        <f t="shared" si="7"/>
        <v>0</v>
      </c>
      <c r="V62" s="151">
        <v>11000</v>
      </c>
      <c r="W62" s="151"/>
      <c r="X62" s="151"/>
      <c r="Y62" s="151"/>
      <c r="Z62" s="151"/>
      <c r="AA62" s="151"/>
      <c r="AB62" s="151"/>
      <c r="AC62" s="123">
        <f t="shared" si="8"/>
        <v>11000</v>
      </c>
      <c r="AD62" s="151"/>
      <c r="AE62" s="151"/>
      <c r="AF62" s="151"/>
      <c r="AG62" s="151"/>
      <c r="AH62" s="151"/>
      <c r="AI62" s="151"/>
      <c r="AJ62" s="151"/>
      <c r="AK62" s="123">
        <f t="shared" si="9"/>
        <v>0</v>
      </c>
      <c r="AL62" s="121">
        <f t="shared" si="10"/>
        <v>11000</v>
      </c>
      <c r="AM62" s="173" t="s">
        <v>1653</v>
      </c>
      <c r="AN62" s="141">
        <v>2021</v>
      </c>
      <c r="AO62" s="147" t="s">
        <v>44</v>
      </c>
      <c r="AP62" s="142"/>
      <c r="AQ62" s="142"/>
    </row>
    <row r="63" spans="1:43" s="148" customFormat="1" ht="69.95" customHeight="1">
      <c r="A63" s="114" t="s">
        <v>1654</v>
      </c>
      <c r="B63" s="210" t="s">
        <v>1655</v>
      </c>
      <c r="C63" s="149" t="s">
        <v>1509</v>
      </c>
      <c r="D63" s="149" t="s">
        <v>40</v>
      </c>
      <c r="E63" s="134" t="s">
        <v>1539</v>
      </c>
      <c r="F63" s="150"/>
      <c r="G63" s="151"/>
      <c r="H63" s="151"/>
      <c r="I63" s="151"/>
      <c r="J63" s="151"/>
      <c r="K63" s="151"/>
      <c r="L63" s="151"/>
      <c r="M63" s="120">
        <f t="shared" si="6"/>
        <v>0</v>
      </c>
      <c r="N63" s="150"/>
      <c r="O63" s="151"/>
      <c r="P63" s="151"/>
      <c r="Q63" s="151"/>
      <c r="R63" s="151"/>
      <c r="S63" s="151"/>
      <c r="T63" s="151"/>
      <c r="U63" s="123">
        <f t="shared" si="7"/>
        <v>0</v>
      </c>
      <c r="V63" s="151">
        <v>1000</v>
      </c>
      <c r="W63" s="151"/>
      <c r="X63" s="151"/>
      <c r="Y63" s="151"/>
      <c r="Z63" s="151"/>
      <c r="AA63" s="151"/>
      <c r="AB63" s="151"/>
      <c r="AC63" s="123">
        <f t="shared" si="8"/>
        <v>1000</v>
      </c>
      <c r="AD63" s="151"/>
      <c r="AE63" s="151"/>
      <c r="AF63" s="151"/>
      <c r="AG63" s="151"/>
      <c r="AH63" s="151"/>
      <c r="AI63" s="151"/>
      <c r="AJ63" s="151"/>
      <c r="AK63" s="123">
        <f t="shared" si="9"/>
        <v>0</v>
      </c>
      <c r="AL63" s="121">
        <f t="shared" si="10"/>
        <v>1000</v>
      </c>
      <c r="AM63" s="173" t="s">
        <v>1655</v>
      </c>
      <c r="AN63" s="141">
        <v>2021</v>
      </c>
      <c r="AO63" s="147" t="s">
        <v>626</v>
      </c>
      <c r="AP63" s="142"/>
      <c r="AQ63" s="142"/>
    </row>
    <row r="64" spans="1:43" s="148" customFormat="1" ht="69.95" customHeight="1">
      <c r="A64" s="114" t="s">
        <v>1656</v>
      </c>
      <c r="B64" s="210" t="s">
        <v>1657</v>
      </c>
      <c r="C64" s="149" t="s">
        <v>1509</v>
      </c>
      <c r="D64" s="149" t="s">
        <v>40</v>
      </c>
      <c r="E64" s="376" t="s">
        <v>1658</v>
      </c>
      <c r="F64" s="150"/>
      <c r="G64" s="151"/>
      <c r="H64" s="151"/>
      <c r="I64" s="151"/>
      <c r="J64" s="151"/>
      <c r="K64" s="151"/>
      <c r="L64" s="151"/>
      <c r="M64" s="120">
        <f t="shared" si="6"/>
        <v>0</v>
      </c>
      <c r="N64" s="150"/>
      <c r="O64" s="151"/>
      <c r="P64" s="151"/>
      <c r="Q64" s="151"/>
      <c r="R64" s="151"/>
      <c r="S64" s="151"/>
      <c r="T64" s="151"/>
      <c r="U64" s="123">
        <f t="shared" si="7"/>
        <v>0</v>
      </c>
      <c r="V64" s="151">
        <v>5000</v>
      </c>
      <c r="W64" s="151"/>
      <c r="X64" s="151"/>
      <c r="Y64" s="151"/>
      <c r="Z64" s="151"/>
      <c r="AA64" s="151"/>
      <c r="AB64" s="151"/>
      <c r="AC64" s="123">
        <f t="shared" si="8"/>
        <v>5000</v>
      </c>
      <c r="AD64" s="151"/>
      <c r="AE64" s="151"/>
      <c r="AF64" s="151"/>
      <c r="AG64" s="151"/>
      <c r="AH64" s="151"/>
      <c r="AI64" s="151"/>
      <c r="AJ64" s="151"/>
      <c r="AK64" s="123">
        <f t="shared" si="9"/>
        <v>0</v>
      </c>
      <c r="AL64" s="121">
        <f t="shared" si="10"/>
        <v>5000</v>
      </c>
      <c r="AM64" s="173" t="s">
        <v>1657</v>
      </c>
      <c r="AN64" s="141">
        <v>2021</v>
      </c>
      <c r="AO64" s="147" t="s">
        <v>350</v>
      </c>
      <c r="AP64" s="142"/>
      <c r="AQ64" s="142"/>
    </row>
    <row r="65" spans="1:43" s="148" customFormat="1" ht="69.95" customHeight="1">
      <c r="A65" s="114" t="s">
        <v>1659</v>
      </c>
      <c r="B65" s="210" t="s">
        <v>1660</v>
      </c>
      <c r="C65" s="149" t="s">
        <v>1509</v>
      </c>
      <c r="D65" s="149" t="s">
        <v>40</v>
      </c>
      <c r="E65" s="134" t="s">
        <v>1661</v>
      </c>
      <c r="F65" s="150"/>
      <c r="G65" s="151"/>
      <c r="H65" s="151"/>
      <c r="I65" s="151"/>
      <c r="J65" s="151"/>
      <c r="K65" s="151"/>
      <c r="L65" s="151"/>
      <c r="M65" s="120">
        <f t="shared" si="6"/>
        <v>0</v>
      </c>
      <c r="N65" s="150"/>
      <c r="O65" s="151"/>
      <c r="P65" s="151"/>
      <c r="Q65" s="151"/>
      <c r="R65" s="151"/>
      <c r="S65" s="151"/>
      <c r="T65" s="151"/>
      <c r="U65" s="123">
        <f t="shared" si="7"/>
        <v>0</v>
      </c>
      <c r="V65" s="151">
        <v>10000</v>
      </c>
      <c r="W65" s="151"/>
      <c r="X65" s="151"/>
      <c r="Y65" s="151"/>
      <c r="Z65" s="151"/>
      <c r="AA65" s="151"/>
      <c r="AB65" s="151"/>
      <c r="AC65" s="123">
        <f t="shared" si="8"/>
        <v>10000</v>
      </c>
      <c r="AD65" s="151"/>
      <c r="AE65" s="151"/>
      <c r="AF65" s="151"/>
      <c r="AG65" s="151"/>
      <c r="AH65" s="151"/>
      <c r="AI65" s="151"/>
      <c r="AJ65" s="151"/>
      <c r="AK65" s="123">
        <f t="shared" si="9"/>
        <v>0</v>
      </c>
      <c r="AL65" s="121">
        <f t="shared" si="10"/>
        <v>10000</v>
      </c>
      <c r="AM65" s="173" t="s">
        <v>1662</v>
      </c>
      <c r="AN65" s="141">
        <v>2021</v>
      </c>
      <c r="AO65" s="147" t="s">
        <v>1663</v>
      </c>
      <c r="AP65" s="142"/>
      <c r="AQ65" s="142"/>
    </row>
    <row r="66" spans="1:43" s="148" customFormat="1" ht="69.95" customHeight="1">
      <c r="A66" s="114" t="s">
        <v>1664</v>
      </c>
      <c r="B66" s="210" t="s">
        <v>1665</v>
      </c>
      <c r="C66" s="149" t="s">
        <v>1527</v>
      </c>
      <c r="D66" s="149" t="s">
        <v>27</v>
      </c>
      <c r="E66" s="140" t="s">
        <v>1644</v>
      </c>
      <c r="F66" s="150">
        <v>500</v>
      </c>
      <c r="G66" s="151"/>
      <c r="H66" s="151"/>
      <c r="I66" s="151"/>
      <c r="J66" s="151"/>
      <c r="K66" s="151"/>
      <c r="L66" s="151"/>
      <c r="M66" s="120">
        <f t="shared" si="6"/>
        <v>500</v>
      </c>
      <c r="N66" s="150"/>
      <c r="O66" s="151"/>
      <c r="P66" s="151"/>
      <c r="Q66" s="151"/>
      <c r="R66" s="151"/>
      <c r="S66" s="151"/>
      <c r="T66" s="151"/>
      <c r="U66" s="123">
        <f t="shared" si="7"/>
        <v>0</v>
      </c>
      <c r="V66" s="151"/>
      <c r="W66" s="151"/>
      <c r="X66" s="151"/>
      <c r="Y66" s="151"/>
      <c r="Z66" s="151"/>
      <c r="AA66" s="151"/>
      <c r="AB66" s="151"/>
      <c r="AC66" s="123">
        <f t="shared" si="8"/>
        <v>0</v>
      </c>
      <c r="AD66" s="151"/>
      <c r="AE66" s="151"/>
      <c r="AF66" s="151"/>
      <c r="AG66" s="151"/>
      <c r="AH66" s="151"/>
      <c r="AI66" s="151"/>
      <c r="AJ66" s="151"/>
      <c r="AK66" s="123">
        <f t="shared" si="9"/>
        <v>0</v>
      </c>
      <c r="AL66" s="121">
        <f t="shared" si="10"/>
        <v>500</v>
      </c>
      <c r="AM66" s="173" t="s">
        <v>1666</v>
      </c>
      <c r="AN66" s="141">
        <v>2018</v>
      </c>
      <c r="AO66" s="147" t="s">
        <v>510</v>
      </c>
      <c r="AP66" s="147" t="s">
        <v>33</v>
      </c>
      <c r="AQ66" s="142" t="s">
        <v>186</v>
      </c>
    </row>
    <row r="67" spans="1:43" s="148" customFormat="1" ht="69.95" customHeight="1">
      <c r="A67" s="114" t="s">
        <v>1667</v>
      </c>
      <c r="B67" s="210" t="s">
        <v>1668</v>
      </c>
      <c r="C67" s="149" t="s">
        <v>1553</v>
      </c>
      <c r="D67" s="149" t="s">
        <v>40</v>
      </c>
      <c r="E67" s="376" t="s">
        <v>1658</v>
      </c>
      <c r="F67" s="150"/>
      <c r="G67" s="151"/>
      <c r="H67" s="151"/>
      <c r="I67" s="151"/>
      <c r="J67" s="151"/>
      <c r="K67" s="151"/>
      <c r="L67" s="151"/>
      <c r="M67" s="120">
        <f t="shared" si="6"/>
        <v>0</v>
      </c>
      <c r="N67" s="150"/>
      <c r="O67" s="151"/>
      <c r="P67" s="151"/>
      <c r="Q67" s="151"/>
      <c r="R67" s="151"/>
      <c r="S67" s="151"/>
      <c r="T67" s="151"/>
      <c r="U67" s="123">
        <f t="shared" si="7"/>
        <v>0</v>
      </c>
      <c r="V67" s="151">
        <v>1200</v>
      </c>
      <c r="W67" s="151"/>
      <c r="X67" s="151"/>
      <c r="Y67" s="151"/>
      <c r="Z67" s="151"/>
      <c r="AA67" s="151"/>
      <c r="AB67" s="151"/>
      <c r="AC67" s="123">
        <f t="shared" si="8"/>
        <v>1200</v>
      </c>
      <c r="AD67" s="151"/>
      <c r="AE67" s="151"/>
      <c r="AF67" s="151"/>
      <c r="AG67" s="151"/>
      <c r="AH67" s="151"/>
      <c r="AI67" s="151"/>
      <c r="AJ67" s="151"/>
      <c r="AK67" s="123">
        <f t="shared" si="9"/>
        <v>0</v>
      </c>
      <c r="AL67" s="121">
        <f t="shared" si="10"/>
        <v>1200</v>
      </c>
      <c r="AM67" s="173" t="s">
        <v>1668</v>
      </c>
      <c r="AN67" s="141">
        <v>2021</v>
      </c>
      <c r="AO67" s="147" t="s">
        <v>354</v>
      </c>
      <c r="AP67" s="142"/>
      <c r="AQ67" s="142"/>
    </row>
    <row r="68" spans="1:43" s="148" customFormat="1" ht="69.95" customHeight="1">
      <c r="A68" s="114" t="s">
        <v>1669</v>
      </c>
      <c r="B68" s="210" t="s">
        <v>1670</v>
      </c>
      <c r="C68" s="149" t="s">
        <v>1553</v>
      </c>
      <c r="D68" s="149" t="s">
        <v>40</v>
      </c>
      <c r="E68" s="376" t="s">
        <v>1658</v>
      </c>
      <c r="F68" s="150"/>
      <c r="G68" s="151"/>
      <c r="H68" s="151"/>
      <c r="I68" s="151"/>
      <c r="J68" s="151"/>
      <c r="K68" s="151"/>
      <c r="L68" s="151"/>
      <c r="M68" s="120">
        <f t="shared" si="6"/>
        <v>0</v>
      </c>
      <c r="N68" s="150"/>
      <c r="O68" s="151"/>
      <c r="P68" s="151"/>
      <c r="Q68" s="151"/>
      <c r="R68" s="151"/>
      <c r="S68" s="151"/>
      <c r="T68" s="151"/>
      <c r="U68" s="123">
        <f t="shared" si="7"/>
        <v>0</v>
      </c>
      <c r="V68" s="151">
        <v>18300</v>
      </c>
      <c r="W68" s="151"/>
      <c r="X68" s="151"/>
      <c r="Y68" s="151"/>
      <c r="Z68" s="151"/>
      <c r="AA68" s="151"/>
      <c r="AB68" s="151"/>
      <c r="AC68" s="123">
        <f t="shared" si="8"/>
        <v>18300</v>
      </c>
      <c r="AD68" s="151"/>
      <c r="AE68" s="151"/>
      <c r="AF68" s="151"/>
      <c r="AG68" s="151"/>
      <c r="AH68" s="151"/>
      <c r="AI68" s="151"/>
      <c r="AJ68" s="151"/>
      <c r="AK68" s="123">
        <f t="shared" si="9"/>
        <v>0</v>
      </c>
      <c r="AL68" s="121">
        <f t="shared" si="10"/>
        <v>18300</v>
      </c>
      <c r="AM68" s="173" t="s">
        <v>1670</v>
      </c>
      <c r="AN68" s="141">
        <v>2021</v>
      </c>
      <c r="AO68" s="147" t="s">
        <v>510</v>
      </c>
      <c r="AP68" s="142"/>
      <c r="AQ68" s="142"/>
    </row>
    <row r="69" spans="1:43" s="148" customFormat="1" ht="100.15" customHeight="1">
      <c r="A69" s="114" t="s">
        <v>1671</v>
      </c>
      <c r="B69" s="210" t="s">
        <v>1672</v>
      </c>
      <c r="C69" s="149" t="s">
        <v>1553</v>
      </c>
      <c r="D69" s="149" t="s">
        <v>37</v>
      </c>
      <c r="E69" s="376" t="s">
        <v>1658</v>
      </c>
      <c r="F69" s="150"/>
      <c r="G69" s="151"/>
      <c r="H69" s="151"/>
      <c r="I69" s="151"/>
      <c r="J69" s="151"/>
      <c r="K69" s="151"/>
      <c r="L69" s="151"/>
      <c r="M69" s="120">
        <f t="shared" si="6"/>
        <v>0</v>
      </c>
      <c r="N69" s="150"/>
      <c r="O69" s="151"/>
      <c r="P69" s="151"/>
      <c r="Q69" s="151"/>
      <c r="R69" s="151"/>
      <c r="S69" s="151"/>
      <c r="T69" s="151"/>
      <c r="U69" s="123">
        <f t="shared" si="7"/>
        <v>0</v>
      </c>
      <c r="V69" s="151">
        <v>5000</v>
      </c>
      <c r="W69" s="151"/>
      <c r="X69" s="151"/>
      <c r="Y69" s="151"/>
      <c r="Z69" s="151"/>
      <c r="AA69" s="151"/>
      <c r="AB69" s="151"/>
      <c r="AC69" s="123">
        <f t="shared" si="8"/>
        <v>5000</v>
      </c>
      <c r="AD69" s="151"/>
      <c r="AE69" s="151"/>
      <c r="AF69" s="151"/>
      <c r="AG69" s="151"/>
      <c r="AH69" s="151"/>
      <c r="AI69" s="151"/>
      <c r="AJ69" s="151"/>
      <c r="AK69" s="123">
        <f t="shared" si="9"/>
        <v>0</v>
      </c>
      <c r="AL69" s="121">
        <f t="shared" si="10"/>
        <v>5000</v>
      </c>
      <c r="AM69" s="173" t="s">
        <v>1673</v>
      </c>
      <c r="AN69" s="141">
        <v>2021</v>
      </c>
      <c r="AO69" s="147" t="s">
        <v>44</v>
      </c>
      <c r="AP69" s="142"/>
      <c r="AQ69" s="142"/>
    </row>
    <row r="70" spans="1:43" s="148" customFormat="1" ht="69.95" customHeight="1">
      <c r="A70" s="114" t="s">
        <v>1674</v>
      </c>
      <c r="B70" s="210" t="s">
        <v>1675</v>
      </c>
      <c r="C70" s="149" t="s">
        <v>1582</v>
      </c>
      <c r="D70" s="149" t="s">
        <v>40</v>
      </c>
      <c r="E70" s="117" t="s">
        <v>1504</v>
      </c>
      <c r="F70" s="150"/>
      <c r="G70" s="151"/>
      <c r="H70" s="151"/>
      <c r="I70" s="151"/>
      <c r="J70" s="151"/>
      <c r="K70" s="151"/>
      <c r="L70" s="151"/>
      <c r="M70" s="120">
        <f t="shared" si="6"/>
        <v>0</v>
      </c>
      <c r="N70" s="150"/>
      <c r="O70" s="151"/>
      <c r="P70" s="151"/>
      <c r="Q70" s="151"/>
      <c r="R70" s="151"/>
      <c r="S70" s="151"/>
      <c r="T70" s="151"/>
      <c r="U70" s="123">
        <f t="shared" si="7"/>
        <v>0</v>
      </c>
      <c r="V70" s="151">
        <v>2380</v>
      </c>
      <c r="W70" s="151"/>
      <c r="X70" s="151"/>
      <c r="Y70" s="151"/>
      <c r="Z70" s="151"/>
      <c r="AA70" s="151"/>
      <c r="AB70" s="151"/>
      <c r="AC70" s="123">
        <f t="shared" si="8"/>
        <v>2380</v>
      </c>
      <c r="AD70" s="151"/>
      <c r="AE70" s="151"/>
      <c r="AF70" s="151"/>
      <c r="AG70" s="151"/>
      <c r="AH70" s="151"/>
      <c r="AI70" s="151"/>
      <c r="AJ70" s="151"/>
      <c r="AK70" s="123">
        <f t="shared" si="9"/>
        <v>0</v>
      </c>
      <c r="AL70" s="121">
        <f t="shared" si="10"/>
        <v>2380</v>
      </c>
      <c r="AM70" s="173" t="s">
        <v>1675</v>
      </c>
      <c r="AN70" s="141">
        <v>2021</v>
      </c>
      <c r="AO70" s="147" t="s">
        <v>1506</v>
      </c>
      <c r="AP70" s="142"/>
      <c r="AQ70" s="142"/>
    </row>
    <row r="71" spans="1:43" s="148" customFormat="1" ht="69.95" customHeight="1">
      <c r="A71" s="114" t="s">
        <v>1676</v>
      </c>
      <c r="B71" s="210" t="s">
        <v>1677</v>
      </c>
      <c r="C71" s="149" t="s">
        <v>1582</v>
      </c>
      <c r="D71" s="149" t="s">
        <v>40</v>
      </c>
      <c r="E71" s="117" t="s">
        <v>1504</v>
      </c>
      <c r="F71" s="150"/>
      <c r="G71" s="151"/>
      <c r="H71" s="151"/>
      <c r="I71" s="151"/>
      <c r="J71" s="151"/>
      <c r="K71" s="151"/>
      <c r="L71" s="151"/>
      <c r="M71" s="120">
        <f t="shared" si="6"/>
        <v>0</v>
      </c>
      <c r="N71" s="150"/>
      <c r="O71" s="151"/>
      <c r="P71" s="151"/>
      <c r="Q71" s="151"/>
      <c r="R71" s="151"/>
      <c r="S71" s="151"/>
      <c r="T71" s="151"/>
      <c r="U71" s="123">
        <f t="shared" si="7"/>
        <v>0</v>
      </c>
      <c r="V71" s="151">
        <v>1050</v>
      </c>
      <c r="W71" s="151"/>
      <c r="X71" s="151"/>
      <c r="Y71" s="151"/>
      <c r="Z71" s="151"/>
      <c r="AA71" s="151"/>
      <c r="AB71" s="151"/>
      <c r="AC71" s="123">
        <f t="shared" si="8"/>
        <v>1050</v>
      </c>
      <c r="AD71" s="151"/>
      <c r="AE71" s="151"/>
      <c r="AF71" s="151"/>
      <c r="AG71" s="151"/>
      <c r="AH71" s="151"/>
      <c r="AI71" s="151"/>
      <c r="AJ71" s="151"/>
      <c r="AK71" s="123">
        <f t="shared" si="9"/>
        <v>0</v>
      </c>
      <c r="AL71" s="121">
        <f t="shared" si="10"/>
        <v>1050</v>
      </c>
      <c r="AM71" s="173" t="s">
        <v>1677</v>
      </c>
      <c r="AN71" s="141">
        <v>2020</v>
      </c>
      <c r="AO71" s="147" t="s">
        <v>1506</v>
      </c>
      <c r="AP71" s="147" t="s">
        <v>33</v>
      </c>
      <c r="AQ71" s="142" t="s">
        <v>186</v>
      </c>
    </row>
    <row r="72" spans="1:43" s="148" customFormat="1" ht="69.95" customHeight="1">
      <c r="A72" s="114" t="s">
        <v>1678</v>
      </c>
      <c r="B72" s="210" t="s">
        <v>1679</v>
      </c>
      <c r="C72" s="149" t="s">
        <v>1582</v>
      </c>
      <c r="D72" s="149" t="s">
        <v>40</v>
      </c>
      <c r="E72" s="117" t="s">
        <v>1504</v>
      </c>
      <c r="F72" s="150"/>
      <c r="G72" s="151"/>
      <c r="H72" s="151"/>
      <c r="I72" s="151"/>
      <c r="J72" s="151"/>
      <c r="K72" s="151"/>
      <c r="L72" s="151"/>
      <c r="M72" s="120">
        <f t="shared" si="6"/>
        <v>0</v>
      </c>
      <c r="N72" s="150"/>
      <c r="O72" s="151"/>
      <c r="P72" s="151"/>
      <c r="Q72" s="151"/>
      <c r="R72" s="151"/>
      <c r="S72" s="151"/>
      <c r="T72" s="151"/>
      <c r="U72" s="123">
        <f t="shared" si="7"/>
        <v>0</v>
      </c>
      <c r="V72" s="151">
        <v>1800</v>
      </c>
      <c r="W72" s="151"/>
      <c r="X72" s="151"/>
      <c r="Y72" s="151"/>
      <c r="Z72" s="151"/>
      <c r="AA72" s="151"/>
      <c r="AB72" s="151"/>
      <c r="AC72" s="123">
        <f t="shared" si="8"/>
        <v>1800</v>
      </c>
      <c r="AD72" s="151"/>
      <c r="AE72" s="151"/>
      <c r="AF72" s="151"/>
      <c r="AG72" s="151"/>
      <c r="AH72" s="151"/>
      <c r="AI72" s="151"/>
      <c r="AJ72" s="151"/>
      <c r="AK72" s="123">
        <f t="shared" si="9"/>
        <v>0</v>
      </c>
      <c r="AL72" s="121">
        <f t="shared" si="10"/>
        <v>1800</v>
      </c>
      <c r="AM72" s="173" t="s">
        <v>1679</v>
      </c>
      <c r="AN72" s="141">
        <v>2020</v>
      </c>
      <c r="AO72" s="147" t="s">
        <v>1506</v>
      </c>
      <c r="AP72" s="147" t="s">
        <v>33</v>
      </c>
      <c r="AQ72" s="142" t="s">
        <v>186</v>
      </c>
    </row>
    <row r="73" spans="1:43" s="148" customFormat="1" ht="69.95" customHeight="1">
      <c r="A73" s="114" t="s">
        <v>1680</v>
      </c>
      <c r="B73" s="210" t="s">
        <v>1681</v>
      </c>
      <c r="C73" s="149" t="s">
        <v>1582</v>
      </c>
      <c r="D73" s="149" t="s">
        <v>40</v>
      </c>
      <c r="E73" s="117" t="s">
        <v>1504</v>
      </c>
      <c r="F73" s="150"/>
      <c r="G73" s="151"/>
      <c r="H73" s="151"/>
      <c r="I73" s="151"/>
      <c r="J73" s="151"/>
      <c r="K73" s="151"/>
      <c r="L73" s="151"/>
      <c r="M73" s="120">
        <f t="shared" si="6"/>
        <v>0</v>
      </c>
      <c r="N73" s="150"/>
      <c r="O73" s="151"/>
      <c r="P73" s="151"/>
      <c r="Q73" s="151"/>
      <c r="R73" s="151"/>
      <c r="S73" s="151"/>
      <c r="T73" s="151"/>
      <c r="U73" s="123">
        <f t="shared" si="7"/>
        <v>0</v>
      </c>
      <c r="V73" s="151">
        <v>3400</v>
      </c>
      <c r="W73" s="151"/>
      <c r="X73" s="151"/>
      <c r="Y73" s="151"/>
      <c r="Z73" s="151"/>
      <c r="AA73" s="151"/>
      <c r="AB73" s="151"/>
      <c r="AC73" s="123">
        <f t="shared" si="8"/>
        <v>3400</v>
      </c>
      <c r="AD73" s="151"/>
      <c r="AE73" s="151"/>
      <c r="AF73" s="151"/>
      <c r="AG73" s="151"/>
      <c r="AH73" s="151"/>
      <c r="AI73" s="151"/>
      <c r="AJ73" s="151"/>
      <c r="AK73" s="123">
        <f t="shared" si="9"/>
        <v>0</v>
      </c>
      <c r="AL73" s="121">
        <f t="shared" si="10"/>
        <v>3400</v>
      </c>
      <c r="AM73" s="173" t="s">
        <v>1681</v>
      </c>
      <c r="AN73" s="141">
        <v>2021</v>
      </c>
      <c r="AO73" s="147" t="s">
        <v>354</v>
      </c>
      <c r="AP73" s="142"/>
      <c r="AQ73" s="142"/>
    </row>
    <row r="74" spans="1:43" s="148" customFormat="1" ht="69.95" customHeight="1">
      <c r="A74" s="114" t="s">
        <v>1682</v>
      </c>
      <c r="B74" s="210" t="s">
        <v>1683</v>
      </c>
      <c r="C74" s="149" t="s">
        <v>1582</v>
      </c>
      <c r="D74" s="149" t="s">
        <v>40</v>
      </c>
      <c r="E74" s="117" t="s">
        <v>1504</v>
      </c>
      <c r="F74" s="150"/>
      <c r="G74" s="151"/>
      <c r="H74" s="151"/>
      <c r="I74" s="151"/>
      <c r="J74" s="151"/>
      <c r="K74" s="151"/>
      <c r="L74" s="151"/>
      <c r="M74" s="120">
        <f t="shared" si="6"/>
        <v>0</v>
      </c>
      <c r="N74" s="150"/>
      <c r="O74" s="151"/>
      <c r="P74" s="151"/>
      <c r="Q74" s="151"/>
      <c r="R74" s="151"/>
      <c r="S74" s="151"/>
      <c r="T74" s="151"/>
      <c r="U74" s="123">
        <f t="shared" si="7"/>
        <v>0</v>
      </c>
      <c r="V74" s="151">
        <v>2916</v>
      </c>
      <c r="W74" s="151"/>
      <c r="X74" s="151"/>
      <c r="Y74" s="151"/>
      <c r="Z74" s="151"/>
      <c r="AA74" s="151"/>
      <c r="AB74" s="151"/>
      <c r="AC74" s="123">
        <f t="shared" si="8"/>
        <v>2916</v>
      </c>
      <c r="AD74" s="151"/>
      <c r="AE74" s="151"/>
      <c r="AF74" s="151"/>
      <c r="AG74" s="151"/>
      <c r="AH74" s="151"/>
      <c r="AI74" s="151"/>
      <c r="AJ74" s="151"/>
      <c r="AK74" s="123">
        <f t="shared" si="9"/>
        <v>0</v>
      </c>
      <c r="AL74" s="121">
        <f t="shared" si="10"/>
        <v>2916</v>
      </c>
      <c r="AM74" s="173" t="s">
        <v>1683</v>
      </c>
      <c r="AN74" s="141">
        <v>2020</v>
      </c>
      <c r="AO74" s="147" t="s">
        <v>510</v>
      </c>
      <c r="AP74" s="147" t="s">
        <v>33</v>
      </c>
      <c r="AQ74" s="142" t="s">
        <v>186</v>
      </c>
    </row>
    <row r="75" spans="1:43" s="148" customFormat="1" ht="69.95" customHeight="1">
      <c r="A75" s="114" t="s">
        <v>1684</v>
      </c>
      <c r="B75" s="210" t="s">
        <v>1685</v>
      </c>
      <c r="C75" s="149" t="s">
        <v>1582</v>
      </c>
      <c r="D75" s="149" t="s">
        <v>40</v>
      </c>
      <c r="E75" s="376" t="s">
        <v>1658</v>
      </c>
      <c r="F75" s="150"/>
      <c r="G75" s="151"/>
      <c r="H75" s="151"/>
      <c r="I75" s="151"/>
      <c r="J75" s="151"/>
      <c r="K75" s="151"/>
      <c r="L75" s="151"/>
      <c r="M75" s="120">
        <f t="shared" si="6"/>
        <v>0</v>
      </c>
      <c r="N75" s="150"/>
      <c r="O75" s="151"/>
      <c r="P75" s="151"/>
      <c r="Q75" s="151"/>
      <c r="R75" s="151"/>
      <c r="S75" s="151"/>
      <c r="T75" s="151"/>
      <c r="U75" s="123">
        <f t="shared" si="7"/>
        <v>0</v>
      </c>
      <c r="V75" s="151">
        <v>7832</v>
      </c>
      <c r="W75" s="151"/>
      <c r="X75" s="151"/>
      <c r="Y75" s="151"/>
      <c r="Z75" s="151"/>
      <c r="AA75" s="151"/>
      <c r="AB75" s="151"/>
      <c r="AC75" s="123">
        <f t="shared" si="8"/>
        <v>7832</v>
      </c>
      <c r="AD75" s="151"/>
      <c r="AE75" s="151"/>
      <c r="AF75" s="151"/>
      <c r="AG75" s="151"/>
      <c r="AH75" s="151"/>
      <c r="AI75" s="151"/>
      <c r="AJ75" s="151"/>
      <c r="AK75" s="123">
        <f t="shared" si="9"/>
        <v>0</v>
      </c>
      <c r="AL75" s="121">
        <f t="shared" si="10"/>
        <v>7832</v>
      </c>
      <c r="AM75" s="173" t="s">
        <v>1685</v>
      </c>
      <c r="AN75" s="141">
        <v>2021</v>
      </c>
      <c r="AO75" s="147" t="s">
        <v>354</v>
      </c>
      <c r="AP75" s="142"/>
      <c r="AQ75" s="142"/>
    </row>
    <row r="76" spans="1:43" s="148" customFormat="1" ht="69.95" customHeight="1">
      <c r="A76" s="114" t="s">
        <v>1686</v>
      </c>
      <c r="B76" s="210" t="s">
        <v>1687</v>
      </c>
      <c r="C76" s="149" t="s">
        <v>1582</v>
      </c>
      <c r="D76" s="149" t="s">
        <v>40</v>
      </c>
      <c r="E76" s="376" t="s">
        <v>1658</v>
      </c>
      <c r="F76" s="150"/>
      <c r="G76" s="151"/>
      <c r="H76" s="151"/>
      <c r="I76" s="151"/>
      <c r="J76" s="151"/>
      <c r="K76" s="151"/>
      <c r="L76" s="151"/>
      <c r="M76" s="120">
        <f t="shared" si="6"/>
        <v>0</v>
      </c>
      <c r="N76" s="150"/>
      <c r="O76" s="151"/>
      <c r="P76" s="151"/>
      <c r="Q76" s="151"/>
      <c r="R76" s="151"/>
      <c r="S76" s="151"/>
      <c r="T76" s="151"/>
      <c r="U76" s="123">
        <f t="shared" si="7"/>
        <v>0</v>
      </c>
      <c r="V76" s="151">
        <v>8000</v>
      </c>
      <c r="W76" s="151"/>
      <c r="X76" s="151"/>
      <c r="Y76" s="151"/>
      <c r="Z76" s="151"/>
      <c r="AA76" s="151"/>
      <c r="AB76" s="151"/>
      <c r="AC76" s="123">
        <f t="shared" si="8"/>
        <v>8000</v>
      </c>
      <c r="AD76" s="151"/>
      <c r="AE76" s="151"/>
      <c r="AF76" s="151"/>
      <c r="AG76" s="151"/>
      <c r="AH76" s="151"/>
      <c r="AI76" s="151"/>
      <c r="AJ76" s="151"/>
      <c r="AK76" s="123">
        <f t="shared" si="9"/>
        <v>0</v>
      </c>
      <c r="AL76" s="121">
        <f t="shared" si="10"/>
        <v>8000</v>
      </c>
      <c r="AM76" s="173" t="s">
        <v>1687</v>
      </c>
      <c r="AN76" s="141">
        <v>2021</v>
      </c>
      <c r="AO76" s="147" t="s">
        <v>510</v>
      </c>
      <c r="AP76" s="142"/>
      <c r="AQ76" s="142"/>
    </row>
    <row r="77" spans="1:43" s="148" customFormat="1" ht="69.95" customHeight="1">
      <c r="A77" s="114" t="s">
        <v>1688</v>
      </c>
      <c r="B77" s="210" t="s">
        <v>1689</v>
      </c>
      <c r="C77" s="149" t="s">
        <v>1690</v>
      </c>
      <c r="D77" s="149" t="s">
        <v>37</v>
      </c>
      <c r="E77" s="376" t="s">
        <v>1658</v>
      </c>
      <c r="F77" s="150"/>
      <c r="G77" s="151"/>
      <c r="H77" s="151"/>
      <c r="I77" s="151"/>
      <c r="J77" s="151"/>
      <c r="K77" s="151"/>
      <c r="L77" s="151"/>
      <c r="M77" s="120">
        <f t="shared" si="6"/>
        <v>0</v>
      </c>
      <c r="N77" s="150"/>
      <c r="O77" s="151"/>
      <c r="P77" s="151"/>
      <c r="Q77" s="151"/>
      <c r="R77" s="151"/>
      <c r="S77" s="151"/>
      <c r="T77" s="151"/>
      <c r="U77" s="123">
        <f t="shared" si="7"/>
        <v>0</v>
      </c>
      <c r="V77" s="151">
        <v>2000</v>
      </c>
      <c r="W77" s="151"/>
      <c r="X77" s="151"/>
      <c r="Y77" s="151"/>
      <c r="Z77" s="151"/>
      <c r="AA77" s="151"/>
      <c r="AB77" s="151"/>
      <c r="AC77" s="123">
        <f t="shared" si="8"/>
        <v>2000</v>
      </c>
      <c r="AD77" s="151"/>
      <c r="AE77" s="151"/>
      <c r="AF77" s="151"/>
      <c r="AG77" s="151"/>
      <c r="AH77" s="151"/>
      <c r="AI77" s="151"/>
      <c r="AJ77" s="151"/>
      <c r="AK77" s="123">
        <f t="shared" si="9"/>
        <v>0</v>
      </c>
      <c r="AL77" s="121">
        <f t="shared" si="10"/>
        <v>2000</v>
      </c>
      <c r="AM77" s="173" t="s">
        <v>1691</v>
      </c>
      <c r="AN77" s="141">
        <v>2021</v>
      </c>
      <c r="AO77" s="147" t="s">
        <v>354</v>
      </c>
      <c r="AP77" s="142"/>
      <c r="AQ77" s="142"/>
    </row>
    <row r="78" spans="1:43" s="148" customFormat="1" ht="69.95" customHeight="1">
      <c r="A78" s="114" t="s">
        <v>1692</v>
      </c>
      <c r="B78" s="210" t="s">
        <v>1693</v>
      </c>
      <c r="C78" s="149" t="s">
        <v>1690</v>
      </c>
      <c r="D78" s="149" t="s">
        <v>40</v>
      </c>
      <c r="E78" s="117" t="s">
        <v>1504</v>
      </c>
      <c r="F78" s="150"/>
      <c r="G78" s="151"/>
      <c r="H78" s="151"/>
      <c r="I78" s="151"/>
      <c r="J78" s="151"/>
      <c r="K78" s="151"/>
      <c r="L78" s="151"/>
      <c r="M78" s="120">
        <f t="shared" si="6"/>
        <v>0</v>
      </c>
      <c r="N78" s="150"/>
      <c r="O78" s="151"/>
      <c r="P78" s="151"/>
      <c r="Q78" s="151"/>
      <c r="R78" s="151"/>
      <c r="S78" s="151"/>
      <c r="T78" s="151"/>
      <c r="U78" s="123">
        <f t="shared" si="7"/>
        <v>0</v>
      </c>
      <c r="V78" s="151">
        <v>5000</v>
      </c>
      <c r="W78" s="151"/>
      <c r="X78" s="151"/>
      <c r="Y78" s="151"/>
      <c r="Z78" s="151"/>
      <c r="AA78" s="151"/>
      <c r="AB78" s="151"/>
      <c r="AC78" s="123">
        <f t="shared" si="8"/>
        <v>5000</v>
      </c>
      <c r="AD78" s="151"/>
      <c r="AE78" s="151"/>
      <c r="AF78" s="151"/>
      <c r="AG78" s="151"/>
      <c r="AH78" s="151"/>
      <c r="AI78" s="151"/>
      <c r="AJ78" s="151"/>
      <c r="AK78" s="123">
        <f t="shared" si="9"/>
        <v>0</v>
      </c>
      <c r="AL78" s="121">
        <f t="shared" si="10"/>
        <v>5000</v>
      </c>
      <c r="AM78" s="173" t="s">
        <v>1694</v>
      </c>
      <c r="AN78" s="141">
        <v>2021</v>
      </c>
      <c r="AO78" s="147" t="s">
        <v>44</v>
      </c>
      <c r="AP78" s="142"/>
      <c r="AQ78" s="142"/>
    </row>
    <row r="79" spans="1:43" s="148" customFormat="1" ht="69.95" customHeight="1">
      <c r="A79" s="114" t="s">
        <v>1695</v>
      </c>
      <c r="B79" s="210" t="s">
        <v>1696</v>
      </c>
      <c r="C79" s="149" t="s">
        <v>1690</v>
      </c>
      <c r="D79" s="149" t="s">
        <v>40</v>
      </c>
      <c r="E79" s="117" t="s">
        <v>1504</v>
      </c>
      <c r="F79" s="150"/>
      <c r="G79" s="151"/>
      <c r="H79" s="151"/>
      <c r="I79" s="151"/>
      <c r="J79" s="151"/>
      <c r="K79" s="151"/>
      <c r="L79" s="151"/>
      <c r="M79" s="120">
        <f t="shared" si="6"/>
        <v>0</v>
      </c>
      <c r="N79" s="150"/>
      <c r="O79" s="151"/>
      <c r="P79" s="151"/>
      <c r="Q79" s="151"/>
      <c r="R79" s="151"/>
      <c r="S79" s="151"/>
      <c r="T79" s="151"/>
      <c r="U79" s="123">
        <f t="shared" si="7"/>
        <v>0</v>
      </c>
      <c r="V79" s="151">
        <v>3638</v>
      </c>
      <c r="W79" s="151"/>
      <c r="X79" s="151"/>
      <c r="Y79" s="151"/>
      <c r="Z79" s="151"/>
      <c r="AA79" s="151"/>
      <c r="AB79" s="151"/>
      <c r="AC79" s="123">
        <f t="shared" si="8"/>
        <v>3638</v>
      </c>
      <c r="AD79" s="151"/>
      <c r="AE79" s="151"/>
      <c r="AF79" s="151"/>
      <c r="AG79" s="151"/>
      <c r="AH79" s="151"/>
      <c r="AI79" s="151"/>
      <c r="AJ79" s="151"/>
      <c r="AK79" s="123">
        <f t="shared" si="9"/>
        <v>0</v>
      </c>
      <c r="AL79" s="121">
        <f t="shared" si="10"/>
        <v>3638</v>
      </c>
      <c r="AM79" s="173" t="s">
        <v>1696</v>
      </c>
      <c r="AN79" s="141">
        <v>2021</v>
      </c>
      <c r="AO79" s="147" t="s">
        <v>510</v>
      </c>
      <c r="AP79" s="142"/>
      <c r="AQ79" s="142"/>
    </row>
    <row r="80" spans="1:43" s="148" customFormat="1" ht="69.95" customHeight="1">
      <c r="A80" s="114" t="s">
        <v>1697</v>
      </c>
      <c r="B80" s="210" t="s">
        <v>1698</v>
      </c>
      <c r="C80" s="149" t="s">
        <v>1690</v>
      </c>
      <c r="D80" s="149" t="s">
        <v>40</v>
      </c>
      <c r="E80" s="117" t="s">
        <v>1504</v>
      </c>
      <c r="F80" s="150"/>
      <c r="G80" s="151"/>
      <c r="H80" s="151"/>
      <c r="I80" s="151"/>
      <c r="J80" s="151"/>
      <c r="K80" s="151"/>
      <c r="L80" s="151"/>
      <c r="M80" s="120">
        <f t="shared" si="6"/>
        <v>0</v>
      </c>
      <c r="N80" s="150"/>
      <c r="O80" s="151"/>
      <c r="P80" s="151"/>
      <c r="Q80" s="151"/>
      <c r="R80" s="151"/>
      <c r="S80" s="151"/>
      <c r="T80" s="151"/>
      <c r="U80" s="123">
        <f t="shared" si="7"/>
        <v>0</v>
      </c>
      <c r="V80" s="151">
        <v>3000</v>
      </c>
      <c r="W80" s="151"/>
      <c r="X80" s="151"/>
      <c r="Y80" s="151"/>
      <c r="Z80" s="151"/>
      <c r="AA80" s="151"/>
      <c r="AB80" s="151"/>
      <c r="AC80" s="123">
        <f t="shared" si="8"/>
        <v>3000</v>
      </c>
      <c r="AD80" s="151"/>
      <c r="AE80" s="151"/>
      <c r="AF80" s="151"/>
      <c r="AG80" s="151"/>
      <c r="AH80" s="151"/>
      <c r="AI80" s="151"/>
      <c r="AJ80" s="151"/>
      <c r="AK80" s="123">
        <f t="shared" si="9"/>
        <v>0</v>
      </c>
      <c r="AL80" s="121">
        <f t="shared" si="10"/>
        <v>3000</v>
      </c>
      <c r="AM80" s="173" t="s">
        <v>1698</v>
      </c>
      <c r="AN80" s="141">
        <v>2021</v>
      </c>
      <c r="AO80" s="147" t="s">
        <v>350</v>
      </c>
      <c r="AP80" s="142"/>
      <c r="AQ80" s="142"/>
    </row>
    <row r="81" spans="1:43" s="148" customFormat="1" ht="69.95" customHeight="1">
      <c r="A81" s="114" t="s">
        <v>1699</v>
      </c>
      <c r="B81" s="210" t="s">
        <v>1700</v>
      </c>
      <c r="C81" s="149" t="s">
        <v>1690</v>
      </c>
      <c r="D81" s="149" t="s">
        <v>40</v>
      </c>
      <c r="E81" s="376" t="s">
        <v>1658</v>
      </c>
      <c r="F81" s="150"/>
      <c r="G81" s="151"/>
      <c r="H81" s="151"/>
      <c r="I81" s="151"/>
      <c r="J81" s="151"/>
      <c r="K81" s="151"/>
      <c r="L81" s="151"/>
      <c r="M81" s="120">
        <f t="shared" ref="M81:M98" si="11">F81+G81+H81+J81+K81</f>
        <v>0</v>
      </c>
      <c r="N81" s="150"/>
      <c r="O81" s="151"/>
      <c r="P81" s="151"/>
      <c r="Q81" s="151"/>
      <c r="R81" s="151"/>
      <c r="S81" s="151"/>
      <c r="T81" s="151"/>
      <c r="U81" s="123">
        <f t="shared" ref="U81:U98" si="12">N81+O81+P81+R81+S81</f>
        <v>0</v>
      </c>
      <c r="V81" s="151">
        <v>1400</v>
      </c>
      <c r="W81" s="151"/>
      <c r="X81" s="151"/>
      <c r="Y81" s="151"/>
      <c r="Z81" s="151"/>
      <c r="AA81" s="151"/>
      <c r="AB81" s="151"/>
      <c r="AC81" s="123">
        <f t="shared" ref="AC81:AC98" si="13">V81+W81+X81+Z81+AA81</f>
        <v>1400</v>
      </c>
      <c r="AD81" s="151"/>
      <c r="AE81" s="151"/>
      <c r="AF81" s="151"/>
      <c r="AG81" s="151"/>
      <c r="AH81" s="151"/>
      <c r="AI81" s="151"/>
      <c r="AJ81" s="151"/>
      <c r="AK81" s="123">
        <f t="shared" ref="AK81:AK98" si="14">AD81+AE81+AF81+AH81+AI81</f>
        <v>0</v>
      </c>
      <c r="AL81" s="121">
        <f t="shared" ref="AL81:AL97" si="15">AC81+U81+M81+AK81</f>
        <v>1400</v>
      </c>
      <c r="AM81" s="173" t="s">
        <v>1700</v>
      </c>
      <c r="AN81" s="141">
        <v>2020</v>
      </c>
      <c r="AO81" s="147" t="s">
        <v>44</v>
      </c>
      <c r="AP81" s="147" t="s">
        <v>33</v>
      </c>
      <c r="AQ81" s="142" t="s">
        <v>186</v>
      </c>
    </row>
    <row r="82" spans="1:43" s="148" customFormat="1" ht="69.95" customHeight="1">
      <c r="A82" s="114" t="s">
        <v>1701</v>
      </c>
      <c r="B82" s="210" t="s">
        <v>1702</v>
      </c>
      <c r="C82" s="149" t="s">
        <v>1509</v>
      </c>
      <c r="D82" s="149" t="s">
        <v>40</v>
      </c>
      <c r="E82" s="376" t="s">
        <v>1658</v>
      </c>
      <c r="F82" s="150"/>
      <c r="G82" s="151"/>
      <c r="H82" s="151"/>
      <c r="I82" s="151"/>
      <c r="J82" s="151"/>
      <c r="K82" s="151"/>
      <c r="L82" s="151"/>
      <c r="M82" s="120">
        <f t="shared" si="11"/>
        <v>0</v>
      </c>
      <c r="N82" s="150"/>
      <c r="O82" s="151"/>
      <c r="P82" s="151"/>
      <c r="Q82" s="151"/>
      <c r="R82" s="151"/>
      <c r="S82" s="151"/>
      <c r="T82" s="151"/>
      <c r="U82" s="123">
        <f t="shared" si="12"/>
        <v>0</v>
      </c>
      <c r="V82" s="151">
        <v>19000</v>
      </c>
      <c r="W82" s="151"/>
      <c r="X82" s="151"/>
      <c r="Y82" s="151"/>
      <c r="Z82" s="151"/>
      <c r="AA82" s="151"/>
      <c r="AB82" s="151"/>
      <c r="AC82" s="123">
        <f t="shared" si="13"/>
        <v>19000</v>
      </c>
      <c r="AD82" s="151"/>
      <c r="AE82" s="151"/>
      <c r="AF82" s="151"/>
      <c r="AG82" s="151"/>
      <c r="AH82" s="151"/>
      <c r="AI82" s="151"/>
      <c r="AJ82" s="151"/>
      <c r="AK82" s="123">
        <f t="shared" si="14"/>
        <v>0</v>
      </c>
      <c r="AL82" s="121">
        <f t="shared" si="15"/>
        <v>19000</v>
      </c>
      <c r="AM82" s="173" t="s">
        <v>1703</v>
      </c>
      <c r="AN82" s="141">
        <v>2021</v>
      </c>
      <c r="AO82" s="147" t="s">
        <v>67</v>
      </c>
      <c r="AP82" s="142"/>
      <c r="AQ82" s="142"/>
    </row>
    <row r="83" spans="1:43" s="148" customFormat="1" ht="69.95" customHeight="1">
      <c r="A83" s="114" t="s">
        <v>1704</v>
      </c>
      <c r="B83" s="210" t="s">
        <v>1705</v>
      </c>
      <c r="C83" s="149" t="s">
        <v>1503</v>
      </c>
      <c r="D83" s="149" t="s">
        <v>40</v>
      </c>
      <c r="E83" s="134" t="s">
        <v>1614</v>
      </c>
      <c r="F83" s="150"/>
      <c r="G83" s="151"/>
      <c r="H83" s="151"/>
      <c r="I83" s="151"/>
      <c r="J83" s="151"/>
      <c r="K83" s="151"/>
      <c r="L83" s="151"/>
      <c r="M83" s="120">
        <f t="shared" si="11"/>
        <v>0</v>
      </c>
      <c r="N83" s="150"/>
      <c r="O83" s="151"/>
      <c r="P83" s="151"/>
      <c r="Q83" s="151"/>
      <c r="R83" s="151"/>
      <c r="S83" s="151"/>
      <c r="T83" s="151"/>
      <c r="U83" s="123">
        <f t="shared" si="12"/>
        <v>0</v>
      </c>
      <c r="V83" s="151">
        <v>23000</v>
      </c>
      <c r="W83" s="151"/>
      <c r="X83" s="151"/>
      <c r="Y83" s="151"/>
      <c r="Z83" s="151"/>
      <c r="AA83" s="151"/>
      <c r="AB83" s="151"/>
      <c r="AC83" s="123">
        <f t="shared" si="13"/>
        <v>23000</v>
      </c>
      <c r="AD83" s="151"/>
      <c r="AE83" s="151"/>
      <c r="AF83" s="151"/>
      <c r="AG83" s="151"/>
      <c r="AH83" s="151"/>
      <c r="AI83" s="151"/>
      <c r="AJ83" s="151"/>
      <c r="AK83" s="123">
        <f t="shared" si="14"/>
        <v>0</v>
      </c>
      <c r="AL83" s="121">
        <f t="shared" si="15"/>
        <v>23000</v>
      </c>
      <c r="AM83" s="173" t="s">
        <v>1706</v>
      </c>
      <c r="AN83" s="141">
        <v>2020</v>
      </c>
      <c r="AO83" s="147" t="s">
        <v>67</v>
      </c>
      <c r="AP83" s="147" t="s">
        <v>33</v>
      </c>
      <c r="AQ83" s="142" t="s">
        <v>186</v>
      </c>
    </row>
    <row r="84" spans="1:43" s="148" customFormat="1" ht="69.95" customHeight="1">
      <c r="A84" s="114" t="s">
        <v>1707</v>
      </c>
      <c r="B84" s="210" t="s">
        <v>1708</v>
      </c>
      <c r="C84" s="149" t="s">
        <v>1503</v>
      </c>
      <c r="D84" s="149" t="s">
        <v>40</v>
      </c>
      <c r="E84" s="134" t="s">
        <v>1614</v>
      </c>
      <c r="F84" s="150"/>
      <c r="G84" s="151"/>
      <c r="H84" s="151"/>
      <c r="I84" s="151"/>
      <c r="J84" s="151"/>
      <c r="K84" s="151"/>
      <c r="L84" s="151"/>
      <c r="M84" s="120">
        <f t="shared" si="11"/>
        <v>0</v>
      </c>
      <c r="N84" s="150"/>
      <c r="O84" s="151"/>
      <c r="P84" s="151"/>
      <c r="Q84" s="151"/>
      <c r="R84" s="151"/>
      <c r="S84" s="151"/>
      <c r="T84" s="151"/>
      <c r="U84" s="123">
        <f t="shared" si="12"/>
        <v>0</v>
      </c>
      <c r="V84" s="151">
        <v>15000</v>
      </c>
      <c r="W84" s="151"/>
      <c r="X84" s="151"/>
      <c r="Y84" s="151"/>
      <c r="Z84" s="151"/>
      <c r="AA84" s="151"/>
      <c r="AB84" s="151"/>
      <c r="AC84" s="123">
        <f t="shared" si="13"/>
        <v>15000</v>
      </c>
      <c r="AD84" s="151"/>
      <c r="AE84" s="151"/>
      <c r="AF84" s="151"/>
      <c r="AG84" s="151"/>
      <c r="AH84" s="151"/>
      <c r="AI84" s="151"/>
      <c r="AJ84" s="151"/>
      <c r="AK84" s="123">
        <f t="shared" si="14"/>
        <v>0</v>
      </c>
      <c r="AL84" s="121">
        <f t="shared" si="15"/>
        <v>15000</v>
      </c>
      <c r="AM84" s="173" t="s">
        <v>1709</v>
      </c>
      <c r="AN84" s="141">
        <v>2021</v>
      </c>
      <c r="AO84" s="147" t="s">
        <v>67</v>
      </c>
      <c r="AP84" s="142"/>
      <c r="AQ84" s="142"/>
    </row>
    <row r="85" spans="1:43" s="148" customFormat="1" ht="69.95" customHeight="1">
      <c r="A85" s="114" t="s">
        <v>1710</v>
      </c>
      <c r="B85" s="210" t="s">
        <v>1711</v>
      </c>
      <c r="C85" s="149" t="s">
        <v>1503</v>
      </c>
      <c r="D85" s="149" t="s">
        <v>40</v>
      </c>
      <c r="E85" s="376" t="s">
        <v>1658</v>
      </c>
      <c r="F85" s="150"/>
      <c r="G85" s="151"/>
      <c r="H85" s="151"/>
      <c r="I85" s="151"/>
      <c r="J85" s="151"/>
      <c r="K85" s="151"/>
      <c r="L85" s="151"/>
      <c r="M85" s="120">
        <f t="shared" si="11"/>
        <v>0</v>
      </c>
      <c r="N85" s="150"/>
      <c r="O85" s="151"/>
      <c r="P85" s="151"/>
      <c r="Q85" s="151"/>
      <c r="R85" s="151"/>
      <c r="S85" s="151"/>
      <c r="T85" s="151"/>
      <c r="U85" s="123">
        <f t="shared" si="12"/>
        <v>0</v>
      </c>
      <c r="V85" s="151">
        <v>18000</v>
      </c>
      <c r="W85" s="151"/>
      <c r="X85" s="151"/>
      <c r="Y85" s="151"/>
      <c r="Z85" s="151"/>
      <c r="AA85" s="151"/>
      <c r="AB85" s="151"/>
      <c r="AC85" s="123">
        <f t="shared" si="13"/>
        <v>18000</v>
      </c>
      <c r="AD85" s="151"/>
      <c r="AE85" s="151"/>
      <c r="AF85" s="151"/>
      <c r="AG85" s="151"/>
      <c r="AH85" s="151"/>
      <c r="AI85" s="151"/>
      <c r="AJ85" s="151"/>
      <c r="AK85" s="123">
        <f t="shared" si="14"/>
        <v>0</v>
      </c>
      <c r="AL85" s="121">
        <f t="shared" si="15"/>
        <v>18000</v>
      </c>
      <c r="AM85" s="173" t="s">
        <v>1712</v>
      </c>
      <c r="AN85" s="141">
        <v>2020</v>
      </c>
      <c r="AO85" s="147" t="s">
        <v>67</v>
      </c>
      <c r="AP85" s="147" t="s">
        <v>33</v>
      </c>
      <c r="AQ85" s="142" t="s">
        <v>186</v>
      </c>
    </row>
    <row r="86" spans="1:43" s="148" customFormat="1" ht="69.95" customHeight="1">
      <c r="A86" s="114" t="s">
        <v>1713</v>
      </c>
      <c r="B86" s="210" t="s">
        <v>1714</v>
      </c>
      <c r="C86" s="149" t="s">
        <v>1503</v>
      </c>
      <c r="D86" s="149" t="s">
        <v>37</v>
      </c>
      <c r="E86" s="134" t="s">
        <v>1715</v>
      </c>
      <c r="F86" s="150">
        <v>5989.5</v>
      </c>
      <c r="G86" s="151"/>
      <c r="H86" s="151"/>
      <c r="I86" s="151"/>
      <c r="J86" s="151"/>
      <c r="K86" s="151"/>
      <c r="L86" s="151"/>
      <c r="M86" s="120">
        <f t="shared" si="11"/>
        <v>5989.5</v>
      </c>
      <c r="N86" s="150">
        <v>100000</v>
      </c>
      <c r="O86" s="151"/>
      <c r="P86" s="151"/>
      <c r="Q86" s="151"/>
      <c r="R86" s="151"/>
      <c r="S86" s="151"/>
      <c r="T86" s="151"/>
      <c r="U86" s="123">
        <f t="shared" si="12"/>
        <v>100000</v>
      </c>
      <c r="V86" s="151">
        <v>100000</v>
      </c>
      <c r="W86" s="151"/>
      <c r="X86" s="151"/>
      <c r="Y86" s="151"/>
      <c r="Z86" s="151"/>
      <c r="AA86" s="151"/>
      <c r="AB86" s="151"/>
      <c r="AC86" s="123">
        <f t="shared" si="13"/>
        <v>100000</v>
      </c>
      <c r="AD86" s="151"/>
      <c r="AE86" s="151"/>
      <c r="AF86" s="151"/>
      <c r="AG86" s="151"/>
      <c r="AH86" s="151"/>
      <c r="AI86" s="151"/>
      <c r="AJ86" s="151"/>
      <c r="AK86" s="123">
        <f t="shared" si="14"/>
        <v>0</v>
      </c>
      <c r="AL86" s="121">
        <f t="shared" si="15"/>
        <v>205989.5</v>
      </c>
      <c r="AM86" s="210" t="s">
        <v>1716</v>
      </c>
      <c r="AN86" s="141" t="s">
        <v>71</v>
      </c>
      <c r="AO86" s="147" t="s">
        <v>354</v>
      </c>
      <c r="AP86" s="142"/>
      <c r="AQ86" s="142"/>
    </row>
    <row r="87" spans="1:43" s="75" customFormat="1" ht="51" customHeight="1">
      <c r="A87" s="114" t="s">
        <v>1717</v>
      </c>
      <c r="B87" s="187" t="s">
        <v>1718</v>
      </c>
      <c r="C87" s="149" t="s">
        <v>1503</v>
      </c>
      <c r="D87" s="116" t="s">
        <v>37</v>
      </c>
      <c r="E87" s="117" t="s">
        <v>1532</v>
      </c>
      <c r="F87" s="118"/>
      <c r="G87" s="143"/>
      <c r="H87" s="143"/>
      <c r="I87" s="143"/>
      <c r="J87" s="143"/>
      <c r="K87" s="143"/>
      <c r="L87" s="143"/>
      <c r="M87" s="120">
        <f t="shared" si="11"/>
        <v>0</v>
      </c>
      <c r="N87" s="150"/>
      <c r="O87" s="143"/>
      <c r="P87" s="143"/>
      <c r="Q87" s="143"/>
      <c r="R87" s="143"/>
      <c r="S87" s="143"/>
      <c r="T87" s="143"/>
      <c r="U87" s="123">
        <f t="shared" si="12"/>
        <v>0</v>
      </c>
      <c r="V87" s="151">
        <v>10000</v>
      </c>
      <c r="W87" s="143"/>
      <c r="X87" s="143"/>
      <c r="Y87" s="143"/>
      <c r="Z87" s="143"/>
      <c r="AA87" s="143"/>
      <c r="AB87" s="143"/>
      <c r="AC87" s="123">
        <f t="shared" si="13"/>
        <v>10000</v>
      </c>
      <c r="AD87" s="151"/>
      <c r="AE87" s="143"/>
      <c r="AF87" s="143"/>
      <c r="AG87" s="143"/>
      <c r="AH87" s="143"/>
      <c r="AI87" s="143"/>
      <c r="AJ87" s="143"/>
      <c r="AK87" s="123">
        <f t="shared" si="14"/>
        <v>0</v>
      </c>
      <c r="AL87" s="121">
        <f t="shared" si="15"/>
        <v>10000</v>
      </c>
      <c r="AM87" s="378" t="s">
        <v>1719</v>
      </c>
      <c r="AN87" s="141">
        <v>2021</v>
      </c>
      <c r="AO87" s="147" t="s">
        <v>354</v>
      </c>
      <c r="AP87" s="207"/>
      <c r="AQ87" s="207"/>
    </row>
    <row r="88" spans="1:43" s="75" customFormat="1" ht="51" customHeight="1">
      <c r="A88" s="114" t="s">
        <v>1720</v>
      </c>
      <c r="B88" s="372" t="s">
        <v>1721</v>
      </c>
      <c r="C88" s="116" t="s">
        <v>1503</v>
      </c>
      <c r="D88" s="116" t="s">
        <v>37</v>
      </c>
      <c r="E88" s="134" t="s">
        <v>1614</v>
      </c>
      <c r="F88" s="118"/>
      <c r="G88" s="118"/>
      <c r="H88" s="118"/>
      <c r="I88" s="143"/>
      <c r="J88" s="118"/>
      <c r="K88" s="118"/>
      <c r="L88" s="143"/>
      <c r="M88" s="120">
        <f t="shared" si="11"/>
        <v>0</v>
      </c>
      <c r="N88" s="150">
        <v>11000</v>
      </c>
      <c r="O88" s="118"/>
      <c r="P88" s="118"/>
      <c r="Q88" s="143"/>
      <c r="R88" s="118"/>
      <c r="S88" s="118"/>
      <c r="T88" s="143"/>
      <c r="U88" s="123">
        <f t="shared" si="12"/>
        <v>11000</v>
      </c>
      <c r="V88" s="150"/>
      <c r="W88" s="118"/>
      <c r="X88" s="118"/>
      <c r="Y88" s="143"/>
      <c r="Z88" s="118"/>
      <c r="AA88" s="118"/>
      <c r="AB88" s="143"/>
      <c r="AC88" s="123">
        <f t="shared" si="13"/>
        <v>0</v>
      </c>
      <c r="AD88" s="150"/>
      <c r="AE88" s="118"/>
      <c r="AF88" s="118"/>
      <c r="AG88" s="143"/>
      <c r="AH88" s="118"/>
      <c r="AI88" s="118"/>
      <c r="AJ88" s="143"/>
      <c r="AK88" s="123">
        <f t="shared" si="14"/>
        <v>0</v>
      </c>
      <c r="AL88" s="121">
        <f t="shared" si="15"/>
        <v>11000</v>
      </c>
      <c r="AM88" s="372" t="s">
        <v>1722</v>
      </c>
      <c r="AN88" s="141">
        <v>2021</v>
      </c>
      <c r="AO88" s="116" t="s">
        <v>44</v>
      </c>
      <c r="AP88" s="207"/>
      <c r="AQ88" s="207"/>
    </row>
    <row r="89" spans="1:43" s="75" customFormat="1" ht="51" customHeight="1">
      <c r="A89" s="114" t="s">
        <v>1723</v>
      </c>
      <c r="B89" s="372" t="s">
        <v>1724</v>
      </c>
      <c r="C89" s="116" t="s">
        <v>1509</v>
      </c>
      <c r="D89" s="116" t="s">
        <v>40</v>
      </c>
      <c r="E89" s="117" t="s">
        <v>1504</v>
      </c>
      <c r="F89" s="118"/>
      <c r="G89" s="118"/>
      <c r="H89" s="118"/>
      <c r="I89" s="143"/>
      <c r="J89" s="118"/>
      <c r="K89" s="118"/>
      <c r="L89" s="143"/>
      <c r="M89" s="120">
        <f t="shared" si="11"/>
        <v>0</v>
      </c>
      <c r="N89" s="150"/>
      <c r="O89" s="118"/>
      <c r="P89" s="118"/>
      <c r="Q89" s="143"/>
      <c r="R89" s="118"/>
      <c r="S89" s="118"/>
      <c r="T89" s="143"/>
      <c r="U89" s="123">
        <f t="shared" si="12"/>
        <v>0</v>
      </c>
      <c r="V89" s="150">
        <v>4500</v>
      </c>
      <c r="W89" s="118"/>
      <c r="X89" s="118"/>
      <c r="Y89" s="143"/>
      <c r="Z89" s="118"/>
      <c r="AA89" s="118"/>
      <c r="AB89" s="143"/>
      <c r="AC89" s="123">
        <f t="shared" si="13"/>
        <v>4500</v>
      </c>
      <c r="AD89" s="150"/>
      <c r="AE89" s="118"/>
      <c r="AF89" s="118"/>
      <c r="AG89" s="143"/>
      <c r="AH89" s="118"/>
      <c r="AI89" s="118"/>
      <c r="AJ89" s="143"/>
      <c r="AK89" s="123">
        <f t="shared" si="14"/>
        <v>0</v>
      </c>
      <c r="AL89" s="121">
        <f t="shared" si="15"/>
        <v>4500</v>
      </c>
      <c r="AM89" s="372" t="s">
        <v>1725</v>
      </c>
      <c r="AN89" s="141">
        <v>2021</v>
      </c>
      <c r="AO89" s="116" t="s">
        <v>44</v>
      </c>
      <c r="AP89" s="207"/>
      <c r="AQ89" s="207"/>
    </row>
    <row r="90" spans="1:43" s="75" customFormat="1" ht="51" customHeight="1">
      <c r="A90" s="114" t="s">
        <v>1726</v>
      </c>
      <c r="B90" s="372" t="s">
        <v>1727</v>
      </c>
      <c r="C90" s="116" t="s">
        <v>1514</v>
      </c>
      <c r="D90" s="116" t="s">
        <v>37</v>
      </c>
      <c r="E90" s="117" t="s">
        <v>1728</v>
      </c>
      <c r="F90" s="118"/>
      <c r="G90" s="118"/>
      <c r="H90" s="118"/>
      <c r="I90" s="143"/>
      <c r="J90" s="118"/>
      <c r="K90" s="118"/>
      <c r="L90" s="143"/>
      <c r="M90" s="120">
        <f t="shared" si="11"/>
        <v>0</v>
      </c>
      <c r="N90" s="150">
        <v>12000</v>
      </c>
      <c r="O90" s="118"/>
      <c r="P90" s="118"/>
      <c r="Q90" s="143"/>
      <c r="R90" s="118"/>
      <c r="S90" s="118"/>
      <c r="T90" s="143"/>
      <c r="U90" s="123">
        <f t="shared" si="12"/>
        <v>12000</v>
      </c>
      <c r="V90" s="150"/>
      <c r="W90" s="118"/>
      <c r="X90" s="118"/>
      <c r="Y90" s="143"/>
      <c r="Z90" s="118"/>
      <c r="AA90" s="118"/>
      <c r="AB90" s="143"/>
      <c r="AC90" s="123">
        <f t="shared" si="13"/>
        <v>0</v>
      </c>
      <c r="AD90" s="150"/>
      <c r="AE90" s="118"/>
      <c r="AF90" s="118"/>
      <c r="AG90" s="143"/>
      <c r="AH90" s="118"/>
      <c r="AI90" s="118"/>
      <c r="AJ90" s="143"/>
      <c r="AK90" s="123">
        <f t="shared" si="14"/>
        <v>0</v>
      </c>
      <c r="AL90" s="121">
        <f t="shared" si="15"/>
        <v>12000</v>
      </c>
      <c r="AM90" s="372" t="s">
        <v>1729</v>
      </c>
      <c r="AN90" s="140" t="s">
        <v>207</v>
      </c>
      <c r="AO90" s="116" t="s">
        <v>1730</v>
      </c>
      <c r="AP90" s="147" t="s">
        <v>33</v>
      </c>
      <c r="AQ90" s="142" t="s">
        <v>186</v>
      </c>
    </row>
    <row r="91" spans="1:43" s="75" customFormat="1" ht="51" customHeight="1">
      <c r="A91" s="114" t="s">
        <v>1731</v>
      </c>
      <c r="B91" s="372" t="s">
        <v>1732</v>
      </c>
      <c r="C91" s="116" t="s">
        <v>1514</v>
      </c>
      <c r="D91" s="116" t="s">
        <v>37</v>
      </c>
      <c r="E91" s="117" t="s">
        <v>1728</v>
      </c>
      <c r="F91" s="118"/>
      <c r="G91" s="118"/>
      <c r="H91" s="118"/>
      <c r="I91" s="143"/>
      <c r="J91" s="118"/>
      <c r="K91" s="118"/>
      <c r="L91" s="143"/>
      <c r="M91" s="120">
        <f t="shared" si="11"/>
        <v>0</v>
      </c>
      <c r="N91" s="150">
        <v>100000</v>
      </c>
      <c r="O91" s="118"/>
      <c r="P91" s="118"/>
      <c r="Q91" s="143"/>
      <c r="R91" s="118"/>
      <c r="S91" s="118"/>
      <c r="T91" s="143"/>
      <c r="U91" s="123">
        <f t="shared" si="12"/>
        <v>100000</v>
      </c>
      <c r="V91" s="150"/>
      <c r="W91" s="118"/>
      <c r="X91" s="118"/>
      <c r="Y91" s="143"/>
      <c r="Z91" s="118"/>
      <c r="AA91" s="118"/>
      <c r="AB91" s="143"/>
      <c r="AC91" s="123">
        <f t="shared" si="13"/>
        <v>0</v>
      </c>
      <c r="AD91" s="150"/>
      <c r="AE91" s="118"/>
      <c r="AF91" s="118"/>
      <c r="AG91" s="143"/>
      <c r="AH91" s="118"/>
      <c r="AI91" s="118"/>
      <c r="AJ91" s="143"/>
      <c r="AK91" s="123">
        <f t="shared" si="14"/>
        <v>0</v>
      </c>
      <c r="AL91" s="121">
        <f t="shared" si="15"/>
        <v>100000</v>
      </c>
      <c r="AM91" s="372" t="s">
        <v>1733</v>
      </c>
      <c r="AN91" s="141">
        <v>2021</v>
      </c>
      <c r="AO91" s="116" t="s">
        <v>1730</v>
      </c>
      <c r="AP91" s="207"/>
      <c r="AQ91" s="207"/>
    </row>
    <row r="92" spans="1:43" s="75" customFormat="1" ht="51" customHeight="1">
      <c r="A92" s="114" t="s">
        <v>1734</v>
      </c>
      <c r="B92" s="372" t="s">
        <v>1735</v>
      </c>
      <c r="C92" s="116" t="s">
        <v>1514</v>
      </c>
      <c r="D92" s="116" t="s">
        <v>37</v>
      </c>
      <c r="E92" s="117" t="s">
        <v>1728</v>
      </c>
      <c r="F92" s="118"/>
      <c r="G92" s="118"/>
      <c r="H92" s="118"/>
      <c r="I92" s="143"/>
      <c r="J92" s="118"/>
      <c r="K92" s="118"/>
      <c r="L92" s="143"/>
      <c r="M92" s="120">
        <f t="shared" si="11"/>
        <v>0</v>
      </c>
      <c r="N92" s="150">
        <v>50000</v>
      </c>
      <c r="O92" s="118"/>
      <c r="P92" s="118"/>
      <c r="Q92" s="143"/>
      <c r="R92" s="118"/>
      <c r="S92" s="118"/>
      <c r="T92" s="143"/>
      <c r="U92" s="123">
        <f t="shared" si="12"/>
        <v>50000</v>
      </c>
      <c r="V92" s="150"/>
      <c r="W92" s="118"/>
      <c r="X92" s="118"/>
      <c r="Y92" s="143"/>
      <c r="Z92" s="118"/>
      <c r="AA92" s="118"/>
      <c r="AB92" s="143"/>
      <c r="AC92" s="123">
        <f t="shared" si="13"/>
        <v>0</v>
      </c>
      <c r="AD92" s="150"/>
      <c r="AE92" s="118"/>
      <c r="AF92" s="118"/>
      <c r="AG92" s="143"/>
      <c r="AH92" s="118"/>
      <c r="AI92" s="118"/>
      <c r="AJ92" s="143"/>
      <c r="AK92" s="123">
        <f t="shared" si="14"/>
        <v>0</v>
      </c>
      <c r="AL92" s="121">
        <f t="shared" si="15"/>
        <v>50000</v>
      </c>
      <c r="AM92" s="372" t="s">
        <v>1736</v>
      </c>
      <c r="AN92" s="140" t="s">
        <v>207</v>
      </c>
      <c r="AO92" s="116" t="s">
        <v>1730</v>
      </c>
      <c r="AP92" s="147" t="s">
        <v>33</v>
      </c>
      <c r="AQ92" s="142" t="s">
        <v>186</v>
      </c>
    </row>
    <row r="93" spans="1:43" s="75" customFormat="1" ht="51" customHeight="1">
      <c r="A93" s="114" t="s">
        <v>1737</v>
      </c>
      <c r="B93" s="210" t="s">
        <v>1738</v>
      </c>
      <c r="C93" s="116" t="s">
        <v>1537</v>
      </c>
      <c r="D93" s="116" t="s">
        <v>37</v>
      </c>
      <c r="E93" s="248" t="s">
        <v>1644</v>
      </c>
      <c r="F93" s="118"/>
      <c r="G93" s="118"/>
      <c r="H93" s="118"/>
      <c r="I93" s="143"/>
      <c r="J93" s="118"/>
      <c r="K93" s="118"/>
      <c r="L93" s="143"/>
      <c r="M93" s="120">
        <f t="shared" si="11"/>
        <v>0</v>
      </c>
      <c r="N93" s="150">
        <v>3000</v>
      </c>
      <c r="O93" s="118"/>
      <c r="P93" s="118"/>
      <c r="Q93" s="143"/>
      <c r="R93" s="118"/>
      <c r="S93" s="118"/>
      <c r="T93" s="143"/>
      <c r="U93" s="123">
        <f t="shared" si="12"/>
        <v>3000</v>
      </c>
      <c r="V93" s="150"/>
      <c r="W93" s="118"/>
      <c r="X93" s="118"/>
      <c r="Y93" s="143"/>
      <c r="Z93" s="118"/>
      <c r="AA93" s="118"/>
      <c r="AB93" s="143"/>
      <c r="AC93" s="123">
        <f t="shared" si="13"/>
        <v>0</v>
      </c>
      <c r="AD93" s="150"/>
      <c r="AE93" s="118"/>
      <c r="AF93" s="118"/>
      <c r="AG93" s="143"/>
      <c r="AH93" s="118"/>
      <c r="AI93" s="118"/>
      <c r="AJ93" s="143"/>
      <c r="AK93" s="123">
        <f t="shared" si="14"/>
        <v>0</v>
      </c>
      <c r="AL93" s="121">
        <f t="shared" si="15"/>
        <v>3000</v>
      </c>
      <c r="AM93" s="374" t="s">
        <v>1739</v>
      </c>
      <c r="AN93" s="140" t="s">
        <v>207</v>
      </c>
      <c r="AO93" s="116" t="s">
        <v>510</v>
      </c>
      <c r="AP93" s="147" t="s">
        <v>33</v>
      </c>
      <c r="AQ93" s="142" t="s">
        <v>186</v>
      </c>
    </row>
    <row r="94" spans="1:43" s="75" customFormat="1" ht="51" customHeight="1">
      <c r="A94" s="114" t="s">
        <v>1740</v>
      </c>
      <c r="B94" s="210" t="s">
        <v>1741</v>
      </c>
      <c r="C94" s="116" t="s">
        <v>1553</v>
      </c>
      <c r="D94" s="116" t="s">
        <v>37</v>
      </c>
      <c r="E94" s="248" t="s">
        <v>1644</v>
      </c>
      <c r="F94" s="118"/>
      <c r="G94" s="118"/>
      <c r="H94" s="118"/>
      <c r="I94" s="143"/>
      <c r="J94" s="118"/>
      <c r="K94" s="118"/>
      <c r="L94" s="143"/>
      <c r="M94" s="120">
        <f t="shared" si="11"/>
        <v>0</v>
      </c>
      <c r="N94" s="150"/>
      <c r="O94" s="118"/>
      <c r="P94" s="118"/>
      <c r="Q94" s="143"/>
      <c r="R94" s="118"/>
      <c r="S94" s="118"/>
      <c r="T94" s="143"/>
      <c r="U94" s="123">
        <f t="shared" si="12"/>
        <v>0</v>
      </c>
      <c r="V94" s="150">
        <v>1000</v>
      </c>
      <c r="W94" s="118"/>
      <c r="X94" s="118"/>
      <c r="Y94" s="143"/>
      <c r="Z94" s="118"/>
      <c r="AA94" s="118"/>
      <c r="AB94" s="143"/>
      <c r="AC94" s="123">
        <f t="shared" si="13"/>
        <v>1000</v>
      </c>
      <c r="AD94" s="150"/>
      <c r="AE94" s="118"/>
      <c r="AF94" s="118"/>
      <c r="AG94" s="143"/>
      <c r="AH94" s="118"/>
      <c r="AI94" s="118"/>
      <c r="AJ94" s="143"/>
      <c r="AK94" s="123">
        <f t="shared" si="14"/>
        <v>0</v>
      </c>
      <c r="AL94" s="121">
        <f t="shared" si="15"/>
        <v>1000</v>
      </c>
      <c r="AM94" s="374" t="s">
        <v>1742</v>
      </c>
      <c r="AN94" s="140" t="s">
        <v>737</v>
      </c>
      <c r="AO94" s="116" t="s">
        <v>510</v>
      </c>
      <c r="AP94" s="147" t="s">
        <v>33</v>
      </c>
      <c r="AQ94" s="142" t="s">
        <v>186</v>
      </c>
    </row>
    <row r="95" spans="1:43" s="75" customFormat="1" ht="51" customHeight="1">
      <c r="A95" s="114" t="s">
        <v>1743</v>
      </c>
      <c r="B95" s="210" t="s">
        <v>1744</v>
      </c>
      <c r="C95" s="116" t="s">
        <v>1553</v>
      </c>
      <c r="D95" s="116" t="s">
        <v>37</v>
      </c>
      <c r="E95" s="248" t="s">
        <v>1644</v>
      </c>
      <c r="F95" s="118"/>
      <c r="G95" s="118"/>
      <c r="H95" s="118"/>
      <c r="I95" s="143"/>
      <c r="J95" s="118"/>
      <c r="K95" s="118"/>
      <c r="L95" s="143"/>
      <c r="M95" s="120">
        <f t="shared" si="11"/>
        <v>0</v>
      </c>
      <c r="N95" s="150"/>
      <c r="O95" s="118"/>
      <c r="P95" s="118"/>
      <c r="Q95" s="143"/>
      <c r="R95" s="118"/>
      <c r="S95" s="118"/>
      <c r="T95" s="143"/>
      <c r="U95" s="123">
        <f t="shared" si="12"/>
        <v>0</v>
      </c>
      <c r="V95" s="150">
        <v>2000</v>
      </c>
      <c r="W95" s="118"/>
      <c r="X95" s="118"/>
      <c r="Y95" s="143"/>
      <c r="Z95" s="118"/>
      <c r="AA95" s="118"/>
      <c r="AB95" s="143"/>
      <c r="AC95" s="123">
        <f t="shared" si="13"/>
        <v>2000</v>
      </c>
      <c r="AD95" s="150"/>
      <c r="AE95" s="118"/>
      <c r="AF95" s="118"/>
      <c r="AG95" s="143"/>
      <c r="AH95" s="118"/>
      <c r="AI95" s="118"/>
      <c r="AJ95" s="143"/>
      <c r="AK95" s="123">
        <f t="shared" si="14"/>
        <v>0</v>
      </c>
      <c r="AL95" s="121">
        <f t="shared" si="15"/>
        <v>2000</v>
      </c>
      <c r="AM95" s="374" t="s">
        <v>1745</v>
      </c>
      <c r="AN95" s="141">
        <v>2021</v>
      </c>
      <c r="AO95" s="116" t="s">
        <v>510</v>
      </c>
      <c r="AP95" s="207"/>
      <c r="AQ95" s="207"/>
    </row>
    <row r="96" spans="1:43" s="75" customFormat="1" ht="51" customHeight="1">
      <c r="A96" s="114" t="s">
        <v>1746</v>
      </c>
      <c r="B96" s="210" t="s">
        <v>1747</v>
      </c>
      <c r="C96" s="116" t="s">
        <v>1553</v>
      </c>
      <c r="D96" s="116" t="s">
        <v>37</v>
      </c>
      <c r="E96" s="248" t="s">
        <v>1644</v>
      </c>
      <c r="F96" s="118"/>
      <c r="G96" s="118"/>
      <c r="H96" s="118"/>
      <c r="I96" s="143"/>
      <c r="J96" s="118"/>
      <c r="K96" s="118"/>
      <c r="L96" s="143"/>
      <c r="M96" s="120">
        <f t="shared" si="11"/>
        <v>0</v>
      </c>
      <c r="N96" s="150"/>
      <c r="O96" s="118"/>
      <c r="P96" s="118"/>
      <c r="Q96" s="143"/>
      <c r="R96" s="118"/>
      <c r="S96" s="118"/>
      <c r="T96" s="143"/>
      <c r="U96" s="123">
        <f t="shared" si="12"/>
        <v>0</v>
      </c>
      <c r="V96" s="150">
        <v>13000</v>
      </c>
      <c r="W96" s="118"/>
      <c r="X96" s="118"/>
      <c r="Y96" s="143"/>
      <c r="Z96" s="118"/>
      <c r="AA96" s="118"/>
      <c r="AB96" s="143"/>
      <c r="AC96" s="123">
        <f t="shared" si="13"/>
        <v>13000</v>
      </c>
      <c r="AD96" s="150"/>
      <c r="AE96" s="118"/>
      <c r="AF96" s="118"/>
      <c r="AG96" s="143"/>
      <c r="AH96" s="118"/>
      <c r="AI96" s="118"/>
      <c r="AJ96" s="143"/>
      <c r="AK96" s="123">
        <f t="shared" si="14"/>
        <v>0</v>
      </c>
      <c r="AL96" s="121">
        <f t="shared" si="15"/>
        <v>13000</v>
      </c>
      <c r="AM96" s="374" t="s">
        <v>1748</v>
      </c>
      <c r="AN96" s="141">
        <v>2021</v>
      </c>
      <c r="AO96" s="116" t="s">
        <v>510</v>
      </c>
      <c r="AP96" s="207"/>
      <c r="AQ96" s="207"/>
    </row>
    <row r="97" spans="1:66" s="75" customFormat="1" ht="51" customHeight="1">
      <c r="A97" s="114" t="s">
        <v>1749</v>
      </c>
      <c r="B97" s="210" t="s">
        <v>1750</v>
      </c>
      <c r="C97" s="116" t="s">
        <v>1537</v>
      </c>
      <c r="D97" s="116" t="s">
        <v>37</v>
      </c>
      <c r="E97" s="376" t="s">
        <v>1658</v>
      </c>
      <c r="F97" s="118"/>
      <c r="G97" s="118"/>
      <c r="H97" s="118"/>
      <c r="I97" s="143"/>
      <c r="J97" s="118"/>
      <c r="K97" s="118"/>
      <c r="L97" s="143"/>
      <c r="M97" s="120">
        <f t="shared" si="11"/>
        <v>0</v>
      </c>
      <c r="N97" s="150">
        <v>60000</v>
      </c>
      <c r="O97" s="118"/>
      <c r="P97" s="118"/>
      <c r="Q97" s="143"/>
      <c r="R97" s="118"/>
      <c r="S97" s="118"/>
      <c r="T97" s="143"/>
      <c r="U97" s="123">
        <f t="shared" si="12"/>
        <v>60000</v>
      </c>
      <c r="V97" s="150"/>
      <c r="W97" s="118"/>
      <c r="X97" s="118"/>
      <c r="Y97" s="143"/>
      <c r="Z97" s="118"/>
      <c r="AA97" s="118"/>
      <c r="AB97" s="143"/>
      <c r="AC97" s="123">
        <f t="shared" si="13"/>
        <v>0</v>
      </c>
      <c r="AD97" s="150"/>
      <c r="AE97" s="118"/>
      <c r="AF97" s="118"/>
      <c r="AG97" s="143"/>
      <c r="AH97" s="118"/>
      <c r="AI97" s="118"/>
      <c r="AJ97" s="143"/>
      <c r="AK97" s="123">
        <f t="shared" si="14"/>
        <v>0</v>
      </c>
      <c r="AL97" s="121">
        <f t="shared" si="15"/>
        <v>60000</v>
      </c>
      <c r="AM97" s="374" t="s">
        <v>1751</v>
      </c>
      <c r="AN97" s="140" t="s">
        <v>161</v>
      </c>
      <c r="AO97" s="116" t="s">
        <v>350</v>
      </c>
      <c r="AP97" s="207"/>
      <c r="AQ97" s="207"/>
    </row>
    <row r="98" spans="1:66" s="156" customFormat="1" ht="243.75" customHeight="1">
      <c r="A98" s="379" t="s">
        <v>1752</v>
      </c>
      <c r="B98" s="649" t="s">
        <v>1753</v>
      </c>
      <c r="C98" s="647" t="s">
        <v>1531</v>
      </c>
      <c r="D98" s="647" t="s">
        <v>37</v>
      </c>
      <c r="E98" s="650" t="s">
        <v>1658</v>
      </c>
      <c r="F98" s="383"/>
      <c r="G98" s="383"/>
      <c r="H98" s="383"/>
      <c r="I98" s="651"/>
      <c r="J98" s="383"/>
      <c r="K98" s="383"/>
      <c r="L98" s="651"/>
      <c r="M98" s="265">
        <f t="shared" si="11"/>
        <v>0</v>
      </c>
      <c r="N98" s="383">
        <v>0</v>
      </c>
      <c r="O98" s="383"/>
      <c r="P98" s="383"/>
      <c r="Q98" s="651"/>
      <c r="R98" s="383"/>
      <c r="S98" s="383"/>
      <c r="T98" s="651"/>
      <c r="U98" s="265">
        <f t="shared" si="12"/>
        <v>0</v>
      </c>
      <c r="V98" s="383">
        <v>0</v>
      </c>
      <c r="W98" s="383"/>
      <c r="X98" s="383"/>
      <c r="Y98" s="651"/>
      <c r="Z98" s="383"/>
      <c r="AA98" s="383"/>
      <c r="AB98" s="651"/>
      <c r="AC98" s="265">
        <f t="shared" si="13"/>
        <v>0</v>
      </c>
      <c r="AD98" s="652">
        <v>81000</v>
      </c>
      <c r="AE98" s="383"/>
      <c r="AF98" s="383"/>
      <c r="AG98" s="651"/>
      <c r="AH98" s="652">
        <v>459000</v>
      </c>
      <c r="AI98" s="383"/>
      <c r="AJ98" s="651"/>
      <c r="AK98" s="265">
        <f t="shared" si="14"/>
        <v>540000</v>
      </c>
      <c r="AL98" s="383">
        <v>900000</v>
      </c>
      <c r="AM98" s="653" t="s">
        <v>2009</v>
      </c>
      <c r="AN98" s="654" t="s">
        <v>1910</v>
      </c>
      <c r="AO98" s="647" t="s">
        <v>32</v>
      </c>
      <c r="AP98" s="623"/>
      <c r="AQ98" s="623"/>
    </row>
    <row r="99" spans="1:66" s="75" customFormat="1" ht="24.75" customHeight="1">
      <c r="A99" s="722" t="s">
        <v>2010</v>
      </c>
      <c r="B99" s="723"/>
      <c r="C99" s="723"/>
      <c r="D99" s="723"/>
      <c r="E99" s="723"/>
      <c r="F99" s="723"/>
      <c r="G99" s="723"/>
      <c r="H99" s="723"/>
      <c r="I99" s="723"/>
      <c r="J99" s="723"/>
      <c r="K99" s="723"/>
      <c r="L99" s="723"/>
      <c r="M99" s="723"/>
      <c r="N99" s="723"/>
      <c r="O99" s="723"/>
      <c r="P99" s="723"/>
      <c r="Q99" s="723"/>
      <c r="R99" s="723"/>
      <c r="S99" s="723"/>
      <c r="T99" s="723"/>
      <c r="U99" s="723"/>
      <c r="V99" s="723"/>
      <c r="W99" s="723"/>
      <c r="X99" s="723"/>
      <c r="Y99" s="723"/>
      <c r="Z99" s="723"/>
      <c r="AA99" s="723"/>
      <c r="AB99" s="723"/>
      <c r="AC99" s="723"/>
      <c r="AD99" s="723"/>
      <c r="AE99" s="723"/>
      <c r="AF99" s="723"/>
      <c r="AG99" s="723"/>
      <c r="AH99" s="723"/>
      <c r="AI99" s="723"/>
      <c r="AJ99" s="723"/>
      <c r="AK99" s="723"/>
      <c r="AL99" s="723"/>
      <c r="AM99" s="723"/>
      <c r="AN99" s="723"/>
      <c r="AO99" s="723"/>
      <c r="AP99" s="723"/>
      <c r="AQ99" s="723"/>
    </row>
    <row r="100" spans="1:66" s="75" customFormat="1" ht="51" customHeight="1">
      <c r="A100" s="114" t="s">
        <v>1754</v>
      </c>
      <c r="B100" s="210" t="s">
        <v>1755</v>
      </c>
      <c r="C100" s="116" t="s">
        <v>1582</v>
      </c>
      <c r="D100" s="116" t="s">
        <v>27</v>
      </c>
      <c r="E100" s="387" t="s">
        <v>1756</v>
      </c>
      <c r="F100" s="388">
        <v>895.4</v>
      </c>
      <c r="G100" s="118"/>
      <c r="H100" s="118">
        <v>0</v>
      </c>
      <c r="I100" s="143" t="s">
        <v>100</v>
      </c>
      <c r="J100" s="118"/>
      <c r="K100" s="118"/>
      <c r="L100" s="143"/>
      <c r="M100" s="120">
        <f t="shared" ref="M100:M106" si="16">F100+G100+H100+J100+K100</f>
        <v>895.4</v>
      </c>
      <c r="N100" s="41">
        <v>32953</v>
      </c>
      <c r="O100" s="118"/>
      <c r="P100" s="41">
        <v>25946</v>
      </c>
      <c r="Q100" s="143" t="s">
        <v>100</v>
      </c>
      <c r="R100" s="118"/>
      <c r="S100" s="118"/>
      <c r="T100" s="143"/>
      <c r="U100" s="123">
        <f t="shared" ref="U100:U106" si="17">N100+O100+P100+R100+S100</f>
        <v>58899</v>
      </c>
      <c r="V100" s="150"/>
      <c r="W100" s="118"/>
      <c r="X100" s="41"/>
      <c r="Y100" s="143"/>
      <c r="Z100" s="118"/>
      <c r="AA100" s="118"/>
      <c r="AB100" s="143"/>
      <c r="AC100" s="123">
        <f t="shared" ref="AC100:AC106" si="18">V100+W100+X100+Z100+AA100</f>
        <v>0</v>
      </c>
      <c r="AD100" s="150"/>
      <c r="AE100" s="118"/>
      <c r="AF100" s="41"/>
      <c r="AG100" s="143"/>
      <c r="AH100" s="118"/>
      <c r="AI100" s="118"/>
      <c r="AJ100" s="143"/>
      <c r="AK100" s="123">
        <f t="shared" ref="AK100:AK106" si="19">AD100+AE100+AF100+AH100+AI100</f>
        <v>0</v>
      </c>
      <c r="AL100" s="121">
        <f t="shared" ref="AL100:AL106" si="20">AC100+U100+M100+AK100</f>
        <v>59794.400000000001</v>
      </c>
      <c r="AM100" s="374" t="s">
        <v>1757</v>
      </c>
      <c r="AN100" s="140" t="s">
        <v>199</v>
      </c>
      <c r="AO100" s="116" t="s">
        <v>32</v>
      </c>
      <c r="AP100" s="147" t="s">
        <v>33</v>
      </c>
      <c r="AQ100" s="142" t="s">
        <v>186</v>
      </c>
    </row>
    <row r="101" spans="1:66" s="75" customFormat="1" ht="51" customHeight="1">
      <c r="A101" s="114" t="s">
        <v>1758</v>
      </c>
      <c r="B101" s="210" t="s">
        <v>1759</v>
      </c>
      <c r="C101" s="116" t="s">
        <v>1531</v>
      </c>
      <c r="D101" s="116" t="s">
        <v>27</v>
      </c>
      <c r="E101" s="387" t="s">
        <v>1760</v>
      </c>
      <c r="F101" s="118">
        <v>399900.57</v>
      </c>
      <c r="G101" s="118"/>
      <c r="H101" s="118"/>
      <c r="I101" s="143"/>
      <c r="J101" s="118"/>
      <c r="K101" s="118"/>
      <c r="L101" s="143"/>
      <c r="M101" s="120">
        <f t="shared" si="16"/>
        <v>399900.57</v>
      </c>
      <c r="N101" s="185">
        <v>163428</v>
      </c>
      <c r="O101" s="118"/>
      <c r="P101" s="118"/>
      <c r="Q101" s="143"/>
      <c r="R101" s="118"/>
      <c r="S101" s="118"/>
      <c r="T101" s="143"/>
      <c r="U101" s="123">
        <f t="shared" si="17"/>
        <v>163428</v>
      </c>
      <c r="V101" s="150"/>
      <c r="W101" s="118"/>
      <c r="X101" s="118"/>
      <c r="Y101" s="143"/>
      <c r="Z101" s="118"/>
      <c r="AA101" s="118"/>
      <c r="AB101" s="143"/>
      <c r="AC101" s="123">
        <f t="shared" si="18"/>
        <v>0</v>
      </c>
      <c r="AD101" s="150"/>
      <c r="AE101" s="118"/>
      <c r="AF101" s="118"/>
      <c r="AG101" s="143"/>
      <c r="AH101" s="118"/>
      <c r="AI101" s="118"/>
      <c r="AJ101" s="143"/>
      <c r="AK101" s="123">
        <f t="shared" si="19"/>
        <v>0</v>
      </c>
      <c r="AL101" s="121">
        <f t="shared" si="20"/>
        <v>563328.57000000007</v>
      </c>
      <c r="AM101" s="372" t="s">
        <v>1761</v>
      </c>
      <c r="AN101" s="140" t="s">
        <v>199</v>
      </c>
      <c r="AO101" s="116" t="s">
        <v>1521</v>
      </c>
      <c r="AP101" s="147" t="s">
        <v>33</v>
      </c>
      <c r="AQ101" s="142" t="s">
        <v>186</v>
      </c>
    </row>
    <row r="102" spans="1:66" s="75" customFormat="1" ht="82.7" customHeight="1">
      <c r="A102" s="114" t="s">
        <v>1762</v>
      </c>
      <c r="B102" s="210" t="s">
        <v>1763</v>
      </c>
      <c r="C102" s="116" t="s">
        <v>1514</v>
      </c>
      <c r="D102" s="116" t="s">
        <v>27</v>
      </c>
      <c r="E102" s="387" t="s">
        <v>1764</v>
      </c>
      <c r="F102" s="118">
        <v>761092.5199999999</v>
      </c>
      <c r="G102" s="118"/>
      <c r="H102" s="118"/>
      <c r="I102" s="143"/>
      <c r="J102" s="118"/>
      <c r="K102" s="118"/>
      <c r="L102" s="143"/>
      <c r="M102" s="120">
        <f t="shared" si="16"/>
        <v>761092.5199999999</v>
      </c>
      <c r="N102" s="118"/>
      <c r="O102" s="118"/>
      <c r="P102" s="118"/>
      <c r="Q102" s="143"/>
      <c r="R102" s="118"/>
      <c r="S102" s="118"/>
      <c r="T102" s="143"/>
      <c r="U102" s="123">
        <f t="shared" si="17"/>
        <v>0</v>
      </c>
      <c r="V102" s="150"/>
      <c r="W102" s="118"/>
      <c r="X102" s="118"/>
      <c r="Y102" s="143"/>
      <c r="Z102" s="118"/>
      <c r="AA102" s="118"/>
      <c r="AB102" s="143"/>
      <c r="AC102" s="123">
        <f t="shared" si="18"/>
        <v>0</v>
      </c>
      <c r="AD102" s="150"/>
      <c r="AE102" s="118"/>
      <c r="AF102" s="118"/>
      <c r="AG102" s="143"/>
      <c r="AH102" s="118"/>
      <c r="AI102" s="118"/>
      <c r="AJ102" s="143"/>
      <c r="AK102" s="123">
        <f t="shared" si="19"/>
        <v>0</v>
      </c>
      <c r="AL102" s="121">
        <f t="shared" si="20"/>
        <v>761092.5199999999</v>
      </c>
      <c r="AM102" s="372" t="s">
        <v>1765</v>
      </c>
      <c r="AN102" s="140" t="s">
        <v>199</v>
      </c>
      <c r="AO102" s="116" t="s">
        <v>1521</v>
      </c>
      <c r="AP102" s="147" t="s">
        <v>33</v>
      </c>
      <c r="AQ102" s="142" t="s">
        <v>186</v>
      </c>
    </row>
    <row r="103" spans="1:66" s="75" customFormat="1" ht="84.95" customHeight="1">
      <c r="A103" s="114" t="s">
        <v>1766</v>
      </c>
      <c r="B103" s="210" t="s">
        <v>1767</v>
      </c>
      <c r="C103" s="116" t="s">
        <v>1514</v>
      </c>
      <c r="D103" s="116" t="s">
        <v>27</v>
      </c>
      <c r="E103" s="387" t="s">
        <v>1764</v>
      </c>
      <c r="F103" s="118"/>
      <c r="G103" s="118"/>
      <c r="H103" s="118"/>
      <c r="I103" s="143"/>
      <c r="J103" s="118"/>
      <c r="K103" s="118"/>
      <c r="L103" s="143"/>
      <c r="M103" s="120">
        <f t="shared" si="16"/>
        <v>0</v>
      </c>
      <c r="N103" s="118">
        <v>564275.02</v>
      </c>
      <c r="O103" s="118"/>
      <c r="P103" s="118"/>
      <c r="Q103" s="143"/>
      <c r="R103" s="118"/>
      <c r="S103" s="118"/>
      <c r="T103" s="143"/>
      <c r="U103" s="123">
        <f t="shared" si="17"/>
        <v>564275.02</v>
      </c>
      <c r="V103" s="150"/>
      <c r="W103" s="118"/>
      <c r="X103" s="118"/>
      <c r="Y103" s="143"/>
      <c r="Z103" s="118"/>
      <c r="AA103" s="118"/>
      <c r="AB103" s="143"/>
      <c r="AC103" s="123">
        <f t="shared" si="18"/>
        <v>0</v>
      </c>
      <c r="AD103" s="150"/>
      <c r="AE103" s="118"/>
      <c r="AF103" s="118"/>
      <c r="AG103" s="143"/>
      <c r="AH103" s="118"/>
      <c r="AI103" s="118"/>
      <c r="AJ103" s="143"/>
      <c r="AK103" s="123">
        <f t="shared" si="19"/>
        <v>0</v>
      </c>
      <c r="AL103" s="121">
        <f t="shared" si="20"/>
        <v>564275.02</v>
      </c>
      <c r="AM103" s="372" t="s">
        <v>1768</v>
      </c>
      <c r="AN103" s="140" t="s">
        <v>207</v>
      </c>
      <c r="AO103" s="116" t="s">
        <v>1521</v>
      </c>
      <c r="AP103" s="147" t="s">
        <v>33</v>
      </c>
      <c r="AQ103" s="142" t="s">
        <v>186</v>
      </c>
    </row>
    <row r="104" spans="1:66" s="75" customFormat="1" ht="51" customHeight="1">
      <c r="A104" s="114" t="s">
        <v>1769</v>
      </c>
      <c r="B104" s="210" t="s">
        <v>1770</v>
      </c>
      <c r="C104" s="116" t="s">
        <v>1503</v>
      </c>
      <c r="D104" s="116" t="s">
        <v>27</v>
      </c>
      <c r="E104" s="117" t="s">
        <v>1504</v>
      </c>
      <c r="F104" s="118">
        <v>1500</v>
      </c>
      <c r="G104" s="118"/>
      <c r="H104" s="118"/>
      <c r="I104" s="143"/>
      <c r="J104" s="118"/>
      <c r="K104" s="118"/>
      <c r="L104" s="143"/>
      <c r="M104" s="120">
        <f t="shared" si="16"/>
        <v>1500</v>
      </c>
      <c r="N104" s="118"/>
      <c r="O104" s="118"/>
      <c r="P104" s="118"/>
      <c r="Q104" s="143"/>
      <c r="R104" s="118"/>
      <c r="S104" s="118"/>
      <c r="T104" s="143"/>
      <c r="U104" s="123">
        <f t="shared" si="17"/>
        <v>0</v>
      </c>
      <c r="V104" s="150"/>
      <c r="W104" s="118"/>
      <c r="X104" s="118"/>
      <c r="Y104" s="143"/>
      <c r="Z104" s="118"/>
      <c r="AA104" s="118"/>
      <c r="AB104" s="143"/>
      <c r="AC104" s="123">
        <f t="shared" si="18"/>
        <v>0</v>
      </c>
      <c r="AD104" s="150"/>
      <c r="AE104" s="118"/>
      <c r="AF104" s="118"/>
      <c r="AG104" s="143"/>
      <c r="AH104" s="118"/>
      <c r="AI104" s="118"/>
      <c r="AJ104" s="143"/>
      <c r="AK104" s="123">
        <f t="shared" si="19"/>
        <v>0</v>
      </c>
      <c r="AL104" s="121">
        <f t="shared" si="20"/>
        <v>1500</v>
      </c>
      <c r="AM104" s="372" t="s">
        <v>1771</v>
      </c>
      <c r="AN104" s="140" t="s">
        <v>199</v>
      </c>
      <c r="AO104" s="116" t="s">
        <v>1506</v>
      </c>
      <c r="AP104" s="147" t="s">
        <v>33</v>
      </c>
      <c r="AQ104" s="142" t="s">
        <v>186</v>
      </c>
    </row>
    <row r="105" spans="1:66" s="75" customFormat="1" ht="51" customHeight="1">
      <c r="A105" s="114" t="s">
        <v>1772</v>
      </c>
      <c r="B105" s="210" t="s">
        <v>1773</v>
      </c>
      <c r="C105" s="116" t="s">
        <v>1509</v>
      </c>
      <c r="D105" s="116" t="s">
        <v>27</v>
      </c>
      <c r="E105" s="376" t="s">
        <v>1583</v>
      </c>
      <c r="F105" s="118">
        <v>32390</v>
      </c>
      <c r="G105" s="118"/>
      <c r="H105" s="118"/>
      <c r="I105" s="143"/>
      <c r="J105" s="118"/>
      <c r="K105" s="118"/>
      <c r="L105" s="143"/>
      <c r="M105" s="120">
        <f t="shared" si="16"/>
        <v>32390</v>
      </c>
      <c r="N105" s="118"/>
      <c r="O105" s="118"/>
      <c r="P105" s="118"/>
      <c r="Q105" s="143"/>
      <c r="R105" s="118"/>
      <c r="S105" s="118"/>
      <c r="T105" s="143"/>
      <c r="U105" s="123">
        <f t="shared" si="17"/>
        <v>0</v>
      </c>
      <c r="V105" s="150"/>
      <c r="W105" s="118"/>
      <c r="X105" s="118"/>
      <c r="Y105" s="143"/>
      <c r="Z105" s="118"/>
      <c r="AA105" s="118"/>
      <c r="AB105" s="143"/>
      <c r="AC105" s="123">
        <f t="shared" si="18"/>
        <v>0</v>
      </c>
      <c r="AD105" s="150"/>
      <c r="AE105" s="118"/>
      <c r="AF105" s="118"/>
      <c r="AG105" s="143"/>
      <c r="AH105" s="118"/>
      <c r="AI105" s="118"/>
      <c r="AJ105" s="143"/>
      <c r="AK105" s="123">
        <f t="shared" si="19"/>
        <v>0</v>
      </c>
      <c r="AL105" s="121">
        <f t="shared" si="20"/>
        <v>32390</v>
      </c>
      <c r="AM105" s="372" t="s">
        <v>1774</v>
      </c>
      <c r="AN105" s="141">
        <v>2021</v>
      </c>
      <c r="AO105" s="116" t="s">
        <v>1521</v>
      </c>
      <c r="AP105" s="207"/>
      <c r="AQ105" s="207"/>
    </row>
    <row r="106" spans="1:66" s="75" customFormat="1" ht="51" customHeight="1">
      <c r="A106" s="389" t="s">
        <v>1775</v>
      </c>
      <c r="B106" s="187" t="s">
        <v>1776</v>
      </c>
      <c r="C106" s="116" t="s">
        <v>1503</v>
      </c>
      <c r="D106" s="116" t="s">
        <v>37</v>
      </c>
      <c r="E106" s="117" t="s">
        <v>1777</v>
      </c>
      <c r="F106" s="118"/>
      <c r="G106" s="118"/>
      <c r="H106" s="118"/>
      <c r="I106" s="143"/>
      <c r="J106" s="118"/>
      <c r="K106" s="118"/>
      <c r="L106" s="143"/>
      <c r="M106" s="120">
        <f t="shared" si="16"/>
        <v>0</v>
      </c>
      <c r="N106" s="118">
        <v>15000</v>
      </c>
      <c r="O106" s="118"/>
      <c r="P106" s="118"/>
      <c r="Q106" s="143"/>
      <c r="R106" s="118"/>
      <c r="S106" s="118"/>
      <c r="T106" s="143"/>
      <c r="U106" s="123">
        <f t="shared" si="17"/>
        <v>15000</v>
      </c>
      <c r="V106" s="150">
        <v>15000</v>
      </c>
      <c r="W106" s="118"/>
      <c r="X106" s="118"/>
      <c r="Y106" s="143"/>
      <c r="Z106" s="118"/>
      <c r="AA106" s="118"/>
      <c r="AB106" s="143"/>
      <c r="AC106" s="123">
        <f t="shared" si="18"/>
        <v>15000</v>
      </c>
      <c r="AD106" s="150">
        <v>15000</v>
      </c>
      <c r="AE106" s="118"/>
      <c r="AF106" s="118"/>
      <c r="AG106" s="143"/>
      <c r="AH106" s="118"/>
      <c r="AI106" s="118"/>
      <c r="AJ106" s="143"/>
      <c r="AK106" s="123">
        <f t="shared" si="19"/>
        <v>15000</v>
      </c>
      <c r="AL106" s="118">
        <f t="shared" si="20"/>
        <v>45000</v>
      </c>
      <c r="AM106" s="181" t="s">
        <v>1778</v>
      </c>
      <c r="AN106" s="140" t="s">
        <v>161</v>
      </c>
      <c r="AO106" s="116" t="s">
        <v>32</v>
      </c>
      <c r="AP106" s="207"/>
      <c r="AQ106" s="207"/>
    </row>
    <row r="107" spans="1:66" s="242" customFormat="1" ht="15">
      <c r="A107" s="709" t="s">
        <v>700</v>
      </c>
      <c r="B107" s="709"/>
      <c r="C107" s="709"/>
      <c r="D107" s="709"/>
      <c r="E107" s="709"/>
      <c r="F107" s="709"/>
      <c r="G107" s="709"/>
      <c r="H107" s="709"/>
      <c r="I107" s="709"/>
      <c r="J107" s="709"/>
      <c r="K107" s="709"/>
      <c r="L107" s="709"/>
      <c r="M107" s="709"/>
      <c r="N107" s="709"/>
      <c r="O107" s="709"/>
      <c r="P107" s="709"/>
      <c r="Q107" s="709"/>
      <c r="R107" s="709"/>
      <c r="S107" s="709"/>
      <c r="T107" s="709"/>
      <c r="U107" s="709"/>
      <c r="V107" s="709"/>
      <c r="W107" s="709"/>
      <c r="X107" s="709"/>
      <c r="Y107" s="709"/>
      <c r="Z107" s="709"/>
      <c r="AA107" s="709"/>
      <c r="AB107" s="709"/>
      <c r="AC107" s="709"/>
      <c r="AD107" s="709"/>
      <c r="AE107" s="709"/>
      <c r="AF107" s="709"/>
      <c r="AG107" s="709"/>
      <c r="AH107" s="709"/>
      <c r="AI107" s="709"/>
      <c r="AJ107" s="709"/>
      <c r="AK107" s="709"/>
      <c r="AL107" s="709"/>
      <c r="AM107" s="709"/>
      <c r="AN107" s="709"/>
      <c r="AO107" s="709"/>
      <c r="AP107" s="709"/>
      <c r="AQ107" s="709"/>
    </row>
    <row r="108" spans="1:66" s="75" customFormat="1" ht="164.65" customHeight="1">
      <c r="A108" s="236" t="s">
        <v>1779</v>
      </c>
      <c r="B108" s="237" t="s">
        <v>1780</v>
      </c>
      <c r="C108" s="116" t="s">
        <v>1503</v>
      </c>
      <c r="D108" s="305" t="s">
        <v>37</v>
      </c>
      <c r="E108" s="180" t="s">
        <v>176</v>
      </c>
      <c r="F108" s="239"/>
      <c r="G108" s="239"/>
      <c r="H108" s="240"/>
      <c r="I108" s="241"/>
      <c r="J108" s="143"/>
      <c r="K108" s="143"/>
      <c r="L108" s="143"/>
      <c r="M108" s="189"/>
      <c r="N108" s="517">
        <v>4598</v>
      </c>
      <c r="O108" s="517"/>
      <c r="P108" s="517"/>
      <c r="Q108" s="518"/>
      <c r="R108" s="517"/>
      <c r="S108" s="517"/>
      <c r="T108" s="517"/>
      <c r="U108" s="519">
        <f>N108+P108+R108+S108</f>
        <v>4598</v>
      </c>
      <c r="V108" s="520">
        <v>44875</v>
      </c>
      <c r="W108" s="249"/>
      <c r="X108" s="249">
        <f>1800+7200</f>
        <v>9000</v>
      </c>
      <c r="Y108" s="174"/>
      <c r="Z108" s="249"/>
      <c r="AA108" s="249"/>
      <c r="AB108" s="249"/>
      <c r="AC108" s="521">
        <f>V108+W108+X108+Z108+AA108</f>
        <v>53875</v>
      </c>
      <c r="AD108" s="520"/>
      <c r="AE108" s="119"/>
      <c r="AF108" s="119"/>
      <c r="AG108" s="274"/>
      <c r="AH108" s="119"/>
      <c r="AI108" s="119"/>
      <c r="AJ108" s="119"/>
      <c r="AK108" s="390">
        <f>AD108+AE108+AF108+AH108+AI108</f>
        <v>0</v>
      </c>
      <c r="AL108" s="121">
        <f>AC108+U108+M108+AK108</f>
        <v>58473</v>
      </c>
      <c r="AM108" s="273" t="s">
        <v>1781</v>
      </c>
      <c r="AN108" s="124" t="s">
        <v>161</v>
      </c>
      <c r="AO108" s="130" t="s">
        <v>32</v>
      </c>
      <c r="AP108" s="275"/>
      <c r="AQ108" s="275"/>
    </row>
    <row r="109" spans="1:66" s="242" customFormat="1" ht="15">
      <c r="A109" s="351"/>
      <c r="B109" s="352"/>
      <c r="C109" s="352"/>
      <c r="D109" s="738" t="s">
        <v>1782</v>
      </c>
      <c r="E109" s="738"/>
      <c r="F109" s="738"/>
      <c r="G109" s="738"/>
      <c r="H109" s="738"/>
      <c r="I109" s="738"/>
      <c r="J109" s="738"/>
      <c r="K109" s="738"/>
      <c r="L109" s="738"/>
      <c r="M109" s="738"/>
      <c r="N109" s="738"/>
      <c r="O109" s="738"/>
      <c r="P109" s="738"/>
      <c r="Q109" s="738"/>
      <c r="R109" s="738"/>
      <c r="S109" s="738"/>
      <c r="T109" s="738"/>
      <c r="U109" s="738"/>
      <c r="V109" s="738"/>
      <c r="W109" s="738"/>
      <c r="X109" s="738"/>
      <c r="Y109" s="738"/>
      <c r="Z109" s="738"/>
      <c r="AA109" s="738"/>
      <c r="AB109" s="738"/>
      <c r="AC109" s="738"/>
      <c r="AD109" s="738"/>
      <c r="AE109" s="738"/>
      <c r="AF109" s="738"/>
      <c r="AG109" s="738"/>
      <c r="AH109" s="738"/>
      <c r="AI109" s="738"/>
      <c r="AJ109" s="738"/>
      <c r="AK109" s="738"/>
      <c r="AL109" s="738"/>
      <c r="AM109" s="738"/>
      <c r="AN109" s="738"/>
      <c r="AO109" s="738"/>
      <c r="AP109" s="738"/>
      <c r="AQ109" s="738"/>
    </row>
    <row r="110" spans="1:66" s="75" customFormat="1" ht="164.65" customHeight="1">
      <c r="A110" s="236" t="s">
        <v>1783</v>
      </c>
      <c r="B110" s="237" t="s">
        <v>1784</v>
      </c>
      <c r="C110" s="116" t="s">
        <v>1503</v>
      </c>
      <c r="D110" s="208" t="s">
        <v>37</v>
      </c>
      <c r="E110" s="117" t="s">
        <v>1504</v>
      </c>
      <c r="F110" s="239"/>
      <c r="G110" s="239"/>
      <c r="H110" s="240"/>
      <c r="I110" s="241"/>
      <c r="J110" s="143"/>
      <c r="K110" s="143"/>
      <c r="L110" s="143"/>
      <c r="M110" s="189"/>
      <c r="N110" s="143"/>
      <c r="O110" s="143"/>
      <c r="P110" s="143"/>
      <c r="Q110" s="219"/>
      <c r="R110" s="143"/>
      <c r="S110" s="143"/>
      <c r="T110" s="143"/>
      <c r="U110" s="189">
        <f>N110+P110+R110+S110</f>
        <v>0</v>
      </c>
      <c r="V110" s="362">
        <v>26378</v>
      </c>
      <c r="W110" s="143"/>
      <c r="X110" s="143"/>
      <c r="Y110" s="219"/>
      <c r="Z110" s="143"/>
      <c r="AA110" s="143"/>
      <c r="AB110" s="143"/>
      <c r="AC110" s="189">
        <f>V110+W110+X110+Z110+AA110</f>
        <v>26378</v>
      </c>
      <c r="AD110" s="362"/>
      <c r="AE110" s="143"/>
      <c r="AF110" s="143"/>
      <c r="AG110" s="219"/>
      <c r="AH110" s="143"/>
      <c r="AI110" s="143"/>
      <c r="AJ110" s="143"/>
      <c r="AK110" s="189">
        <f>AD110+AE110+AF110+AH110+AI110</f>
        <v>0</v>
      </c>
      <c r="AL110" s="118">
        <f>AC110+U110+M110+AK110</f>
        <v>26378</v>
      </c>
      <c r="AM110" s="227" t="s">
        <v>1785</v>
      </c>
      <c r="AN110" s="141">
        <v>2021</v>
      </c>
      <c r="AO110" s="116" t="s">
        <v>32</v>
      </c>
      <c r="AP110" s="146"/>
      <c r="AQ110" s="146"/>
    </row>
    <row r="111" spans="1:66" s="242" customFormat="1" ht="15">
      <c r="A111" s="351"/>
      <c r="B111" s="352"/>
      <c r="C111" s="352"/>
      <c r="D111" s="738" t="s">
        <v>1786</v>
      </c>
      <c r="E111" s="738"/>
      <c r="F111" s="738"/>
      <c r="G111" s="738"/>
      <c r="H111" s="738"/>
      <c r="I111" s="738"/>
      <c r="J111" s="738"/>
      <c r="K111" s="738"/>
      <c r="L111" s="738"/>
      <c r="M111" s="738"/>
      <c r="N111" s="738"/>
      <c r="O111" s="738"/>
      <c r="P111" s="738"/>
      <c r="Q111" s="738"/>
      <c r="R111" s="738"/>
      <c r="S111" s="738"/>
      <c r="T111" s="738"/>
      <c r="U111" s="738"/>
      <c r="V111" s="738"/>
      <c r="W111" s="738"/>
      <c r="X111" s="738"/>
      <c r="Y111" s="738"/>
      <c r="Z111" s="738"/>
      <c r="AA111" s="738"/>
      <c r="AB111" s="738"/>
      <c r="AC111" s="738"/>
      <c r="AD111" s="738"/>
      <c r="AE111" s="738"/>
      <c r="AF111" s="738"/>
      <c r="AG111" s="738"/>
      <c r="AH111" s="738"/>
      <c r="AI111" s="738"/>
      <c r="AJ111" s="738"/>
      <c r="AK111" s="738"/>
      <c r="AL111" s="738"/>
      <c r="AM111" s="738"/>
      <c r="AN111" s="738"/>
      <c r="AO111" s="738"/>
      <c r="AP111" s="738"/>
      <c r="AQ111" s="738"/>
    </row>
    <row r="112" spans="1:66" s="22" customFormat="1" ht="274.5" customHeight="1">
      <c r="A112" s="391" t="s">
        <v>1787</v>
      </c>
      <c r="B112" s="392" t="s">
        <v>1788</v>
      </c>
      <c r="C112" s="302" t="s">
        <v>1514</v>
      </c>
      <c r="D112" s="143" t="s">
        <v>27</v>
      </c>
      <c r="E112" s="134" t="s">
        <v>1789</v>
      </c>
      <c r="F112" s="118"/>
      <c r="G112" s="118"/>
      <c r="H112" s="143"/>
      <c r="I112" s="219"/>
      <c r="J112" s="143"/>
      <c r="K112" s="143"/>
      <c r="L112" s="143"/>
      <c r="M112" s="189"/>
      <c r="N112" s="143"/>
      <c r="O112" s="143"/>
      <c r="P112" s="143"/>
      <c r="Q112" s="219"/>
      <c r="R112" s="143"/>
      <c r="S112" s="143"/>
      <c r="T112" s="143"/>
      <c r="U112" s="189"/>
      <c r="V112" s="362"/>
      <c r="W112" s="143"/>
      <c r="X112" s="143"/>
      <c r="Y112" s="219"/>
      <c r="Z112" s="143"/>
      <c r="AA112" s="143"/>
      <c r="AB112" s="143"/>
      <c r="AC112" s="189">
        <f>V112+W112+X112+Z112+AA112</f>
        <v>0</v>
      </c>
      <c r="AD112" s="362"/>
      <c r="AE112" s="143"/>
      <c r="AF112" s="143"/>
      <c r="AG112" s="219"/>
      <c r="AH112" s="143"/>
      <c r="AI112" s="143"/>
      <c r="AJ112" s="143"/>
      <c r="AK112" s="189">
        <f>AD112+AE112+AF112+AH112+AI112</f>
        <v>0</v>
      </c>
      <c r="AL112" s="118">
        <f>AC112+U112+M112+AK112</f>
        <v>0</v>
      </c>
      <c r="AM112" s="227" t="s">
        <v>1790</v>
      </c>
      <c r="AN112" s="140" t="s">
        <v>935</v>
      </c>
      <c r="AO112" s="116" t="s">
        <v>32</v>
      </c>
      <c r="AP112" s="146"/>
      <c r="AQ112" s="146"/>
      <c r="AS112" s="3"/>
      <c r="AT112" s="3"/>
      <c r="AU112" s="3"/>
      <c r="AV112" s="3"/>
      <c r="AW112" s="3"/>
      <c r="AX112" s="3"/>
      <c r="AY112" s="3"/>
      <c r="AZ112" s="3"/>
      <c r="BA112" s="3"/>
      <c r="BB112" s="3"/>
      <c r="BC112" s="3"/>
      <c r="BD112" s="3"/>
      <c r="BE112" s="3"/>
      <c r="BF112" s="3"/>
      <c r="BG112" s="3"/>
      <c r="BH112" s="3"/>
      <c r="BI112" s="3"/>
      <c r="BJ112" s="3"/>
      <c r="BK112" s="3"/>
      <c r="BL112" s="3"/>
      <c r="BM112" s="3"/>
      <c r="BN112" s="3"/>
    </row>
    <row r="113" spans="1:66" ht="18" customHeight="1">
      <c r="A113" s="752" t="s">
        <v>752</v>
      </c>
      <c r="B113" s="752"/>
      <c r="C113" s="752"/>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2"/>
      <c r="AA113" s="752"/>
      <c r="AB113" s="752"/>
      <c r="AC113" s="752"/>
      <c r="AD113" s="752"/>
      <c r="AE113" s="752"/>
      <c r="AF113" s="752"/>
      <c r="AG113" s="752"/>
      <c r="AH113" s="752"/>
      <c r="AI113" s="752"/>
      <c r="AJ113" s="752"/>
      <c r="AK113" s="752"/>
      <c r="AL113" s="752"/>
      <c r="AM113" s="752"/>
      <c r="AN113" s="752"/>
      <c r="AO113" s="752"/>
      <c r="AP113" s="752"/>
      <c r="AQ113" s="752"/>
    </row>
    <row r="114" spans="1:66" ht="240.6" customHeight="1">
      <c r="A114" s="379" t="s">
        <v>1791</v>
      </c>
      <c r="B114" s="187" t="s">
        <v>1792</v>
      </c>
      <c r="C114" s="302" t="s">
        <v>1531</v>
      </c>
      <c r="D114" s="302" t="s">
        <v>37</v>
      </c>
      <c r="E114" s="380" t="s">
        <v>1658</v>
      </c>
      <c r="F114" s="381"/>
      <c r="G114" s="381"/>
      <c r="H114" s="381"/>
      <c r="I114" s="382"/>
      <c r="J114" s="381"/>
      <c r="K114" s="381"/>
      <c r="L114" s="382"/>
      <c r="M114" s="120">
        <f>F114+G114+H114+J114+K114</f>
        <v>0</v>
      </c>
      <c r="N114" s="383">
        <v>0</v>
      </c>
      <c r="O114" s="381"/>
      <c r="P114" s="381"/>
      <c r="Q114" s="382"/>
      <c r="R114" s="381"/>
      <c r="S114" s="381"/>
      <c r="T114" s="382"/>
      <c r="U114" s="123">
        <f>N114+O114+P114+R114+S114</f>
        <v>0</v>
      </c>
      <c r="V114" s="383">
        <v>231440</v>
      </c>
      <c r="W114" s="381"/>
      <c r="X114" s="381"/>
      <c r="Y114" s="382"/>
      <c r="Z114" s="381"/>
      <c r="AA114" s="381"/>
      <c r="AB114" s="382"/>
      <c r="AC114" s="123">
        <f>V114+W114+X114+Z114+AA114</f>
        <v>231440</v>
      </c>
      <c r="AD114" s="150"/>
      <c r="AE114" s="118"/>
      <c r="AF114" s="118"/>
      <c r="AG114" s="143"/>
      <c r="AH114" s="118"/>
      <c r="AI114" s="118"/>
      <c r="AJ114" s="143"/>
      <c r="AK114" s="123">
        <f>AD114+AE114+AF114+AH114+AI114</f>
        <v>0</v>
      </c>
      <c r="AL114" s="118">
        <f>AC114+U114+M114+AK114</f>
        <v>231440</v>
      </c>
      <c r="AM114" s="384" t="s">
        <v>1793</v>
      </c>
      <c r="AN114" s="385" t="s">
        <v>337</v>
      </c>
      <c r="AO114" s="302" t="s">
        <v>32</v>
      </c>
      <c r="AP114" s="386" t="s">
        <v>33</v>
      </c>
      <c r="AQ114" s="386" t="s">
        <v>186</v>
      </c>
    </row>
    <row r="115" spans="1:66" ht="30" customHeight="1" thickBot="1">
      <c r="A115" s="713" t="s">
        <v>748</v>
      </c>
      <c r="B115" s="713"/>
      <c r="C115" s="713"/>
      <c r="D115" s="713"/>
      <c r="E115" s="713"/>
      <c r="F115" s="713"/>
      <c r="G115" s="713"/>
      <c r="H115" s="713"/>
      <c r="I115" s="713"/>
      <c r="J115" s="713"/>
      <c r="K115" s="713"/>
      <c r="L115" s="713"/>
      <c r="M115" s="713"/>
      <c r="N115" s="713"/>
      <c r="O115" s="713"/>
      <c r="P115" s="713"/>
      <c r="Q115" s="713"/>
      <c r="R115" s="713"/>
      <c r="S115" s="713"/>
      <c r="T115" s="713"/>
      <c r="U115" s="713"/>
      <c r="V115" s="713"/>
      <c r="W115" s="713"/>
      <c r="X115" s="713"/>
      <c r="Y115" s="713"/>
      <c r="Z115" s="713"/>
      <c r="AA115" s="713"/>
      <c r="AB115" s="713"/>
      <c r="AC115" s="713"/>
      <c r="AD115" s="713"/>
      <c r="AE115" s="713"/>
      <c r="AF115" s="713"/>
      <c r="AG115" s="713"/>
      <c r="AH115" s="713"/>
      <c r="AI115" s="713"/>
      <c r="AJ115" s="713"/>
      <c r="AK115" s="713"/>
      <c r="AL115" s="713"/>
      <c r="AM115" s="713"/>
      <c r="AN115" s="713"/>
      <c r="AO115" s="713"/>
      <c r="AP115" s="713"/>
      <c r="AQ115" s="713"/>
    </row>
    <row r="116" spans="1:66" s="606" customFormat="1" ht="78" customHeight="1">
      <c r="A116" s="599" t="s">
        <v>1968</v>
      </c>
      <c r="B116" s="599" t="s">
        <v>1969</v>
      </c>
      <c r="C116" s="600" t="s">
        <v>1514</v>
      </c>
      <c r="D116" s="215" t="s">
        <v>37</v>
      </c>
      <c r="E116" s="601" t="s">
        <v>1970</v>
      </c>
      <c r="F116" s="602"/>
      <c r="G116" s="602"/>
      <c r="H116" s="602"/>
      <c r="I116" s="599"/>
      <c r="J116" s="602"/>
      <c r="K116" s="602"/>
      <c r="L116" s="599"/>
      <c r="M116" s="602"/>
      <c r="N116" s="602"/>
      <c r="O116" s="602"/>
      <c r="P116" s="602"/>
      <c r="Q116" s="599"/>
      <c r="R116" s="602"/>
      <c r="S116" s="602"/>
      <c r="T116" s="599"/>
      <c r="U116" s="602"/>
      <c r="V116" s="602"/>
      <c r="W116" s="602"/>
      <c r="X116" s="602"/>
      <c r="Y116" s="599"/>
      <c r="Z116" s="602"/>
      <c r="AA116" s="602"/>
      <c r="AB116" s="599"/>
      <c r="AC116" s="602"/>
      <c r="AD116" s="603">
        <v>54472</v>
      </c>
      <c r="AE116" s="603"/>
      <c r="AF116" s="603">
        <v>7200</v>
      </c>
      <c r="AG116" s="599" t="s">
        <v>100</v>
      </c>
      <c r="AH116" s="602"/>
      <c r="AI116" s="602"/>
      <c r="AJ116" s="599"/>
      <c r="AK116" s="604">
        <f>AD116+AE116+AF116+AH116+AI116</f>
        <v>61672</v>
      </c>
      <c r="AL116" s="605">
        <f>AC116+U116+M116+AK116</f>
        <v>61672</v>
      </c>
      <c r="AM116" s="599" t="s">
        <v>1973</v>
      </c>
      <c r="AN116" s="140" t="s">
        <v>43</v>
      </c>
      <c r="AO116" s="215" t="s">
        <v>32</v>
      </c>
      <c r="AP116" s="599"/>
      <c r="AQ116" s="599"/>
    </row>
    <row r="117" spans="1:66" ht="30" customHeight="1">
      <c r="A117" s="713" t="s">
        <v>1987</v>
      </c>
      <c r="B117" s="713"/>
      <c r="C117" s="713"/>
      <c r="D117" s="713"/>
      <c r="E117" s="713"/>
      <c r="F117" s="713"/>
      <c r="G117" s="713"/>
      <c r="H117" s="713"/>
      <c r="I117" s="713"/>
      <c r="J117" s="713"/>
      <c r="K117" s="713"/>
      <c r="L117" s="713"/>
      <c r="M117" s="713"/>
      <c r="N117" s="713"/>
      <c r="O117" s="713"/>
      <c r="P117" s="713"/>
      <c r="Q117" s="713"/>
      <c r="R117" s="713"/>
      <c r="S117" s="713"/>
      <c r="T117" s="713"/>
      <c r="U117" s="713"/>
      <c r="V117" s="713"/>
      <c r="W117" s="713"/>
      <c r="X117" s="713"/>
      <c r="Y117" s="713"/>
      <c r="Z117" s="713"/>
      <c r="AA117" s="713"/>
      <c r="AB117" s="713"/>
      <c r="AC117" s="713"/>
      <c r="AD117" s="713"/>
      <c r="AE117" s="713"/>
      <c r="AF117" s="713"/>
      <c r="AG117" s="713"/>
      <c r="AH117" s="713"/>
      <c r="AI117" s="713"/>
      <c r="AJ117" s="713"/>
      <c r="AK117" s="713"/>
      <c r="AL117" s="713"/>
      <c r="AM117" s="713"/>
      <c r="AN117" s="713"/>
      <c r="AO117" s="713"/>
      <c r="AP117" s="713"/>
      <c r="AQ117" s="713"/>
    </row>
    <row r="118" spans="1:66" ht="30" customHeight="1">
      <c r="A118" s="580"/>
      <c r="B118" s="580"/>
      <c r="C118" s="580"/>
      <c r="D118" s="580"/>
      <c r="E118" s="581"/>
      <c r="F118" s="581"/>
      <c r="G118" s="581"/>
      <c r="H118" s="581"/>
      <c r="I118" s="580"/>
      <c r="J118" s="581"/>
      <c r="K118" s="581"/>
      <c r="L118" s="580"/>
      <c r="M118" s="581"/>
      <c r="N118" s="581"/>
      <c r="O118" s="581"/>
      <c r="P118" s="581"/>
      <c r="Q118" s="580"/>
      <c r="R118" s="581"/>
      <c r="S118" s="581"/>
      <c r="T118" s="580"/>
      <c r="U118" s="581"/>
      <c r="V118" s="581"/>
      <c r="W118" s="581"/>
      <c r="X118" s="581"/>
      <c r="Y118" s="580"/>
      <c r="Z118" s="581"/>
      <c r="AA118" s="581"/>
      <c r="AB118" s="580"/>
      <c r="AC118" s="581"/>
      <c r="AD118" s="581"/>
      <c r="AE118" s="581"/>
      <c r="AF118" s="581"/>
      <c r="AG118" s="580"/>
      <c r="AH118" s="581"/>
      <c r="AI118" s="581"/>
      <c r="AJ118" s="580"/>
      <c r="AK118" s="581"/>
      <c r="AL118" s="581"/>
      <c r="AM118" s="580"/>
      <c r="AN118" s="580"/>
      <c r="AO118" s="580"/>
      <c r="AP118" s="580"/>
      <c r="AQ118" s="580"/>
    </row>
    <row r="119" spans="1:66" ht="30" customHeight="1">
      <c r="A119" s="580"/>
      <c r="B119" s="580"/>
      <c r="C119" s="580"/>
      <c r="D119" s="580"/>
      <c r="E119" s="581"/>
      <c r="F119" s="581"/>
      <c r="G119" s="581"/>
      <c r="H119" s="581"/>
      <c r="I119" s="580"/>
      <c r="J119" s="581"/>
      <c r="K119" s="581"/>
      <c r="L119" s="580"/>
      <c r="M119" s="581"/>
      <c r="N119" s="581"/>
      <c r="O119" s="581"/>
      <c r="P119" s="581"/>
      <c r="Q119" s="580"/>
      <c r="R119" s="581"/>
      <c r="S119" s="581"/>
      <c r="T119" s="580"/>
      <c r="U119" s="581"/>
      <c r="V119" s="581"/>
      <c r="W119" s="581"/>
      <c r="X119" s="581"/>
      <c r="Y119" s="580"/>
      <c r="Z119" s="581"/>
      <c r="AA119" s="581"/>
      <c r="AB119" s="580"/>
      <c r="AC119" s="581"/>
      <c r="AD119" s="581"/>
      <c r="AE119" s="581"/>
      <c r="AF119" s="581"/>
      <c r="AG119" s="580"/>
      <c r="AH119" s="581"/>
      <c r="AI119" s="581"/>
      <c r="AJ119" s="580"/>
      <c r="AK119" s="581"/>
      <c r="AL119" s="581"/>
      <c r="AM119" s="580"/>
      <c r="AN119" s="580"/>
      <c r="AO119" s="580"/>
      <c r="AP119" s="580"/>
      <c r="AQ119" s="580"/>
    </row>
    <row r="120" spans="1:66" s="22" customFormat="1" ht="53.25" customHeight="1">
      <c r="A120" s="105"/>
      <c r="B120" s="106" t="s">
        <v>1794</v>
      </c>
      <c r="C120" s="107"/>
      <c r="D120" s="107"/>
      <c r="E120" s="108"/>
      <c r="F120" s="109">
        <f>SUM(F121:F121)</f>
        <v>0</v>
      </c>
      <c r="G120" s="109">
        <f>SUM(G121:G121)</f>
        <v>0</v>
      </c>
      <c r="H120" s="109">
        <f>SUM(H121:H121)</f>
        <v>0</v>
      </c>
      <c r="I120" s="110"/>
      <c r="J120" s="109">
        <f>SUM(J121:J121)</f>
        <v>0</v>
      </c>
      <c r="K120" s="109">
        <f>SUM(K121:K121)</f>
        <v>0</v>
      </c>
      <c r="L120" s="110"/>
      <c r="M120" s="109">
        <f>SUM(M121:M121)</f>
        <v>0</v>
      </c>
      <c r="N120" s="109">
        <f>SUM(N121:N121)</f>
        <v>0</v>
      </c>
      <c r="O120" s="109">
        <f>SUM(O121:O121)</f>
        <v>0</v>
      </c>
      <c r="P120" s="109">
        <f>SUM(P121:P121)</f>
        <v>0</v>
      </c>
      <c r="Q120" s="110"/>
      <c r="R120" s="109">
        <f>SUM(R121:R121)</f>
        <v>0</v>
      </c>
      <c r="S120" s="109">
        <f>SUM(S121:S121)</f>
        <v>0</v>
      </c>
      <c r="T120" s="110"/>
      <c r="U120" s="109">
        <f>SUM(U121:U121)</f>
        <v>0</v>
      </c>
      <c r="V120" s="109">
        <f>SUM(V121:V121)</f>
        <v>0</v>
      </c>
      <c r="W120" s="109">
        <f>SUM(W121:W121)</f>
        <v>0</v>
      </c>
      <c r="X120" s="109">
        <f>SUM(X121:X121)</f>
        <v>0</v>
      </c>
      <c r="Y120" s="110"/>
      <c r="Z120" s="109">
        <f>SUM(Z121:Z121)</f>
        <v>0</v>
      </c>
      <c r="AA120" s="109">
        <f>SUM(AA121:AA121)</f>
        <v>0</v>
      </c>
      <c r="AB120" s="110"/>
      <c r="AC120" s="109">
        <f>SUM(AC121:AC121)</f>
        <v>0</v>
      </c>
      <c r="AD120" s="109">
        <f>SUM(AD121:AD121)</f>
        <v>0</v>
      </c>
      <c r="AE120" s="109">
        <f>SUM(AE121:AE121)</f>
        <v>0</v>
      </c>
      <c r="AF120" s="109">
        <f>SUM(AF121:AF121)</f>
        <v>0</v>
      </c>
      <c r="AG120" s="110"/>
      <c r="AH120" s="109">
        <f>SUM(AH121:AH121)</f>
        <v>0</v>
      </c>
      <c r="AI120" s="109">
        <f>SUM(AI121:AI121)</f>
        <v>0</v>
      </c>
      <c r="AJ120" s="110"/>
      <c r="AK120" s="109">
        <f>SUM(AK121:AK121)</f>
        <v>0</v>
      </c>
      <c r="AL120" s="109">
        <f>SUM(AL121:AL121)</f>
        <v>0</v>
      </c>
      <c r="AM120" s="178"/>
      <c r="AN120" s="112"/>
      <c r="AO120" s="113"/>
      <c r="AP120" s="113"/>
      <c r="AQ120" s="113"/>
      <c r="AR120" s="3"/>
      <c r="AS120" s="3"/>
      <c r="AT120" s="3"/>
      <c r="AU120" s="3"/>
      <c r="AV120" s="3"/>
      <c r="AW120" s="3"/>
      <c r="AX120" s="3"/>
      <c r="AY120" s="3"/>
      <c r="AZ120" s="3"/>
      <c r="BA120" s="3"/>
      <c r="BB120" s="3"/>
      <c r="BC120" s="3"/>
      <c r="BD120" s="3"/>
      <c r="BE120" s="3"/>
      <c r="BF120" s="3"/>
      <c r="BG120" s="3"/>
      <c r="BH120" s="3"/>
      <c r="BI120" s="3"/>
      <c r="BJ120" s="3"/>
      <c r="BK120" s="3"/>
      <c r="BL120" s="3"/>
      <c r="BM120" s="3"/>
      <c r="BN120" s="3"/>
    </row>
    <row r="121" spans="1:66" ht="50.25" customHeight="1">
      <c r="A121" s="128" t="s">
        <v>1795</v>
      </c>
      <c r="B121" s="393"/>
      <c r="C121" s="130"/>
      <c r="D121" s="130"/>
      <c r="E121" s="131"/>
      <c r="F121" s="121"/>
      <c r="G121" s="119"/>
      <c r="H121" s="119"/>
      <c r="I121" s="119"/>
      <c r="J121" s="119"/>
      <c r="K121" s="119"/>
      <c r="L121" s="119"/>
      <c r="M121" s="120">
        <f>F121+H121+J121+K121</f>
        <v>0</v>
      </c>
      <c r="N121" s="121"/>
      <c r="O121" s="119"/>
      <c r="P121" s="119"/>
      <c r="Q121" s="119"/>
      <c r="R121" s="119"/>
      <c r="S121" s="119"/>
      <c r="T121" s="119"/>
      <c r="U121" s="120">
        <f>N121+P121+R121+S121</f>
        <v>0</v>
      </c>
      <c r="V121" s="121"/>
      <c r="W121" s="119"/>
      <c r="X121" s="119"/>
      <c r="Y121" s="119"/>
      <c r="Z121" s="119"/>
      <c r="AA121" s="119"/>
      <c r="AB121" s="119"/>
      <c r="AC121" s="123">
        <f>V121+W121+X121+Z121+AA121</f>
        <v>0</v>
      </c>
      <c r="AD121" s="121"/>
      <c r="AE121" s="119"/>
      <c r="AF121" s="119"/>
      <c r="AG121" s="119"/>
      <c r="AH121" s="119"/>
      <c r="AI121" s="119"/>
      <c r="AJ121" s="119"/>
      <c r="AK121" s="123">
        <f>AD121+AE121+AF121+AH121+AI121</f>
        <v>0</v>
      </c>
      <c r="AL121" s="143">
        <f>AC121+U121+M121</f>
        <v>0</v>
      </c>
      <c r="AM121" s="226"/>
      <c r="AN121" s="125"/>
      <c r="AO121" s="126"/>
      <c r="AP121" s="126"/>
      <c r="AQ121" s="127"/>
    </row>
    <row r="122" spans="1:66" ht="38.25">
      <c r="A122" s="105"/>
      <c r="B122" s="106" t="s">
        <v>1796</v>
      </c>
      <c r="C122" s="107"/>
      <c r="D122" s="108"/>
      <c r="E122" s="108"/>
      <c r="F122" s="109">
        <f>SUM(F123:F123)</f>
        <v>0</v>
      </c>
      <c r="G122" s="109">
        <f>SUM(G123:G123)</f>
        <v>0</v>
      </c>
      <c r="H122" s="109">
        <f>SUM(H123:H123)</f>
        <v>0</v>
      </c>
      <c r="I122" s="110"/>
      <c r="J122" s="109">
        <f>SUM(J123:J123)</f>
        <v>0</v>
      </c>
      <c r="K122" s="109">
        <f>SUM(K123:K123)</f>
        <v>0</v>
      </c>
      <c r="L122" s="110"/>
      <c r="M122" s="109">
        <f>SUM(M123:M123)</f>
        <v>0</v>
      </c>
      <c r="N122" s="109">
        <f>SUM(N123:N123)</f>
        <v>0</v>
      </c>
      <c r="O122" s="109">
        <f>SUM(O123:O123)</f>
        <v>0</v>
      </c>
      <c r="P122" s="109">
        <f>SUM(P123:P123)</f>
        <v>0</v>
      </c>
      <c r="Q122" s="110"/>
      <c r="R122" s="109">
        <f>SUM(R123:R123)</f>
        <v>0</v>
      </c>
      <c r="S122" s="109">
        <f>SUM(S123:S123)</f>
        <v>0</v>
      </c>
      <c r="T122" s="110"/>
      <c r="U122" s="109">
        <f>SUM(U123:U123)</f>
        <v>0</v>
      </c>
      <c r="V122" s="109">
        <f>SUM(V123:V123)</f>
        <v>0</v>
      </c>
      <c r="W122" s="109">
        <f>SUM(W123:W123)</f>
        <v>0</v>
      </c>
      <c r="X122" s="109">
        <f>SUM(X123:X123)</f>
        <v>0</v>
      </c>
      <c r="Y122" s="110"/>
      <c r="Z122" s="109">
        <f>SUM(Z123:Z123)</f>
        <v>0</v>
      </c>
      <c r="AA122" s="109">
        <f>SUM(AA123:AA123)</f>
        <v>0</v>
      </c>
      <c r="AB122" s="110"/>
      <c r="AC122" s="109">
        <f>SUM(AC123:AC123)</f>
        <v>0</v>
      </c>
      <c r="AD122" s="109">
        <f>SUM(AD123:AD123)</f>
        <v>0</v>
      </c>
      <c r="AE122" s="109">
        <f>SUM(AE123:AE123)</f>
        <v>0</v>
      </c>
      <c r="AF122" s="109">
        <f>SUM(AF123:AF123)</f>
        <v>0</v>
      </c>
      <c r="AG122" s="110"/>
      <c r="AH122" s="109">
        <f>SUM(AH123:AH123)</f>
        <v>0</v>
      </c>
      <c r="AI122" s="109">
        <f>SUM(AI123:AI123)</f>
        <v>0</v>
      </c>
      <c r="AJ122" s="110"/>
      <c r="AK122" s="109">
        <f>SUM(AK123:AK123)</f>
        <v>0</v>
      </c>
      <c r="AL122" s="109">
        <f>SUM(AL123:AL123)</f>
        <v>0</v>
      </c>
      <c r="AM122" s="178"/>
      <c r="AN122" s="112"/>
      <c r="AO122" s="113"/>
      <c r="AP122" s="113"/>
      <c r="AQ122" s="113"/>
    </row>
    <row r="123" spans="1:66">
      <c r="A123" s="128" t="s">
        <v>1797</v>
      </c>
      <c r="B123" s="393"/>
      <c r="C123" s="130"/>
      <c r="D123" s="131"/>
      <c r="E123" s="131"/>
      <c r="F123" s="121"/>
      <c r="G123" s="119"/>
      <c r="H123" s="119"/>
      <c r="I123" s="119"/>
      <c r="J123" s="119"/>
      <c r="K123" s="119"/>
      <c r="L123" s="119"/>
      <c r="M123" s="120">
        <f>F123+H123+J123+K123</f>
        <v>0</v>
      </c>
      <c r="N123" s="121"/>
      <c r="O123" s="119"/>
      <c r="P123" s="119"/>
      <c r="Q123" s="119"/>
      <c r="R123" s="119"/>
      <c r="S123" s="119"/>
      <c r="T123" s="119"/>
      <c r="U123" s="120">
        <f>N123+P123+R123+S123</f>
        <v>0</v>
      </c>
      <c r="V123" s="121"/>
      <c r="W123" s="119"/>
      <c r="X123" s="119"/>
      <c r="Y123" s="119"/>
      <c r="Z123" s="119"/>
      <c r="AA123" s="119"/>
      <c r="AB123" s="119"/>
      <c r="AC123" s="123">
        <f>V123+W123+X123+Z123+AA123</f>
        <v>0</v>
      </c>
      <c r="AD123" s="121"/>
      <c r="AE123" s="119"/>
      <c r="AF123" s="119"/>
      <c r="AG123" s="119"/>
      <c r="AH123" s="119"/>
      <c r="AI123" s="119"/>
      <c r="AJ123" s="119"/>
      <c r="AK123" s="123">
        <f>AD123+AE123+AF123+AH123+AI123</f>
        <v>0</v>
      </c>
      <c r="AL123" s="143">
        <f>AC123+U123+M123</f>
        <v>0</v>
      </c>
      <c r="AM123" s="226"/>
      <c r="AN123" s="125"/>
      <c r="AO123" s="126"/>
      <c r="AP123" s="126"/>
      <c r="AQ123" s="126"/>
    </row>
    <row r="125" spans="1:66">
      <c r="B125" s="2">
        <f>COUNTA(B123:B123,B121:B121,B17:B106,B15:B15)</f>
        <v>89</v>
      </c>
    </row>
    <row r="129" spans="44:44">
      <c r="AR129" s="160" t="s">
        <v>118</v>
      </c>
    </row>
    <row r="130" spans="44:44" ht="30">
      <c r="AR130" s="161" t="s">
        <v>1798</v>
      </c>
    </row>
    <row r="131" spans="44:44" ht="45">
      <c r="AR131" s="161" t="s">
        <v>1799</v>
      </c>
    </row>
    <row r="132" spans="44:44" ht="60">
      <c r="AR132" s="161" t="s">
        <v>1800</v>
      </c>
    </row>
    <row r="133" spans="44:44" ht="60">
      <c r="AR133" s="161" t="s">
        <v>1801</v>
      </c>
    </row>
    <row r="134" spans="44:44" ht="60">
      <c r="AR134" s="161" t="s">
        <v>1802</v>
      </c>
    </row>
    <row r="135" spans="44:44" ht="60">
      <c r="AR135" s="161" t="s">
        <v>1803</v>
      </c>
    </row>
    <row r="136" spans="44:44" ht="75">
      <c r="AR136" s="161" t="s">
        <v>1804</v>
      </c>
    </row>
    <row r="137" spans="44:44" ht="30">
      <c r="AR137" s="161" t="s">
        <v>1805</v>
      </c>
    </row>
    <row r="138" spans="44:44" ht="45">
      <c r="AR138" s="161" t="s">
        <v>1806</v>
      </c>
    </row>
    <row r="139" spans="44:44">
      <c r="AR139" s="163"/>
    </row>
    <row r="140" spans="44:44">
      <c r="AR140" s="164"/>
    </row>
  </sheetData>
  <sheetProtection selectLockedCells="1" selectUnlockedCells="1"/>
  <mergeCells count="67">
    <mergeCell ref="A117:AQ117"/>
    <mergeCell ref="D111:AQ111"/>
    <mergeCell ref="A113:AQ113"/>
    <mergeCell ref="A115:AQ115"/>
    <mergeCell ref="AJ10:AJ11"/>
    <mergeCell ref="AK10:AK11"/>
    <mergeCell ref="A13:B13"/>
    <mergeCell ref="A99:AQ99"/>
    <mergeCell ref="A107:AQ107"/>
    <mergeCell ref="D109:AQ109"/>
    <mergeCell ref="AD10:AD11"/>
    <mergeCell ref="AE10:AE11"/>
    <mergeCell ref="AF10:AF11"/>
    <mergeCell ref="AG10:AG11"/>
    <mergeCell ref="AH10:AH11"/>
    <mergeCell ref="AI10:AI11"/>
    <mergeCell ref="AC10:AC11"/>
    <mergeCell ref="R10:R11"/>
    <mergeCell ref="S10:S11"/>
    <mergeCell ref="T10:T11"/>
    <mergeCell ref="U10:U11"/>
    <mergeCell ref="V10:V11"/>
    <mergeCell ref="W10:W11"/>
    <mergeCell ref="X10:X11"/>
    <mergeCell ref="Y10:Y11"/>
    <mergeCell ref="Z10:Z11"/>
    <mergeCell ref="AA10:AA11"/>
    <mergeCell ref="AB10:AB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Q4"/>
    <mergeCell ref="A5:AP5"/>
  </mergeCells>
  <dataValidations count="7">
    <dataValidation type="list" allowBlank="1" showErrorMessage="1" sqref="AO88:AO97 AO100:AO106 AO110">
      <formula1>$AT$40:$AT$47</formula1>
      <formula2>0</formula2>
    </dataValidation>
    <dataValidation type="list" allowBlank="1" showErrorMessage="1" sqref="AO108">
      <formula1>$AU$40:$AU$49</formula1>
      <formula2>0</formula2>
    </dataValidation>
    <dataValidation type="list" allowBlank="1" showErrorMessage="1" sqref="AO18:AO87">
      <formula1>$AR$3:$AR$5</formula1>
      <formula2>0</formula2>
    </dataValidation>
    <dataValidation type="list" allowBlank="1" showErrorMessage="1" sqref="C121">
      <formula1>$AR$130:$AR$138</formula1>
      <formula2>0</formula2>
    </dataValidation>
    <dataValidation type="list" allowBlank="1" showErrorMessage="1" sqref="C15:D15 C17:D23 C24:C97 D28:D29 D32 D41 D44 D47:D97 C100:D106 C108:D108 C110:D110 C112 D121 C123 C114:D114 D116 C98:D98">
      <formula1>#REF!</formula1>
      <formula2>0</formula2>
    </dataValidation>
    <dataValidation type="list" allowBlank="1" showErrorMessage="1" sqref="AP18:AP19 AP23 AP26 AP29 AP32 AP40:AP42 AP44:AP45 AP47:AP48 AP58 AP66 AP71:AP72 AP74 AP81 AP83 AP85 AP90 AP92:AP94 AP100:AP104">
      <formula1>$AJ$3:$AJ$5</formula1>
      <formula2>0</formula2>
    </dataValidation>
    <dataValidation type="list" allowBlank="1" showInputMessage="1" showErrorMessage="1" sqref="C116">
      <formula1>$P$84:$P$94</formula1>
    </dataValidation>
  </dataValidations>
  <pageMargins left="0.25" right="0.25" top="0.75" bottom="0.75" header="0.51180555555555551" footer="0.51180555555555551"/>
  <pageSetup paperSize="8" scale="35"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topLeftCell="O3" zoomScale="55" zoomScaleNormal="55" workbookViewId="0">
      <selection activeCell="A5" sqref="A5:AR30"/>
    </sheetView>
  </sheetViews>
  <sheetFormatPr defaultRowHeight="22.7" customHeight="1"/>
  <cols>
    <col min="1" max="1" width="6.140625" style="84"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5" customFormat="1" ht="22.7" customHeight="1">
      <c r="A1" s="706"/>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row>
    <row r="2" spans="1:70" s="85" customFormat="1" ht="22.7"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row>
    <row r="3" spans="1:70" s="85" customFormat="1" ht="22.7" customHeight="1">
      <c r="A3" s="706"/>
      <c r="B3" s="706"/>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R3" s="86" t="s">
        <v>27</v>
      </c>
    </row>
    <row r="4" spans="1:70" ht="22.7" customHeight="1">
      <c r="A4" s="748"/>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8"/>
      <c r="AO4" s="748"/>
      <c r="AP4" s="748"/>
      <c r="AQ4" s="87"/>
      <c r="AR4" s="88" t="s">
        <v>37</v>
      </c>
    </row>
    <row r="5" spans="1:70" ht="22.7" customHeight="1">
      <c r="A5" s="748"/>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87"/>
      <c r="AR5" s="88" t="s">
        <v>40</v>
      </c>
    </row>
    <row r="6" spans="1:70" ht="22.7" customHeight="1">
      <c r="A6" s="753" t="s">
        <v>0</v>
      </c>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4"/>
      <c r="AO6" s="754"/>
      <c r="AP6" s="754"/>
      <c r="AQ6" s="394"/>
    </row>
    <row r="7" spans="1:70" ht="22.7" customHeight="1">
      <c r="A7" s="753" t="s">
        <v>1807</v>
      </c>
      <c r="B7" s="753"/>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N7" s="395"/>
      <c r="AO7" s="395"/>
      <c r="AP7" s="395"/>
      <c r="AQ7" s="394"/>
    </row>
    <row r="8" spans="1:70" ht="22.7" customHeight="1">
      <c r="A8" s="756" t="s">
        <v>2</v>
      </c>
      <c r="B8" s="757" t="s">
        <v>3</v>
      </c>
      <c r="C8" s="758" t="s">
        <v>4</v>
      </c>
      <c r="D8" s="758" t="s">
        <v>5</v>
      </c>
      <c r="E8" s="759" t="s">
        <v>6</v>
      </c>
      <c r="F8" s="760">
        <v>2018</v>
      </c>
      <c r="G8" s="760"/>
      <c r="H8" s="760"/>
      <c r="I8" s="760"/>
      <c r="J8" s="760"/>
      <c r="K8" s="760"/>
      <c r="L8" s="760"/>
      <c r="M8" s="760"/>
      <c r="N8" s="761">
        <v>2019</v>
      </c>
      <c r="O8" s="761"/>
      <c r="P8" s="761"/>
      <c r="Q8" s="761"/>
      <c r="R8" s="761"/>
      <c r="S8" s="761"/>
      <c r="T8" s="761"/>
      <c r="U8" s="761"/>
      <c r="V8" s="761">
        <v>2020</v>
      </c>
      <c r="W8" s="761"/>
      <c r="X8" s="761"/>
      <c r="Y8" s="761"/>
      <c r="Z8" s="761"/>
      <c r="AA8" s="761"/>
      <c r="AB8" s="761"/>
      <c r="AC8" s="761"/>
      <c r="AD8" s="761">
        <v>2021</v>
      </c>
      <c r="AE8" s="761"/>
      <c r="AF8" s="761"/>
      <c r="AG8" s="761"/>
      <c r="AH8" s="761"/>
      <c r="AI8" s="761"/>
      <c r="AJ8" s="761"/>
      <c r="AK8" s="761"/>
      <c r="AL8" s="762" t="s">
        <v>7</v>
      </c>
      <c r="AM8" s="763" t="s">
        <v>8</v>
      </c>
      <c r="AN8" s="764" t="s">
        <v>9</v>
      </c>
      <c r="AO8" s="757" t="s">
        <v>10</v>
      </c>
      <c r="AP8" s="755" t="s">
        <v>11</v>
      </c>
      <c r="AQ8" s="755" t="s">
        <v>12</v>
      </c>
    </row>
    <row r="9" spans="1:70" ht="22.7" customHeight="1">
      <c r="A9" s="756"/>
      <c r="B9" s="757"/>
      <c r="C9" s="758"/>
      <c r="D9" s="758"/>
      <c r="E9" s="759"/>
      <c r="F9" s="759" t="s">
        <v>13</v>
      </c>
      <c r="G9" s="759"/>
      <c r="H9" s="759"/>
      <c r="I9" s="759"/>
      <c r="J9" s="759"/>
      <c r="K9" s="759"/>
      <c r="L9" s="759"/>
      <c r="M9" s="759"/>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762"/>
      <c r="AM9" s="763"/>
      <c r="AN9" s="764"/>
      <c r="AO9" s="757"/>
      <c r="AP9" s="755"/>
      <c r="AQ9" s="755"/>
    </row>
    <row r="10" spans="1:70" ht="22.7" customHeight="1">
      <c r="A10" s="756"/>
      <c r="B10" s="757"/>
      <c r="C10" s="758"/>
      <c r="D10" s="758"/>
      <c r="E10" s="759"/>
      <c r="F10" s="765" t="s">
        <v>143</v>
      </c>
      <c r="G10" s="766" t="s">
        <v>144</v>
      </c>
      <c r="H10" s="767" t="s">
        <v>145</v>
      </c>
      <c r="I10" s="767" t="s">
        <v>17</v>
      </c>
      <c r="J10" s="767" t="s">
        <v>146</v>
      </c>
      <c r="K10" s="767" t="s">
        <v>147</v>
      </c>
      <c r="L10" s="767" t="s">
        <v>20</v>
      </c>
      <c r="M10" s="768" t="s">
        <v>21</v>
      </c>
      <c r="N10" s="700" t="s">
        <v>14</v>
      </c>
      <c r="O10" s="701" t="s">
        <v>15</v>
      </c>
      <c r="P10" s="699" t="s">
        <v>16</v>
      </c>
      <c r="Q10" s="699" t="s">
        <v>17</v>
      </c>
      <c r="R10" s="699" t="s">
        <v>18</v>
      </c>
      <c r="S10" s="699" t="s">
        <v>19</v>
      </c>
      <c r="T10" s="699" t="s">
        <v>20</v>
      </c>
      <c r="U10" s="770" t="s">
        <v>21</v>
      </c>
      <c r="V10" s="700" t="s">
        <v>14</v>
      </c>
      <c r="W10" s="701" t="s">
        <v>15</v>
      </c>
      <c r="X10" s="699" t="s">
        <v>16</v>
      </c>
      <c r="Y10" s="699" t="s">
        <v>17</v>
      </c>
      <c r="Z10" s="699" t="s">
        <v>18</v>
      </c>
      <c r="AA10" s="699" t="s">
        <v>19</v>
      </c>
      <c r="AB10" s="699" t="s">
        <v>20</v>
      </c>
      <c r="AC10" s="770" t="s">
        <v>21</v>
      </c>
      <c r="AD10" s="700" t="s">
        <v>14</v>
      </c>
      <c r="AE10" s="701" t="s">
        <v>15</v>
      </c>
      <c r="AF10" s="699" t="s">
        <v>16</v>
      </c>
      <c r="AG10" s="699" t="s">
        <v>17</v>
      </c>
      <c r="AH10" s="699" t="s">
        <v>18</v>
      </c>
      <c r="AI10" s="699" t="s">
        <v>19</v>
      </c>
      <c r="AJ10" s="699" t="s">
        <v>20</v>
      </c>
      <c r="AK10" s="770" t="s">
        <v>21</v>
      </c>
      <c r="AL10" s="762"/>
      <c r="AM10" s="763"/>
      <c r="AN10" s="764"/>
      <c r="AO10" s="757"/>
      <c r="AP10" s="755"/>
      <c r="AQ10" s="755"/>
    </row>
    <row r="11" spans="1:70" ht="59.1" customHeight="1">
      <c r="A11" s="756"/>
      <c r="B11" s="757"/>
      <c r="C11" s="758"/>
      <c r="D11" s="758"/>
      <c r="E11" s="759"/>
      <c r="F11" s="765"/>
      <c r="G11" s="766"/>
      <c r="H11" s="767"/>
      <c r="I11" s="767"/>
      <c r="J11" s="767"/>
      <c r="K11" s="767"/>
      <c r="L11" s="767"/>
      <c r="M11" s="768"/>
      <c r="N11" s="700"/>
      <c r="O11" s="701"/>
      <c r="P11" s="699"/>
      <c r="Q11" s="699"/>
      <c r="R11" s="699"/>
      <c r="S11" s="699"/>
      <c r="T11" s="699"/>
      <c r="U11" s="770"/>
      <c r="V11" s="700"/>
      <c r="W11" s="701"/>
      <c r="X11" s="699"/>
      <c r="Y11" s="699"/>
      <c r="Z11" s="699"/>
      <c r="AA11" s="699"/>
      <c r="AB11" s="699"/>
      <c r="AC11" s="770"/>
      <c r="AD11" s="700"/>
      <c r="AE11" s="701"/>
      <c r="AF11" s="699"/>
      <c r="AG11" s="699"/>
      <c r="AH11" s="699"/>
      <c r="AI11" s="699"/>
      <c r="AJ11" s="699"/>
      <c r="AK11" s="770"/>
      <c r="AL11" s="762"/>
      <c r="AM11" s="763"/>
      <c r="AN11" s="764"/>
      <c r="AO11" s="757"/>
      <c r="AP11" s="755"/>
      <c r="AQ11" s="755"/>
    </row>
    <row r="12" spans="1:70" ht="22.7" customHeight="1">
      <c r="A12" s="402"/>
      <c r="B12" s="403"/>
      <c r="C12" s="403"/>
      <c r="D12" s="403"/>
      <c r="E12" s="403"/>
      <c r="F12" s="401"/>
      <c r="G12" s="400"/>
      <c r="H12" s="401"/>
      <c r="I12" s="401"/>
      <c r="J12" s="401"/>
      <c r="K12" s="401"/>
      <c r="L12" s="401"/>
      <c r="M12" s="397"/>
      <c r="N12" s="401"/>
      <c r="O12" s="400"/>
      <c r="P12" s="401"/>
      <c r="Q12" s="401"/>
      <c r="R12" s="401"/>
      <c r="S12" s="401"/>
      <c r="T12" s="401"/>
      <c r="U12" s="397"/>
      <c r="V12" s="401"/>
      <c r="W12" s="400"/>
      <c r="X12" s="401"/>
      <c r="Y12" s="401"/>
      <c r="Z12" s="401"/>
      <c r="AA12" s="401"/>
      <c r="AB12" s="401"/>
      <c r="AC12" s="397"/>
      <c r="AD12" s="401"/>
      <c r="AE12" s="400"/>
      <c r="AF12" s="401"/>
      <c r="AG12" s="401"/>
      <c r="AH12" s="401"/>
      <c r="AI12" s="401"/>
      <c r="AJ12" s="401"/>
      <c r="AK12" s="397"/>
      <c r="AL12" s="397"/>
      <c r="AM12" s="404"/>
      <c r="AN12" s="398"/>
      <c r="AO12" s="396"/>
      <c r="AP12" s="399"/>
      <c r="AQ12" s="399"/>
    </row>
    <row r="13" spans="1:70" s="22" customFormat="1" ht="22.7" customHeight="1">
      <c r="A13" s="771" t="s">
        <v>1808</v>
      </c>
      <c r="B13" s="771"/>
      <c r="C13" s="406"/>
      <c r="D13" s="406"/>
      <c r="E13" s="407"/>
      <c r="F13" s="408">
        <f>F14+F16+F18+F24</f>
        <v>0</v>
      </c>
      <c r="G13" s="408">
        <f>G14+G16+G18+G24</f>
        <v>0</v>
      </c>
      <c r="H13" s="408">
        <f>H14+H16+H18+H24</f>
        <v>0</v>
      </c>
      <c r="I13" s="409"/>
      <c r="J13" s="408">
        <f>J14+J16+J18+J24</f>
        <v>4779.5</v>
      </c>
      <c r="K13" s="408">
        <f>K14+K16+K18+K24</f>
        <v>0</v>
      </c>
      <c r="L13" s="409"/>
      <c r="M13" s="408">
        <f>M14+M16+M18+M24</f>
        <v>4779.5</v>
      </c>
      <c r="N13" s="408">
        <f>N14+N16+N18+N24</f>
        <v>314338</v>
      </c>
      <c r="O13" s="408">
        <f>O14+O16+O18+O24</f>
        <v>0</v>
      </c>
      <c r="P13" s="408">
        <f>P14+P16+P18+P24</f>
        <v>0</v>
      </c>
      <c r="Q13" s="409"/>
      <c r="R13" s="408">
        <f>R14+R16+R18+R24</f>
        <v>79072</v>
      </c>
      <c r="S13" s="408">
        <f>S14+S16+S18+S24</f>
        <v>0</v>
      </c>
      <c r="T13" s="409"/>
      <c r="U13" s="408">
        <f>U14+U16+U18+U24</f>
        <v>393410</v>
      </c>
      <c r="V13" s="408">
        <f>V14+V16+V18+V24</f>
        <v>239981.7</v>
      </c>
      <c r="W13" s="408">
        <f>W14+W16+W18+W24</f>
        <v>0</v>
      </c>
      <c r="X13" s="408">
        <f>X14+X16+X18+X24</f>
        <v>0</v>
      </c>
      <c r="Y13" s="409"/>
      <c r="Z13" s="408">
        <f>Z14+Z16+Z18+Z24</f>
        <v>0</v>
      </c>
      <c r="AA13" s="408">
        <f>AA14+AA16+AA18+AA24</f>
        <v>500000</v>
      </c>
      <c r="AB13" s="409"/>
      <c r="AC13" s="408">
        <f>AC14+AC16+AC18+AC24</f>
        <v>739981.7</v>
      </c>
      <c r="AD13" s="408">
        <f>AD14+AD16+AD18+AD24</f>
        <v>0</v>
      </c>
      <c r="AE13" s="408">
        <f>AE14+AE16+AE18+AE24</f>
        <v>0</v>
      </c>
      <c r="AF13" s="408">
        <f>AF14+AF16+AF18+AF24</f>
        <v>0</v>
      </c>
      <c r="AG13" s="409"/>
      <c r="AH13" s="408">
        <f>AH14+AH16+AH18+AH24</f>
        <v>0</v>
      </c>
      <c r="AI13" s="408">
        <f>AI14+AI16+AI18+AI24</f>
        <v>0</v>
      </c>
      <c r="AJ13" s="409"/>
      <c r="AK13" s="408">
        <f>AK14+AK16+AK18+AK24</f>
        <v>0</v>
      </c>
      <c r="AL13" s="408">
        <f>AL14+AL16+AL18+AL24</f>
        <v>1138171.2</v>
      </c>
      <c r="AM13" s="410"/>
      <c r="AN13" s="411"/>
      <c r="AO13" s="405"/>
      <c r="AP13" s="405"/>
      <c r="AQ13" s="405"/>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12"/>
      <c r="B14" s="413" t="s">
        <v>1809</v>
      </c>
      <c r="C14" s="414"/>
      <c r="D14" s="414"/>
      <c r="E14" s="415"/>
      <c r="F14" s="416">
        <f>SUM(F15:F15)</f>
        <v>0</v>
      </c>
      <c r="G14" s="416">
        <f>SUM(G15:G15)</f>
        <v>0</v>
      </c>
      <c r="H14" s="416">
        <f>SUM(H15:H15)</f>
        <v>0</v>
      </c>
      <c r="I14" s="417"/>
      <c r="J14" s="416">
        <f>SUM(J15:J15)</f>
        <v>0</v>
      </c>
      <c r="K14" s="416">
        <f>SUM(K15:K15)</f>
        <v>0</v>
      </c>
      <c r="L14" s="417"/>
      <c r="M14" s="416">
        <f>SUM(M15:M15)</f>
        <v>0</v>
      </c>
      <c r="N14" s="416">
        <f>SUM(N15:N15)</f>
        <v>0</v>
      </c>
      <c r="O14" s="416">
        <f>SUM(O15:O15)</f>
        <v>0</v>
      </c>
      <c r="P14" s="416">
        <f>SUM(P15:P15)</f>
        <v>0</v>
      </c>
      <c r="Q14" s="417"/>
      <c r="R14" s="416">
        <f>SUM(R15:R15)</f>
        <v>0</v>
      </c>
      <c r="S14" s="416">
        <f>SUM(S15:S15)</f>
        <v>0</v>
      </c>
      <c r="T14" s="417"/>
      <c r="U14" s="416">
        <f>SUM(U15:U15)</f>
        <v>0</v>
      </c>
      <c r="V14" s="416">
        <f>SUM(V15:V15)</f>
        <v>0</v>
      </c>
      <c r="W14" s="416">
        <f>SUM(W15:W15)</f>
        <v>0</v>
      </c>
      <c r="X14" s="416">
        <f>SUM(X15:X15)</f>
        <v>0</v>
      </c>
      <c r="Y14" s="417"/>
      <c r="Z14" s="416">
        <f>SUM(Z15:Z15)</f>
        <v>0</v>
      </c>
      <c r="AA14" s="416">
        <f>SUM(AA15:AA15)</f>
        <v>0</v>
      </c>
      <c r="AB14" s="417"/>
      <c r="AC14" s="416">
        <f>SUM(AC15:AC15)</f>
        <v>0</v>
      </c>
      <c r="AD14" s="416">
        <f>SUM(AD15:AD15)</f>
        <v>0</v>
      </c>
      <c r="AE14" s="416">
        <f>SUM(AE15:AE15)</f>
        <v>0</v>
      </c>
      <c r="AF14" s="416">
        <f>SUM(AF15:AF15)</f>
        <v>0</v>
      </c>
      <c r="AG14" s="417"/>
      <c r="AH14" s="416">
        <f>SUM(AH15:AH15)</f>
        <v>0</v>
      </c>
      <c r="AI14" s="416">
        <f>SUM(AI15:AI15)</f>
        <v>0</v>
      </c>
      <c r="AJ14" s="417"/>
      <c r="AK14" s="416">
        <f>SUM(AK15:AK15)</f>
        <v>0</v>
      </c>
      <c r="AL14" s="416">
        <f>SUM(AL15:AL15)</f>
        <v>0</v>
      </c>
      <c r="AM14" s="418"/>
      <c r="AN14" s="419"/>
      <c r="AO14" s="420"/>
      <c r="AP14" s="420"/>
      <c r="AQ14" s="420"/>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21" t="s">
        <v>1810</v>
      </c>
      <c r="B15" s="422"/>
      <c r="C15" s="423"/>
      <c r="D15" s="424"/>
      <c r="E15" s="425"/>
      <c r="F15" s="426"/>
      <c r="G15" s="427"/>
      <c r="H15" s="427"/>
      <c r="I15" s="427"/>
      <c r="J15" s="427"/>
      <c r="K15" s="427"/>
      <c r="L15" s="427"/>
      <c r="M15" s="428">
        <f>F15+H15+J15+K15</f>
        <v>0</v>
      </c>
      <c r="N15" s="426"/>
      <c r="O15" s="427"/>
      <c r="P15" s="427"/>
      <c r="Q15" s="427"/>
      <c r="R15" s="427"/>
      <c r="S15" s="427"/>
      <c r="T15" s="427"/>
      <c r="U15" s="428">
        <f>N15+P15+R15+S15</f>
        <v>0</v>
      </c>
      <c r="V15" s="426"/>
      <c r="W15" s="427"/>
      <c r="X15" s="427"/>
      <c r="Y15" s="427"/>
      <c r="Z15" s="427"/>
      <c r="AA15" s="427"/>
      <c r="AB15" s="427"/>
      <c r="AC15" s="428">
        <f>V15+W15+X15+Z15+AA15</f>
        <v>0</v>
      </c>
      <c r="AD15" s="426"/>
      <c r="AE15" s="427"/>
      <c r="AF15" s="427"/>
      <c r="AG15" s="427"/>
      <c r="AH15" s="427"/>
      <c r="AI15" s="427"/>
      <c r="AJ15" s="427"/>
      <c r="AK15" s="428">
        <f>AD15+AE15+AF15+AH15+AI15</f>
        <v>0</v>
      </c>
      <c r="AL15" s="427">
        <f>AC15+U15+M15+AK15</f>
        <v>0</v>
      </c>
      <c r="AM15" s="429"/>
      <c r="AN15" s="430"/>
      <c r="AO15" s="431"/>
      <c r="AP15" s="431"/>
      <c r="AQ15" s="432"/>
    </row>
    <row r="16" spans="1:70" s="22" customFormat="1" ht="42.4" customHeight="1">
      <c r="A16" s="433"/>
      <c r="B16" s="413" t="s">
        <v>1811</v>
      </c>
      <c r="C16" s="414"/>
      <c r="D16" s="414"/>
      <c r="E16" s="415"/>
      <c r="F16" s="416">
        <f>SUM(F17:F17)</f>
        <v>0</v>
      </c>
      <c r="G16" s="416">
        <f>SUM(G17:G17)</f>
        <v>0</v>
      </c>
      <c r="H16" s="416">
        <f>SUM(H17:H17)</f>
        <v>0</v>
      </c>
      <c r="I16" s="417"/>
      <c r="J16" s="416">
        <f>SUM(J17:J17)</f>
        <v>0</v>
      </c>
      <c r="K16" s="416">
        <f>SUM(K17:K17)</f>
        <v>0</v>
      </c>
      <c r="L16" s="417"/>
      <c r="M16" s="416">
        <f>SUM(M17:M17)</f>
        <v>0</v>
      </c>
      <c r="N16" s="416">
        <f>SUM(N17:N17)</f>
        <v>0</v>
      </c>
      <c r="O16" s="416">
        <f>SUM(O17:O17)</f>
        <v>0</v>
      </c>
      <c r="P16" s="416">
        <f>SUM(P17:P17)</f>
        <v>0</v>
      </c>
      <c r="Q16" s="417"/>
      <c r="R16" s="416">
        <f>SUM(R17:R17)</f>
        <v>0</v>
      </c>
      <c r="S16" s="416">
        <f>SUM(S17:S17)</f>
        <v>0</v>
      </c>
      <c r="T16" s="417"/>
      <c r="U16" s="416">
        <f>SUM(U17:U17)</f>
        <v>0</v>
      </c>
      <c r="V16" s="416">
        <f>SUM(V17:V17)</f>
        <v>0</v>
      </c>
      <c r="W16" s="416">
        <f>SUM(W17:W17)</f>
        <v>0</v>
      </c>
      <c r="X16" s="416">
        <f>SUM(X17:X17)</f>
        <v>0</v>
      </c>
      <c r="Y16" s="417"/>
      <c r="Z16" s="416">
        <f>SUM(Z17:Z17)</f>
        <v>0</v>
      </c>
      <c r="AA16" s="416">
        <f>SUM(AA17:AA17)</f>
        <v>0</v>
      </c>
      <c r="AB16" s="417"/>
      <c r="AC16" s="416">
        <f>SUM(AC17:AC17)</f>
        <v>0</v>
      </c>
      <c r="AD16" s="416">
        <f>SUM(AD17:AD17)</f>
        <v>0</v>
      </c>
      <c r="AE16" s="416">
        <f>SUM(AE17:AE17)</f>
        <v>0</v>
      </c>
      <c r="AF16" s="416">
        <f>SUM(AF17:AF17)</f>
        <v>0</v>
      </c>
      <c r="AG16" s="417"/>
      <c r="AH16" s="416">
        <f>SUM(AH17:AH17)</f>
        <v>0</v>
      </c>
      <c r="AI16" s="416">
        <f>SUM(AI17:AI17)</f>
        <v>0</v>
      </c>
      <c r="AJ16" s="417"/>
      <c r="AK16" s="416">
        <f>SUM(AK17:AK17)</f>
        <v>0</v>
      </c>
      <c r="AL16" s="416">
        <f>SUM(AL17:AL17)</f>
        <v>0</v>
      </c>
      <c r="AM16" s="418"/>
      <c r="AN16" s="419"/>
      <c r="AO16" s="420"/>
      <c r="AP16" s="420"/>
      <c r="AQ16" s="420"/>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21" t="s">
        <v>1812</v>
      </c>
      <c r="B17" s="422"/>
      <c r="C17" s="424"/>
      <c r="D17" s="424"/>
      <c r="E17" s="425"/>
      <c r="F17" s="426"/>
      <c r="G17" s="427"/>
      <c r="H17" s="427"/>
      <c r="I17" s="427"/>
      <c r="J17" s="427"/>
      <c r="K17" s="427"/>
      <c r="L17" s="427"/>
      <c r="M17" s="428">
        <f>F17+H17+J17+K17</f>
        <v>0</v>
      </c>
      <c r="N17" s="426"/>
      <c r="O17" s="427"/>
      <c r="P17" s="427"/>
      <c r="Q17" s="427"/>
      <c r="R17" s="427"/>
      <c r="S17" s="427"/>
      <c r="T17" s="427"/>
      <c r="U17" s="428">
        <f>N17+P17+R17+S17</f>
        <v>0</v>
      </c>
      <c r="V17" s="426"/>
      <c r="W17" s="427"/>
      <c r="X17" s="427"/>
      <c r="Y17" s="427"/>
      <c r="Z17" s="427"/>
      <c r="AA17" s="427"/>
      <c r="AB17" s="427"/>
      <c r="AC17" s="428">
        <f>V17+W17+X17+Z17+AA17</f>
        <v>0</v>
      </c>
      <c r="AD17" s="426"/>
      <c r="AE17" s="427"/>
      <c r="AF17" s="427"/>
      <c r="AG17" s="427"/>
      <c r="AH17" s="427"/>
      <c r="AI17" s="427"/>
      <c r="AJ17" s="427"/>
      <c r="AK17" s="428">
        <f>AD17+AE17+AF17+AH17+AI17</f>
        <v>0</v>
      </c>
      <c r="AL17" s="427">
        <f>AC17+U17+M17+AK17</f>
        <v>0</v>
      </c>
      <c r="AM17" s="429"/>
      <c r="AN17" s="430"/>
      <c r="AO17" s="431"/>
      <c r="AP17" s="431"/>
      <c r="AQ17" s="432"/>
    </row>
    <row r="18" spans="1:70" s="22" customFormat="1" ht="22.7" customHeight="1">
      <c r="A18" s="433"/>
      <c r="B18" s="413" t="s">
        <v>1813</v>
      </c>
      <c r="C18" s="414"/>
      <c r="D18" s="414"/>
      <c r="E18" s="415"/>
      <c r="F18" s="416">
        <f>SUM(F19:F23)</f>
        <v>0</v>
      </c>
      <c r="G18" s="416">
        <f>SUM(G19:G23)</f>
        <v>0</v>
      </c>
      <c r="H18" s="416">
        <f>SUM(H19:H23)</f>
        <v>0</v>
      </c>
      <c r="I18" s="417"/>
      <c r="J18" s="416">
        <f>SUM(J19:J23)</f>
        <v>4779.5</v>
      </c>
      <c r="K18" s="416">
        <f>SUM(K19:K23)</f>
        <v>0</v>
      </c>
      <c r="L18" s="417"/>
      <c r="M18" s="416">
        <f>SUM(M19:M23)</f>
        <v>4779.5</v>
      </c>
      <c r="N18" s="416">
        <f>SUM(N19:N23)</f>
        <v>314338</v>
      </c>
      <c r="O18" s="416">
        <f>SUM(O19:O23)</f>
        <v>0</v>
      </c>
      <c r="P18" s="416">
        <f>SUM(P19:P23)</f>
        <v>0</v>
      </c>
      <c r="Q18" s="417"/>
      <c r="R18" s="416">
        <f>SUM(R19:R23)</f>
        <v>79072</v>
      </c>
      <c r="S18" s="416">
        <f>SUM(S19:S23)</f>
        <v>0</v>
      </c>
      <c r="T18" s="417"/>
      <c r="U18" s="416">
        <f>SUM(U19:U23)</f>
        <v>393410</v>
      </c>
      <c r="V18" s="416">
        <f>SUM(V19:V23)</f>
        <v>239981.7</v>
      </c>
      <c r="W18" s="416">
        <f>SUM(W19:W23)</f>
        <v>0</v>
      </c>
      <c r="X18" s="416">
        <f>SUM(X19:X23)</f>
        <v>0</v>
      </c>
      <c r="Y18" s="417"/>
      <c r="Z18" s="416">
        <f>SUM(Z19:Z23)</f>
        <v>0</v>
      </c>
      <c r="AA18" s="416">
        <f>SUM(AA19:AA23)</f>
        <v>500000</v>
      </c>
      <c r="AB18" s="417"/>
      <c r="AC18" s="416">
        <f>SUM(AC19:AC23)</f>
        <v>739981.7</v>
      </c>
      <c r="AD18" s="416"/>
      <c r="AE18" s="416">
        <f>SUM(AE19:AE23)</f>
        <v>0</v>
      </c>
      <c r="AF18" s="416">
        <f>SUM(AF19:AF23)</f>
        <v>0</v>
      </c>
      <c r="AG18" s="417"/>
      <c r="AH18" s="416">
        <f>SUM(AH19:AH23)</f>
        <v>0</v>
      </c>
      <c r="AI18" s="416">
        <f>SUM(AI19:AI23)</f>
        <v>0</v>
      </c>
      <c r="AJ18" s="417"/>
      <c r="AK18" s="416">
        <f>SUM(AK19:AK23)</f>
        <v>0</v>
      </c>
      <c r="AL18" s="416">
        <f>SUM(AL19:AL23)</f>
        <v>1138171.2</v>
      </c>
      <c r="AM18" s="418"/>
      <c r="AN18" s="419"/>
      <c r="AO18" s="420"/>
      <c r="AP18" s="420"/>
      <c r="AQ18" s="420"/>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8" customFormat="1" ht="140.44999999999999" customHeight="1">
      <c r="A19" s="434" t="s">
        <v>1814</v>
      </c>
      <c r="B19" s="435" t="s">
        <v>1815</v>
      </c>
      <c r="C19" s="436" t="s">
        <v>1816</v>
      </c>
      <c r="D19" s="437" t="s">
        <v>27</v>
      </c>
      <c r="E19" s="438" t="s">
        <v>109</v>
      </c>
      <c r="F19" s="439">
        <v>0</v>
      </c>
      <c r="G19" s="440"/>
      <c r="H19" s="440"/>
      <c r="I19" s="440"/>
      <c r="J19" s="440">
        <v>4779.5</v>
      </c>
      <c r="K19" s="440"/>
      <c r="L19" s="440"/>
      <c r="M19" s="441">
        <f>F19+H19+J19+K19</f>
        <v>4779.5</v>
      </c>
      <c r="N19" s="184">
        <v>314338</v>
      </c>
      <c r="O19" s="440"/>
      <c r="P19" s="440"/>
      <c r="Q19" s="440"/>
      <c r="R19" s="442">
        <f>66604+12468</f>
        <v>79072</v>
      </c>
      <c r="S19" s="440"/>
      <c r="T19" s="440"/>
      <c r="U19" s="441">
        <f>N19+P19+R19+S19</f>
        <v>393410</v>
      </c>
      <c r="V19" s="439">
        <v>239981.7</v>
      </c>
      <c r="W19" s="440"/>
      <c r="X19" s="440"/>
      <c r="Y19" s="440"/>
      <c r="Z19" s="442"/>
      <c r="AA19" s="440"/>
      <c r="AB19" s="440"/>
      <c r="AC19" s="441">
        <f>V19+W19+X19+Z19+AA19</f>
        <v>239981.7</v>
      </c>
      <c r="AD19" s="439"/>
      <c r="AE19" s="440"/>
      <c r="AF19" s="440"/>
      <c r="AG19" s="440"/>
      <c r="AH19" s="442"/>
      <c r="AI19" s="440"/>
      <c r="AJ19" s="440"/>
      <c r="AK19" s="428">
        <f>AD19+AE19+AF19+AH19+AI19</f>
        <v>0</v>
      </c>
      <c r="AL19" s="427">
        <f>AC19+U19+M19+AK19</f>
        <v>638171.19999999995</v>
      </c>
      <c r="AM19" s="443" t="s">
        <v>1817</v>
      </c>
      <c r="AN19" s="444" t="s">
        <v>737</v>
      </c>
      <c r="AO19" s="445" t="s">
        <v>32</v>
      </c>
      <c r="AP19" s="437"/>
      <c r="AQ19" s="446"/>
    </row>
    <row r="20" spans="1:70" s="148" customFormat="1" ht="66.599999999999994" customHeight="1">
      <c r="A20" s="447" t="s">
        <v>1818</v>
      </c>
      <c r="B20" s="435" t="s">
        <v>1819</v>
      </c>
      <c r="C20" s="436" t="s">
        <v>1816</v>
      </c>
      <c r="D20" s="437" t="s">
        <v>27</v>
      </c>
      <c r="E20" s="438" t="s">
        <v>109</v>
      </c>
      <c r="F20" s="439">
        <v>0</v>
      </c>
      <c r="G20" s="440"/>
      <c r="H20" s="440"/>
      <c r="I20" s="440"/>
      <c r="J20" s="440"/>
      <c r="K20" s="440"/>
      <c r="L20" s="440"/>
      <c r="M20" s="441">
        <f>F20+H20+J20+K20</f>
        <v>0</v>
      </c>
      <c r="N20" s="439">
        <v>0</v>
      </c>
      <c r="O20" s="448"/>
      <c r="P20" s="448"/>
      <c r="Q20" s="448"/>
      <c r="R20" s="448"/>
      <c r="S20" s="448"/>
      <c r="T20" s="448"/>
      <c r="U20" s="441">
        <f>N20+P20+R20+S20</f>
        <v>0</v>
      </c>
      <c r="V20" s="439"/>
      <c r="W20" s="448"/>
      <c r="X20" s="448"/>
      <c r="Y20" s="448"/>
      <c r="Z20" s="448"/>
      <c r="AA20" s="448"/>
      <c r="AB20" s="448"/>
      <c r="AC20" s="441">
        <f>V20+W20+X20+Z20+AA20</f>
        <v>0</v>
      </c>
      <c r="AD20" s="439"/>
      <c r="AE20" s="448"/>
      <c r="AF20" s="448"/>
      <c r="AG20" s="448"/>
      <c r="AH20" s="448"/>
      <c r="AI20" s="448"/>
      <c r="AJ20" s="448"/>
      <c r="AK20" s="428">
        <f>AD20+AE20+AF20+AH20+AI20</f>
        <v>0</v>
      </c>
      <c r="AL20" s="427">
        <f>AC20+U20+M20+AK20</f>
        <v>0</v>
      </c>
      <c r="AM20" s="443" t="s">
        <v>1820</v>
      </c>
      <c r="AN20" s="444" t="s">
        <v>155</v>
      </c>
      <c r="AO20" s="445" t="s">
        <v>32</v>
      </c>
      <c r="AP20" s="446"/>
      <c r="AQ20" s="446"/>
    </row>
    <row r="21" spans="1:70" s="148" customFormat="1" ht="66.599999999999994" customHeight="1">
      <c r="A21" s="447" t="s">
        <v>1821</v>
      </c>
      <c r="B21" s="435" t="s">
        <v>1822</v>
      </c>
      <c r="C21" s="436" t="s">
        <v>1816</v>
      </c>
      <c r="D21" s="437" t="s">
        <v>27</v>
      </c>
      <c r="E21" s="438" t="s">
        <v>740</v>
      </c>
      <c r="F21" s="439"/>
      <c r="G21" s="440"/>
      <c r="H21" s="440"/>
      <c r="I21" s="440"/>
      <c r="J21" s="440"/>
      <c r="K21" s="440"/>
      <c r="L21" s="440"/>
      <c r="M21" s="441"/>
      <c r="N21" s="439"/>
      <c r="O21" s="448"/>
      <c r="P21" s="448"/>
      <c r="Q21" s="448"/>
      <c r="R21" s="448"/>
      <c r="S21" s="448"/>
      <c r="T21" s="448"/>
      <c r="U21" s="441"/>
      <c r="V21" s="439"/>
      <c r="W21" s="448"/>
      <c r="X21" s="448"/>
      <c r="Y21" s="448"/>
      <c r="Z21" s="448"/>
      <c r="AA21" s="448">
        <v>500000</v>
      </c>
      <c r="AB21" s="448"/>
      <c r="AC21" s="441">
        <f>V21+W21+X21+Z21+AA21</f>
        <v>500000</v>
      </c>
      <c r="AD21" s="439"/>
      <c r="AE21" s="448"/>
      <c r="AF21" s="448"/>
      <c r="AG21" s="448"/>
      <c r="AH21" s="448"/>
      <c r="AI21" s="448"/>
      <c r="AJ21" s="448"/>
      <c r="AK21" s="428">
        <f>AD21+AE21+AF21+AH21+AI21</f>
        <v>0</v>
      </c>
      <c r="AL21" s="427">
        <f>AC21+U21+M21+AK21</f>
        <v>500000</v>
      </c>
      <c r="AM21" s="449" t="s">
        <v>1823</v>
      </c>
      <c r="AN21" s="444" t="s">
        <v>155</v>
      </c>
      <c r="AO21" s="445" t="s">
        <v>32</v>
      </c>
      <c r="AP21" s="446"/>
      <c r="AQ21" s="446"/>
    </row>
    <row r="22" spans="1:70" s="242" customFormat="1" ht="15" customHeight="1">
      <c r="A22" s="351"/>
      <c r="B22" s="352"/>
      <c r="C22" s="352"/>
      <c r="D22" s="352"/>
      <c r="E22" s="352"/>
      <c r="F22" s="352"/>
      <c r="G22" s="352"/>
      <c r="H22" s="352"/>
      <c r="I22" s="352"/>
      <c r="J22" s="352"/>
      <c r="K22" s="352"/>
      <c r="L22" s="352"/>
      <c r="M22" s="352"/>
      <c r="N22" s="769" t="s">
        <v>714</v>
      </c>
      <c r="O22" s="769"/>
      <c r="P22" s="769"/>
      <c r="Q22" s="769"/>
      <c r="R22" s="769"/>
      <c r="S22" s="769"/>
      <c r="T22" s="769"/>
      <c r="U22" s="769"/>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3"/>
    </row>
    <row r="23" spans="1:70" s="75" customFormat="1" ht="22.7" customHeight="1">
      <c r="A23" s="450"/>
      <c r="B23" s="451"/>
      <c r="C23" s="452"/>
      <c r="D23" s="445"/>
      <c r="E23" s="453"/>
      <c r="F23" s="454"/>
      <c r="G23" s="448"/>
      <c r="H23" s="448"/>
      <c r="I23" s="448"/>
      <c r="J23" s="448"/>
      <c r="K23" s="448"/>
      <c r="L23" s="448"/>
      <c r="M23" s="441">
        <f>F23+H23+J23+K23</f>
        <v>0</v>
      </c>
      <c r="N23" s="454"/>
      <c r="O23" s="448"/>
      <c r="P23" s="448"/>
      <c r="Q23" s="448"/>
      <c r="R23" s="448"/>
      <c r="S23" s="448"/>
      <c r="T23" s="448"/>
      <c r="U23" s="441">
        <f>N23+P23+R23+S23</f>
        <v>0</v>
      </c>
      <c r="V23" s="454"/>
      <c r="W23" s="448"/>
      <c r="X23" s="448"/>
      <c r="Y23" s="448"/>
      <c r="Z23" s="448"/>
      <c r="AA23" s="448"/>
      <c r="AB23" s="448"/>
      <c r="AC23" s="428">
        <f>V23+W23+X23+Z23+AA23</f>
        <v>0</v>
      </c>
      <c r="AD23" s="454"/>
      <c r="AE23" s="448"/>
      <c r="AF23" s="448"/>
      <c r="AG23" s="448"/>
      <c r="AH23" s="448"/>
      <c r="AI23" s="448"/>
      <c r="AJ23" s="448"/>
      <c r="AK23" s="428">
        <f>AD23+AE23+AF23+AH23+AI23</f>
        <v>0</v>
      </c>
      <c r="AL23" s="427">
        <f>AC23+U23+M23+AK23</f>
        <v>0</v>
      </c>
      <c r="AM23" s="444"/>
      <c r="AN23" s="444"/>
      <c r="AO23" s="455"/>
      <c r="AP23" s="456"/>
      <c r="AQ23" s="456"/>
    </row>
    <row r="24" spans="1:70" s="22" customFormat="1" ht="22.7" customHeight="1">
      <c r="A24" s="433"/>
      <c r="B24" s="413" t="s">
        <v>1824</v>
      </c>
      <c r="C24" s="414"/>
      <c r="D24" s="415"/>
      <c r="E24" s="415"/>
      <c r="F24" s="416">
        <f>SUM(F25:F25)</f>
        <v>0</v>
      </c>
      <c r="G24" s="416">
        <f>SUM(G25:G25)</f>
        <v>0</v>
      </c>
      <c r="H24" s="416">
        <f>SUM(H25:H25)</f>
        <v>0</v>
      </c>
      <c r="I24" s="417"/>
      <c r="J24" s="416">
        <f>SUM(J25:J25)</f>
        <v>0</v>
      </c>
      <c r="K24" s="416">
        <f>SUM(K25:K25)</f>
        <v>0</v>
      </c>
      <c r="L24" s="417"/>
      <c r="M24" s="416">
        <f>SUM(M25:M25)</f>
        <v>0</v>
      </c>
      <c r="N24" s="416">
        <f>SUM(N25:N25)</f>
        <v>0</v>
      </c>
      <c r="O24" s="416">
        <f>SUM(O25:O25)</f>
        <v>0</v>
      </c>
      <c r="P24" s="416">
        <f>SUM(P25:P25)</f>
        <v>0</v>
      </c>
      <c r="Q24" s="417"/>
      <c r="R24" s="416">
        <f>SUM(R25:R25)</f>
        <v>0</v>
      </c>
      <c r="S24" s="416">
        <f>SUM(S25:S25)</f>
        <v>0</v>
      </c>
      <c r="T24" s="417"/>
      <c r="U24" s="416">
        <f>SUM(U25:U25)</f>
        <v>0</v>
      </c>
      <c r="V24" s="416">
        <f>SUM(V25:V25)</f>
        <v>0</v>
      </c>
      <c r="W24" s="416">
        <f>SUM(W25:W25)</f>
        <v>0</v>
      </c>
      <c r="X24" s="416">
        <f>SUM(X25:X25)</f>
        <v>0</v>
      </c>
      <c r="Y24" s="417"/>
      <c r="Z24" s="416">
        <f>SUM(Z25:Z25)</f>
        <v>0</v>
      </c>
      <c r="AA24" s="416">
        <f>SUM(AA25:AA25)</f>
        <v>0</v>
      </c>
      <c r="AB24" s="417"/>
      <c r="AC24" s="416">
        <f>SUM(AC25:AC25)</f>
        <v>0</v>
      </c>
      <c r="AD24" s="416">
        <f>SUM(AD25:AD25)</f>
        <v>0</v>
      </c>
      <c r="AE24" s="416">
        <f>SUM(AE25:AE25)</f>
        <v>0</v>
      </c>
      <c r="AF24" s="416">
        <f>SUM(AF25:AF25)</f>
        <v>0</v>
      </c>
      <c r="AG24" s="417"/>
      <c r="AH24" s="416">
        <f>SUM(AH25:AH25)</f>
        <v>0</v>
      </c>
      <c r="AI24" s="416">
        <f>SUM(AI25:AI25)</f>
        <v>0</v>
      </c>
      <c r="AJ24" s="417"/>
      <c r="AK24" s="416">
        <f>SUM(AK25:AK25)</f>
        <v>0</v>
      </c>
      <c r="AL24" s="416">
        <f>SUM(AL25:AL25)</f>
        <v>0</v>
      </c>
      <c r="AM24" s="418"/>
      <c r="AN24" s="419"/>
      <c r="AO24" s="420"/>
      <c r="AP24" s="420"/>
      <c r="AQ24" s="420"/>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21" t="s">
        <v>1825</v>
      </c>
      <c r="B25" s="422"/>
      <c r="C25" s="424"/>
      <c r="D25" s="424"/>
      <c r="E25" s="425"/>
      <c r="F25" s="426"/>
      <c r="G25" s="427"/>
      <c r="H25" s="427"/>
      <c r="I25" s="427"/>
      <c r="J25" s="427"/>
      <c r="K25" s="427"/>
      <c r="L25" s="427"/>
      <c r="M25" s="428">
        <f>F25+H25+J25+K25</f>
        <v>0</v>
      </c>
      <c r="N25" s="426"/>
      <c r="O25" s="427"/>
      <c r="P25" s="427"/>
      <c r="Q25" s="427"/>
      <c r="R25" s="427"/>
      <c r="S25" s="427"/>
      <c r="T25" s="427"/>
      <c r="U25" s="428">
        <f>N25+P25+R25+S25</f>
        <v>0</v>
      </c>
      <c r="V25" s="426"/>
      <c r="W25" s="427"/>
      <c r="X25" s="427"/>
      <c r="Y25" s="427"/>
      <c r="Z25" s="427"/>
      <c r="AA25" s="427"/>
      <c r="AB25" s="427"/>
      <c r="AC25" s="428">
        <f>V25+W25+X25+Z25+AA25</f>
        <v>0</v>
      </c>
      <c r="AD25" s="426"/>
      <c r="AE25" s="427"/>
      <c r="AF25" s="427"/>
      <c r="AG25" s="427"/>
      <c r="AH25" s="427"/>
      <c r="AI25" s="427"/>
      <c r="AJ25" s="427"/>
      <c r="AK25" s="428">
        <f>AD25+AE25+AF25+AH25+AI25</f>
        <v>0</v>
      </c>
      <c r="AL25" s="427">
        <f>AC25+U25+M25+AK25</f>
        <v>0</v>
      </c>
      <c r="AM25" s="429"/>
      <c r="AN25" s="430"/>
      <c r="AO25" s="431"/>
      <c r="AP25" s="431"/>
      <c r="AQ25" s="431"/>
    </row>
    <row r="32" spans="1:70" ht="22.7" customHeight="1">
      <c r="AS32" s="160" t="s">
        <v>116</v>
      </c>
      <c r="AT32" s="160" t="s">
        <v>117</v>
      </c>
      <c r="AU32" s="160" t="s">
        <v>118</v>
      </c>
      <c r="AV32" s="160" t="s">
        <v>119</v>
      </c>
    </row>
    <row r="33" spans="45:48" ht="22.7" customHeight="1">
      <c r="AS33" s="162" t="s">
        <v>1826</v>
      </c>
      <c r="AT33" s="161" t="s">
        <v>1827</v>
      </c>
      <c r="AU33" s="161" t="s">
        <v>1828</v>
      </c>
      <c r="AV33" s="162" t="s">
        <v>1829</v>
      </c>
    </row>
    <row r="34" spans="45:48" ht="22.7" customHeight="1">
      <c r="AS34" s="160"/>
      <c r="AT34" s="161" t="s">
        <v>1830</v>
      </c>
      <c r="AU34" s="161" t="s">
        <v>1831</v>
      </c>
      <c r="AV34" s="160"/>
    </row>
    <row r="35" spans="45:48" ht="22.7" customHeight="1">
      <c r="AS35" s="163"/>
      <c r="AT35" s="163"/>
      <c r="AU35" s="161" t="s">
        <v>1816</v>
      </c>
      <c r="AV35" s="163"/>
    </row>
    <row r="36" spans="45:48" ht="22.7" customHeight="1">
      <c r="AS36" s="164"/>
      <c r="AT36" s="164"/>
      <c r="AU36" s="161" t="s">
        <v>1832</v>
      </c>
      <c r="AV36" s="164"/>
    </row>
  </sheetData>
  <sheetProtection selectLockedCells="1" selectUnlockedCells="1"/>
  <mergeCells count="61">
    <mergeCell ref="V10:V11"/>
    <mergeCell ref="AJ10:AJ11"/>
    <mergeCell ref="AK10:AK11"/>
    <mergeCell ref="A13:B13"/>
    <mergeCell ref="AH10:AH11"/>
    <mergeCell ref="AI10:AI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P4"/>
    <mergeCell ref="A5:AP5"/>
  </mergeCells>
  <dataValidations count="5">
    <dataValidation type="list" allowBlank="1" showErrorMessage="1" sqref="C19:C21 AO19:AP19 AO20:AO21 C23">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O20" sqref="O20"/>
    </sheetView>
  </sheetViews>
  <sheetFormatPr defaultRowHeight="41.45" customHeight="1"/>
  <cols>
    <col min="1" max="1" width="6.140625" style="84"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5" customFormat="1" ht="41.45" customHeight="1">
      <c r="A1" s="706"/>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row>
    <row r="2" spans="1:69" s="85" customFormat="1" ht="41.45"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row>
    <row r="3" spans="1:69" s="85" customFormat="1" ht="41.45" customHeight="1">
      <c r="A3" s="706"/>
      <c r="B3" s="706"/>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R3" s="86" t="s">
        <v>27</v>
      </c>
    </row>
    <row r="4" spans="1:69" ht="41.45" customHeight="1">
      <c r="A4" s="748"/>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8"/>
      <c r="AO4" s="748"/>
      <c r="AP4" s="748"/>
      <c r="AQ4" s="87"/>
      <c r="AR4" s="88" t="s">
        <v>37</v>
      </c>
    </row>
    <row r="5" spans="1:69" ht="41.45" customHeight="1">
      <c r="A5" s="748"/>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87"/>
      <c r="AR5" s="88" t="s">
        <v>40</v>
      </c>
    </row>
    <row r="6" spans="1:69" ht="41.45" customHeight="1">
      <c r="A6" s="753" t="s">
        <v>0</v>
      </c>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4"/>
      <c r="AO6" s="754"/>
      <c r="AP6" s="754"/>
      <c r="AQ6" s="394"/>
    </row>
    <row r="7" spans="1:69" ht="41.45" customHeight="1">
      <c r="A7" s="753" t="s">
        <v>1833</v>
      </c>
      <c r="B7" s="753"/>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N7" s="395"/>
      <c r="AO7" s="395"/>
      <c r="AP7" s="395"/>
      <c r="AQ7" s="394"/>
    </row>
    <row r="8" spans="1:69" ht="41.45" customHeight="1">
      <c r="A8" s="756" t="s">
        <v>2</v>
      </c>
      <c r="B8" s="757" t="s">
        <v>3</v>
      </c>
      <c r="C8" s="758" t="s">
        <v>4</v>
      </c>
      <c r="D8" s="758" t="s">
        <v>5</v>
      </c>
      <c r="E8" s="759" t="s">
        <v>6</v>
      </c>
      <c r="F8" s="760">
        <v>2018</v>
      </c>
      <c r="G8" s="760"/>
      <c r="H8" s="760"/>
      <c r="I8" s="760"/>
      <c r="J8" s="760"/>
      <c r="K8" s="760"/>
      <c r="L8" s="760"/>
      <c r="M8" s="760"/>
      <c r="N8" s="761">
        <v>2019</v>
      </c>
      <c r="O8" s="761"/>
      <c r="P8" s="761"/>
      <c r="Q8" s="761"/>
      <c r="R8" s="761"/>
      <c r="S8" s="761"/>
      <c r="T8" s="761"/>
      <c r="U8" s="761"/>
      <c r="V8" s="761">
        <v>2020</v>
      </c>
      <c r="W8" s="761"/>
      <c r="X8" s="761"/>
      <c r="Y8" s="761"/>
      <c r="Z8" s="761"/>
      <c r="AA8" s="761"/>
      <c r="AB8" s="761"/>
      <c r="AC8" s="761"/>
      <c r="AD8" s="761">
        <v>2021</v>
      </c>
      <c r="AE8" s="761"/>
      <c r="AF8" s="761"/>
      <c r="AG8" s="761"/>
      <c r="AH8" s="761"/>
      <c r="AI8" s="761"/>
      <c r="AJ8" s="761"/>
      <c r="AK8" s="761"/>
      <c r="AL8" s="762" t="s">
        <v>7</v>
      </c>
      <c r="AM8" s="763" t="s">
        <v>8</v>
      </c>
      <c r="AN8" s="764" t="s">
        <v>9</v>
      </c>
      <c r="AO8" s="757" t="s">
        <v>10</v>
      </c>
      <c r="AP8" s="755" t="s">
        <v>11</v>
      </c>
      <c r="AQ8" s="755" t="s">
        <v>12</v>
      </c>
    </row>
    <row r="9" spans="1:69" ht="41.45" customHeight="1">
      <c r="A9" s="756"/>
      <c r="B9" s="757"/>
      <c r="C9" s="758"/>
      <c r="D9" s="758"/>
      <c r="E9" s="759"/>
      <c r="F9" s="759" t="s">
        <v>13</v>
      </c>
      <c r="G9" s="759"/>
      <c r="H9" s="759"/>
      <c r="I9" s="759"/>
      <c r="J9" s="759"/>
      <c r="K9" s="759"/>
      <c r="L9" s="759"/>
      <c r="M9" s="759"/>
      <c r="N9" s="694" t="s">
        <v>13</v>
      </c>
      <c r="O9" s="694"/>
      <c r="P9" s="694"/>
      <c r="Q9" s="694"/>
      <c r="R9" s="694"/>
      <c r="S9" s="694"/>
      <c r="T9" s="694"/>
      <c r="U9" s="694"/>
      <c r="V9" s="694" t="s">
        <v>13</v>
      </c>
      <c r="W9" s="694"/>
      <c r="X9" s="694"/>
      <c r="Y9" s="694"/>
      <c r="Z9" s="694"/>
      <c r="AA9" s="694"/>
      <c r="AB9" s="694"/>
      <c r="AC9" s="694"/>
      <c r="AD9" s="694" t="s">
        <v>13</v>
      </c>
      <c r="AE9" s="694"/>
      <c r="AF9" s="694"/>
      <c r="AG9" s="694"/>
      <c r="AH9" s="694"/>
      <c r="AI9" s="694"/>
      <c r="AJ9" s="694"/>
      <c r="AK9" s="694"/>
      <c r="AL9" s="762"/>
      <c r="AM9" s="763"/>
      <c r="AN9" s="764"/>
      <c r="AO9" s="757"/>
      <c r="AP9" s="755"/>
      <c r="AQ9" s="755"/>
    </row>
    <row r="10" spans="1:69" ht="41.45" customHeight="1">
      <c r="A10" s="756"/>
      <c r="B10" s="757"/>
      <c r="C10" s="758"/>
      <c r="D10" s="758"/>
      <c r="E10" s="759"/>
      <c r="F10" s="765" t="s">
        <v>143</v>
      </c>
      <c r="G10" s="766" t="s">
        <v>144</v>
      </c>
      <c r="H10" s="767" t="s">
        <v>145</v>
      </c>
      <c r="I10" s="767" t="s">
        <v>17</v>
      </c>
      <c r="J10" s="767" t="s">
        <v>146</v>
      </c>
      <c r="K10" s="767" t="s">
        <v>147</v>
      </c>
      <c r="L10" s="767" t="s">
        <v>20</v>
      </c>
      <c r="M10" s="768" t="s">
        <v>21</v>
      </c>
      <c r="N10" s="700" t="s">
        <v>14</v>
      </c>
      <c r="O10" s="701" t="s">
        <v>15</v>
      </c>
      <c r="P10" s="699" t="s">
        <v>16</v>
      </c>
      <c r="Q10" s="699" t="s">
        <v>17</v>
      </c>
      <c r="R10" s="699" t="s">
        <v>18</v>
      </c>
      <c r="S10" s="699" t="s">
        <v>19</v>
      </c>
      <c r="T10" s="699" t="s">
        <v>20</v>
      </c>
      <c r="U10" s="770" t="s">
        <v>21</v>
      </c>
      <c r="V10" s="700" t="s">
        <v>14</v>
      </c>
      <c r="W10" s="701" t="s">
        <v>15</v>
      </c>
      <c r="X10" s="699" t="s">
        <v>16</v>
      </c>
      <c r="Y10" s="699" t="s">
        <v>17</v>
      </c>
      <c r="Z10" s="699" t="s">
        <v>18</v>
      </c>
      <c r="AA10" s="699" t="s">
        <v>19</v>
      </c>
      <c r="AB10" s="699" t="s">
        <v>20</v>
      </c>
      <c r="AC10" s="770" t="s">
        <v>21</v>
      </c>
      <c r="AD10" s="700" t="s">
        <v>14</v>
      </c>
      <c r="AE10" s="701" t="s">
        <v>15</v>
      </c>
      <c r="AF10" s="699" t="s">
        <v>16</v>
      </c>
      <c r="AG10" s="699" t="s">
        <v>17</v>
      </c>
      <c r="AH10" s="699" t="s">
        <v>18</v>
      </c>
      <c r="AI10" s="699" t="s">
        <v>19</v>
      </c>
      <c r="AJ10" s="699" t="s">
        <v>20</v>
      </c>
      <c r="AK10" s="770" t="s">
        <v>21</v>
      </c>
      <c r="AL10" s="762"/>
      <c r="AM10" s="763"/>
      <c r="AN10" s="764"/>
      <c r="AO10" s="757"/>
      <c r="AP10" s="755"/>
      <c r="AQ10" s="755"/>
    </row>
    <row r="11" spans="1:69" ht="41.45" customHeight="1">
      <c r="A11" s="756"/>
      <c r="B11" s="757"/>
      <c r="C11" s="758"/>
      <c r="D11" s="758"/>
      <c r="E11" s="759"/>
      <c r="F11" s="765"/>
      <c r="G11" s="766"/>
      <c r="H11" s="767"/>
      <c r="I11" s="767"/>
      <c r="J11" s="767"/>
      <c r="K11" s="767"/>
      <c r="L11" s="767"/>
      <c r="M11" s="768"/>
      <c r="N11" s="700"/>
      <c r="O11" s="701"/>
      <c r="P11" s="699"/>
      <c r="Q11" s="699"/>
      <c r="R11" s="699"/>
      <c r="S11" s="699"/>
      <c r="T11" s="699"/>
      <c r="U11" s="770"/>
      <c r="V11" s="700"/>
      <c r="W11" s="701"/>
      <c r="X11" s="699"/>
      <c r="Y11" s="699"/>
      <c r="Z11" s="699"/>
      <c r="AA11" s="699"/>
      <c r="AB11" s="699"/>
      <c r="AC11" s="770"/>
      <c r="AD11" s="700"/>
      <c r="AE11" s="701"/>
      <c r="AF11" s="699"/>
      <c r="AG11" s="699"/>
      <c r="AH11" s="699"/>
      <c r="AI11" s="699"/>
      <c r="AJ11" s="699"/>
      <c r="AK11" s="770"/>
      <c r="AL11" s="762"/>
      <c r="AM11" s="763"/>
      <c r="AN11" s="764"/>
      <c r="AO11" s="757"/>
      <c r="AP11" s="755"/>
      <c r="AQ11" s="755"/>
    </row>
    <row r="12" spans="1:69" ht="41.45" customHeight="1">
      <c r="A12" s="402"/>
      <c r="B12" s="403"/>
      <c r="C12" s="403"/>
      <c r="D12" s="403"/>
      <c r="E12" s="403"/>
      <c r="F12" s="401"/>
      <c r="G12" s="400"/>
      <c r="H12" s="401"/>
      <c r="I12" s="401"/>
      <c r="J12" s="401"/>
      <c r="K12" s="401"/>
      <c r="L12" s="401"/>
      <c r="M12" s="397"/>
      <c r="N12" s="401"/>
      <c r="O12" s="400"/>
      <c r="P12" s="401"/>
      <c r="Q12" s="401"/>
      <c r="R12" s="401"/>
      <c r="S12" s="401"/>
      <c r="T12" s="401"/>
      <c r="U12" s="397"/>
      <c r="V12" s="401"/>
      <c r="W12" s="400"/>
      <c r="X12" s="401"/>
      <c r="Y12" s="401"/>
      <c r="Z12" s="401"/>
      <c r="AA12" s="401"/>
      <c r="AB12" s="401"/>
      <c r="AC12" s="397"/>
      <c r="AD12" s="401"/>
      <c r="AE12" s="400"/>
      <c r="AF12" s="401"/>
      <c r="AG12" s="401"/>
      <c r="AH12" s="401"/>
      <c r="AI12" s="401"/>
      <c r="AJ12" s="401"/>
      <c r="AK12" s="397"/>
      <c r="AL12" s="397"/>
      <c r="AM12" s="404"/>
      <c r="AN12" s="398"/>
      <c r="AO12" s="396"/>
      <c r="AP12" s="399"/>
      <c r="AQ12" s="399"/>
    </row>
    <row r="13" spans="1:69" s="22" customFormat="1" ht="41.45" customHeight="1">
      <c r="A13" s="771" t="s">
        <v>1834</v>
      </c>
      <c r="B13" s="771"/>
      <c r="C13" s="406"/>
      <c r="D13" s="406"/>
      <c r="E13" s="407"/>
      <c r="F13" s="408">
        <f>F14+F17+F22+F24</f>
        <v>1000</v>
      </c>
      <c r="G13" s="408">
        <f>G14+G17+G22+G24</f>
        <v>0</v>
      </c>
      <c r="H13" s="408">
        <f>H14+H17+H22+H24</f>
        <v>0</v>
      </c>
      <c r="I13" s="409"/>
      <c r="J13" s="408">
        <f>J14+J17+J22+J24</f>
        <v>0</v>
      </c>
      <c r="K13" s="408">
        <f>K14+K17+K22+K24</f>
        <v>0</v>
      </c>
      <c r="L13" s="409"/>
      <c r="M13" s="408">
        <f>M14+M17+M22+M24</f>
        <v>1000</v>
      </c>
      <c r="N13" s="408">
        <f>N14+N17+N22+N24</f>
        <v>0</v>
      </c>
      <c r="O13" s="408">
        <f>O14+O17+O22+O24</f>
        <v>0</v>
      </c>
      <c r="P13" s="408">
        <f>P14+P17+P22+P24</f>
        <v>0</v>
      </c>
      <c r="Q13" s="409"/>
      <c r="R13" s="408">
        <f>R14+R17+R22+R24</f>
        <v>0</v>
      </c>
      <c r="S13" s="408">
        <f>S14+S17+S22+S24</f>
        <v>0</v>
      </c>
      <c r="T13" s="409"/>
      <c r="U13" s="408">
        <f>U14+U17+U22+U24</f>
        <v>0</v>
      </c>
      <c r="V13" s="408">
        <f>V14+V17+V22+V24</f>
        <v>232500</v>
      </c>
      <c r="W13" s="408">
        <f>W14+W17+W22+W24</f>
        <v>187500</v>
      </c>
      <c r="X13" s="408">
        <f>X14+X17+X22+X24</f>
        <v>0</v>
      </c>
      <c r="Y13" s="409"/>
      <c r="Z13" s="408">
        <f>Z14+Z17+Z22+Z24</f>
        <v>0</v>
      </c>
      <c r="AA13" s="408">
        <f>AA14+AA17+AA22+AA24</f>
        <v>0</v>
      </c>
      <c r="AB13" s="409"/>
      <c r="AC13" s="408">
        <f>AC14+AC17+AC22+AC24</f>
        <v>420000</v>
      </c>
      <c r="AD13" s="408">
        <f>AD14+AD17+AD22+AD24</f>
        <v>98934</v>
      </c>
      <c r="AE13" s="408">
        <f>AE14+AE17+AE22+AE24</f>
        <v>366802</v>
      </c>
      <c r="AF13" s="408">
        <f>AF14+AF17+AF22+AF24</f>
        <v>0</v>
      </c>
      <c r="AG13" s="409"/>
      <c r="AH13" s="408">
        <f>AH14+AH17+AH22+AH24</f>
        <v>0</v>
      </c>
      <c r="AI13" s="408">
        <f>AI14+AI17+AI22+AI24</f>
        <v>0</v>
      </c>
      <c r="AJ13" s="409"/>
      <c r="AK13" s="408">
        <f>AK14+AK17+AK22+AK24</f>
        <v>465736</v>
      </c>
      <c r="AL13" s="408">
        <f>AL14+AL17+AL22+AL24</f>
        <v>886736</v>
      </c>
      <c r="AM13" s="410"/>
      <c r="AN13" s="411"/>
      <c r="AO13" s="405"/>
      <c r="AP13" s="405"/>
      <c r="AQ13" s="405"/>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12"/>
      <c r="B14" s="413" t="s">
        <v>1835</v>
      </c>
      <c r="C14" s="414"/>
      <c r="D14" s="414"/>
      <c r="E14" s="415"/>
      <c r="F14" s="416">
        <f>SUM(F15:F16)</f>
        <v>1000</v>
      </c>
      <c r="G14" s="416">
        <f>SUM(G15:G16)</f>
        <v>0</v>
      </c>
      <c r="H14" s="416">
        <f>SUM(H15:H16)</f>
        <v>0</v>
      </c>
      <c r="I14" s="417"/>
      <c r="J14" s="416">
        <f>SUM(J15:J16)</f>
        <v>0</v>
      </c>
      <c r="K14" s="416">
        <f>SUM(K15:K16)</f>
        <v>0</v>
      </c>
      <c r="L14" s="417"/>
      <c r="M14" s="416">
        <f>SUM(M15:M16)</f>
        <v>1000</v>
      </c>
      <c r="N14" s="416">
        <f>SUM(N15:N16)</f>
        <v>0</v>
      </c>
      <c r="O14" s="416">
        <f>SUM(O15:O16)</f>
        <v>0</v>
      </c>
      <c r="P14" s="416">
        <f>SUM(P15:P16)</f>
        <v>0</v>
      </c>
      <c r="Q14" s="417"/>
      <c r="R14" s="416">
        <f>SUM(R15:R16)</f>
        <v>0</v>
      </c>
      <c r="S14" s="416">
        <f>SUM(S15:S16)</f>
        <v>0</v>
      </c>
      <c r="T14" s="417"/>
      <c r="U14" s="416">
        <f>SUM(U15:U16)</f>
        <v>0</v>
      </c>
      <c r="V14" s="416">
        <f>SUM(V15:V16)</f>
        <v>0</v>
      </c>
      <c r="W14" s="416">
        <f>SUM(W15:W16)</f>
        <v>0</v>
      </c>
      <c r="X14" s="416">
        <f>SUM(X15:X16)</f>
        <v>0</v>
      </c>
      <c r="Y14" s="417"/>
      <c r="Z14" s="416">
        <f>SUM(Z15:Z16)</f>
        <v>0</v>
      </c>
      <c r="AA14" s="416">
        <f>SUM(AA15:AA16)</f>
        <v>0</v>
      </c>
      <c r="AB14" s="417"/>
      <c r="AC14" s="416">
        <f>SUM(AC15:AC16)</f>
        <v>0</v>
      </c>
      <c r="AD14" s="416">
        <f>SUM(AD15:AD16)</f>
        <v>0</v>
      </c>
      <c r="AE14" s="416">
        <f>SUM(AE15:AE16)</f>
        <v>0</v>
      </c>
      <c r="AF14" s="416">
        <f>SUM(AF15:AF16)</f>
        <v>0</v>
      </c>
      <c r="AG14" s="417"/>
      <c r="AH14" s="416">
        <f>SUM(AH15:AH16)</f>
        <v>0</v>
      </c>
      <c r="AI14" s="416">
        <f>SUM(AI15:AI16)</f>
        <v>0</v>
      </c>
      <c r="AJ14" s="417"/>
      <c r="AK14" s="416">
        <f>SUM(AK15:AK16)</f>
        <v>0</v>
      </c>
      <c r="AL14" s="416">
        <f>SUM(AL15:AL16)</f>
        <v>1000</v>
      </c>
      <c r="AM14" s="418"/>
      <c r="AN14" s="419"/>
      <c r="AO14" s="420"/>
      <c r="AP14" s="420"/>
      <c r="AQ14" s="420"/>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34" t="s">
        <v>1836</v>
      </c>
      <c r="B15" s="443" t="s">
        <v>1837</v>
      </c>
      <c r="C15" s="445" t="s">
        <v>1838</v>
      </c>
      <c r="D15" s="445" t="s">
        <v>27</v>
      </c>
      <c r="E15" s="453" t="s">
        <v>1839</v>
      </c>
      <c r="F15" s="454">
        <v>1000</v>
      </c>
      <c r="G15" s="448"/>
      <c r="H15" s="448"/>
      <c r="I15" s="448"/>
      <c r="J15" s="448"/>
      <c r="K15" s="448"/>
      <c r="L15" s="448"/>
      <c r="M15" s="441">
        <f>F15+H15+J15+K15</f>
        <v>1000</v>
      </c>
      <c r="N15" s="454"/>
      <c r="O15" s="448"/>
      <c r="P15" s="448"/>
      <c r="Q15" s="448"/>
      <c r="R15" s="448"/>
      <c r="S15" s="448"/>
      <c r="T15" s="448"/>
      <c r="U15" s="441">
        <f>N15+P15+R15+S15</f>
        <v>0</v>
      </c>
      <c r="V15" s="454"/>
      <c r="W15" s="448"/>
      <c r="X15" s="448"/>
      <c r="Y15" s="448"/>
      <c r="Z15" s="448"/>
      <c r="AA15" s="448"/>
      <c r="AB15" s="448"/>
      <c r="AC15" s="441">
        <f>V15+W15+X15+Z15+AA15</f>
        <v>0</v>
      </c>
      <c r="AD15" s="454"/>
      <c r="AE15" s="448"/>
      <c r="AF15" s="448"/>
      <c r="AG15" s="448"/>
      <c r="AH15" s="448"/>
      <c r="AI15" s="448"/>
      <c r="AJ15" s="448"/>
      <c r="AK15" s="441">
        <f>AD15+AE15+AF15+AH15+AI15</f>
        <v>0</v>
      </c>
      <c r="AL15" s="448">
        <f>AC15+U15+M15+AK15</f>
        <v>1000</v>
      </c>
      <c r="AM15" s="457" t="s">
        <v>1840</v>
      </c>
      <c r="AN15" s="458">
        <v>2018</v>
      </c>
      <c r="AO15" s="437" t="s">
        <v>1841</v>
      </c>
      <c r="AP15" s="446" t="s">
        <v>33</v>
      </c>
      <c r="AQ15" s="446" t="s">
        <v>186</v>
      </c>
    </row>
    <row r="16" spans="1:69" s="58" customFormat="1" ht="41.45" customHeight="1">
      <c r="A16" s="421"/>
      <c r="B16" s="459"/>
      <c r="C16" s="460"/>
      <c r="D16" s="460"/>
      <c r="E16" s="461"/>
      <c r="F16" s="462"/>
      <c r="G16" s="463"/>
      <c r="H16" s="463"/>
      <c r="I16" s="463"/>
      <c r="J16" s="463"/>
      <c r="K16" s="463"/>
      <c r="L16" s="463"/>
      <c r="M16" s="428">
        <f>F16+H16+J16+K16</f>
        <v>0</v>
      </c>
      <c r="N16" s="462"/>
      <c r="O16" s="463"/>
      <c r="P16" s="463"/>
      <c r="Q16" s="463"/>
      <c r="R16" s="463"/>
      <c r="S16" s="463"/>
      <c r="T16" s="463"/>
      <c r="U16" s="428">
        <f>N16+P16+R16+S16</f>
        <v>0</v>
      </c>
      <c r="V16" s="462"/>
      <c r="W16" s="463"/>
      <c r="X16" s="463"/>
      <c r="Y16" s="463"/>
      <c r="Z16" s="463"/>
      <c r="AA16" s="463"/>
      <c r="AB16" s="463"/>
      <c r="AC16" s="441">
        <f>V16+W16+X16+Z16+AA16</f>
        <v>0</v>
      </c>
      <c r="AD16" s="462"/>
      <c r="AE16" s="463"/>
      <c r="AF16" s="463"/>
      <c r="AG16" s="463"/>
      <c r="AH16" s="463"/>
      <c r="AI16" s="463"/>
      <c r="AJ16" s="463"/>
      <c r="AK16" s="441">
        <f>AD16+AE16+AF16+AH16+AI16</f>
        <v>0</v>
      </c>
      <c r="AL16" s="448">
        <f>AC16+U16+M16+AK16</f>
        <v>0</v>
      </c>
      <c r="AM16" s="464"/>
      <c r="AN16" s="430"/>
      <c r="AO16" s="431"/>
      <c r="AP16" s="432"/>
      <c r="AQ16" s="432"/>
    </row>
    <row r="17" spans="1:69" s="22" customFormat="1" ht="14.25" customHeight="1">
      <c r="A17" s="433"/>
      <c r="B17" s="413" t="s">
        <v>1842</v>
      </c>
      <c r="C17" s="414"/>
      <c r="D17" s="414"/>
      <c r="E17" s="415"/>
      <c r="F17" s="416">
        <f>SUM(F18:F18)</f>
        <v>0</v>
      </c>
      <c r="G17" s="416">
        <f>SUM(G18:G18)</f>
        <v>0</v>
      </c>
      <c r="H17" s="416">
        <f>SUM(H18:H18)</f>
        <v>0</v>
      </c>
      <c r="I17" s="417"/>
      <c r="J17" s="416">
        <f>SUM(J18:J18)</f>
        <v>0</v>
      </c>
      <c r="K17" s="416">
        <f>SUM(K18:K18)</f>
        <v>0</v>
      </c>
      <c r="L17" s="417"/>
      <c r="M17" s="416">
        <f>SUM(M18:M18)</f>
        <v>0</v>
      </c>
      <c r="N17" s="416">
        <f>SUM(N18:N18)</f>
        <v>0</v>
      </c>
      <c r="O17" s="416">
        <f>SUM(O18:O18)</f>
        <v>0</v>
      </c>
      <c r="P17" s="416">
        <f>SUM(P18:P18)</f>
        <v>0</v>
      </c>
      <c r="Q17" s="417"/>
      <c r="R17" s="416">
        <f>SUM(R18:R18)</f>
        <v>0</v>
      </c>
      <c r="S17" s="416">
        <f>SUM(S18:S18)</f>
        <v>0</v>
      </c>
      <c r="T17" s="417"/>
      <c r="U17" s="416">
        <f>SUM(U18:U18)</f>
        <v>0</v>
      </c>
      <c r="V17" s="416">
        <f>SUM(V18:V18)</f>
        <v>62500</v>
      </c>
      <c r="W17" s="416">
        <f>SUM(W18:W18)</f>
        <v>187500</v>
      </c>
      <c r="X17" s="416">
        <f>SUM(X18:X18)</f>
        <v>0</v>
      </c>
      <c r="Y17" s="417"/>
      <c r="Z17" s="416">
        <f>SUM(Z18:Z18)</f>
        <v>0</v>
      </c>
      <c r="AA17" s="416">
        <f>SUM(AA18:AA18)</f>
        <v>0</v>
      </c>
      <c r="AB17" s="417"/>
      <c r="AC17" s="416">
        <f>SUM(AC18:AC18)</f>
        <v>250000</v>
      </c>
      <c r="AD17" s="416">
        <f>SUM(AD18:AD18)</f>
        <v>98934</v>
      </c>
      <c r="AE17" s="416">
        <f>SUM(AE18:AE18)</f>
        <v>366802</v>
      </c>
      <c r="AF17" s="416">
        <f>SUM(AF18:AF18)</f>
        <v>0</v>
      </c>
      <c r="AG17" s="417"/>
      <c r="AH17" s="416">
        <f>SUM(AH18:AH18)</f>
        <v>0</v>
      </c>
      <c r="AI17" s="416">
        <f>SUM(AI18:AI18)</f>
        <v>0</v>
      </c>
      <c r="AJ17" s="417"/>
      <c r="AK17" s="416">
        <f>SUM(AK18:AK18)</f>
        <v>465736</v>
      </c>
      <c r="AL17" s="416">
        <f>SUM(AL18:AL18)</f>
        <v>715736</v>
      </c>
      <c r="AM17" s="418"/>
      <c r="AN17" s="419"/>
      <c r="AO17" s="420"/>
      <c r="AP17" s="420"/>
      <c r="AQ17" s="420"/>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65" t="s">
        <v>1843</v>
      </c>
      <c r="B18" s="466" t="s">
        <v>1844</v>
      </c>
      <c r="C18" s="467" t="s">
        <v>1845</v>
      </c>
      <c r="D18" s="468" t="s">
        <v>37</v>
      </c>
      <c r="E18" s="466" t="s">
        <v>1846</v>
      </c>
      <c r="F18" s="469"/>
      <c r="G18" s="470"/>
      <c r="H18" s="469"/>
      <c r="I18" s="469"/>
      <c r="J18" s="469"/>
      <c r="K18" s="469"/>
      <c r="L18" s="469"/>
      <c r="M18" s="469"/>
      <c r="N18" s="469"/>
      <c r="O18" s="470"/>
      <c r="P18" s="469"/>
      <c r="Q18" s="469"/>
      <c r="R18" s="469"/>
      <c r="S18" s="469"/>
      <c r="T18" s="469"/>
      <c r="U18" s="469"/>
      <c r="V18" s="471">
        <v>62500</v>
      </c>
      <c r="W18" s="472">
        <v>187500</v>
      </c>
      <c r="X18" s="471"/>
      <c r="Y18" s="471"/>
      <c r="Z18" s="471"/>
      <c r="AA18" s="471"/>
      <c r="AB18" s="471"/>
      <c r="AC18" s="471">
        <f>W18+V18</f>
        <v>250000</v>
      </c>
      <c r="AD18" s="471">
        <v>98934</v>
      </c>
      <c r="AE18" s="472">
        <v>366802</v>
      </c>
      <c r="AF18" s="471"/>
      <c r="AG18" s="471"/>
      <c r="AH18" s="471"/>
      <c r="AI18" s="471"/>
      <c r="AJ18" s="471"/>
      <c r="AK18" s="471">
        <f>AE18+AD18</f>
        <v>465736</v>
      </c>
      <c r="AL18" s="448">
        <f>AC18+U18+M18+AK18</f>
        <v>715736</v>
      </c>
      <c r="AM18" s="607" t="s">
        <v>1986</v>
      </c>
      <c r="AN18" s="473" t="s">
        <v>475</v>
      </c>
      <c r="AO18" s="466" t="s">
        <v>212</v>
      </c>
      <c r="AP18" s="466"/>
      <c r="AQ18" s="466"/>
    </row>
    <row r="19" spans="1:69" s="46" customFormat="1" ht="41.45" customHeight="1">
      <c r="A19" s="772" t="s">
        <v>1987</v>
      </c>
      <c r="B19" s="772"/>
      <c r="C19" s="772"/>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2"/>
      <c r="AQ19" s="772"/>
    </row>
    <row r="20" spans="1:69" s="612" customFormat="1" ht="165.75" customHeight="1">
      <c r="A20" s="555" t="s">
        <v>1980</v>
      </c>
      <c r="B20" s="555" t="s">
        <v>1981</v>
      </c>
      <c r="C20" s="467" t="s">
        <v>1845</v>
      </c>
      <c r="D20" s="468" t="s">
        <v>37</v>
      </c>
      <c r="E20" s="608" t="s">
        <v>1985</v>
      </c>
      <c r="F20" s="609"/>
      <c r="G20" s="609"/>
      <c r="H20" s="609"/>
      <c r="I20" s="555"/>
      <c r="J20" s="609"/>
      <c r="K20" s="609"/>
      <c r="L20" s="555"/>
      <c r="M20" s="609"/>
      <c r="N20" s="609"/>
      <c r="O20" s="609"/>
      <c r="P20" s="609"/>
      <c r="Q20" s="555"/>
      <c r="R20" s="609"/>
      <c r="S20" s="609"/>
      <c r="T20" s="555"/>
      <c r="U20" s="609"/>
      <c r="V20" s="609"/>
      <c r="W20" s="609"/>
      <c r="X20" s="609"/>
      <c r="Y20" s="555"/>
      <c r="Z20" s="609"/>
      <c r="AA20" s="609"/>
      <c r="AB20" s="555"/>
      <c r="AC20" s="609"/>
      <c r="AD20" s="471">
        <v>30270</v>
      </c>
      <c r="AE20" s="472">
        <v>148750</v>
      </c>
      <c r="AF20" s="471"/>
      <c r="AG20" s="471"/>
      <c r="AH20" s="471"/>
      <c r="AI20" s="471"/>
      <c r="AJ20" s="471"/>
      <c r="AK20" s="471">
        <f>AE20+AD20</f>
        <v>179020</v>
      </c>
      <c r="AL20" s="143">
        <f>AC20+U20+M20+AK20</f>
        <v>179020</v>
      </c>
      <c r="AM20" s="610" t="s">
        <v>1982</v>
      </c>
      <c r="AN20" s="611" t="s">
        <v>43</v>
      </c>
      <c r="AO20" s="466" t="s">
        <v>212</v>
      </c>
      <c r="AP20" s="555"/>
      <c r="AQ20" s="555"/>
    </row>
    <row r="21" spans="1:69" s="46" customFormat="1" ht="41.45" customHeight="1">
      <c r="A21" s="726" t="s">
        <v>2003</v>
      </c>
      <c r="B21" s="727"/>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7"/>
      <c r="AP21" s="727"/>
      <c r="AQ21" s="728"/>
    </row>
    <row r="22" spans="1:69" s="22" customFormat="1" ht="41.45" customHeight="1">
      <c r="A22" s="433"/>
      <c r="B22" s="413" t="s">
        <v>1847</v>
      </c>
      <c r="C22" s="414"/>
      <c r="D22" s="414"/>
      <c r="E22" s="415"/>
      <c r="F22" s="416">
        <f>SUM(F23:F23)</f>
        <v>0</v>
      </c>
      <c r="G22" s="416">
        <f>SUM(G23:G23)</f>
        <v>0</v>
      </c>
      <c r="H22" s="416">
        <f>SUM(H23:H23)</f>
        <v>0</v>
      </c>
      <c r="I22" s="417"/>
      <c r="J22" s="416">
        <f>SUM(J23:J23)</f>
        <v>0</v>
      </c>
      <c r="K22" s="416">
        <f>SUM(K23:K23)</f>
        <v>0</v>
      </c>
      <c r="L22" s="417"/>
      <c r="M22" s="416">
        <f>SUM(M23:M23)</f>
        <v>0</v>
      </c>
      <c r="N22" s="416">
        <f>SUM(N23:N23)</f>
        <v>0</v>
      </c>
      <c r="O22" s="416">
        <f>SUM(O23:O23)</f>
        <v>0</v>
      </c>
      <c r="P22" s="416">
        <f>SUM(P23:P23)</f>
        <v>0</v>
      </c>
      <c r="Q22" s="417"/>
      <c r="R22" s="416">
        <f>SUM(R23:R23)</f>
        <v>0</v>
      </c>
      <c r="S22" s="416">
        <f>SUM(S23:S23)</f>
        <v>0</v>
      </c>
      <c r="T22" s="417"/>
      <c r="U22" s="416">
        <f>SUM(U23:U23)</f>
        <v>0</v>
      </c>
      <c r="V22" s="416">
        <f>SUM(V23:V23)</f>
        <v>0</v>
      </c>
      <c r="W22" s="416">
        <f>SUM(W23:W23)</f>
        <v>0</v>
      </c>
      <c r="X22" s="416">
        <f>SUM(X23:X23)</f>
        <v>0</v>
      </c>
      <c r="Y22" s="417"/>
      <c r="Z22" s="416">
        <f>SUM(Z23:Z23)</f>
        <v>0</v>
      </c>
      <c r="AA22" s="416">
        <f>SUM(AA23:AA23)</f>
        <v>0</v>
      </c>
      <c r="AB22" s="417"/>
      <c r="AC22" s="416">
        <f>SUM(AC23:AC23)</f>
        <v>0</v>
      </c>
      <c r="AD22" s="416">
        <f>SUM(AD23:AD23)</f>
        <v>0</v>
      </c>
      <c r="AE22" s="416">
        <f>SUM(AE23:AE23)</f>
        <v>0</v>
      </c>
      <c r="AF22" s="416">
        <f>SUM(AF23:AF23)</f>
        <v>0</v>
      </c>
      <c r="AG22" s="417"/>
      <c r="AH22" s="416">
        <f>SUM(AH23:AH23)</f>
        <v>0</v>
      </c>
      <c r="AI22" s="416">
        <f>SUM(AI23:AI23)</f>
        <v>0</v>
      </c>
      <c r="AJ22" s="417"/>
      <c r="AK22" s="416">
        <f>SUM(AK23:AK23)</f>
        <v>0</v>
      </c>
      <c r="AL22" s="416">
        <f>SUM(AL23:AL23)</f>
        <v>0</v>
      </c>
      <c r="AM22" s="418"/>
      <c r="AN22" s="419"/>
      <c r="AO22" s="420"/>
      <c r="AP22" s="420"/>
      <c r="AQ22" s="420"/>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21" t="s">
        <v>1848</v>
      </c>
      <c r="B23" s="422"/>
      <c r="C23" s="424"/>
      <c r="D23" s="424"/>
      <c r="E23" s="425"/>
      <c r="F23" s="426"/>
      <c r="G23" s="427"/>
      <c r="H23" s="427"/>
      <c r="I23" s="427"/>
      <c r="J23" s="427"/>
      <c r="K23" s="427"/>
      <c r="L23" s="427"/>
      <c r="M23" s="428">
        <f>F23+H23+J23+K23</f>
        <v>0</v>
      </c>
      <c r="N23" s="426"/>
      <c r="O23" s="427"/>
      <c r="P23" s="427"/>
      <c r="Q23" s="427"/>
      <c r="R23" s="427"/>
      <c r="S23" s="427"/>
      <c r="T23" s="427"/>
      <c r="U23" s="428">
        <f>N23+P23+R23+S23</f>
        <v>0</v>
      </c>
      <c r="V23" s="426"/>
      <c r="W23" s="427"/>
      <c r="X23" s="427"/>
      <c r="Y23" s="427"/>
      <c r="Z23" s="427"/>
      <c r="AA23" s="427"/>
      <c r="AB23" s="427"/>
      <c r="AC23" s="441">
        <f>V23+W23+X23+Z23+AA23</f>
        <v>0</v>
      </c>
      <c r="AD23" s="426"/>
      <c r="AE23" s="427"/>
      <c r="AF23" s="427"/>
      <c r="AG23" s="427"/>
      <c r="AH23" s="427"/>
      <c r="AI23" s="427"/>
      <c r="AJ23" s="427"/>
      <c r="AK23" s="441">
        <f>AD23+AE23+AF23+AH23+AI23</f>
        <v>0</v>
      </c>
      <c r="AL23" s="448">
        <f>AC23+U23+M23+AK23</f>
        <v>0</v>
      </c>
      <c r="AM23" s="429"/>
      <c r="AN23" s="430"/>
      <c r="AO23" s="431"/>
      <c r="AP23" s="432"/>
      <c r="AQ23" s="432"/>
    </row>
    <row r="24" spans="1:69" s="22" customFormat="1" ht="41.45" customHeight="1">
      <c r="A24" s="433"/>
      <c r="B24" s="413" t="s">
        <v>1849</v>
      </c>
      <c r="C24" s="414"/>
      <c r="D24" s="415"/>
      <c r="E24" s="415"/>
      <c r="F24" s="416">
        <f>SUM(F25:F27)</f>
        <v>0</v>
      </c>
      <c r="G24" s="416">
        <f>SUM(G25:G27)</f>
        <v>0</v>
      </c>
      <c r="H24" s="416">
        <f>SUM(H25:H27)</f>
        <v>0</v>
      </c>
      <c r="I24" s="417"/>
      <c r="J24" s="416">
        <f>SUM(J25:J27)</f>
        <v>0</v>
      </c>
      <c r="K24" s="416">
        <f>SUM(K25:K27)</f>
        <v>0</v>
      </c>
      <c r="L24" s="417"/>
      <c r="M24" s="416">
        <f>SUM(M25:M27)</f>
        <v>0</v>
      </c>
      <c r="N24" s="416">
        <f>SUM(N25:N27)</f>
        <v>0</v>
      </c>
      <c r="O24" s="416">
        <f>SUM(O25:O27)</f>
        <v>0</v>
      </c>
      <c r="P24" s="416">
        <f>SUM(P25:P27)</f>
        <v>0</v>
      </c>
      <c r="Q24" s="417"/>
      <c r="R24" s="416">
        <f>SUM(R25:R27)</f>
        <v>0</v>
      </c>
      <c r="S24" s="416">
        <f>SUM(S25:S27)</f>
        <v>0</v>
      </c>
      <c r="T24" s="417"/>
      <c r="U24" s="416">
        <f>SUM(U25:U27)</f>
        <v>0</v>
      </c>
      <c r="V24" s="416">
        <f>SUM(V25:V27)</f>
        <v>170000</v>
      </c>
      <c r="W24" s="416">
        <f>SUM(W25:W27)</f>
        <v>0</v>
      </c>
      <c r="X24" s="416">
        <f>SUM(X25:X27)</f>
        <v>0</v>
      </c>
      <c r="Y24" s="417"/>
      <c r="Z24" s="416">
        <f>SUM(Z25:Z27)</f>
        <v>0</v>
      </c>
      <c r="AA24" s="416">
        <f>SUM(AA25:AA27)</f>
        <v>0</v>
      </c>
      <c r="AB24" s="417"/>
      <c r="AC24" s="416">
        <f>SUM(AC25:AC27)</f>
        <v>170000</v>
      </c>
      <c r="AD24" s="416">
        <f>SUM(AD25:AD27)</f>
        <v>0</v>
      </c>
      <c r="AE24" s="416">
        <f>SUM(AE25:AE27)</f>
        <v>0</v>
      </c>
      <c r="AF24" s="416">
        <f>SUM(AF25:AF27)</f>
        <v>0</v>
      </c>
      <c r="AG24" s="417"/>
      <c r="AH24" s="416">
        <f>SUM(AH25:AH27)</f>
        <v>0</v>
      </c>
      <c r="AI24" s="416">
        <f>SUM(AI25:AI27)</f>
        <v>0</v>
      </c>
      <c r="AJ24" s="417"/>
      <c r="AK24" s="416">
        <f>SUM(AK25:AK27)</f>
        <v>0</v>
      </c>
      <c r="AL24" s="416">
        <f>SUM(AL25:AL27)</f>
        <v>170000</v>
      </c>
      <c r="AM24" s="418"/>
      <c r="AN24" s="419"/>
      <c r="AO24" s="420"/>
      <c r="AP24" s="420"/>
      <c r="AQ24" s="420"/>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34" t="s">
        <v>1850</v>
      </c>
      <c r="B25" s="443" t="s">
        <v>1851</v>
      </c>
      <c r="C25" s="445" t="s">
        <v>1852</v>
      </c>
      <c r="D25" s="445" t="s">
        <v>37</v>
      </c>
      <c r="E25" s="453" t="s">
        <v>1853</v>
      </c>
      <c r="F25" s="454"/>
      <c r="G25" s="448"/>
      <c r="H25" s="448"/>
      <c r="I25" s="448"/>
      <c r="J25" s="448"/>
      <c r="K25" s="448"/>
      <c r="L25" s="448"/>
      <c r="M25" s="441">
        <f>F25+H25+J25+K25</f>
        <v>0</v>
      </c>
      <c r="N25" s="454"/>
      <c r="O25" s="448"/>
      <c r="P25" s="448"/>
      <c r="Q25" s="448"/>
      <c r="R25" s="448"/>
      <c r="S25" s="448"/>
      <c r="T25" s="448"/>
      <c r="U25" s="441">
        <f>N25+P25+R25+S25</f>
        <v>0</v>
      </c>
      <c r="V25" s="448">
        <v>70000</v>
      </c>
      <c r="W25" s="448"/>
      <c r="X25" s="448"/>
      <c r="Y25" s="448"/>
      <c r="Z25" s="448"/>
      <c r="AA25" s="448"/>
      <c r="AB25" s="448"/>
      <c r="AC25" s="441">
        <f>V25+W25+X25+Z25+AA25</f>
        <v>70000</v>
      </c>
      <c r="AD25" s="448"/>
      <c r="AE25" s="448"/>
      <c r="AF25" s="448"/>
      <c r="AG25" s="448"/>
      <c r="AH25" s="448"/>
      <c r="AI25" s="448"/>
      <c r="AJ25" s="448"/>
      <c r="AK25" s="441">
        <f>AD25+AE25+AF25+AH25+AI25</f>
        <v>0</v>
      </c>
      <c r="AL25" s="448">
        <f>AC25+U25+M25+AK25</f>
        <v>70000</v>
      </c>
      <c r="AM25" s="457" t="s">
        <v>1854</v>
      </c>
      <c r="AN25" s="458">
        <v>2021</v>
      </c>
      <c r="AO25" s="437" t="s">
        <v>1730</v>
      </c>
      <c r="AP25" s="446"/>
      <c r="AQ25" s="446"/>
    </row>
    <row r="26" spans="1:69" s="46" customFormat="1" ht="102.95" customHeight="1">
      <c r="A26" s="434" t="s">
        <v>1855</v>
      </c>
      <c r="B26" s="443" t="s">
        <v>1856</v>
      </c>
      <c r="C26" s="445" t="s">
        <v>1852</v>
      </c>
      <c r="D26" s="445" t="s">
        <v>37</v>
      </c>
      <c r="E26" s="453" t="s">
        <v>1853</v>
      </c>
      <c r="F26" s="454"/>
      <c r="G26" s="448"/>
      <c r="H26" s="448"/>
      <c r="I26" s="448"/>
      <c r="J26" s="448"/>
      <c r="K26" s="448"/>
      <c r="L26" s="448"/>
      <c r="M26" s="441">
        <f>F26+H26+J26+K26</f>
        <v>0</v>
      </c>
      <c r="N26" s="454"/>
      <c r="O26" s="448"/>
      <c r="P26" s="448"/>
      <c r="Q26" s="448"/>
      <c r="R26" s="448"/>
      <c r="S26" s="448"/>
      <c r="T26" s="448"/>
      <c r="U26" s="441">
        <f>N26+P26+R26+S26</f>
        <v>0</v>
      </c>
      <c r="V26" s="448">
        <v>100000</v>
      </c>
      <c r="W26" s="448"/>
      <c r="X26" s="448"/>
      <c r="Y26" s="448"/>
      <c r="Z26" s="448"/>
      <c r="AA26" s="448"/>
      <c r="AB26" s="448"/>
      <c r="AC26" s="441">
        <f>V26+W26+X26+Z26+AA26</f>
        <v>100000</v>
      </c>
      <c r="AD26" s="448"/>
      <c r="AE26" s="448"/>
      <c r="AF26" s="448"/>
      <c r="AG26" s="448"/>
      <c r="AH26" s="448"/>
      <c r="AI26" s="448"/>
      <c r="AJ26" s="448"/>
      <c r="AK26" s="441">
        <f>AD26+AE26+AF26+AH26+AI26</f>
        <v>0</v>
      </c>
      <c r="AL26" s="448">
        <f>AC26+U26+M26+AK26</f>
        <v>100000</v>
      </c>
      <c r="AM26" s="457" t="s">
        <v>1857</v>
      </c>
      <c r="AN26" s="458">
        <v>2019</v>
      </c>
      <c r="AO26" s="437" t="s">
        <v>1730</v>
      </c>
      <c r="AP26" s="446"/>
      <c r="AQ26" s="446"/>
    </row>
    <row r="27" spans="1:69" ht="41.45" customHeight="1">
      <c r="A27" s="421"/>
      <c r="B27" s="422"/>
      <c r="C27" s="424"/>
      <c r="D27" s="424"/>
      <c r="E27" s="425"/>
      <c r="F27" s="426"/>
      <c r="G27" s="427"/>
      <c r="H27" s="427"/>
      <c r="I27" s="427"/>
      <c r="J27" s="427"/>
      <c r="K27" s="427"/>
      <c r="L27" s="427"/>
      <c r="M27" s="428"/>
      <c r="N27" s="426"/>
      <c r="O27" s="427"/>
      <c r="P27" s="427"/>
      <c r="Q27" s="427"/>
      <c r="R27" s="427"/>
      <c r="S27" s="427"/>
      <c r="T27" s="427"/>
      <c r="U27" s="428"/>
      <c r="V27" s="426"/>
      <c r="W27" s="427"/>
      <c r="X27" s="427"/>
      <c r="Y27" s="427"/>
      <c r="Z27" s="427"/>
      <c r="AA27" s="427"/>
      <c r="AB27" s="427"/>
      <c r="AC27" s="441">
        <f>V27+W27+X27+Z27+AA27</f>
        <v>0</v>
      </c>
      <c r="AD27" s="426"/>
      <c r="AE27" s="427"/>
      <c r="AF27" s="427"/>
      <c r="AG27" s="427"/>
      <c r="AH27" s="427"/>
      <c r="AI27" s="427"/>
      <c r="AJ27" s="427"/>
      <c r="AK27" s="441">
        <f>AD27+AE27+AF27+AH27+AI27</f>
        <v>0</v>
      </c>
      <c r="AL27" s="448">
        <f>AC27+U27+M27+AK27</f>
        <v>0</v>
      </c>
      <c r="AM27" s="429"/>
      <c r="AN27" s="430"/>
      <c r="AO27" s="431"/>
      <c r="AP27" s="431"/>
      <c r="AQ27" s="431"/>
    </row>
    <row r="28" spans="1:69" ht="41.45" customHeight="1">
      <c r="A28" s="474"/>
      <c r="B28" s="475"/>
      <c r="C28" s="476"/>
      <c r="D28" s="476"/>
      <c r="E28" s="476"/>
      <c r="F28" s="477"/>
      <c r="G28" s="478"/>
      <c r="H28" s="477"/>
      <c r="I28" s="477"/>
      <c r="J28" s="477"/>
      <c r="K28" s="477"/>
      <c r="L28" s="477"/>
      <c r="M28" s="477"/>
      <c r="N28" s="477"/>
      <c r="O28" s="478"/>
      <c r="P28" s="477"/>
      <c r="Q28" s="477"/>
      <c r="R28" s="477"/>
      <c r="S28" s="477"/>
      <c r="T28" s="477"/>
      <c r="U28" s="477"/>
      <c r="V28" s="477"/>
      <c r="W28" s="478"/>
      <c r="X28" s="477"/>
      <c r="Y28" s="477"/>
      <c r="Z28" s="477"/>
      <c r="AA28" s="477"/>
      <c r="AB28" s="477"/>
      <c r="AC28" s="477"/>
      <c r="AD28" s="477"/>
      <c r="AE28" s="478"/>
      <c r="AF28" s="477"/>
      <c r="AG28" s="477"/>
      <c r="AH28" s="477"/>
      <c r="AI28" s="477"/>
      <c r="AJ28" s="477"/>
      <c r="AK28" s="477"/>
      <c r="AL28" s="477"/>
      <c r="AM28" s="479"/>
      <c r="AN28" s="480"/>
      <c r="AO28" s="481"/>
      <c r="AP28" s="481"/>
      <c r="AQ28" s="481"/>
    </row>
    <row r="29" spans="1:69" ht="41.45" customHeight="1">
      <c r="A29" s="474"/>
      <c r="B29" s="475"/>
      <c r="C29" s="476"/>
      <c r="D29" s="476"/>
      <c r="E29" s="476"/>
      <c r="F29" s="477"/>
      <c r="G29" s="478"/>
      <c r="H29" s="477"/>
      <c r="I29" s="477"/>
      <c r="J29" s="477"/>
      <c r="K29" s="477"/>
      <c r="L29" s="477"/>
      <c r="M29" s="477"/>
      <c r="N29" s="477"/>
      <c r="O29" s="478"/>
      <c r="P29" s="477"/>
      <c r="Q29" s="477"/>
      <c r="R29" s="477"/>
      <c r="S29" s="477"/>
      <c r="T29" s="477"/>
      <c r="U29" s="477"/>
      <c r="V29" s="477"/>
      <c r="W29" s="478"/>
      <c r="X29" s="477"/>
      <c r="Y29" s="477"/>
      <c r="Z29" s="477"/>
      <c r="AA29" s="477"/>
      <c r="AB29" s="477"/>
      <c r="AC29" s="477"/>
      <c r="AD29" s="477"/>
      <c r="AE29" s="478"/>
      <c r="AF29" s="477"/>
      <c r="AG29" s="477"/>
      <c r="AH29" s="477"/>
      <c r="AI29" s="477"/>
      <c r="AJ29" s="477"/>
      <c r="AK29" s="477"/>
      <c r="AL29" s="477"/>
      <c r="AM29" s="479"/>
      <c r="AN29" s="480"/>
      <c r="AO29" s="481"/>
      <c r="AP29" s="481"/>
      <c r="AQ29" s="481"/>
    </row>
    <row r="30" spans="1:69" ht="41.45" customHeight="1">
      <c r="B30" s="2">
        <f>COUNTA(B25:B27,B23:B23,B18:B18,B15:B16)</f>
        <v>4</v>
      </c>
    </row>
    <row r="35" spans="45:48" ht="41.45" customHeight="1">
      <c r="AS35" s="160" t="s">
        <v>116</v>
      </c>
      <c r="AT35" s="160" t="s">
        <v>118</v>
      </c>
      <c r="AU35" s="160" t="s">
        <v>119</v>
      </c>
    </row>
    <row r="36" spans="45:48" ht="41.45" customHeight="1">
      <c r="AS36" s="161" t="s">
        <v>1858</v>
      </c>
      <c r="AT36" s="161" t="s">
        <v>1859</v>
      </c>
      <c r="AU36" s="162" t="s">
        <v>1852</v>
      </c>
    </row>
    <row r="37" spans="45:48" ht="41.45" customHeight="1">
      <c r="AS37" s="161" t="s">
        <v>1860</v>
      </c>
      <c r="AT37" s="161" t="s">
        <v>1861</v>
      </c>
      <c r="AU37" s="160"/>
    </row>
    <row r="38" spans="45:48" ht="41.45" customHeight="1">
      <c r="AS38" s="482" t="s">
        <v>1862</v>
      </c>
      <c r="AT38" s="161" t="s">
        <v>1863</v>
      </c>
      <c r="AU38" s="163"/>
      <c r="AV38" s="58"/>
    </row>
    <row r="39" spans="45:48" ht="41.45" customHeight="1">
      <c r="AS39" s="161" t="s">
        <v>1864</v>
      </c>
      <c r="AT39" s="164"/>
      <c r="AU39" s="164"/>
      <c r="AV39" s="156"/>
    </row>
    <row r="40" spans="45:48" ht="41.45" customHeight="1">
      <c r="AS40" s="161" t="s">
        <v>1865</v>
      </c>
      <c r="AT40" s="160"/>
      <c r="AU40" s="160"/>
    </row>
    <row r="41" spans="45:48" ht="41.45" customHeight="1">
      <c r="AS41" s="161" t="s">
        <v>1866</v>
      </c>
      <c r="AT41" s="160"/>
      <c r="AU41" s="160"/>
    </row>
    <row r="42" spans="45:48" ht="41.45" customHeight="1">
      <c r="AS42" s="161" t="s">
        <v>1867</v>
      </c>
      <c r="AT42" s="163"/>
      <c r="AU42" s="163"/>
      <c r="AV42" s="58"/>
    </row>
    <row r="43" spans="45:48" ht="41.45" customHeight="1">
      <c r="AS43" s="161" t="s">
        <v>1838</v>
      </c>
      <c r="AT43" s="164"/>
      <c r="AU43" s="164"/>
      <c r="AV43" s="156"/>
    </row>
    <row r="44" spans="45:48" ht="41.45" customHeight="1">
      <c r="AS44" s="161" t="s">
        <v>1868</v>
      </c>
      <c r="AT44" s="160"/>
      <c r="AU44" s="160"/>
    </row>
  </sheetData>
  <sheetProtection selectLockedCells="1" selectUnlockedCells="1"/>
  <mergeCells count="62">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 ref="F9:M9"/>
    <mergeCell ref="N9:U9"/>
    <mergeCell ref="V9:AC9"/>
    <mergeCell ref="AD9:AK9"/>
    <mergeCell ref="F10:F11"/>
    <mergeCell ref="G10:G11"/>
    <mergeCell ref="H10:H11"/>
    <mergeCell ref="I10:I11"/>
    <mergeCell ref="N10:N11"/>
    <mergeCell ref="V8:AC8"/>
    <mergeCell ref="AD8:AK8"/>
    <mergeCell ref="AL8:AL11"/>
    <mergeCell ref="AM8:AM11"/>
    <mergeCell ref="AN8:AN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AP18:AQ18 D2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A5" sqref="A5:AA25"/>
    </sheetView>
  </sheetViews>
  <sheetFormatPr defaultRowHeight="12.75"/>
  <cols>
    <col min="1" max="1" width="6.140625" style="84"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5" customFormat="1" ht="18.75">
      <c r="A1" s="706"/>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row>
    <row r="2" spans="1:55" s="85" customFormat="1" ht="18.75" customHeight="1">
      <c r="A2" s="773"/>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row>
    <row r="3" spans="1:55" s="85" customFormat="1" ht="18.75">
      <c r="A3" s="773"/>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row>
    <row r="4" spans="1:55" ht="15">
      <c r="A4" s="748"/>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row>
    <row r="5" spans="1:55" ht="15" customHeight="1">
      <c r="A5" s="774"/>
      <c r="B5" s="774"/>
      <c r="C5" s="774"/>
      <c r="D5" s="774"/>
      <c r="E5" s="774"/>
      <c r="F5" s="774"/>
      <c r="G5" s="774"/>
      <c r="H5" s="774"/>
      <c r="I5" s="774"/>
      <c r="J5" s="774"/>
      <c r="K5" s="774"/>
      <c r="L5" s="774"/>
      <c r="M5" s="774"/>
      <c r="N5" s="774"/>
      <c r="O5" s="774"/>
      <c r="P5" s="774"/>
      <c r="Q5" s="774"/>
      <c r="R5" s="774"/>
      <c r="S5" s="774"/>
      <c r="T5" s="774"/>
      <c r="U5" s="774"/>
      <c r="V5" s="774"/>
      <c r="W5" s="774"/>
      <c r="X5" s="774"/>
      <c r="Y5" s="774"/>
      <c r="Z5" s="774"/>
      <c r="AA5" s="774"/>
    </row>
    <row r="6" spans="1:55" ht="18" customHeight="1">
      <c r="A6" s="746" t="s">
        <v>0</v>
      </c>
      <c r="B6" s="746"/>
      <c r="C6" s="746"/>
      <c r="D6" s="746"/>
      <c r="E6" s="746"/>
      <c r="F6" s="746"/>
      <c r="G6" s="746"/>
      <c r="H6" s="746"/>
      <c r="I6" s="746"/>
      <c r="J6" s="746"/>
      <c r="K6" s="746"/>
      <c r="L6" s="746"/>
      <c r="M6" s="746"/>
      <c r="N6" s="746"/>
      <c r="O6" s="746"/>
      <c r="P6" s="746"/>
      <c r="Q6" s="746"/>
      <c r="R6" s="746"/>
      <c r="S6" s="746"/>
      <c r="T6" s="746"/>
      <c r="U6" s="746"/>
      <c r="V6" s="746"/>
      <c r="W6" s="746"/>
      <c r="X6" s="746"/>
      <c r="Y6" s="746"/>
      <c r="Z6" s="746"/>
      <c r="AA6" s="746"/>
    </row>
    <row r="7" spans="1:55" ht="18" customHeight="1">
      <c r="A7" s="746" t="s">
        <v>1869</v>
      </c>
      <c r="B7" s="746"/>
      <c r="C7" s="746"/>
      <c r="D7" s="746"/>
      <c r="E7" s="746"/>
      <c r="F7" s="746"/>
      <c r="G7" s="746"/>
      <c r="H7" s="746"/>
      <c r="I7" s="746"/>
      <c r="J7" s="746"/>
      <c r="K7" s="746"/>
      <c r="L7" s="746"/>
      <c r="M7" s="746"/>
      <c r="N7" s="746"/>
      <c r="O7" s="746"/>
      <c r="P7" s="746"/>
      <c r="Q7" s="746"/>
      <c r="R7" s="746"/>
      <c r="S7" s="746"/>
      <c r="T7" s="746"/>
      <c r="U7" s="746"/>
      <c r="V7" s="746"/>
      <c r="W7" s="746"/>
      <c r="X7" s="746"/>
      <c r="Y7" s="746"/>
      <c r="Z7" s="746"/>
      <c r="AA7" s="746"/>
    </row>
    <row r="8" spans="1:55" ht="12.75" customHeight="1">
      <c r="A8" s="749" t="s">
        <v>2</v>
      </c>
      <c r="B8" s="750" t="s">
        <v>1870</v>
      </c>
      <c r="C8" s="761">
        <v>2018</v>
      </c>
      <c r="D8" s="761"/>
      <c r="E8" s="761"/>
      <c r="F8" s="761"/>
      <c r="G8" s="761"/>
      <c r="H8" s="761"/>
      <c r="I8" s="761">
        <v>2019</v>
      </c>
      <c r="J8" s="761"/>
      <c r="K8" s="761"/>
      <c r="L8" s="761"/>
      <c r="M8" s="761"/>
      <c r="N8" s="761"/>
      <c r="O8" s="761">
        <v>2020</v>
      </c>
      <c r="P8" s="761"/>
      <c r="Q8" s="761"/>
      <c r="R8" s="761"/>
      <c r="S8" s="761"/>
      <c r="T8" s="761"/>
      <c r="U8" s="761">
        <v>2021</v>
      </c>
      <c r="V8" s="761"/>
      <c r="W8" s="761"/>
      <c r="X8" s="761"/>
      <c r="Y8" s="761"/>
      <c r="Z8" s="761"/>
      <c r="AA8" s="696" t="s">
        <v>1871</v>
      </c>
    </row>
    <row r="9" spans="1:55" ht="12.75" customHeight="1">
      <c r="A9" s="749"/>
      <c r="B9" s="750"/>
      <c r="C9" s="694" t="s">
        <v>13</v>
      </c>
      <c r="D9" s="694"/>
      <c r="E9" s="694"/>
      <c r="F9" s="694"/>
      <c r="G9" s="694"/>
      <c r="H9" s="694"/>
      <c r="I9" s="694" t="s">
        <v>13</v>
      </c>
      <c r="J9" s="694"/>
      <c r="K9" s="694"/>
      <c r="L9" s="694"/>
      <c r="M9" s="694"/>
      <c r="N9" s="694"/>
      <c r="O9" s="694" t="s">
        <v>13</v>
      </c>
      <c r="P9" s="694"/>
      <c r="Q9" s="694"/>
      <c r="R9" s="694"/>
      <c r="S9" s="694"/>
      <c r="T9" s="694"/>
      <c r="U9" s="694" t="s">
        <v>13</v>
      </c>
      <c r="V9" s="694"/>
      <c r="W9" s="694"/>
      <c r="X9" s="694"/>
      <c r="Y9" s="694"/>
      <c r="Z9" s="694"/>
      <c r="AA9" s="696"/>
    </row>
    <row r="10" spans="1:55" ht="12.75" customHeight="1">
      <c r="A10" s="749"/>
      <c r="B10" s="750"/>
      <c r="C10" s="674" t="s">
        <v>143</v>
      </c>
      <c r="D10" s="672" t="s">
        <v>144</v>
      </c>
      <c r="E10" s="673" t="s">
        <v>145</v>
      </c>
      <c r="F10" s="673" t="s">
        <v>146</v>
      </c>
      <c r="G10" s="673" t="s">
        <v>147</v>
      </c>
      <c r="H10" s="775" t="s">
        <v>21</v>
      </c>
      <c r="I10" s="674" t="s">
        <v>143</v>
      </c>
      <c r="J10" s="672" t="s">
        <v>144</v>
      </c>
      <c r="K10" s="673" t="s">
        <v>145</v>
      </c>
      <c r="L10" s="673" t="s">
        <v>146</v>
      </c>
      <c r="M10" s="673" t="s">
        <v>147</v>
      </c>
      <c r="N10" s="775" t="s">
        <v>21</v>
      </c>
      <c r="O10" s="674" t="s">
        <v>143</v>
      </c>
      <c r="P10" s="672" t="s">
        <v>144</v>
      </c>
      <c r="Q10" s="673" t="s">
        <v>145</v>
      </c>
      <c r="R10" s="673" t="s">
        <v>146</v>
      </c>
      <c r="S10" s="673" t="s">
        <v>147</v>
      </c>
      <c r="T10" s="775" t="s">
        <v>21</v>
      </c>
      <c r="U10" s="674" t="s">
        <v>143</v>
      </c>
      <c r="V10" s="672" t="s">
        <v>144</v>
      </c>
      <c r="W10" s="673" t="s">
        <v>145</v>
      </c>
      <c r="X10" s="673" t="s">
        <v>146</v>
      </c>
      <c r="Y10" s="673" t="s">
        <v>147</v>
      </c>
      <c r="Z10" s="775" t="s">
        <v>21</v>
      </c>
      <c r="AA10" s="696"/>
    </row>
    <row r="11" spans="1:55" ht="45" customHeight="1">
      <c r="A11" s="749"/>
      <c r="B11" s="750"/>
      <c r="C11" s="674"/>
      <c r="D11" s="672"/>
      <c r="E11" s="673"/>
      <c r="F11" s="673"/>
      <c r="G11" s="673"/>
      <c r="H11" s="775"/>
      <c r="I11" s="674"/>
      <c r="J11" s="672"/>
      <c r="K11" s="673"/>
      <c r="L11" s="673"/>
      <c r="M11" s="673"/>
      <c r="N11" s="775"/>
      <c r="O11" s="674"/>
      <c r="P11" s="672"/>
      <c r="Q11" s="673"/>
      <c r="R11" s="673"/>
      <c r="S11" s="673"/>
      <c r="T11" s="775"/>
      <c r="U11" s="674"/>
      <c r="V11" s="672"/>
      <c r="W11" s="673"/>
      <c r="X11" s="673"/>
      <c r="Y11" s="673"/>
      <c r="Z11" s="775"/>
      <c r="AA11" s="696"/>
    </row>
    <row r="12" spans="1:55" s="22" customFormat="1" ht="12.75" customHeight="1">
      <c r="A12" s="708" t="s">
        <v>1872</v>
      </c>
      <c r="B12" s="708"/>
      <c r="C12" s="100">
        <f t="shared" ref="C12:AA12" si="0">(SUM(C13:C19))</f>
        <v>14156237.23</v>
      </c>
      <c r="D12" s="100">
        <f t="shared" si="0"/>
        <v>7876283.169999999</v>
      </c>
      <c r="E12" s="100">
        <f t="shared" si="0"/>
        <v>3143857.5300000003</v>
      </c>
      <c r="F12" s="100">
        <f t="shared" si="0"/>
        <v>1459347.27</v>
      </c>
      <c r="G12" s="100">
        <f t="shared" si="0"/>
        <v>0</v>
      </c>
      <c r="H12" s="100">
        <f t="shared" si="0"/>
        <v>26925725.200000003</v>
      </c>
      <c r="I12" s="100">
        <f t="shared" si="0"/>
        <v>12966825.189999999</v>
      </c>
      <c r="J12" s="100">
        <f t="shared" si="0"/>
        <v>8055958.2999999998</v>
      </c>
      <c r="K12" s="100">
        <f t="shared" si="0"/>
        <v>2730830.85</v>
      </c>
      <c r="L12" s="100">
        <f t="shared" si="0"/>
        <v>117572</v>
      </c>
      <c r="M12" s="100">
        <f t="shared" si="0"/>
        <v>0</v>
      </c>
      <c r="N12" s="100">
        <f t="shared" si="0"/>
        <v>25904277.660000004</v>
      </c>
      <c r="O12" s="100">
        <f t="shared" si="0"/>
        <v>30089117.479999993</v>
      </c>
      <c r="P12" s="100">
        <f t="shared" si="0"/>
        <v>14895286.83</v>
      </c>
      <c r="Q12" s="100">
        <f t="shared" si="0"/>
        <v>8036191.6300000008</v>
      </c>
      <c r="R12" s="100">
        <f t="shared" si="0"/>
        <v>2536235.79</v>
      </c>
      <c r="S12" s="100">
        <f t="shared" si="0"/>
        <v>500000</v>
      </c>
      <c r="T12" s="100">
        <f t="shared" si="0"/>
        <v>56983331.730000004</v>
      </c>
      <c r="U12" s="100">
        <f t="shared" si="0"/>
        <v>2880037.87</v>
      </c>
      <c r="V12" s="100">
        <f t="shared" si="0"/>
        <v>8457985</v>
      </c>
      <c r="W12" s="100">
        <f t="shared" si="0"/>
        <v>889320.78</v>
      </c>
      <c r="X12" s="100">
        <f t="shared" si="0"/>
        <v>970294.79</v>
      </c>
      <c r="Y12" s="100">
        <f t="shared" si="0"/>
        <v>0</v>
      </c>
      <c r="Z12" s="100">
        <f t="shared" si="0"/>
        <v>25233747.91</v>
      </c>
      <c r="AA12" s="100">
        <f t="shared" si="0"/>
        <v>135047082.5</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53">
        <v>1</v>
      </c>
      <c r="B13" s="106" t="str">
        <f>'[1]1_prioritate'!A4:A4</f>
        <v>1. ilgtermiņa prioritāte - VESELĪGA UN SOCIĀLI ATBALSTĪTA SABIEDRĪBA</v>
      </c>
      <c r="C13" s="109">
        <f>'1_prioritate'!F9</f>
        <v>1691242.87</v>
      </c>
      <c r="D13" s="109">
        <f>'1_prioritate'!G9</f>
        <v>1797212.87</v>
      </c>
      <c r="E13" s="109">
        <f>'1_prioritate'!H9</f>
        <v>115860</v>
      </c>
      <c r="F13" s="109">
        <f>'1_prioritate'!J9</f>
        <v>0</v>
      </c>
      <c r="G13" s="109">
        <f>'1_prioritate'!L9</f>
        <v>0</v>
      </c>
      <c r="H13" s="109">
        <f>'1_prioritate'!M9</f>
        <v>3604315.74</v>
      </c>
      <c r="I13" s="109">
        <f>'1_prioritate'!N9</f>
        <v>248973</v>
      </c>
      <c r="J13" s="109">
        <f>'1_prioritate'!O9</f>
        <v>2513749</v>
      </c>
      <c r="K13" s="109">
        <f>'1_prioritate'!P9</f>
        <v>173790</v>
      </c>
      <c r="L13" s="109">
        <f>'1_prioritate'!R9</f>
        <v>0</v>
      </c>
      <c r="M13" s="109">
        <f>'1_prioritate'!S9</f>
        <v>0</v>
      </c>
      <c r="N13" s="109">
        <f>'1_prioritate'!U9</f>
        <v>2936512</v>
      </c>
      <c r="O13" s="109">
        <f>'1_prioritate'!V9</f>
        <v>3000</v>
      </c>
      <c r="P13" s="109">
        <f>'1_prioritate'!W9</f>
        <v>0</v>
      </c>
      <c r="Q13" s="109">
        <f>'1_prioritate'!X9</f>
        <v>0</v>
      </c>
      <c r="R13" s="109">
        <f>'1_prioritate'!Z9</f>
        <v>0</v>
      </c>
      <c r="S13" s="109">
        <f>'1_prioritate'!AA9</f>
        <v>0</v>
      </c>
      <c r="T13" s="109">
        <f>'1_prioritate'!AC9</f>
        <v>3000</v>
      </c>
      <c r="U13" s="109">
        <f>'1_prioritate'!AD9</f>
        <v>0</v>
      </c>
      <c r="V13" s="109">
        <f>'1_prioritate'!AE9</f>
        <v>1130702</v>
      </c>
      <c r="W13" s="109">
        <f>'1_prioritate'!AF9</f>
        <v>477235</v>
      </c>
      <c r="X13" s="109">
        <f>'1_prioritate'!AH9</f>
        <v>0</v>
      </c>
      <c r="Y13" s="109">
        <f>'1_prioritate'!AI9</f>
        <v>0</v>
      </c>
      <c r="Z13" s="109">
        <f>'1_prioritate'!AK9</f>
        <v>1607937</v>
      </c>
      <c r="AA13" s="109">
        <f t="shared" ref="AA13:AA19" si="1">H13+N13+T13+Z13</f>
        <v>8151764.7400000002</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53">
        <v>2</v>
      </c>
      <c r="B14" s="106" t="str">
        <f>'[1]2_prioritate'!A7:A7</f>
        <v>2. ilgtermiņa prioritāte - DAUDZVEIDĪGA UN INOVATĪVA EKONOMIKA</v>
      </c>
      <c r="C14" s="109">
        <f>'2_prioritate'!F12</f>
        <v>60286</v>
      </c>
      <c r="D14" s="109">
        <f>'2_prioritate'!G12</f>
        <v>0</v>
      </c>
      <c r="E14" s="109">
        <f>'2_prioritate'!H12</f>
        <v>9800</v>
      </c>
      <c r="F14" s="109">
        <f>'2_prioritate'!J12</f>
        <v>0</v>
      </c>
      <c r="G14" s="109">
        <f>'2_prioritate'!L12</f>
        <v>0</v>
      </c>
      <c r="H14" s="109">
        <f>'2_prioritate'!M12</f>
        <v>70086</v>
      </c>
      <c r="I14" s="109">
        <f>'2_prioritate'!N12</f>
        <v>10085.35</v>
      </c>
      <c r="J14" s="109">
        <f>'2_prioritate'!O12</f>
        <v>523785</v>
      </c>
      <c r="K14" s="109">
        <f>'2_prioritate'!P12</f>
        <v>1594289.21</v>
      </c>
      <c r="L14" s="109">
        <f>'2_prioritate'!R12</f>
        <v>0</v>
      </c>
      <c r="M14" s="109">
        <f>'2_prioritate'!S12</f>
        <v>0</v>
      </c>
      <c r="N14" s="109">
        <f>'2_prioritate'!U12</f>
        <v>2128159.56</v>
      </c>
      <c r="O14" s="109">
        <f>'2_prioritate'!V12</f>
        <v>797367.15</v>
      </c>
      <c r="P14" s="109">
        <f>'2_prioritate'!W12</f>
        <v>3225402.23</v>
      </c>
      <c r="Q14" s="109">
        <f>'2_prioritate'!X12</f>
        <v>2711723.22</v>
      </c>
      <c r="R14" s="109">
        <f>'2_prioritate'!Z12</f>
        <v>3800.79</v>
      </c>
      <c r="S14" s="109">
        <f>'2_prioritate'!AA12</f>
        <v>0</v>
      </c>
      <c r="T14" s="109">
        <f>'2_prioritate'!AC12</f>
        <v>6738293.3899999997</v>
      </c>
      <c r="U14" s="109">
        <f>'2_prioritate'!AD12</f>
        <v>768873</v>
      </c>
      <c r="V14" s="109">
        <f>'2_prioritate'!AE12</f>
        <v>396865</v>
      </c>
      <c r="W14" s="109">
        <f>'2_prioritate'!AF12</f>
        <v>60193.78</v>
      </c>
      <c r="X14" s="109">
        <f>'2_prioritate'!AH12</f>
        <v>1131.22</v>
      </c>
      <c r="Y14" s="109">
        <f>'2_prioritate'!AI12</f>
        <v>0</v>
      </c>
      <c r="Z14" s="109">
        <f>'2_prioritate'!AK12</f>
        <v>1227063</v>
      </c>
      <c r="AA14" s="109">
        <f t="shared" si="1"/>
        <v>10163601.949999999</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53">
        <v>3</v>
      </c>
      <c r="B15" s="106" t="str">
        <f>'[1]3_prioritate'!A7:A7</f>
        <v>3. ilgtermiņa prioritāte - VIDI SAUDZĒJOŠA INFRASTRUKTŪRA</v>
      </c>
      <c r="C15" s="109">
        <f>'3_prioritate'!F13</f>
        <v>9495051.8100000005</v>
      </c>
      <c r="D15" s="109">
        <f>'3_prioritate'!G13</f>
        <v>5682405.6599999992</v>
      </c>
      <c r="E15" s="109">
        <f>'3_prioritate'!H13</f>
        <v>2416748.0300000003</v>
      </c>
      <c r="F15" s="109">
        <f>'3_prioritate'!J13</f>
        <v>1206297.77</v>
      </c>
      <c r="G15" s="109">
        <f>'3_prioritate'!L13</f>
        <v>0</v>
      </c>
      <c r="H15" s="109">
        <f>'3_prioritate'!M13</f>
        <v>19090503.270000003</v>
      </c>
      <c r="I15" s="109">
        <f>'3_prioritate'!N13</f>
        <v>5025510.92</v>
      </c>
      <c r="J15" s="109">
        <f>'3_prioritate'!O13</f>
        <v>5012927.3</v>
      </c>
      <c r="K15" s="109">
        <f>'3_prioritate'!P13</f>
        <v>925855.14</v>
      </c>
      <c r="L15" s="109">
        <f>'3_prioritate'!R13</f>
        <v>38500</v>
      </c>
      <c r="M15" s="109">
        <f>'3_prioritate'!S13</f>
        <v>0</v>
      </c>
      <c r="N15" s="109">
        <f>'3_prioritate'!U13</f>
        <v>11015512.360000001</v>
      </c>
      <c r="O15" s="109">
        <f>'3_prioritate'!V13</f>
        <v>18334610.929999996</v>
      </c>
      <c r="P15" s="109">
        <f>'3_prioritate'!W13</f>
        <v>5584941.5999999996</v>
      </c>
      <c r="Q15" s="109">
        <f>'3_prioritate'!X13</f>
        <v>2425836.41</v>
      </c>
      <c r="R15" s="109">
        <f>'3_prioritate'!Z13</f>
        <v>32435</v>
      </c>
      <c r="S15" s="109">
        <f>'3_prioritate'!AA13</f>
        <v>0</v>
      </c>
      <c r="T15" s="109">
        <f>'3_prioritate'!AC13</f>
        <v>26377823.939999998</v>
      </c>
      <c r="U15" s="109">
        <f>'3_prioritate'!AD13</f>
        <v>1445632</v>
      </c>
      <c r="V15" s="109">
        <f>'3_prioritate'!AE13</f>
        <v>2451166</v>
      </c>
      <c r="W15" s="109">
        <f>'3_prioritate'!AF13</f>
        <v>351892</v>
      </c>
      <c r="X15" s="109">
        <f>'3_prioritate'!AH13</f>
        <v>0</v>
      </c>
      <c r="Y15" s="109">
        <f>'3_prioritate'!AI13</f>
        <v>0</v>
      </c>
      <c r="Z15" s="109">
        <f>'3_prioritate'!AK13</f>
        <v>16193199.470000001</v>
      </c>
      <c r="AA15" s="109">
        <f t="shared" si="1"/>
        <v>72677039.040000007</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53">
        <v>4</v>
      </c>
      <c r="B16" s="106" t="str">
        <f>'[1]4_prioritate'!A7:A7</f>
        <v>4. ilgtermiņa prioritāte - KONKURĒTSPĒJĪGA IZGLĪTĪBA UN SPORTS</v>
      </c>
      <c r="C16" s="109">
        <f>'4_prioritate'!F13</f>
        <v>897048.9</v>
      </c>
      <c r="D16" s="109">
        <f>'4_prioritate'!G13</f>
        <v>0</v>
      </c>
      <c r="E16" s="109">
        <f>'4_prioritate'!H13</f>
        <v>594449.5</v>
      </c>
      <c r="F16" s="109">
        <f>'4_prioritate'!J13</f>
        <v>248270</v>
      </c>
      <c r="G16" s="109">
        <f>'4_prioritate'!L13</f>
        <v>0</v>
      </c>
      <c r="H16" s="109">
        <f>'4_prioritate'!M13</f>
        <v>1739768.4</v>
      </c>
      <c r="I16" s="109">
        <f>'4_prioritate'!N13</f>
        <v>5011578.5999999996</v>
      </c>
      <c r="J16" s="109">
        <f>'4_prioritate'!O13</f>
        <v>0</v>
      </c>
      <c r="K16" s="109">
        <f>'4_prioritate'!P13</f>
        <v>10950.5</v>
      </c>
      <c r="L16" s="109">
        <f>'4_prioritate'!R13</f>
        <v>0</v>
      </c>
      <c r="M16" s="109">
        <f>'4_prioritate'!S13</f>
        <v>0</v>
      </c>
      <c r="N16" s="109">
        <f>'4_prioritate'!U13</f>
        <v>5048529.0999999996</v>
      </c>
      <c r="O16" s="109">
        <f>'4_prioritate'!V13</f>
        <v>5412368.7000000002</v>
      </c>
      <c r="P16" s="109">
        <f>'4_prioritate'!W13</f>
        <v>2461175</v>
      </c>
      <c r="Q16" s="109">
        <f>'4_prioritate'!X13</f>
        <v>389632</v>
      </c>
      <c r="R16" s="109">
        <f>'4_prioritate'!Z13</f>
        <v>0</v>
      </c>
      <c r="S16" s="109">
        <f>'4_prioritate'!AA13</f>
        <v>0</v>
      </c>
      <c r="T16" s="109">
        <f>'4_prioritate'!AC13</f>
        <v>9189675.6999999993</v>
      </c>
      <c r="U16" s="109">
        <f>'4_prioritate'!AD13</f>
        <v>227919.87</v>
      </c>
      <c r="V16" s="109">
        <f>'4_prioritate'!AE13</f>
        <v>0</v>
      </c>
      <c r="W16" s="109">
        <f>'4_prioritate'!AF13</f>
        <v>0</v>
      </c>
      <c r="X16" s="109">
        <f>'4_prioritate'!AH13</f>
        <v>510163.57</v>
      </c>
      <c r="Y16" s="109">
        <f>'4_prioritate'!AI13</f>
        <v>0</v>
      </c>
      <c r="Z16" s="109">
        <f>'4_prioritate'!AK13</f>
        <v>829683.44</v>
      </c>
      <c r="AA16" s="109">
        <f t="shared" si="1"/>
        <v>16807656.640000001</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53">
        <v>5</v>
      </c>
      <c r="B17" s="106" t="str">
        <f>'[1]5_prioritate'!A7:A7</f>
        <v>5. ilgtermiņa prioritāte - KVALITATĪVA UN PIEEJAMA KULTŪRVIDE</v>
      </c>
      <c r="C17" s="109">
        <f>'5_prioritate'!F13</f>
        <v>2011607.65</v>
      </c>
      <c r="D17" s="109">
        <f>'5_prioritate'!G13</f>
        <v>396664.64</v>
      </c>
      <c r="E17" s="109">
        <f>'5_prioritate'!H13</f>
        <v>7000</v>
      </c>
      <c r="F17" s="109">
        <f>'5_prioritate'!J13</f>
        <v>0</v>
      </c>
      <c r="G17" s="109">
        <f>'5_prioritate'!L13</f>
        <v>0</v>
      </c>
      <c r="H17" s="109">
        <f>'5_prioritate'!M13</f>
        <v>2415272.29</v>
      </c>
      <c r="I17" s="109">
        <f>'5_prioritate'!N13</f>
        <v>2356339.3200000003</v>
      </c>
      <c r="J17" s="109">
        <f>'5_prioritate'!O13</f>
        <v>5497</v>
      </c>
      <c r="K17" s="109">
        <f>'5_prioritate'!P13</f>
        <v>25946</v>
      </c>
      <c r="L17" s="109">
        <f>'5_prioritate'!R13</f>
        <v>0</v>
      </c>
      <c r="M17" s="109">
        <f>'5_prioritate'!S13</f>
        <v>0</v>
      </c>
      <c r="N17" s="109">
        <f>'5_prioritate'!U13</f>
        <v>2387782.3200000003</v>
      </c>
      <c r="O17" s="109">
        <f>'5_prioritate'!V13</f>
        <v>5069289</v>
      </c>
      <c r="P17" s="109">
        <f>'5_prioritate'!W13</f>
        <v>3436268</v>
      </c>
      <c r="Q17" s="109">
        <f>'5_prioritate'!X13</f>
        <v>2509000</v>
      </c>
      <c r="R17" s="109">
        <f>'5_prioritate'!Z13</f>
        <v>2500000</v>
      </c>
      <c r="S17" s="109">
        <f>'5_prioritate'!AA13</f>
        <v>0</v>
      </c>
      <c r="T17" s="109">
        <f>'5_prioritate'!AC13</f>
        <v>13514557</v>
      </c>
      <c r="U17" s="109">
        <f>'5_prioritate'!AD13</f>
        <v>338679</v>
      </c>
      <c r="V17" s="109">
        <f>'5_prioritate'!AE13</f>
        <v>4112450</v>
      </c>
      <c r="W17" s="109">
        <f>'5_prioritate'!AF13</f>
        <v>0</v>
      </c>
      <c r="X17" s="109">
        <f>'5_prioritate'!AH13</f>
        <v>459000</v>
      </c>
      <c r="Y17" s="109">
        <f>'5_prioritate'!AI13</f>
        <v>0</v>
      </c>
      <c r="Z17" s="109">
        <f>'5_prioritate'!AK13</f>
        <v>4910129</v>
      </c>
      <c r="AA17" s="109">
        <f t="shared" si="1"/>
        <v>23227740.609999999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53">
        <v>6</v>
      </c>
      <c r="B18" s="106" t="str">
        <f>'[1]6_prioritate'!A7:A7</f>
        <v>6. ilgtermiņa prioritāte - ATBILDĪGA DABAS APSAIMNIEKOŠANA</v>
      </c>
      <c r="C18" s="109">
        <f>'6_prioritate'!F13</f>
        <v>0</v>
      </c>
      <c r="D18" s="109">
        <f>'6_prioritate'!G13</f>
        <v>0</v>
      </c>
      <c r="E18" s="109">
        <f>'6_prioritate'!H13</f>
        <v>0</v>
      </c>
      <c r="F18" s="109">
        <f>'6_prioritate'!J13</f>
        <v>4779.5</v>
      </c>
      <c r="G18" s="109">
        <f>'6_prioritate'!L13</f>
        <v>0</v>
      </c>
      <c r="H18" s="109">
        <f>'6_prioritate'!M13</f>
        <v>4779.5</v>
      </c>
      <c r="I18" s="109">
        <f>'6_prioritate'!N13</f>
        <v>314338</v>
      </c>
      <c r="J18" s="109">
        <f>'6_prioritate'!O13</f>
        <v>0</v>
      </c>
      <c r="K18" s="109">
        <f>'6_prioritate'!P13</f>
        <v>0</v>
      </c>
      <c r="L18" s="109">
        <f>'6_prioritate'!R13</f>
        <v>79072</v>
      </c>
      <c r="M18" s="109">
        <f>'6_prioritate'!S13</f>
        <v>0</v>
      </c>
      <c r="N18" s="109">
        <f>'5_prioritate'!U13</f>
        <v>2387782.3200000003</v>
      </c>
      <c r="O18" s="109">
        <f>'6_prioritate'!V13</f>
        <v>239981.7</v>
      </c>
      <c r="P18" s="109">
        <f>'6_prioritate'!W13</f>
        <v>0</v>
      </c>
      <c r="Q18" s="109">
        <f>'6_prioritate'!X13</f>
        <v>0</v>
      </c>
      <c r="R18" s="109">
        <f>'6_prioritate'!Z13</f>
        <v>0</v>
      </c>
      <c r="S18" s="109">
        <f>'6_prioritate'!AA13</f>
        <v>500000</v>
      </c>
      <c r="T18" s="109">
        <f>'6_prioritate'!AC13</f>
        <v>739981.7</v>
      </c>
      <c r="U18" s="109">
        <f>'6_prioritate'!AD13</f>
        <v>0</v>
      </c>
      <c r="V18" s="109">
        <f>'6_prioritate'!AE13</f>
        <v>0</v>
      </c>
      <c r="W18" s="109">
        <f>'6_prioritate'!AF13</f>
        <v>0</v>
      </c>
      <c r="X18" s="109">
        <f>'6_prioritate'!AH13</f>
        <v>0</v>
      </c>
      <c r="Y18" s="109">
        <f>'6_prioritate'!AI13</f>
        <v>0</v>
      </c>
      <c r="Z18" s="109">
        <f>'6_prioritate'!AK13</f>
        <v>0</v>
      </c>
      <c r="AA18" s="109">
        <f t="shared" si="1"/>
        <v>3132543.5200000005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53">
        <v>7</v>
      </c>
      <c r="B19" s="106" t="str">
        <f>'[1]7_prioritate'!A7:A7</f>
        <v xml:space="preserve">7. ilgtermiņa prioritāte -  EFEKTĪVA UN MODERNA PĀRVALDE  </v>
      </c>
      <c r="C19" s="109">
        <f>'7_prioritate'!F13</f>
        <v>1000</v>
      </c>
      <c r="D19" s="109">
        <f>'7_prioritate'!G13</f>
        <v>0</v>
      </c>
      <c r="E19" s="109">
        <f>'7_prioritate'!H13</f>
        <v>0</v>
      </c>
      <c r="F19" s="109">
        <f>'7_prioritate'!J13</f>
        <v>0</v>
      </c>
      <c r="G19" s="109">
        <f>'7_prioritate'!L13</f>
        <v>0</v>
      </c>
      <c r="H19" s="109">
        <f>'7_prioritate'!M13</f>
        <v>1000</v>
      </c>
      <c r="I19" s="109">
        <f>'7_prioritate'!N13</f>
        <v>0</v>
      </c>
      <c r="J19" s="109">
        <f>'7_prioritate'!O13</f>
        <v>0</v>
      </c>
      <c r="K19" s="109">
        <f>'7_prioritate'!P13</f>
        <v>0</v>
      </c>
      <c r="L19" s="109">
        <f>'7_prioritate'!R13</f>
        <v>0</v>
      </c>
      <c r="M19" s="109">
        <f>'7_prioritate'!S13</f>
        <v>0</v>
      </c>
      <c r="N19" s="109">
        <f>'7_prioritate'!U13</f>
        <v>0</v>
      </c>
      <c r="O19" s="109">
        <f>'7_prioritate'!V13</f>
        <v>232500</v>
      </c>
      <c r="P19" s="109">
        <f>'7_prioritate'!W13</f>
        <v>187500</v>
      </c>
      <c r="Q19" s="109">
        <f>'7_prioritate'!X13</f>
        <v>0</v>
      </c>
      <c r="R19" s="109">
        <f>'7_prioritate'!Z13</f>
        <v>0</v>
      </c>
      <c r="S19" s="109">
        <f>'7_prioritate'!AA13</f>
        <v>0</v>
      </c>
      <c r="T19" s="109">
        <f>'7_prioritate'!AC13</f>
        <v>420000</v>
      </c>
      <c r="U19" s="109">
        <f>'7_prioritate'!AD13</f>
        <v>98934</v>
      </c>
      <c r="V19" s="109">
        <f>'7_prioritate'!AE13</f>
        <v>366802</v>
      </c>
      <c r="W19" s="109">
        <f>'7_prioritate'!AF13</f>
        <v>0</v>
      </c>
      <c r="X19" s="109">
        <f>'7_prioritate'!AH13</f>
        <v>0</v>
      </c>
      <c r="Y19" s="109">
        <f>'7_prioritate'!AI13</f>
        <v>0</v>
      </c>
      <c r="Z19" s="109">
        <f>'7_prioritate'!AK13</f>
        <v>465736</v>
      </c>
      <c r="AA19" s="109">
        <f t="shared" si="1"/>
        <v>886736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 ref="F10:F11"/>
    <mergeCell ref="G10:G11"/>
    <mergeCell ref="H10:H11"/>
    <mergeCell ref="I10:I11"/>
    <mergeCell ref="J10:J11"/>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A6:AA6"/>
    <mergeCell ref="A1:AA1"/>
    <mergeCell ref="A2:AA2"/>
    <mergeCell ref="A3:AA3"/>
    <mergeCell ref="A4:AA4"/>
    <mergeCell ref="A5:AA5"/>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83" t="s">
        <v>1873</v>
      </c>
      <c r="G2" s="776"/>
      <c r="H2" s="776"/>
    </row>
    <row r="4" spans="1:14" ht="15.75">
      <c r="F4" s="483" t="s">
        <v>1874</v>
      </c>
      <c r="G4" s="777"/>
      <c r="H4" s="777"/>
      <c r="I4" s="777"/>
      <c r="J4" s="777"/>
      <c r="K4" s="777"/>
      <c r="L4" s="777"/>
      <c r="M4" s="777"/>
      <c r="N4" s="777"/>
    </row>
    <row r="6" spans="1:14" s="485" customFormat="1" ht="66.400000000000006" customHeight="1">
      <c r="A6" s="484" t="s">
        <v>2</v>
      </c>
      <c r="B6" s="484" t="s">
        <v>1875</v>
      </c>
      <c r="C6" s="484" t="s">
        <v>1876</v>
      </c>
      <c r="D6" s="484" t="s">
        <v>1877</v>
      </c>
      <c r="E6" s="484" t="s">
        <v>5</v>
      </c>
      <c r="F6" s="484" t="s">
        <v>1878</v>
      </c>
      <c r="G6" s="484" t="s">
        <v>1879</v>
      </c>
      <c r="H6" s="484" t="s">
        <v>1880</v>
      </c>
    </row>
    <row r="7" spans="1:14" s="486" customFormat="1" ht="297.39999999999998" customHeight="1">
      <c r="A7" s="486" t="s">
        <v>1881</v>
      </c>
      <c r="B7" s="487" t="s">
        <v>1882</v>
      </c>
      <c r="C7" s="487" t="s">
        <v>1883</v>
      </c>
      <c r="D7" s="487" t="s">
        <v>35</v>
      </c>
      <c r="E7" s="487" t="s">
        <v>1884</v>
      </c>
      <c r="F7" s="488" t="s">
        <v>1885</v>
      </c>
      <c r="G7" s="487" t="s">
        <v>1886</v>
      </c>
      <c r="H7" s="486" t="s">
        <v>143</v>
      </c>
    </row>
    <row r="10" spans="1:14">
      <c r="C10" s="489"/>
    </row>
    <row r="13" spans="1:14" ht="259.35000000000002" customHeight="1"/>
    <row r="29" spans="3:20" ht="75">
      <c r="C29" s="490"/>
      <c r="D29" s="491"/>
      <c r="E29" s="491"/>
      <c r="F29" s="492" t="s">
        <v>1887</v>
      </c>
      <c r="G29" s="491"/>
      <c r="H29" s="491"/>
      <c r="I29" s="491"/>
      <c r="J29" s="491"/>
      <c r="K29" s="491"/>
      <c r="L29" s="491"/>
      <c r="M29" s="491"/>
      <c r="N29" s="491"/>
      <c r="O29" s="491"/>
      <c r="P29" s="491"/>
      <c r="Q29" s="491"/>
      <c r="R29" s="491"/>
      <c r="S29" s="491"/>
      <c r="T29" s="491"/>
    </row>
    <row r="30" spans="3:20">
      <c r="C30" s="491"/>
      <c r="D30" s="491"/>
      <c r="E30" s="491"/>
      <c r="F30" s="491"/>
      <c r="G30" s="491"/>
      <c r="H30" s="491"/>
      <c r="I30" s="491"/>
      <c r="J30" s="491"/>
      <c r="K30" s="491"/>
      <c r="L30" s="491"/>
      <c r="M30" s="491"/>
      <c r="N30" s="491"/>
      <c r="O30" s="491"/>
      <c r="P30" s="491"/>
      <c r="Q30" s="491"/>
      <c r="R30" s="491"/>
      <c r="S30" s="491"/>
      <c r="T30" s="491"/>
    </row>
    <row r="31" spans="3:20">
      <c r="C31" s="491"/>
      <c r="D31" s="491"/>
      <c r="E31" s="491"/>
      <c r="F31" s="491"/>
      <c r="G31" s="491"/>
      <c r="H31" s="491"/>
      <c r="I31" s="491"/>
      <c r="J31" s="491"/>
      <c r="K31" s="491"/>
      <c r="L31" s="491"/>
      <c r="M31" s="491"/>
      <c r="N31" s="491"/>
      <c r="O31" s="491"/>
      <c r="P31" s="491"/>
      <c r="Q31" s="491"/>
      <c r="R31" s="491"/>
      <c r="S31" s="491"/>
      <c r="T31" s="491"/>
    </row>
    <row r="32" spans="3:20">
      <c r="C32" s="491"/>
      <c r="D32" s="491"/>
      <c r="E32" s="491"/>
      <c r="F32" s="491"/>
      <c r="G32" s="491"/>
      <c r="H32" s="491"/>
      <c r="I32" s="491"/>
      <c r="J32" s="491"/>
      <c r="K32" s="491"/>
      <c r="L32" s="491"/>
      <c r="M32" s="491"/>
      <c r="N32" s="491"/>
      <c r="O32" s="491"/>
      <c r="P32" s="491"/>
      <c r="Q32" s="491"/>
      <c r="R32" s="491"/>
      <c r="S32" s="491"/>
      <c r="T32" s="491"/>
    </row>
    <row r="34" spans="4:12">
      <c r="I34" s="778" t="s">
        <v>1888</v>
      </c>
      <c r="J34" s="778"/>
      <c r="K34" s="778"/>
      <c r="L34" s="778"/>
    </row>
    <row r="35" spans="4:12">
      <c r="D35" s="779" t="s">
        <v>1889</v>
      </c>
      <c r="E35" s="779"/>
      <c r="F35" s="779"/>
      <c r="G35" s="779"/>
      <c r="H35" s="779"/>
      <c r="I35" s="779"/>
      <c r="J35" s="779"/>
      <c r="K35" s="779"/>
      <c r="L35" s="779"/>
    </row>
    <row r="37" spans="4:12" s="491" customFormat="1" ht="15.75" thickBot="1">
      <c r="D37" s="493" t="s">
        <v>1890</v>
      </c>
      <c r="E37" s="494" t="s">
        <v>1891</v>
      </c>
      <c r="F37" s="494" t="s">
        <v>1892</v>
      </c>
      <c r="G37" s="494">
        <v>2019</v>
      </c>
      <c r="H37" s="494">
        <v>2020</v>
      </c>
      <c r="I37" s="494">
        <v>2021</v>
      </c>
      <c r="J37" s="494" t="s">
        <v>1893</v>
      </c>
      <c r="K37" s="494">
        <v>2023</v>
      </c>
      <c r="L37" s="494">
        <v>2024</v>
      </c>
    </row>
    <row r="38" spans="4:12" s="491" customFormat="1" ht="12.75" customHeight="1" thickBot="1">
      <c r="D38" s="495" t="s">
        <v>1881</v>
      </c>
      <c r="E38" s="782" t="s">
        <v>1940</v>
      </c>
      <c r="F38" s="783"/>
      <c r="G38" s="783"/>
      <c r="H38" s="783"/>
      <c r="I38" s="783"/>
      <c r="J38" s="783"/>
      <c r="K38" s="783"/>
      <c r="L38" s="784"/>
    </row>
    <row r="39" spans="4:12" s="491" customFormat="1" ht="12.75" customHeight="1" thickBot="1">
      <c r="D39" s="495" t="s">
        <v>1897</v>
      </c>
      <c r="E39" s="782" t="s">
        <v>1940</v>
      </c>
      <c r="F39" s="783"/>
      <c r="G39" s="783"/>
      <c r="H39" s="783"/>
      <c r="I39" s="783"/>
      <c r="J39" s="783"/>
      <c r="K39" s="783"/>
      <c r="L39" s="784"/>
    </row>
    <row r="40" spans="4:12" s="491" customFormat="1" ht="12.75" customHeight="1" thickBot="1">
      <c r="D40" s="495" t="s">
        <v>1898</v>
      </c>
      <c r="E40" s="782" t="s">
        <v>1940</v>
      </c>
      <c r="F40" s="783"/>
      <c r="G40" s="783"/>
      <c r="H40" s="783"/>
      <c r="I40" s="783"/>
      <c r="J40" s="783"/>
      <c r="K40" s="783"/>
      <c r="L40" s="784"/>
    </row>
    <row r="41" spans="4:12" s="491" customFormat="1" ht="12.75" customHeight="1" thickBot="1">
      <c r="D41" s="495" t="s">
        <v>1899</v>
      </c>
      <c r="E41" s="782" t="s">
        <v>1940</v>
      </c>
      <c r="F41" s="783"/>
      <c r="G41" s="783"/>
      <c r="H41" s="783"/>
      <c r="I41" s="783"/>
      <c r="J41" s="783"/>
      <c r="K41" s="783"/>
      <c r="L41" s="784"/>
    </row>
    <row r="42" spans="4:12" s="491" customFormat="1" ht="12.75" customHeight="1" thickBot="1">
      <c r="D42" s="495" t="s">
        <v>1900</v>
      </c>
      <c r="E42" s="782" t="s">
        <v>1940</v>
      </c>
      <c r="F42" s="783"/>
      <c r="G42" s="783"/>
      <c r="H42" s="783"/>
      <c r="I42" s="783"/>
      <c r="J42" s="783"/>
      <c r="K42" s="783"/>
      <c r="L42" s="784"/>
    </row>
    <row r="43" spans="4:12" s="491" customFormat="1" ht="12.75" customHeight="1" thickBot="1">
      <c r="D43" s="501" t="s">
        <v>1901</v>
      </c>
      <c r="E43" s="782" t="s">
        <v>1940</v>
      </c>
      <c r="F43" s="783"/>
      <c r="G43" s="783"/>
      <c r="H43" s="783"/>
      <c r="I43" s="783"/>
      <c r="J43" s="783"/>
      <c r="K43" s="783"/>
      <c r="L43" s="784"/>
    </row>
    <row r="44" spans="4:12" s="504" customFormat="1" ht="27.75" customHeight="1" thickBot="1">
      <c r="D44" s="613" t="s">
        <v>1902</v>
      </c>
      <c r="E44" s="782" t="s">
        <v>1988</v>
      </c>
      <c r="F44" s="783"/>
      <c r="G44" s="783"/>
      <c r="H44" s="783"/>
      <c r="I44" s="783"/>
      <c r="J44" s="783"/>
      <c r="K44" s="783"/>
      <c r="L44" s="784"/>
    </row>
    <row r="45" spans="4:12" ht="86.65" customHeight="1" thickBot="1">
      <c r="D45" s="787" t="s">
        <v>1903</v>
      </c>
      <c r="E45" s="789" t="s">
        <v>1931</v>
      </c>
      <c r="F45" s="541" t="s">
        <v>1894</v>
      </c>
      <c r="G45" s="542"/>
      <c r="H45" s="543" t="s">
        <v>1896</v>
      </c>
      <c r="I45" s="544" t="s">
        <v>1896</v>
      </c>
      <c r="J45" s="545"/>
      <c r="K45" s="545"/>
      <c r="L45" s="545"/>
    </row>
    <row r="46" spans="4:12" ht="15.75" thickBot="1">
      <c r="D46" s="788"/>
      <c r="E46" s="790"/>
      <c r="F46" s="546" t="s">
        <v>1895</v>
      </c>
      <c r="G46" s="542"/>
      <c r="H46" s="542"/>
      <c r="I46" s="542"/>
      <c r="J46" s="547" t="s">
        <v>1896</v>
      </c>
      <c r="K46" s="545"/>
      <c r="L46" s="545"/>
    </row>
    <row r="47" spans="4:12" ht="15.75" thickBot="1">
      <c r="D47" s="791" t="s">
        <v>1904</v>
      </c>
      <c r="E47" s="792" t="s">
        <v>1905</v>
      </c>
      <c r="F47" s="496" t="s">
        <v>1906</v>
      </c>
      <c r="G47" s="502"/>
      <c r="H47" s="502"/>
      <c r="I47" s="502"/>
      <c r="J47" s="499" t="s">
        <v>1896</v>
      </c>
      <c r="K47" s="500"/>
      <c r="L47" s="500"/>
    </row>
    <row r="48" spans="4:12" ht="15.75" thickBot="1">
      <c r="D48" s="791"/>
      <c r="E48" s="792"/>
      <c r="F48" s="497" t="s">
        <v>1895</v>
      </c>
      <c r="G48" s="502"/>
      <c r="H48" s="502"/>
      <c r="I48" s="502"/>
      <c r="J48" s="498"/>
      <c r="K48" s="498" t="s">
        <v>1896</v>
      </c>
      <c r="L48" s="498" t="s">
        <v>1896</v>
      </c>
    </row>
    <row r="49" spans="1:8">
      <c r="D49" s="503"/>
    </row>
    <row r="50" spans="1:8" s="504" customFormat="1"/>
    <row r="51" spans="1:8" s="507" customFormat="1" ht="66.400000000000006" customHeight="1">
      <c r="A51" s="505" t="s">
        <v>2</v>
      </c>
      <c r="B51" s="505" t="s">
        <v>1875</v>
      </c>
      <c r="C51" s="505" t="s">
        <v>1876</v>
      </c>
      <c r="D51" s="505" t="s">
        <v>1877</v>
      </c>
      <c r="E51" s="505" t="s">
        <v>5</v>
      </c>
      <c r="F51" s="505" t="s">
        <v>1878</v>
      </c>
      <c r="G51" s="506" t="s">
        <v>1879</v>
      </c>
      <c r="H51" s="506" t="s">
        <v>1880</v>
      </c>
    </row>
    <row r="52" spans="1:8" s="574" customFormat="1" ht="28.5" customHeight="1">
      <c r="A52" s="573" t="s">
        <v>1907</v>
      </c>
      <c r="B52" s="780" t="s">
        <v>1940</v>
      </c>
      <c r="C52" s="781"/>
      <c r="D52" s="781"/>
      <c r="E52" s="781"/>
      <c r="F52" s="781"/>
      <c r="G52" s="781"/>
      <c r="H52" s="781"/>
    </row>
    <row r="53" spans="1:8" s="528" customFormat="1" ht="148.5" customHeight="1">
      <c r="A53" s="525" t="s">
        <v>1898</v>
      </c>
      <c r="B53" s="526" t="s">
        <v>1923</v>
      </c>
      <c r="C53" s="525" t="s">
        <v>1883</v>
      </c>
      <c r="D53" s="525" t="s">
        <v>1924</v>
      </c>
      <c r="E53" s="525" t="s">
        <v>1925</v>
      </c>
      <c r="F53" s="526" t="s">
        <v>1908</v>
      </c>
      <c r="G53" s="525">
        <v>2022</v>
      </c>
      <c r="H53" s="527" t="s">
        <v>143</v>
      </c>
    </row>
    <row r="54" spans="1:8" s="528" customFormat="1" ht="18.75" customHeight="1">
      <c r="A54" s="785" t="s">
        <v>88</v>
      </c>
      <c r="B54" s="786"/>
      <c r="C54" s="786"/>
      <c r="D54" s="786"/>
      <c r="E54" s="786"/>
      <c r="F54" s="786"/>
      <c r="G54" s="786"/>
      <c r="H54" s="786"/>
    </row>
    <row r="55" spans="1:8" s="490" customFormat="1" ht="74.25" customHeight="1">
      <c r="A55" s="522" t="s">
        <v>1899</v>
      </c>
      <c r="B55" s="523" t="s">
        <v>1909</v>
      </c>
      <c r="C55" s="522" t="s">
        <v>1883</v>
      </c>
      <c r="D55" s="522" t="s">
        <v>1926</v>
      </c>
      <c r="E55" s="522" t="s">
        <v>1927</v>
      </c>
      <c r="F55" s="523" t="s">
        <v>1928</v>
      </c>
      <c r="G55" s="522">
        <v>2022</v>
      </c>
      <c r="H55" s="524" t="s">
        <v>143</v>
      </c>
    </row>
    <row r="67" spans="4:4">
      <c r="D67" t="s">
        <v>779</v>
      </c>
    </row>
  </sheetData>
  <sheetProtection selectLockedCells="1" selectUnlockedCells="1"/>
  <mergeCells count="17">
    <mergeCell ref="A54:H54"/>
    <mergeCell ref="D45:D46"/>
    <mergeCell ref="E45:E46"/>
    <mergeCell ref="D47:D48"/>
    <mergeCell ref="E47:E48"/>
    <mergeCell ref="G2:H2"/>
    <mergeCell ref="G4:N4"/>
    <mergeCell ref="I34:L34"/>
    <mergeCell ref="D35:L35"/>
    <mergeCell ref="B52:H52"/>
    <mergeCell ref="E44:L44"/>
    <mergeCell ref="E38:L38"/>
    <mergeCell ref="E39:L39"/>
    <mergeCell ref="E40:L40"/>
    <mergeCell ref="E41:L41"/>
    <mergeCell ref="E42:L42"/>
    <mergeCell ref="E43:L43"/>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Santa Hermane</cp:lastModifiedBy>
  <cp:lastPrinted>2021-06-18T12:35:20Z</cp:lastPrinted>
  <dcterms:created xsi:type="dcterms:W3CDTF">2021-01-18T07:19:59Z</dcterms:created>
  <dcterms:modified xsi:type="dcterms:W3CDTF">2021-06-18T12:37:53Z</dcterms:modified>
</cp:coreProperties>
</file>