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3" firstSheet="1" activeTab="1"/>
  </bookViews>
  <sheets>
    <sheet name="Budžets" sheetId="1" r:id="rId1"/>
    <sheet name="Kopsavilkums" sheetId="2" r:id="rId2"/>
    <sheet name="Lapa10" sheetId="3" state="hidden" r:id="rId3"/>
  </sheets>
  <definedNames/>
  <calcPr fullCalcOnLoad="1"/>
</workbook>
</file>

<file path=xl/sharedStrings.xml><?xml version="1.0" encoding="utf-8"?>
<sst xmlns="http://schemas.openxmlformats.org/spreadsheetml/2006/main" count="1072" uniqueCount="854">
  <si>
    <t>Rādītāju nosaukumi</t>
  </si>
  <si>
    <t>Kopsumma</t>
  </si>
  <si>
    <t>01.110 - Izpildvaras un likumdošanas varas institūcijas</t>
  </si>
  <si>
    <t>01.600 - Pārējie iepriekš neklasificētie vispārējie valdības dienesti</t>
  </si>
  <si>
    <t>10.400 - Atbalsts ģimenēm ar bērniem</t>
  </si>
  <si>
    <t>01.120 - Finanšu un fiskālā darbība</t>
  </si>
  <si>
    <t>03.390 - Pārējās tieslietu iestādes</t>
  </si>
  <si>
    <t>04.110 - Vispārēja ekonomiska un komerciāla darbība</t>
  </si>
  <si>
    <t>04.430 - Būvniecība</t>
  </si>
  <si>
    <t>04.730 - Tūrisms</t>
  </si>
  <si>
    <t>06.400 - Ielu apgaismošana</t>
  </si>
  <si>
    <t>06.600 - Pārējā citur neklasificētā teritoriju un mājokļu apsaimniekošanas darbība</t>
  </si>
  <si>
    <t>07.400 - Sabiedrības veselības dienestu pakalpojumi</t>
  </si>
  <si>
    <t>08.100 - Atpūtas un sporta pasākumi</t>
  </si>
  <si>
    <t>08.200 - Kultūra</t>
  </si>
  <si>
    <t>08.210 - Bibliotēkas</t>
  </si>
  <si>
    <t>08.230 - Kultūras centri, nami, klubi</t>
  </si>
  <si>
    <t>09.100 - Pirmsskolas izglītība (ISCED-97 0.līmenis)</t>
  </si>
  <si>
    <t>09.210 - Vispārējā izglītība. Pamatizglītība (ISCED-971., 2. un 3.līmenis)</t>
  </si>
  <si>
    <t>09.510 - Interešu un profesionālās ievirzes izglītība</t>
  </si>
  <si>
    <t>09.810 - Pārējā izglītības vadība</t>
  </si>
  <si>
    <t>09.820 - Pārējie citur neklasificētie izglītības pakalpojumi</t>
  </si>
  <si>
    <t>10.700 - Pārējais citur neklasificēts atbalsts sociāli atstumtām personām</t>
  </si>
  <si>
    <t>08.620 - Pārējie sporta, atpūtas, kultūras un reliģijas pasākumi</t>
  </si>
  <si>
    <t>10.500 - Atbalsts bezdarba gadījumā</t>
  </si>
  <si>
    <t>03.110 - Policijas dienesti</t>
  </si>
  <si>
    <t>05.300 - Vides piesārņojuma novēršana un samazināšana</t>
  </si>
  <si>
    <t>04.510 - Autotransports</t>
  </si>
  <si>
    <t>06.200 - Teritoriju attīstība</t>
  </si>
  <si>
    <t>01.890 - Pārējie citur neklasificētie vispārēja rakstura transferti starp dažādiem valsts pārvaldes līmeņiem</t>
  </si>
  <si>
    <t>01.700 - Vispārējās valdības sektora (valsts un pašvaldības) parāda darījumi</t>
  </si>
  <si>
    <t>01.830 - Vispārēja rakstura transferti no pašvaldību budžeta pašvaldību budžetam</t>
  </si>
  <si>
    <t>EUR</t>
  </si>
  <si>
    <t xml:space="preserve">      1111 Deputātu mēnešalga</t>
  </si>
  <si>
    <t xml:space="preserve">      1112 Pašvaldības domes komisiju, komiteju un darba grupu locekļu (kas nav deputāti) mēnešalga</t>
  </si>
  <si>
    <t xml:space="preserve">      1119 Darba alga</t>
  </si>
  <si>
    <t xml:space="preserve">      1141 Piemaksa par nakts darbu</t>
  </si>
  <si>
    <t xml:space="preserve">      1142 Samaksa par virsstundu darbu un darbu svētku dienās</t>
  </si>
  <si>
    <t xml:space="preserve">      1146 Piemaksa par personisko darba ieguldījumu un darba kvalitāti</t>
  </si>
  <si>
    <t xml:space="preserve">      1147 Piemaksa par papildu darbu</t>
  </si>
  <si>
    <t xml:space="preserve">      1148 Prēmijas, naudas balvas</t>
  </si>
  <si>
    <t xml:space="preserve">      1149 Citas normatīvajos aktos noteiktās piemaksas, kas nav iepriekš klasificētas</t>
  </si>
  <si>
    <t xml:space="preserve">    1150 Atalgojums fiziskām personām uz tiesiskās attiecības regulējošu dokumentu pamata</t>
  </si>
  <si>
    <t xml:space="preserve">    1210 Darba devēja valsts sociālās apdrošināšanas obligātās iemaksas</t>
  </si>
  <si>
    <t xml:space="preserve">      1221 Darba devēja pabalsti un kompensācijas, no kuriem aprēķina ienākuma nodokli, valsts sociālās apdrošināšanas obligātās iemaksas</t>
  </si>
  <si>
    <t xml:space="preserve">      1223 Mācību maksas kompensācija</t>
  </si>
  <si>
    <t xml:space="preserve">      1227 Darba devēja izdevumi veselības, dzīvības un nelaimes gadījumu apdrošināšanai</t>
  </si>
  <si>
    <t xml:space="preserve">      1228 Darba devēja pabalsti un kompensācijas, no kā neaprēķina ienākuma nodokli, valsts sociālās apdrošināšanas obligātās iemaksas</t>
  </si>
  <si>
    <t xml:space="preserve">      2111 Dienas nauda</t>
  </si>
  <si>
    <t xml:space="preserve">      2112 Pārējie komandējumu un darba braucienu izdevumi</t>
  </si>
  <si>
    <t xml:space="preserve">      2121 Dienas nauda ĀRV</t>
  </si>
  <si>
    <t xml:space="preserve">      2122 Pārējie komandējumu un dienesta, darba braucienu izdevumi ĀRV</t>
  </si>
  <si>
    <t xml:space="preserve">    2210 Izdevumi par sakaru pakalpojumiem</t>
  </si>
  <si>
    <t xml:space="preserve">      2221 Izdevumi par siltumenerģiju</t>
  </si>
  <si>
    <t xml:space="preserve">      2222 Izdevumi par ūdensapgādi un kanalizāciju</t>
  </si>
  <si>
    <t xml:space="preserve">      2223 Izdevumi par elektroenerģiju</t>
  </si>
  <si>
    <t xml:space="preserve">      2224 Izdevumi par atkritumu savākšanu, izvešanu no apdzīvotām vietām un teritorijām ārpus apdzīvotām vietām un atkritumu utilizāciju</t>
  </si>
  <si>
    <t xml:space="preserve">      2229 Izdevumi par pārējiem komunālajiem pakalpojumiem</t>
  </si>
  <si>
    <t xml:space="preserve">      2231 Izdevumi iestādes sabiedrisko aktivitāšu īstenošanai</t>
  </si>
  <si>
    <t xml:space="preserve">      2232 Izdevumi par profesionālās darbības pakalpojumiem</t>
  </si>
  <si>
    <t xml:space="preserve">      2233 Izdevumi par transporta pakalpojumiem</t>
  </si>
  <si>
    <t xml:space="preserve">      2234 Normatīvajos aktos noteiktie veselības un fiziskās sagatavotības pārbaudes izdevumi</t>
  </si>
  <si>
    <t xml:space="preserve">      2235 Izdevumi par saņemtajiem mācību pakalpojumiem</t>
  </si>
  <si>
    <t xml:space="preserve">      2236 Maksājumu pakalpojumi un komisijas</t>
  </si>
  <si>
    <t xml:space="preserve">      2239 Pārējie neklasificētie pakalpojumi</t>
  </si>
  <si>
    <t xml:space="preserve">      2241 Ēku, būvju un telpu būvdarbi</t>
  </si>
  <si>
    <t xml:space="preserve">      2242 Transportlīdzekļu uzturēšana un remonts</t>
  </si>
  <si>
    <t xml:space="preserve">      2243 Iekārtas, inventāra un aparatūras remonts, tehniskā apkalpošana</t>
  </si>
  <si>
    <t xml:space="preserve">      2244 Nekustamā īpašuma uzturēšana</t>
  </si>
  <si>
    <t xml:space="preserve">      2246 Autoceļu un ielu pārvaldīšana un uzturēšana</t>
  </si>
  <si>
    <t xml:space="preserve">      2247 Apdrošināšanas izdevumi</t>
  </si>
  <si>
    <t xml:space="preserve">      2249 Pārējie remontdarbu un iestāžu uzturēšanas pakalpojumi</t>
  </si>
  <si>
    <t xml:space="preserve">    2250 Informācijas tehnoloģiju pakalpojumi</t>
  </si>
  <si>
    <t xml:space="preserve">      2261 Ēku, telpu īre un noma</t>
  </si>
  <si>
    <t xml:space="preserve">      2262 Transportlīdzekļu noma</t>
  </si>
  <si>
    <t xml:space="preserve">      2263 Zemes noma</t>
  </si>
  <si>
    <t xml:space="preserve">      2264 Iekārtu, aparatūras un inventāra īre un noma</t>
  </si>
  <si>
    <t xml:space="preserve">      2269 Pārējā noma</t>
  </si>
  <si>
    <t xml:space="preserve">      2275 Pašvaldību līdzekļi neparedzētiem gadījumiem</t>
  </si>
  <si>
    <t xml:space="preserve">      2276 Izdevumi juridiskās palīdzības sniedzējiem un zvērinātiem tiesu izpildītājiem</t>
  </si>
  <si>
    <t xml:space="preserve">    2280 Maksājumi par parāda apkalpošanu un komisijas maksas par izmantotajiem atvasinātajiem finanšu instrumentiem</t>
  </si>
  <si>
    <t xml:space="preserve">      2311 Biroja preces</t>
  </si>
  <si>
    <t xml:space="preserve">      2312 Inventārs</t>
  </si>
  <si>
    <t xml:space="preserve">      2314 Izdevumi par precēm iestādes sabiedrisko aktivitāšu īstenošanai</t>
  </si>
  <si>
    <t xml:space="preserve">      2321 Kurināmais</t>
  </si>
  <si>
    <t xml:space="preserve">      2322 Degviela</t>
  </si>
  <si>
    <t xml:space="preserve">      2341 Zāles, ķimikālijas, laboratorijas preces</t>
  </si>
  <si>
    <t xml:space="preserve">    2350 Iestāžu uzturēšanas materiāli un preces</t>
  </si>
  <si>
    <t xml:space="preserve">      2361 Mīkstais inventārs</t>
  </si>
  <si>
    <t xml:space="preserve">      2362 Virtuves inventārs, trauki un galda piederumi</t>
  </si>
  <si>
    <t xml:space="preserve">      2363 Ēdināšanas izdevumi</t>
  </si>
  <si>
    <t xml:space="preserve">    2370 Mācību līdzekļi un materiāli</t>
  </si>
  <si>
    <t xml:space="preserve">  2400 Izdevumi periodikas iegādei bibliotēku krājumiem</t>
  </si>
  <si>
    <t xml:space="preserve">      2512 Budžeta iestāžu pievienotās vērtības nodokļa maksājumi</t>
  </si>
  <si>
    <t xml:space="preserve">      2519 Pārējie budžeta iestāžu pārskaitītie nodokļi un nodevas</t>
  </si>
  <si>
    <t xml:space="preserve">      3261 Valsts un pašvaldību budžeta dotācija valsts un pašvaldību komersantiem</t>
  </si>
  <si>
    <t xml:space="preserve">      3262 Valsts un pašvaldību budžeta dotācija komersantiem, ostām un speciālajām ekonomiskajām zonām</t>
  </si>
  <si>
    <t xml:space="preserve">      3263 Valsts un pašvaldību budžeta dotācija biedrībām un nodibinājumiem</t>
  </si>
  <si>
    <t xml:space="preserve">      3264 Valsts un pašvaldību budžeta dotācijas fiziskām personām projektu īstenošanai</t>
  </si>
  <si>
    <t xml:space="preserve">      3291 Subsīdijas un dotācijas biedrībām un nodibinājumiem Eiropas Savienības politiku instrumentu un pārējās ārvalstu finanšu palīdzības līdzfinansētajiem projektiem (pasākumiem)</t>
  </si>
  <si>
    <t xml:space="preserve">    5110 Attīstības pasākumi un programmas</t>
  </si>
  <si>
    <t xml:space="preserve">    5120 Licences, koncesijas un patenti, preču zīmes un līdzīgas tiesības</t>
  </si>
  <si>
    <t xml:space="preserve">    5140 Nemateriālo ieguldījumu izveidošana</t>
  </si>
  <si>
    <t xml:space="preserve">      5214 Zeme zem būvēm</t>
  </si>
  <si>
    <t xml:space="preserve">      5217 Pārējā zeme</t>
  </si>
  <si>
    <t xml:space="preserve">      5218 Inženierbūves</t>
  </si>
  <si>
    <t xml:space="preserve">      5231 Transportlīdzekļi</t>
  </si>
  <si>
    <t xml:space="preserve">      5233 Bibliotēku krājumi</t>
  </si>
  <si>
    <t xml:space="preserve">      5238 Datortehnika, sakaru un cita biroja tehnika</t>
  </si>
  <si>
    <t xml:space="preserve">      5239 Pārējie iepriekš neklasificētie pamatlīdzekļi un ieguldījuma īpašumi</t>
  </si>
  <si>
    <t xml:space="preserve">    5240 Pamatlīdzekļu un ieguldījuma īpašumu izveidošana un nepabeigtā būvniecība</t>
  </si>
  <si>
    <t xml:space="preserve">    5250 Kapitālais remonts un rekonstrukcija</t>
  </si>
  <si>
    <t xml:space="preserve">      6252 Pabalsti veselības aprūpei naudā</t>
  </si>
  <si>
    <t xml:space="preserve">      6254 Pašvaldību pabalsti naudā krīzes situācijā</t>
  </si>
  <si>
    <t xml:space="preserve">      6255 Sociālās garantijas bāreņiem un audžuģimenēm naudā</t>
  </si>
  <si>
    <t xml:space="preserve">      6259 Pārējā sociālā palīdzība naudā</t>
  </si>
  <si>
    <t xml:space="preserve">    6260 Pabalsts garantētā minimālā ienākumu līmeņa nodrošināšanai naudā</t>
  </si>
  <si>
    <t xml:space="preserve">    6270 Dzīvokļa pabalsts naudā</t>
  </si>
  <si>
    <t xml:space="preserve">      6322 Pabalsti ēdināšanai natūrā</t>
  </si>
  <si>
    <t xml:space="preserve">      6329 Pārējā sociālā palīdzība natūrā</t>
  </si>
  <si>
    <t xml:space="preserve">    6360 Dzīvokļa pabalsts natūrā</t>
  </si>
  <si>
    <t xml:space="preserve">      6412 Samaksa par ilgstošas sociālās aprūpes un sociālās rehabilitācijas institūciju sniegtajiem pakalpojumiem</t>
  </si>
  <si>
    <t xml:space="preserve">      6419 Samaksa par pārējiem sociālajiem pakalpojumiem saskaņā ar pašvaldību saistošajiem noteikumiem</t>
  </si>
  <si>
    <t xml:space="preserve">      6421 Izdevumi par piešķīrumiem iedzīvotājiem natūrā brīvprātīgo iniciatīvu izpildei</t>
  </si>
  <si>
    <t xml:space="preserve">      6422 Naudas balvas</t>
  </si>
  <si>
    <t xml:space="preserve">      6423 Izdevumi brīvprātīgo iniciatīvu izpildei</t>
  </si>
  <si>
    <t xml:space="preserve">    7210 Pašvaldību transferti citām pašvaldībām</t>
  </si>
  <si>
    <t xml:space="preserve">    7230 Pašvaldības un tās iestāžu savstarpējie transferti</t>
  </si>
  <si>
    <t xml:space="preserve">      7245 Pašvaldību atmaksa valsts budžetam par iepriekšējos gados saņemto, bet neizlietoto valsts budžeta transfertu uzturēšanas izdevumiem</t>
  </si>
  <si>
    <t xml:space="preserve">    7260 Pašvaldības iemaksa pašvaldību finanšu izlīdzināšanas fondā</t>
  </si>
  <si>
    <t>Ikšķiles pilsētas un Tinūžu pagasta  PILSĒTAS OGRES NOVADA PAŠVALDĪBAS PAMATBUDŽETA IZDEVUMU TĀME 2021. GADAM</t>
  </si>
  <si>
    <t xml:space="preserve">  1100 Atalgojums</t>
  </si>
  <si>
    <t xml:space="preserve">  1200 Darba devēja valsts sociālās apdrošināšanas obligātās iemaksas, pabalsti un kompensācijas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</si>
  <si>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</si>
  <si>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</si>
  <si>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</si>
  <si>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3200 Subsīdijas un dotācijas komersantiem, biedrībām, nodibinājumiem un fiziskām personām</t>
  </si>
  <si>
    <t xml:space="preserve">  5200 Pamatlīdzekļi, ieguldījuma īpašumi un bioloģiskie aktīvi</t>
  </si>
  <si>
    <t xml:space="preserve">  6400 Pārējie klasifikācijā neminētie maksājumi iedzīvotājiem natūrā un kompensācijas</t>
  </si>
  <si>
    <t xml:space="preserve">  7200 Pašvaldību transferti un uzturēšanas izdevumu transferti</t>
  </si>
  <si>
    <t xml:space="preserve">  6200 Pensijas un sociālie pabalsti naudā</t>
  </si>
  <si>
    <t xml:space="preserve">  6300 Sociālie pabalsti natūrā</t>
  </si>
  <si>
    <t>Kopā</t>
  </si>
  <si>
    <t xml:space="preserve">  2500 Budžeta iestāžu nodokļu, nodevu un sankciju maksājumi</t>
  </si>
  <si>
    <t xml:space="preserve">  5100 Nemateriālie ieguldījumi</t>
  </si>
  <si>
    <t xml:space="preserve">  4300 Pārējie procentu maksājumi</t>
  </si>
  <si>
    <t>09.820 -Ikšķiles sporta skola nometņu organizēšana</t>
  </si>
  <si>
    <t>Pielikums pielikumam Nr.2</t>
  </si>
  <si>
    <t>Ikšķiles pilsētas un Tinūžu pagasta  pārvaldes budžeta izdevumu tāme 2021. gadam</t>
  </si>
  <si>
    <t>Pārvaldes vadītājs</t>
  </si>
  <si>
    <t>Ikšķiles vidusskola</t>
  </si>
  <si>
    <t>Tīnūžu sākumskola</t>
  </si>
  <si>
    <t>Ķeguma komercnovirziena vidusskola</t>
  </si>
  <si>
    <t>Birzgales pamatskola</t>
  </si>
  <si>
    <t>Jumpravas pamatskola</t>
  </si>
  <si>
    <t>Lēdmanes pamatskola</t>
  </si>
  <si>
    <t>Lielvārdes pamatskola</t>
  </si>
  <si>
    <t>Kods</t>
  </si>
  <si>
    <t>Birzgales mūzikas skola</t>
  </si>
  <si>
    <t>Nekustamā īpašuma nodoklis par zemi</t>
  </si>
  <si>
    <t>4.1.1.0.</t>
  </si>
  <si>
    <t>8.6.0.0.</t>
  </si>
  <si>
    <t>9.4.0.0.</t>
  </si>
  <si>
    <t>Pašvaldību nodevas</t>
  </si>
  <si>
    <t>9.5.0.0.</t>
  </si>
  <si>
    <t>Pārējie nenodokļu ieņēmumi</t>
  </si>
  <si>
    <t>12.0.0.0.</t>
  </si>
  <si>
    <t>Pašvaldību saņemtie transferti no valsts budžeta</t>
  </si>
  <si>
    <t>18.6.0.0.</t>
  </si>
  <si>
    <t>19.3.0.0.</t>
  </si>
  <si>
    <t>Ieņēmumi no budžeta iestāžu sniegtajiem maksas pakalpojumiem un citi pašu ieņēmumi</t>
  </si>
  <si>
    <t>21.3.0.0.</t>
  </si>
  <si>
    <t>01.000</t>
  </si>
  <si>
    <t>01.890</t>
  </si>
  <si>
    <t>Sabiedriskā kārtība un drošība</t>
  </si>
  <si>
    <t>03.000</t>
  </si>
  <si>
    <t>Pakalpojumi</t>
  </si>
  <si>
    <t>Ekonomiskā darbība</t>
  </si>
  <si>
    <t>04.000</t>
  </si>
  <si>
    <t>04.51026</t>
  </si>
  <si>
    <t>Pamatlīdzekļi</t>
  </si>
  <si>
    <t>04.51004</t>
  </si>
  <si>
    <t>Vides aizsardzība</t>
  </si>
  <si>
    <t>05.000</t>
  </si>
  <si>
    <t>Atkritumu apsaimniekošana</t>
  </si>
  <si>
    <t>05.1001</t>
  </si>
  <si>
    <t>Notekūdeņu apsaimniekošana</t>
  </si>
  <si>
    <t>05.2002</t>
  </si>
  <si>
    <t>05.300</t>
  </si>
  <si>
    <t>06.000</t>
  </si>
  <si>
    <t>Ūdensapgāde</t>
  </si>
  <si>
    <t>06.3001</t>
  </si>
  <si>
    <t>Ielu apgaismošana</t>
  </si>
  <si>
    <t>06.60003</t>
  </si>
  <si>
    <t>06.60007</t>
  </si>
  <si>
    <t>06.60010</t>
  </si>
  <si>
    <t>Atpūta, kultūra un reliģija</t>
  </si>
  <si>
    <t>08.000</t>
  </si>
  <si>
    <t>08.1001</t>
  </si>
  <si>
    <t>08.2101</t>
  </si>
  <si>
    <t>08.230</t>
  </si>
  <si>
    <t>08.29007</t>
  </si>
  <si>
    <t>08.3301</t>
  </si>
  <si>
    <t>Izglītība</t>
  </si>
  <si>
    <t>09.000</t>
  </si>
  <si>
    <t>09.100</t>
  </si>
  <si>
    <t>PII "Taurenītis"</t>
  </si>
  <si>
    <t>09.10009</t>
  </si>
  <si>
    <t>Mūzikas skola</t>
  </si>
  <si>
    <t>09.5106</t>
  </si>
  <si>
    <t>09.82002</t>
  </si>
  <si>
    <t>09.82008</t>
  </si>
  <si>
    <t>09.82054</t>
  </si>
  <si>
    <t>Sociālā aizsardzība</t>
  </si>
  <si>
    <t>10.000</t>
  </si>
  <si>
    <t>Atbalsts bezdarba gadījumā</t>
  </si>
  <si>
    <t>10.70005</t>
  </si>
  <si>
    <t>10.70001</t>
  </si>
  <si>
    <t>Pielikums Nr.1</t>
  </si>
  <si>
    <t>Ogres novada pašvaldības domes</t>
  </si>
  <si>
    <t>_____________ Saistošajiem noteikumiem Nr.____</t>
  </si>
  <si>
    <t xml:space="preserve">Pozīcijas nosaukums             </t>
  </si>
  <si>
    <t>Ikšķiles pilsētas un Tīnūžu pagasta pārvaldes 2021.g. budžets</t>
  </si>
  <si>
    <t>Aģentūra “Tūrisma, sporta un atpūtas kompleksa “ZILIE KALNI” attīstības aģentūra"</t>
  </si>
  <si>
    <t>Nodokļu ieņēmumi</t>
  </si>
  <si>
    <t>1.1.1.0.</t>
  </si>
  <si>
    <t>Ieņēmumi no iedzīvotāju ienākuma nodokļa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</si>
  <si>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</si>
  <si>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</si>
  <si>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</si>
  <si>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</si>
  <si>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4.0.0.0.</t>
  </si>
  <si>
    <t>Īpašuma nodokļi</t>
  </si>
  <si>
    <t>4.1.0.0.</t>
  </si>
  <si>
    <t>Nekustamā īpašuma nodoklis</t>
  </si>
  <si>
    <t>4.1.2.0.</t>
  </si>
  <si>
    <t xml:space="preserve">Nekustamā īpašuma nodoklis par ēkām </t>
  </si>
  <si>
    <t>4.1.3.0.</t>
  </si>
  <si>
    <t>Nekustamā īpašuma nodoklis par mājokļiem</t>
  </si>
  <si>
    <t>5.4.1.0.</t>
  </si>
  <si>
    <t>Azartspēļu nodoklis</t>
  </si>
  <si>
    <t>5.5.3.0.</t>
  </si>
  <si>
    <t>Dabas resursu nodoklis</t>
  </si>
  <si>
    <t>Nenodokļu ieņēmumi</t>
  </si>
  <si>
    <t>8.3.0.0.</t>
  </si>
  <si>
    <t>Īeņēmumi no dividendēm</t>
  </si>
  <si>
    <t>Procentu ieņēmumi par depozītiem, kontu atlikumiem un vērtpapīriem</t>
  </si>
  <si>
    <t>8.9.0.0.</t>
  </si>
  <si>
    <t>Pārējie finanšu ieņēmumi</t>
  </si>
  <si>
    <t>9.1.0.0.</t>
  </si>
  <si>
    <t>Valsts nodevas par valsts sniegto nodrošinājumu un juridiskajiem un citiem pakalp.</t>
  </si>
  <si>
    <t>Valsts nodevas, kuras ieskaita pašvaldību budžetā</t>
  </si>
  <si>
    <t>10.1.0.0.</t>
  </si>
  <si>
    <t>Naudas sodi</t>
  </si>
  <si>
    <t>13.0.0.0.</t>
  </si>
  <si>
    <t>Ieņēmumi no pašvaldības īpašuma iznomāšanas, pārdošanas un nodokļu pamatp.kapitaliz.</t>
  </si>
  <si>
    <t>17.2.0.0.</t>
  </si>
  <si>
    <t>Pašvaldību saņemtie transferti no valsts budžeta daļēji finansētām atvasinātām publiskām personām un no budžeta nefinansētām iestādēm</t>
  </si>
  <si>
    <t>18.0.0.0.</t>
  </si>
  <si>
    <t>Valsts budžeta transferti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</si>
  <si>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</si>
  <si>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</si>
  <si>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</si>
  <si>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</si>
  <si>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</si>
  <si>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</si>
  <si>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 xml:space="preserve">Pašvaldības un tās iestāžu savstarpējie transferti </t>
  </si>
  <si>
    <t>21.0.0.0.</t>
  </si>
  <si>
    <t>Budžeta iestāžu ieņēmumi</t>
  </si>
  <si>
    <t>21.1.0.0.</t>
  </si>
  <si>
    <t xml:space="preserve">Budžeta iestādes ieņēmumi no ārvalstu finanšu palīdzības </t>
  </si>
  <si>
    <t>21.3.4.0.</t>
  </si>
  <si>
    <t>Procentu ieņēmumi par maksas pakalpojumiem un pašu ieguldījumiem depozītā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</si>
  <si>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</si>
  <si>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</si>
  <si>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</si>
  <si>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</si>
  <si>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</si>
  <si>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</si>
  <si>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</si>
  <si>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</si>
  <si>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</si>
  <si>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</si>
  <si>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>21.4.9.0</t>
  </si>
  <si>
    <t>Pārējie iepriekš neklasificētie pašu ieņēmumi</t>
  </si>
  <si>
    <t>KOPĀ IEŅĒMUMI</t>
  </si>
  <si>
    <t>F40 02 00 10</t>
  </si>
  <si>
    <t>Valsts kases aizņēmumi</t>
  </si>
  <si>
    <t>Kopā ar kredītresursiem:</t>
  </si>
  <si>
    <t>F20010000 AS</t>
  </si>
  <si>
    <t>Budžeta  atl.uz  01. 01. 2021.g.        F22010010</t>
  </si>
  <si>
    <t>F56010000</t>
  </si>
  <si>
    <t>Kapitālieguldījumu fondu akcijas</t>
  </si>
  <si>
    <t>Kopā ar budžeta atlikumu</t>
  </si>
  <si>
    <t>Pielikums Nr.2</t>
  </si>
  <si>
    <t>Vispārējie valdības dienesti</t>
  </si>
  <si>
    <t>01.100</t>
  </si>
  <si>
    <t xml:space="preserve">Izpildvaras un likumdošanas varas  institūcijas </t>
  </si>
  <si>
    <t>01.300</t>
  </si>
  <si>
    <t>Pārējo vispārējas  nozīmes dienestu darbība un pakalpojumi</t>
  </si>
  <si>
    <t>01.6001</t>
  </si>
  <si>
    <t>Pārējie iepriekš neklasificētie vispārējie valdības dienesti (Vēlēšanas)</t>
  </si>
  <si>
    <t>01.720</t>
  </si>
  <si>
    <t>Pašvaldību budžetu parāda darījumi</t>
  </si>
  <si>
    <t>01.721</t>
  </si>
  <si>
    <t xml:space="preserve">       Pašvaldību budžetu valsts iekšējā parāda darījumi</t>
  </si>
  <si>
    <t>01.820</t>
  </si>
  <si>
    <t>Vispārēja rakstura transferti no pašvaldību budžeta valsts budžetam</t>
  </si>
  <si>
    <t>01.830</t>
  </si>
  <si>
    <t>Vispārēja rakstura transferti no pašvaldību budžeta pašvaldību budžetam</t>
  </si>
  <si>
    <t>01.83011</t>
  </si>
  <si>
    <t xml:space="preserve">       Norēķini ar citu pašvaldību izglītības iestādēm</t>
  </si>
  <si>
    <t>01.83012</t>
  </si>
  <si>
    <t xml:space="preserve">       Norēķini ar citu pašvaldību sociālo pakalpojumu iestādēm</t>
  </si>
  <si>
    <t>01.83013</t>
  </si>
  <si>
    <t>Finansējums Ogres un Ikšķiles PA "Tūrisma, sporta un atpūtas kompleksa "Zilie kalni"attīstības aģentūra"</t>
  </si>
  <si>
    <t xml:space="preserve">    Līdzekļi, kas nododami finanšu izlīdzināšanas fondam</t>
  </si>
  <si>
    <t xml:space="preserve">Izdevumi neparedzētiem gadījumiem </t>
  </si>
  <si>
    <t>03.110</t>
  </si>
  <si>
    <t>Pašvaldības policija</t>
  </si>
  <si>
    <t>03.200</t>
  </si>
  <si>
    <t>Ugunsdrošības, glābšanas un civilās drošības dienesti</t>
  </si>
  <si>
    <t>03.2001</t>
  </si>
  <si>
    <t>Civilās aizsardzības pasākumi (COVID-19 izdevumi)</t>
  </si>
  <si>
    <t>03.3900</t>
  </si>
  <si>
    <t>Pārējās tieslietu iestādes</t>
  </si>
  <si>
    <t>03.600</t>
  </si>
  <si>
    <t>Pārējie sabiedriskās kārtības un drošības pakalpojumi (Video novērošanai Ogrē)</t>
  </si>
  <si>
    <t>03.6002</t>
  </si>
  <si>
    <t>Atskurbtuves pakalpojumiem</t>
  </si>
  <si>
    <t>04.111</t>
  </si>
  <si>
    <t>Vispārējas ekonomiskas darbības vadība</t>
  </si>
  <si>
    <t>04.11101</t>
  </si>
  <si>
    <t>Uzņēmējdarbības  attīstības veicināšanai</t>
  </si>
  <si>
    <t>04.11102</t>
  </si>
  <si>
    <t>Projektu pieteikumu izstrāde, tehniskās dokumentācijas sagatavošana</t>
  </si>
  <si>
    <t>04.11103</t>
  </si>
  <si>
    <t>Informatīvi pasākumi uzņēmējiem</t>
  </si>
  <si>
    <t>04.11114</t>
  </si>
  <si>
    <t>SAM 5,6,2, Degradētās teritorijas Pārogres industriālajā parkā revitalizācija</t>
  </si>
  <si>
    <t>04.11116</t>
  </si>
  <si>
    <t>Ogres novadnieka karte</t>
  </si>
  <si>
    <t>04.11117</t>
  </si>
  <si>
    <t>LAD projekts Ēkas "Krievskola" kā vietējās tirdzniecības vietas atjaunošana</t>
  </si>
  <si>
    <t>04.11118</t>
  </si>
  <si>
    <t>LAD projekts Suntažu tirgus laukuma izveide</t>
  </si>
  <si>
    <t>Attīstības nodaļa</t>
  </si>
  <si>
    <t>Jaunatnes aktivitātes</t>
  </si>
  <si>
    <t>Jauniešu garantijas ietvaros projekta "PROTI un DARI!" īstenošana</t>
  </si>
  <si>
    <t>04.210</t>
  </si>
  <si>
    <t xml:space="preserve">Lauksaimniecība </t>
  </si>
  <si>
    <t>04.2101</t>
  </si>
  <si>
    <t xml:space="preserve">   Vispārējie lauksaimniecības izdevumi</t>
  </si>
  <si>
    <t>04.2102</t>
  </si>
  <si>
    <t xml:space="preserve">Centrālās Baltijas jūras reģiona programmas projekts "Nordic urban planning:  holistic approach for extreme weather" (NOAH) </t>
  </si>
  <si>
    <t>04.2103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</si>
  <si>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</si>
  <si>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04.220</t>
  </si>
  <si>
    <t>Mežsaimniecība un medniecība</t>
  </si>
  <si>
    <t>04.4301</t>
  </si>
  <si>
    <t>Būvvalde</t>
  </si>
  <si>
    <t>04.510</t>
  </si>
  <si>
    <t>Autotransports</t>
  </si>
  <si>
    <t>04.510010</t>
  </si>
  <si>
    <t xml:space="preserve">       Ceļu būvniecībai un remontiem</t>
  </si>
  <si>
    <t>04.51002</t>
  </si>
  <si>
    <t>Gājēju ceļa no Pārogres stacijas līdz Pārogres gatvei rekonstrukcija</t>
  </si>
  <si>
    <t>04.51003</t>
  </si>
  <si>
    <t>Zilokalnu un Vidus prospekta krustojuma satiksmes organizācija</t>
  </si>
  <si>
    <t>Pārējais autotransports</t>
  </si>
  <si>
    <t>04.51005</t>
  </si>
  <si>
    <t>Blaumaņa ielas Ogrē pārbūve</t>
  </si>
  <si>
    <t>04.51007</t>
  </si>
  <si>
    <t xml:space="preserve">     Grants ceļu bez cietā seguma posmu pārbūve Ogres novadā</t>
  </si>
  <si>
    <t>04.51015</t>
  </si>
  <si>
    <t>Parka ielas pārbūve</t>
  </si>
  <si>
    <t>04.51016</t>
  </si>
  <si>
    <t>Projekts "Uzņēmējdarbības attīstība Ogres stacijas rajonā, pārbūvējot uzņēmējiem svarīgu ielas posmu un laukumu Ogrē'' un Stacijas laukuma stāvlaukuma pārbūve.</t>
  </si>
  <si>
    <t>04.51017</t>
  </si>
  <si>
    <t>Birzgales ielas, Ogrē pārbūve</t>
  </si>
  <si>
    <t>04.51018</t>
  </si>
  <si>
    <t>Iekārtā (gājēju) tilta pār Ogres upi teritorijā starp J.Čakstes pr. un Ogres ielu Ogrē, būvniecība</t>
  </si>
  <si>
    <t>04.51019</t>
  </si>
  <si>
    <t>Gājēju ceļa izbūve Jaunogres prospekta posmā no Baldones ielas līdz Raiņa prospektam, Ogrē</t>
  </si>
  <si>
    <t>04.51020</t>
  </si>
  <si>
    <t>Rožu ielas Ogrē pārbūve</t>
  </si>
  <si>
    <t>04.51021</t>
  </si>
  <si>
    <t>Gājēju tuneļa apgaismojuma ierīkošana Upes pr. 19 un Skolas iela 18, Ogrē</t>
  </si>
  <si>
    <t>04.51022</t>
  </si>
  <si>
    <t>Egļu ielas Ogrē pārbūve</t>
  </si>
  <si>
    <t>04.51023</t>
  </si>
  <si>
    <t>Kadiķu ielas Ogrē pārbūve</t>
  </si>
  <si>
    <t>04.51024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</si>
  <si>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</si>
  <si>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</si>
  <si>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</si>
  <si>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Gājēju ietves izbūve Madlienā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</si>
  <si>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</si>
  <si>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</si>
  <si>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</si>
  <si>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</si>
  <si>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</si>
  <si>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</si>
  <si>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</si>
  <si>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</si>
  <si>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</si>
  <si>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</si>
  <si>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</si>
  <si>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</si>
  <si>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</si>
  <si>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</si>
  <si>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</si>
  <si>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</si>
  <si>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</si>
  <si>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</si>
  <si>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04.51036</t>
  </si>
  <si>
    <t>Gājēju celiņa no Ogres trošu tilta līdz gājēju pārejai izbūve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</si>
  <si>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</si>
  <si>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</si>
  <si>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</si>
  <si>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</si>
  <si>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</si>
  <si>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</si>
  <si>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04.51040</t>
  </si>
  <si>
    <t>"Meža prospekta posms piekļuves nodrošināšanai skolas un sporta ēkai Meža prospektā 17, Ogrē"</t>
  </si>
  <si>
    <t>Projekts "Riekstu ielas izbūve"</t>
  </si>
  <si>
    <t>Projekts Raiņa ielas-Gaismas ielas, edgarakauliņa, Austrinu ceļa atjaunošana</t>
  </si>
  <si>
    <t>Uzvaras, Meža ielas atjaunošana</t>
  </si>
  <si>
    <t>3 Ielu atjaunošanas projekti Lielvārdē, ziemeļu pusē</t>
  </si>
  <si>
    <t>04.600</t>
  </si>
  <si>
    <t>Sakari</t>
  </si>
  <si>
    <t>04.6001</t>
  </si>
  <si>
    <t>Publisko interneta pieejas punktu attīstība</t>
  </si>
  <si>
    <t>04.7301</t>
  </si>
  <si>
    <t>Tūrisma informācijas centrs</t>
  </si>
  <si>
    <t>04.730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</si>
  <si>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</si>
  <si>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</si>
  <si>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</si>
  <si>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 xml:space="preserve"> Projekts Īpaši aizsargājamās dabas teritorijas Daugava pie Kaibalas dabas aizsardzības plānā noteikto tūrisma un dabas aizsardzības aktivitāšu ieviešana</t>
  </si>
  <si>
    <t>05.100</t>
  </si>
  <si>
    <t>Ielu tīrīšanai, atkritumu savākšanai,teritoriju labiekārtošanai</t>
  </si>
  <si>
    <t>05.1007</t>
  </si>
  <si>
    <t xml:space="preserve">      Koncesija atkritumu apsaimniekošana</t>
  </si>
  <si>
    <t>05.200</t>
  </si>
  <si>
    <t>05.2001</t>
  </si>
  <si>
    <t xml:space="preserve">       Lietus ūdens kanalizācija </t>
  </si>
  <si>
    <t xml:space="preserve">       Notekūdeņu (savākšana un attīrīšana)</t>
  </si>
  <si>
    <t>Vides piesārņojuma novēršana un samazināšana</t>
  </si>
  <si>
    <t>05.30001</t>
  </si>
  <si>
    <t>Energoefektivitātes pasākumi</t>
  </si>
  <si>
    <t>05.30002</t>
  </si>
  <si>
    <t>Siltumnīcefekta gāzu emisiju samazināšana izbūvējot Ogres Centrālo bibliotēkas ēku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</si>
  <si>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</si>
  <si>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</si>
  <si>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</si>
  <si>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</si>
  <si>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05.400</t>
  </si>
  <si>
    <t>Bioloģiskās daudzveidības un ainavas aizsardzība</t>
  </si>
  <si>
    <t>05.4001</t>
  </si>
  <si>
    <t xml:space="preserve">   Bioloģiskās daudzveidības un ainavas aizsardzība</t>
  </si>
  <si>
    <t>Pašvaldības teritoriju un mājokļu apsaimniekošana</t>
  </si>
  <si>
    <t>06.100</t>
  </si>
  <si>
    <t xml:space="preserve">Mājokļu attīstība </t>
  </si>
  <si>
    <t>06.1001</t>
  </si>
  <si>
    <t>Mājokļu attīstība pašvaldībā</t>
  </si>
  <si>
    <t>06.2001</t>
  </si>
  <si>
    <t>Teritoriju attīstība ( projektēšanai )</t>
  </si>
  <si>
    <t>06.300</t>
  </si>
  <si>
    <t>Vispārējie ūdens apgādes izdevumi</t>
  </si>
  <si>
    <t>06.3002</t>
  </si>
  <si>
    <t>Urbuma un ūdensapgādes sistēmas būvniecība Krapē daudzdzīvokļu mājai “Modernieki”</t>
  </si>
  <si>
    <t>06.400</t>
  </si>
  <si>
    <t>06.600</t>
  </si>
  <si>
    <t>Pārējā citur nekvalificētā pašvaldību teritoriju un mājokļu apsaimniekošanas darbība</t>
  </si>
  <si>
    <t>06.60001</t>
  </si>
  <si>
    <t xml:space="preserve">       mājokļu apsaimniekošana</t>
  </si>
  <si>
    <t>06.60002</t>
  </si>
  <si>
    <t xml:space="preserve">       siltumapgāde</t>
  </si>
  <si>
    <t xml:space="preserve">       kapu saimniecība</t>
  </si>
  <si>
    <t>06.60004</t>
  </si>
  <si>
    <t>Dabas un bioloģiskās daudzveidības saglabāšanas un aizsardzības pasākumi īpaši aizsargājamajā dabas teritorijā "Ogres ieleja"</t>
  </si>
  <si>
    <t>06.60006</t>
  </si>
  <si>
    <t xml:space="preserve">       Projektu konkurss "Veidojam vidi ap mums Ogres novadā"</t>
  </si>
  <si>
    <t xml:space="preserve">      Īpašumu uzmērīšanai un reģistrēšanai Zemesgrāmatā</t>
  </si>
  <si>
    <t>06.60008</t>
  </si>
  <si>
    <t xml:space="preserve">      Pārējie izdevumi</t>
  </si>
  <si>
    <t>06.60009</t>
  </si>
  <si>
    <t xml:space="preserve">      Nevalstisko organizāciju projektu atbalstam</t>
  </si>
  <si>
    <t xml:space="preserve">      Saimniecības nodaļa</t>
  </si>
  <si>
    <t>06.60012</t>
  </si>
  <si>
    <t xml:space="preserve">      Pašvaldības teritoriju labiekārtošana</t>
  </si>
  <si>
    <t>06.60015</t>
  </si>
  <si>
    <t>Viedo tehnoloģiju ieviešana Ogres pilsētas apgaismojuma sistēmā</t>
  </si>
  <si>
    <t>06.60022</t>
  </si>
  <si>
    <t>SIA Ogres namsaimnieks finansējums domes deliģēto funkciju izpildei</t>
  </si>
  <si>
    <t>06.60024</t>
  </si>
  <si>
    <t>Vides aizsardzības proj. "Lobes ezera apsaimniekošanas plāna izstrāde"</t>
  </si>
  <si>
    <t>06.60026</t>
  </si>
  <si>
    <t>Ogres bijušās sanatorijas ieejas vestibils</t>
  </si>
  <si>
    <t>06.60027</t>
  </si>
  <si>
    <t>Sūkņu stacijas projektēšana</t>
  </si>
  <si>
    <t>06.60028</t>
  </si>
  <si>
    <t>Jauniešu mājas būvprojekta izstrāde</t>
  </si>
  <si>
    <t>06.60029</t>
  </si>
  <si>
    <t>Tirgus laukuma Suntažos uzturēšanai</t>
  </si>
  <si>
    <t>06.60030</t>
  </si>
  <si>
    <t>Bākas uz mola projektēšana un būvniecība</t>
  </si>
  <si>
    <t>06.60031</t>
  </si>
  <si>
    <t>Projekts "Sugu un biotopu stāvokļa uzlabošanas pasākumi īpaši aizsargājamajā dabas teritorijā "Ogres ieleja""</t>
  </si>
  <si>
    <t>06.60032</t>
  </si>
  <si>
    <t>Investīciju projekts "Inženierbūves atjaunošana" Zvaigžņu iela 11, Ogrē</t>
  </si>
  <si>
    <t xml:space="preserve">Teritoriju un mājokļu apsaimniekošana </t>
  </si>
  <si>
    <t>0.600</t>
  </si>
  <si>
    <t>Birzgales komunālā nodaļa</t>
  </si>
  <si>
    <t>Autoceļu fonds</t>
  </si>
  <si>
    <t>Ielu apgaismojuma infrastruktūras atjaunošana /paplašināšana (Kaibalas skola -Silakalni-Krasti, Burtnieku iela, Jumpravas pag. Inženieru un Dzelzceļa iela, Dzelmes)</t>
  </si>
  <si>
    <t>EKLV projektēšana</t>
  </si>
  <si>
    <t>Sabiedrības līdzlemta budžetēšana. Iedzīvotāju projekta ideju relizācija atbilstoši Attīstības programmai</t>
  </si>
  <si>
    <t>Lielvārdes KC Jumta un lielās zāles remontam</t>
  </si>
  <si>
    <t>Lēdmanes pagasta teritorijas "Gaismas" laukuma labiekārtošanas darbi (bruģēšana + apgaismojums).</t>
  </si>
  <si>
    <t>Dzīvojamās mājas "Vecavoti" fasādes remonts</t>
  </si>
  <si>
    <t xml:space="preserve">  SIA Lielvārdes Remte-pašvaldības teritorijas un kapu apsaimniekošanai domes finansējums deliģētās funkcijas izpildei</t>
  </si>
  <si>
    <t>SIA Lielvārdes Remte-pašvaldības īpašumu -mājokļu apsaimniekošnai finansējums domes deliģētās funkcijas izpildei</t>
  </si>
  <si>
    <t>Lielvārdes pilsētas Lāčplēša laukuma pārbūve</t>
  </si>
  <si>
    <t>SIA Ikšķiles māja finansējums domes deliģēto funkciju izpildei</t>
  </si>
  <si>
    <t>07.000</t>
  </si>
  <si>
    <t>Veselība</t>
  </si>
  <si>
    <t>07.210</t>
  </si>
  <si>
    <t>Ambulatorās ārstniecības iestādes</t>
  </si>
  <si>
    <t>07.2101</t>
  </si>
  <si>
    <t xml:space="preserve">       Ģimenes ārstu prakse </t>
  </si>
  <si>
    <t>07.4501</t>
  </si>
  <si>
    <t xml:space="preserve">      SAM 9.2.4.2. Pasākumi vietējās sabiedrības slimību profilaksei un veselības veicināšanai</t>
  </si>
  <si>
    <t>07.4502</t>
  </si>
  <si>
    <t xml:space="preserve">     Veselības veicināšanas pasākumiem</t>
  </si>
  <si>
    <t>07.450</t>
  </si>
  <si>
    <t>Projekts ESF Lielvārdes pilsētas veselības veicināšana</t>
  </si>
  <si>
    <t>Projekts ERAF Lielvārdes poliklīnikas infrastruktūras uzlabošana A.Kauliņas un L.Rancānes  ārsta praksēm</t>
  </si>
  <si>
    <t xml:space="preserve"> Veselības veicināšana-Projekts ESF Nr. 9.3.2.0/19/A/127-"Lielvārdes poliklīnikas infrastr.ārstu praksē</t>
  </si>
  <si>
    <t>08.100</t>
  </si>
  <si>
    <t>Atpūtas un sporta  pasākumi</t>
  </si>
  <si>
    <t xml:space="preserve">       Sporta pasākumu rīkošanai</t>
  </si>
  <si>
    <t>08.1002</t>
  </si>
  <si>
    <t xml:space="preserve">       Komandas vai individuālu sacensību dalībnieku atbalstam</t>
  </si>
  <si>
    <t>08.1004</t>
  </si>
  <si>
    <t xml:space="preserve">       Struktūrvienība peldbaseins  "Neptūns"</t>
  </si>
  <si>
    <t>08.200</t>
  </si>
  <si>
    <t>Kultūra</t>
  </si>
  <si>
    <t xml:space="preserve">    Bibliotēkas </t>
  </si>
  <si>
    <t>08.220</t>
  </si>
  <si>
    <t xml:space="preserve">    Muzeji un izstādes</t>
  </si>
  <si>
    <t>08.2202</t>
  </si>
  <si>
    <t xml:space="preserve">          Vēstures un mākslas muzejs</t>
  </si>
  <si>
    <t>08.2204</t>
  </si>
  <si>
    <t xml:space="preserve">    Sudrabu Edžus memoriālā istaba</t>
  </si>
  <si>
    <t>Birzgales muzejs "Rūķi"</t>
  </si>
  <si>
    <t xml:space="preserve">    Kultūras centri, nami</t>
  </si>
  <si>
    <t>08.2301</t>
  </si>
  <si>
    <t xml:space="preserve">    Kultūras centri - tautas nami</t>
  </si>
  <si>
    <t>08.2303</t>
  </si>
  <si>
    <t xml:space="preserve">    Komunikāciju centrs Ķeipenē</t>
  </si>
  <si>
    <t>08.2304</t>
  </si>
  <si>
    <t xml:space="preserve">    Finansējums PA "Ogres kultūras centrs"</t>
  </si>
  <si>
    <t>Kultūras pārvalde</t>
  </si>
  <si>
    <t xml:space="preserve">Sports </t>
  </si>
  <si>
    <t>08.290</t>
  </si>
  <si>
    <t>Pārējā citur neklasificētā kultūra</t>
  </si>
  <si>
    <t>08.29001</t>
  </si>
  <si>
    <t xml:space="preserve">    Kultūras aktivitātes / pasākumi</t>
  </si>
  <si>
    <t>08.29002</t>
  </si>
  <si>
    <t xml:space="preserve">    Pilsētas dekorēšana svētkiem</t>
  </si>
  <si>
    <t>08.29003</t>
  </si>
  <si>
    <t xml:space="preserve">    Pensionēto izglītības darbinieku pasāk.</t>
  </si>
  <si>
    <t>08.29004</t>
  </si>
  <si>
    <t xml:space="preserve">    Dalībai dziesmu un deju svētkos</t>
  </si>
  <si>
    <t xml:space="preserve">    Papildus aktivitātes  Ogres novada pašvaldības iestādēs (vasaras nometnes)</t>
  </si>
  <si>
    <t>08.29008</t>
  </si>
  <si>
    <t>Kultūras mantojuma saglabāšana un attīstība Daugavas ceļā</t>
  </si>
  <si>
    <t>08.29011</t>
  </si>
  <si>
    <t xml:space="preserve">       Projektu konkurss RADI Ogres novadam (Kultūras, sporta un izglītības pasākumi, mācības, kursi)</t>
  </si>
  <si>
    <t>08.29012</t>
  </si>
  <si>
    <t>Zaļā tūrisma ceļu attīstība Latvijas un Krievijas pierobežas reģionā ” Greenways (Zaļais ceļš Rīga – Pleskava)LV-RU-006</t>
  </si>
  <si>
    <t>08.29022</t>
  </si>
  <si>
    <t>LAD projekts "Ogresgala Tautas nama laukuma labiekārtošana" Nr.19-04-AL02-A019.2202-000006.</t>
  </si>
  <si>
    <t>08.29023</t>
  </si>
  <si>
    <t>Brīvdabas skatuves būvniecība  un laukuma labiekārtošana Meņģelē</t>
  </si>
  <si>
    <t>08.29024</t>
  </si>
  <si>
    <t xml:space="preserve">LAD projekts  "Rotaļu laukuma izveide Ogres novada Ķeipenes pagastā" </t>
  </si>
  <si>
    <t>08.29025</t>
  </si>
  <si>
    <t>"Ogre-Eiropas kultūras galvaspilsēta 2027"</t>
  </si>
  <si>
    <t>08.29026</t>
  </si>
  <si>
    <t>Ivestīciju projekts "Esošās ēkas rekonstrukcija Taurupes muižas klēts pārbūve"</t>
  </si>
  <si>
    <t>08.300</t>
  </si>
  <si>
    <t>Apraides un izdevniecības pakalpojumi</t>
  </si>
  <si>
    <t>08.3101</t>
  </si>
  <si>
    <t>Televīzija</t>
  </si>
  <si>
    <t>Izdevniecība ( Novada informatīvie izdevumi )</t>
  </si>
  <si>
    <t>08.4001</t>
  </si>
  <si>
    <t>Reliģisko organizāciju un citu biedrību un nodibinājumu pakalpojumi (Sakrālā mantojuma saglabāšana)</t>
  </si>
  <si>
    <t>08.600</t>
  </si>
  <si>
    <t>Pārējie citur neklasificētie sporta, atpūtas, kultūras un reliģijas pakalpojumi</t>
  </si>
  <si>
    <t xml:space="preserve">Līdzfinansējumi </t>
  </si>
  <si>
    <t>Līdzfinansējumi dienas centriem</t>
  </si>
  <si>
    <t>Tūrisma attīstība</t>
  </si>
  <si>
    <t>ES struktūrf.proj."Vietējās sabiedr.veselības veicināš.un slimību profil.Ķeguma nov."</t>
  </si>
  <si>
    <t>Projekts "Daugava pie Kaibalas"</t>
  </si>
  <si>
    <t>Leader projekts 2020</t>
  </si>
  <si>
    <t xml:space="preserve">Pirmsskolas izglītība 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</si>
  <si>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</si>
  <si>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</si>
  <si>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</si>
  <si>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</si>
  <si>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</si>
  <si>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</si>
  <si>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</si>
  <si>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</si>
  <si>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</si>
  <si>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</si>
  <si>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</si>
  <si>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</si>
  <si>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</si>
  <si>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</si>
  <si>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PII "Urdaviņa"</t>
  </si>
  <si>
    <t>PII "Čiekuriņš"</t>
  </si>
  <si>
    <t>PII Tīnūžu sākumskolā</t>
  </si>
  <si>
    <t>PII "Gaismiņa"</t>
  </si>
  <si>
    <t>PII "Birztaliņa"</t>
  </si>
  <si>
    <t>PII Ķeguma komercvidusskola</t>
  </si>
  <si>
    <t xml:space="preserve"> VPII "Pūt vējiņi" </t>
  </si>
  <si>
    <t>Jaunas VPII būvniecība</t>
  </si>
  <si>
    <t>09.10010</t>
  </si>
  <si>
    <t>Finansējums bērniem, kuri apmeklē privātās pirmsskolas izglītības iestādes</t>
  </si>
  <si>
    <t>Finansējums privātiem bērnu uzraudzības pakalpojumu sniedzējiem</t>
  </si>
  <si>
    <t>09.211</t>
  </si>
  <si>
    <t>Sākumskolas (ISCED-97 1. līmenis)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</si>
  <si>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</si>
  <si>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</si>
  <si>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</si>
  <si>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</si>
  <si>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</si>
  <si>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Ogres ģimnāzija</t>
  </si>
  <si>
    <t>09.21903</t>
  </si>
  <si>
    <t>Jaunogres vidusskola</t>
  </si>
  <si>
    <t>09.21904</t>
  </si>
  <si>
    <t>Ogresgala pamatskola</t>
  </si>
  <si>
    <t>09.21905</t>
  </si>
  <si>
    <t xml:space="preserve">Ķeipenes pamatskola </t>
  </si>
  <si>
    <t>09.21906</t>
  </si>
  <si>
    <t>Madlienas vidusskola</t>
  </si>
  <si>
    <t>09.21907</t>
  </si>
  <si>
    <t>Taurupes pamatskola</t>
  </si>
  <si>
    <t>09.21908</t>
  </si>
  <si>
    <t>Suntažu vidusskola</t>
  </si>
  <si>
    <t>Erasmus + programma  Līg.Nr. 2018-1-LV01-KA229-046985_1</t>
  </si>
  <si>
    <t>ESF proj.Nr.8.3.5.0/16/I/001"Karjeras atbalsts visp.un prof. izglītības iestādēs"</t>
  </si>
  <si>
    <t>Valdemāra pamatskola</t>
  </si>
  <si>
    <t>Edkara Kauliņa Lielvārdes vidusskola</t>
  </si>
  <si>
    <t>ES fonda projekta Nr. 8.3.5.0/16/I001 "Karjeras atbalsts vispārējās un profesionālās izglītības</t>
  </si>
  <si>
    <t xml:space="preserve">  E.Kauliņa Lielvārdes vidusskola ERASMUS+ programmas projekts Nr.2019-1-ES01-KA229-064176-4</t>
  </si>
  <si>
    <t>Atbalsts izglītojamo individuālo kompetenču attīstībai</t>
  </si>
  <si>
    <t>Interešu izglītības iestādes</t>
  </si>
  <si>
    <t>09.21912</t>
  </si>
  <si>
    <t>Finansējums bērniem, kuri apmeklē privātās izglītības iestādes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</si>
  <si>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</si>
  <si>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</si>
  <si>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</si>
  <si>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</si>
  <si>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</si>
  <si>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</si>
  <si>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</si>
  <si>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09.5104</t>
  </si>
  <si>
    <t>Mākslas skola</t>
  </si>
  <si>
    <t>Madlienas mūzikas un mākslas skola</t>
  </si>
  <si>
    <t>09.5107</t>
  </si>
  <si>
    <t>Ogres Mūzikas un mākslas skola</t>
  </si>
  <si>
    <t>Lielvārdes sporta centrs</t>
  </si>
  <si>
    <t>Lielvārdes Mūzikas un mākslas skola</t>
  </si>
  <si>
    <t xml:space="preserve"> ERASMUS+"A.L.C.H.M.I.A" PROJEKTS Nr.2020-1-FI01-KA227-SCH-092716 Lielvārdes Mūzikas un mākslas skola</t>
  </si>
  <si>
    <t>Ikšķiles Sporta skola</t>
  </si>
  <si>
    <t>Ikšķiles Mūzikas un mākslas skola</t>
  </si>
  <si>
    <t>Finansējums bērniem, kuri apmeklē privātās interešu izglītības iestādes</t>
  </si>
  <si>
    <t>09.600</t>
  </si>
  <si>
    <t>Izglītības papildu pakalpojumi</t>
  </si>
  <si>
    <t>09.60010</t>
  </si>
  <si>
    <t>Ēdināšanas izmaksu kompensācijas</t>
  </si>
  <si>
    <t>09.600139</t>
  </si>
  <si>
    <t>Ēdināšana Ogres skolās</t>
  </si>
  <si>
    <t>09.60020</t>
  </si>
  <si>
    <t>Skolnieku pārvadājumi</t>
  </si>
  <si>
    <t>Skolēnu vasaras nodarbinātības pasākumi</t>
  </si>
  <si>
    <t>Izglītības atbalsta pasākumi, bērnu vasaras nometne</t>
  </si>
  <si>
    <t>09.810</t>
  </si>
  <si>
    <t>Pārējā izglītības vadība (Izglītības pārvalde)</t>
  </si>
  <si>
    <t>Pašvaldību savstrapējie norēkini par izglītības paklpojumiem</t>
  </si>
  <si>
    <t>09.820</t>
  </si>
  <si>
    <t>Pārējā citur neklasificētā izglītība (izglītības projektu realizācija)</t>
  </si>
  <si>
    <t>09.82001</t>
  </si>
  <si>
    <t>Karjeras atbalsts vispārējās un profesionālās izglītības iestādēs</t>
  </si>
  <si>
    <t>Atbalsts priekšlaicīgas mācību pārtraukšanas samazināšanai (Pumpurs)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</si>
  <si>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</si>
  <si>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</si>
  <si>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</si>
  <si>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</si>
  <si>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</si>
  <si>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</si>
  <si>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</si>
  <si>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</si>
  <si>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09.82007</t>
  </si>
  <si>
    <t xml:space="preserve">     Projekts Skolēnu autobusi (Šveice)</t>
  </si>
  <si>
    <t>Projekts Skolēnu autobusi (Soc.droš.tīkls)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</si>
  <si>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</si>
  <si>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</si>
  <si>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</si>
  <si>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</si>
  <si>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09.82011</t>
  </si>
  <si>
    <t>Erasmus+programmas projekts "ALLready a Success to School Life" (Pilnībā gatavs veiksmei skolā) Nr.2018-1-TR01-KA201-059716.Sākumsk.</t>
  </si>
  <si>
    <t>09.82028</t>
  </si>
  <si>
    <t xml:space="preserve">       Nordplus programma - Ogres Mūzikas skolas projekts "Innovative Bridge of Music"</t>
  </si>
  <si>
    <t>09.82030</t>
  </si>
  <si>
    <t xml:space="preserve">      8.1.2.SAM "Uzlabot vispārējās izglītības iestāžu mācību vidi Ogres novadā"</t>
  </si>
  <si>
    <t>09.82032</t>
  </si>
  <si>
    <t>Pārējās izglītības iestāžu pedagogu profesionālās kompetences  pilnveide (Ģimnāzija)</t>
  </si>
  <si>
    <t>09.82037</t>
  </si>
  <si>
    <t>Ogres 1. vidusskolas ERASMUS programmas 2. pamatdarbības starpskolu stratēģisko partnerību projekts "21. gadsimta globalizācijas un ilgtspējības izaicinājumi"</t>
  </si>
  <si>
    <t>09.82038</t>
  </si>
  <si>
    <t>Ģimnāzijas ERASMUS programmas 2. pamatdarbības starpskolu stratēģisko partnerību projekts "Rītdienas mācīšana"</t>
  </si>
  <si>
    <t>09.82039</t>
  </si>
  <si>
    <t>09.82041</t>
  </si>
  <si>
    <t>Sākumskolas ERASMUS programmas 2. pamatdarbības starpskolu stratēģisko partnerību projekts "Kam ir bail no matemātikas"</t>
  </si>
  <si>
    <t>09.82042</t>
  </si>
  <si>
    <t>Erasmus programmas projekts Digitālās kompetences darba tirgū jauniešiem</t>
  </si>
  <si>
    <t>09.82043</t>
  </si>
  <si>
    <t>Ogres 1. vidusskolas ERASMUS programmas 2. pamatdarbības stratēģiskās partnerības projekts "Tavu teorētisko zināšanu lietojums praksē"</t>
  </si>
  <si>
    <t>09.82045</t>
  </si>
  <si>
    <t>Ogres 1. vidusskolas ERASMUS programmas 1. pamatdarbības mobilitātes projekts "No vārdiem pie darbiem: mūsdienīgu lietpratību veicinoša skola"</t>
  </si>
  <si>
    <t>09.82046</t>
  </si>
  <si>
    <t xml:space="preserve">Erasmus + programmas projekts Nr.2018-1-EE01-KA229-047133 4 Darbīgās bites (Dzīpariņš) </t>
  </si>
  <si>
    <t>09.82047</t>
  </si>
  <si>
    <t>Projekts "TRĪS.KOPĀ.LABĀK", "Starpnovadu un starpinstitūciju sadarbība jaunatnes politikas īstenošanai vietējā līmenī".</t>
  </si>
  <si>
    <t>09.82048</t>
  </si>
  <si>
    <t>Erasmus programmas projekts Nr.2020-1-LV01-KA101-077352 Skolu mācību mobilitāte (ģimnāzija)</t>
  </si>
  <si>
    <t>09.82049</t>
  </si>
  <si>
    <t>Erasmus programmas projekts Nr.2020-1-IT02-KA229-079156 2, Skolas apmaiņas partnerība (Jaunogres vsk.)</t>
  </si>
  <si>
    <t>09.82050</t>
  </si>
  <si>
    <t>Erasmus programmas projekts Nr.2020-1-PL01-KA229-081399 6 Es izaicinu vecumu ar sparu, (ģimnāzija)</t>
  </si>
  <si>
    <t>09.82051</t>
  </si>
  <si>
    <t>Erasmus programmas projekts Nr.2020-1-TR01-KA229-093575 5 Atklāj patieso dzīvi, (ģimnāzija)</t>
  </si>
  <si>
    <t>09.82052</t>
  </si>
  <si>
    <t>Erasmus programmas projekts Nr.2020-1-FR01-KA229-079905 2, Sagatavo mūs nākotnei, (ģimnāzija)</t>
  </si>
  <si>
    <t>09.82053</t>
  </si>
  <si>
    <t>Erasmus programmas projekts Nr.2020-1-TR01-KA229-093837 4, , (ģimnāzija)</t>
  </si>
  <si>
    <t>Erasmus programmas projekts Nr.2020-1-LV01-KA101-077362 Skolu mācību mobilitāte (Madlienas)</t>
  </si>
  <si>
    <t>09.82055</t>
  </si>
  <si>
    <t>ES projekts Digitālo mācību un metodisko līdzekļu izstrāde Uzdevumi.lv modernizācijai Nr.8.3.1.2/19/A/005.(1.vsk.)</t>
  </si>
  <si>
    <t>09.82056</t>
  </si>
  <si>
    <t>Jaunu Pašvaldības pakalpojumu sniegšanas veidu attīstība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</si>
  <si>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</si>
  <si>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</si>
  <si>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</si>
  <si>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</si>
  <si>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09.82059</t>
  </si>
  <si>
    <t>Vides pieejamības nodrošināšanai Ogres Valsts ģimnāzijai</t>
  </si>
  <si>
    <t>09.82060</t>
  </si>
  <si>
    <t>"Pašvaldības ēkas fasādes un kabinetu (telpu grupu) atjaunošana Ziedu ielā3, Ķeipenē"</t>
  </si>
  <si>
    <t>09.82061</t>
  </si>
  <si>
    <t>Atbalsts bērnu un jauniešu nometņu organizēšanai Ogres novada pašvaldības iestādēs</t>
  </si>
  <si>
    <t>Izglītības atbalsta pasākumi (izglītības nodaļa)</t>
  </si>
  <si>
    <t xml:space="preserve"> ESF projekta "Proti un Dari" Nr.8.3.3.0/15/I/001 īstenošana</t>
  </si>
  <si>
    <t>Erasmus+ 2020-1-FR01-KA229-080395_3 Jumpravas pamatskola</t>
  </si>
  <si>
    <t>Erasmus+ 2020-1-PL01-KA229-081470_4 Jumpravas pamatskola</t>
  </si>
  <si>
    <t>Erasmus+ 2020-1-EE01-KA229-077961_4 Jumpravas pamatskola</t>
  </si>
  <si>
    <t>Erasmus+ 2020-1-LV01-KA229-077484 Jumpravas pamatskola</t>
  </si>
  <si>
    <t>Erasmus+ 2020-1-AT01-KA229-078145_3 Jumpravas pamatskola</t>
  </si>
  <si>
    <t>Ikšķiles vidusskola - ERASMUS+ programma Skolu apmaiņas partnerība</t>
  </si>
  <si>
    <t xml:space="preserve"> ERASMUS + projekts Cross-sectorial cooperation for reaching out to the youth</t>
  </si>
  <si>
    <t>ERASMUS + projekts The power of youth - Shaking the Present, Building the Future</t>
  </si>
  <si>
    <t>Skolēnu vasaras nodarbinātības programma</t>
  </si>
  <si>
    <t>Jaunatnes starptautisko programmu aģentūras projekts "Atbalsts IKvienam jaunietim"</t>
  </si>
  <si>
    <t>10.120</t>
  </si>
  <si>
    <t xml:space="preserve"> Sociālā aizsardzība invaliditātes gadījumā (asistenti)</t>
  </si>
  <si>
    <t>10.400</t>
  </si>
  <si>
    <t>Atbalsts ģimenēm ar bērniem (Bāriņtiesas)</t>
  </si>
  <si>
    <t>Aprūpes pakalpojumi bērniem</t>
  </si>
  <si>
    <t>10.500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</si>
  <si>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</si>
  <si>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</si>
  <si>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</si>
  <si>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</si>
  <si>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</si>
  <si>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10.70002</t>
  </si>
  <si>
    <t>Pabalsts maznodrošinātām ģimenēm</t>
  </si>
  <si>
    <t>10.70003</t>
  </si>
  <si>
    <t>Sociālā dienesta asistentu pakalpojumi</t>
  </si>
  <si>
    <t>Pansionāts "Madliena"</t>
  </si>
  <si>
    <t>Ķeguma SAC "Senliepas"</t>
  </si>
  <si>
    <t>10.70006</t>
  </si>
  <si>
    <t>10.70007</t>
  </si>
  <si>
    <t>Sociālo pakalpojumu atbalsta sistēmas pilnveide</t>
  </si>
  <si>
    <t>10.70008</t>
  </si>
  <si>
    <t>Profesionālā darba attīstība pašvaldībās, 9.2.1.1/15/I/001</t>
  </si>
  <si>
    <t>10.70009</t>
  </si>
  <si>
    <t>Konkurss Vides pieejamības nodrošināšana invalīdiem</t>
  </si>
  <si>
    <t>10.70010</t>
  </si>
  <si>
    <t xml:space="preserve">Sabiedriskās organizācijas </t>
  </si>
  <si>
    <t>10.70011</t>
  </si>
  <si>
    <t>Sociālo pakalpojumu atbalsta sistēmas pilnveide projekta (GRT) Nr.9.2.2.2/16/I/001.</t>
  </si>
  <si>
    <t>10.70015</t>
  </si>
  <si>
    <t xml:space="preserve">       ES projekts "Deinstitucionalizācija un sociālie pakalpojumi personām ar invaliditāti un bērniem"</t>
  </si>
  <si>
    <t>10.70016</t>
  </si>
  <si>
    <t>ERAF "Pakalpojumu infrastruktūras attīstība deinstitualizācijas plānu īstenošanai"</t>
  </si>
  <si>
    <t xml:space="preserve"> Izglītības atbalsta pasākumi-sociālie pedagogi</t>
  </si>
  <si>
    <t>10.900</t>
  </si>
  <si>
    <t>Pārējā citur neklasificētā sociālā aizsardzība</t>
  </si>
  <si>
    <t>10.910</t>
  </si>
  <si>
    <t>Bērnu vasaras nometnes (Jumpravā, Dienas centra)</t>
  </si>
  <si>
    <t>Pabalsti administrācija</t>
  </si>
  <si>
    <t>Skolēnu nodarbinātība</t>
  </si>
  <si>
    <t>COVID-19</t>
  </si>
  <si>
    <t>Kopā izdevumi:</t>
  </si>
  <si>
    <t>F40 02 00 20</t>
  </si>
  <si>
    <t xml:space="preserve">Aizņēmumu atmaksa        </t>
  </si>
  <si>
    <t>F55 01 00 10</t>
  </si>
  <si>
    <t>SIA "Lielvārdes Remte" ieguldījums pamatkapitālā</t>
  </si>
  <si>
    <t>PSIA "Ikšķiles māja" ieguldījums pamatkapitālā</t>
  </si>
  <si>
    <t>F20010000 AB</t>
  </si>
  <si>
    <t>Līdzekļu atlikums uz gada beigām (Kases apgrozāmie līdzekļi)  F22010020</t>
  </si>
  <si>
    <t>01.830    7230</t>
  </si>
  <si>
    <t>Pašvaldību  uzturēšanas izdevumu transferti padotības iestādēm</t>
  </si>
  <si>
    <t>Atalgojums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</si>
  <si>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</si>
  <si>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</si>
  <si>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</si>
  <si>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Krājumi,materiāli,energoresursi,prece,biroja preces un inventārs, ko neuzskaita  5000. kodā</t>
  </si>
  <si>
    <t>Izdevumi periodikas iegādei</t>
  </si>
  <si>
    <t>Budžeta iestāžu nodokļu maksājumi</t>
  </si>
  <si>
    <t>Pakalpojumi, kurus budžeta iestādes apmaksā noteikto funkciju ietvaros, kas nav iestādes administratīvie izdevumi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</si>
  <si>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</si>
  <si>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</si>
  <si>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</si>
  <si>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</si>
  <si>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 xml:space="preserve">Sociālie pabalsti naudā </t>
  </si>
  <si>
    <t>Sociālie pabalsti natūrā</t>
  </si>
  <si>
    <t>Pārējie maksājumi iedzīvotājiem natūrā un kompensācijas</t>
  </si>
  <si>
    <t>Kompensācijas, kuras izmaksā personām, pamatojoties uz Latvijas tiesu nolēmumiem</t>
  </si>
  <si>
    <t>Pašvaldību uzturēšanas izdevumu transferti</t>
  </si>
  <si>
    <t>Starptautiskā sadarbība</t>
  </si>
  <si>
    <t>Zaudējumi no valūtas kursa svārstībām</t>
  </si>
  <si>
    <t>Pārējie iepriekš neuzskaitītie budžeta izdevumi, kas veidojas pēc uzkrāšanas principa un nav uzskaitīti citos 8000 apakškodos</t>
  </si>
  <si>
    <t>Kapitālo izdevumu transferti</t>
  </si>
  <si>
    <t xml:space="preserve"> IZDEVUMI KOPĀ</t>
  </si>
  <si>
    <t>Ogres novada pašvaldības 2021.gada pamatbudžeta ieņēmumi</t>
  </si>
  <si>
    <t>Ogres novada pašvaldības 2021. gada pamatbudžeta  izdevumi atbilstoši funkcionālajām kategorijām</t>
  </si>
  <si>
    <t>Ogres novada pašvaldības 2021. gada pamatbudžeta  izdevumi atbilstoši ekonomiskajām kategorijām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</si>
</sst>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#,##0\ &quot;Ls&quot;;[Red]\-#,##0\ &quot;Ls&quot;"/>
    <numFmt numFmtId="18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1" applyNumberFormat="0" applyAlignment="0" applyProtection="0"/>
    <xf numFmtId="0" fontId="42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horizontal="righ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3" fontId="6" fillId="0" borderId="11" xfId="0" applyNumberFormat="1" applyFont="1" applyFill="1" applyBorder="1" applyAlignment="1" applyProtection="1">
      <alignment horizontal="right" wrapText="1"/>
      <protection/>
    </xf>
    <xf numFmtId="3" fontId="55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2" fillId="0" borderId="15" xfId="52" applyFont="1" applyFill="1" applyBorder="1" applyAlignment="1">
      <alignment vertical="center" wrapText="1"/>
      <protection/>
    </xf>
    <xf numFmtId="0" fontId="12" fillId="0" borderId="16" xfId="52" applyFont="1" applyFill="1" applyBorder="1" applyAlignment="1">
      <alignment vertical="center" wrapText="1"/>
      <protection/>
    </xf>
    <xf numFmtId="3" fontId="10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left"/>
    </xf>
    <xf numFmtId="3" fontId="12" fillId="0" borderId="20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3" fontId="12" fillId="0" borderId="28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wrapText="1"/>
    </xf>
    <xf numFmtId="3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0" fontId="10" fillId="0" borderId="31" xfId="0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wrapText="1"/>
    </xf>
    <xf numFmtId="3" fontId="12" fillId="0" borderId="35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/>
    </xf>
    <xf numFmtId="3" fontId="12" fillId="0" borderId="36" xfId="0" applyNumberFormat="1" applyFont="1" applyFill="1" applyBorder="1" applyAlignment="1">
      <alignment horizontal="left"/>
    </xf>
    <xf numFmtId="3" fontId="12" fillId="0" borderId="31" xfId="0" applyNumberFormat="1" applyFont="1" applyFill="1" applyBorder="1" applyAlignment="1">
      <alignment wrapText="1"/>
    </xf>
    <xf numFmtId="3" fontId="12" fillId="34" borderId="12" xfId="0" applyNumberFormat="1" applyFont="1" applyFill="1" applyBorder="1" applyAlignment="1">
      <alignment wrapText="1"/>
    </xf>
    <xf numFmtId="3" fontId="12" fillId="0" borderId="37" xfId="0" applyNumberFormat="1" applyFont="1" applyFill="1" applyBorder="1" applyAlignment="1">
      <alignment/>
    </xf>
    <xf numFmtId="3" fontId="12" fillId="0" borderId="37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 applyProtection="1">
      <alignment horizontal="left" wrapText="1"/>
      <protection/>
    </xf>
    <xf numFmtId="3" fontId="12" fillId="0" borderId="31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horizontal="left" wrapText="1"/>
      <protection/>
    </xf>
    <xf numFmtId="3" fontId="12" fillId="0" borderId="12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wrapText="1"/>
    </xf>
    <xf numFmtId="3" fontId="10" fillId="0" borderId="33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49" fontId="10" fillId="0" borderId="19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left" wrapText="1"/>
    </xf>
    <xf numFmtId="3" fontId="12" fillId="0" borderId="22" xfId="0" applyNumberFormat="1" applyFont="1" applyFill="1" applyBorder="1" applyAlignment="1">
      <alignment horizontal="right" wrapText="1"/>
    </xf>
    <xf numFmtId="49" fontId="12" fillId="0" borderId="22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wrapText="1"/>
    </xf>
    <xf numFmtId="3" fontId="10" fillId="0" borderId="37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 wrapText="1"/>
    </xf>
    <xf numFmtId="3" fontId="12" fillId="0" borderId="13" xfId="50" applyNumberFormat="1" applyFont="1" applyFill="1" applyBorder="1" applyAlignment="1">
      <alignment horizontal="left" wrapText="1"/>
      <protection/>
    </xf>
    <xf numFmtId="3" fontId="10" fillId="0" borderId="39" xfId="54" applyNumberFormat="1" applyFont="1" applyBorder="1" applyAlignment="1">
      <alignment wrapText="1"/>
      <protection/>
    </xf>
    <xf numFmtId="3" fontId="10" fillId="0" borderId="35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left" wrapText="1"/>
    </xf>
    <xf numFmtId="3" fontId="12" fillId="0" borderId="12" xfId="0" applyNumberFormat="1" applyFont="1" applyFill="1" applyBorder="1" applyAlignment="1">
      <alignment horizontal="left"/>
    </xf>
    <xf numFmtId="49" fontId="12" fillId="0" borderId="19" xfId="54" applyNumberFormat="1" applyFont="1" applyBorder="1" applyAlignment="1">
      <alignment horizontal="right"/>
      <protection/>
    </xf>
    <xf numFmtId="0" fontId="12" fillId="0" borderId="29" xfId="50" applyFont="1" applyBorder="1" applyAlignment="1">
      <alignment horizontal="left" wrapText="1"/>
      <protection/>
    </xf>
    <xf numFmtId="0" fontId="12" fillId="0" borderId="13" xfId="54" applyFont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left" wrapText="1"/>
      <protection/>
    </xf>
    <xf numFmtId="3" fontId="12" fillId="0" borderId="12" xfId="50" applyNumberFormat="1" applyFont="1" applyFill="1" applyBorder="1" applyAlignment="1">
      <alignment horizontal="left" vertical="center" wrapText="1"/>
      <protection/>
    </xf>
    <xf numFmtId="0" fontId="13" fillId="0" borderId="12" xfId="50" applyFont="1" applyBorder="1" applyAlignment="1">
      <alignment horizontal="left" wrapText="1"/>
      <protection/>
    </xf>
    <xf numFmtId="3" fontId="12" fillId="0" borderId="12" xfId="50" applyNumberFormat="1" applyFont="1" applyFill="1" applyBorder="1" applyAlignment="1">
      <alignment horizontal="left" wrapText="1"/>
      <protection/>
    </xf>
    <xf numFmtId="49" fontId="12" fillId="0" borderId="22" xfId="0" applyNumberFormat="1" applyFont="1" applyFill="1" applyBorder="1" applyAlignment="1">
      <alignment horizontal="right"/>
    </xf>
    <xf numFmtId="0" fontId="12" fillId="0" borderId="12" xfId="50" applyFont="1" applyFill="1" applyBorder="1" applyAlignment="1">
      <alignment horizontal="center" wrapText="1"/>
      <protection/>
    </xf>
    <xf numFmtId="0" fontId="12" fillId="0" borderId="20" xfId="50" applyFont="1" applyBorder="1" applyAlignment="1">
      <alignment horizontal="left" wrapText="1"/>
      <protection/>
    </xf>
    <xf numFmtId="3" fontId="12" fillId="0" borderId="20" xfId="0" applyNumberFormat="1" applyFont="1" applyFill="1" applyBorder="1" applyAlignment="1">
      <alignment horizontal="left" wrapText="1"/>
    </xf>
    <xf numFmtId="49" fontId="12" fillId="0" borderId="22" xfId="54" applyNumberFormat="1" applyFont="1" applyBorder="1" applyAlignment="1">
      <alignment horizontal="right"/>
      <protection/>
    </xf>
    <xf numFmtId="0" fontId="13" fillId="33" borderId="12" xfId="50" applyFont="1" applyFill="1" applyBorder="1" applyAlignment="1">
      <alignment horizontal="left" wrapText="1"/>
      <protection/>
    </xf>
    <xf numFmtId="0" fontId="12" fillId="0" borderId="1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3" fillId="0" borderId="20" xfId="50" applyFont="1" applyBorder="1" applyAlignment="1">
      <alignment horizontal="left" wrapText="1"/>
      <protection/>
    </xf>
    <xf numFmtId="0" fontId="12" fillId="0" borderId="20" xfId="50" applyFont="1" applyFill="1" applyBorder="1" applyAlignment="1">
      <alignment wrapText="1"/>
      <protection/>
    </xf>
    <xf numFmtId="0" fontId="12" fillId="0" borderId="20" xfId="50" applyFont="1" applyFill="1" applyBorder="1" applyAlignment="1">
      <alignment horizontal="left" wrapText="1"/>
      <protection/>
    </xf>
    <xf numFmtId="3" fontId="10" fillId="0" borderId="20" xfId="0" applyNumberFormat="1" applyFont="1" applyFill="1" applyBorder="1" applyAlignment="1">
      <alignment horizontal="left" wrapText="1"/>
    </xf>
    <xf numFmtId="3" fontId="10" fillId="0" borderId="22" xfId="54" applyNumberFormat="1" applyFont="1" applyBorder="1" applyAlignment="1">
      <alignment horizontal="right"/>
      <protection/>
    </xf>
    <xf numFmtId="3" fontId="10" fillId="0" borderId="12" xfId="54" applyNumberFormat="1" applyFont="1" applyBorder="1" applyAlignment="1">
      <alignment wrapText="1"/>
      <protection/>
    </xf>
    <xf numFmtId="49" fontId="12" fillId="0" borderId="22" xfId="54" applyNumberFormat="1" applyFont="1" applyFill="1" applyBorder="1" applyAlignment="1">
      <alignment horizontal="right"/>
      <protection/>
    </xf>
    <xf numFmtId="3" fontId="12" fillId="0" borderId="39" xfId="54" applyNumberFormat="1" applyFont="1" applyBorder="1" applyAlignment="1">
      <alignment wrapText="1"/>
      <protection/>
    </xf>
    <xf numFmtId="3" fontId="12" fillId="0" borderId="12" xfId="54" applyNumberFormat="1" applyFont="1" applyBorder="1" applyAlignment="1">
      <alignment wrapText="1"/>
      <protection/>
    </xf>
    <xf numFmtId="3" fontId="10" fillId="0" borderId="15" xfId="0" applyNumberFormat="1" applyFont="1" applyFill="1" applyBorder="1" applyAlignment="1">
      <alignment horizontal="left" wrapText="1"/>
    </xf>
    <xf numFmtId="3" fontId="12" fillId="0" borderId="27" xfId="0" applyNumberFormat="1" applyFont="1" applyFill="1" applyBorder="1" applyAlignment="1">
      <alignment horizontal="right"/>
    </xf>
    <xf numFmtId="3" fontId="12" fillId="0" borderId="20" xfId="50" applyNumberFormat="1" applyFont="1" applyFill="1" applyBorder="1" applyAlignment="1">
      <alignment horizontal="left" wrapText="1"/>
      <protection/>
    </xf>
    <xf numFmtId="3" fontId="12" fillId="0" borderId="34" xfId="0" applyNumberFormat="1" applyFont="1" applyFill="1" applyBorder="1" applyAlignment="1">
      <alignment horizontal="right"/>
    </xf>
    <xf numFmtId="0" fontId="12" fillId="0" borderId="20" xfId="54" applyFont="1" applyBorder="1" applyAlignment="1">
      <alignment horizontal="left" wrapText="1"/>
      <protection/>
    </xf>
    <xf numFmtId="3" fontId="12" fillId="0" borderId="40" xfId="0" applyNumberFormat="1" applyFont="1" applyFill="1" applyBorder="1" applyAlignment="1">
      <alignment horizontal="left" wrapText="1"/>
    </xf>
    <xf numFmtId="3" fontId="12" fillId="33" borderId="12" xfId="54" applyNumberFormat="1" applyFont="1" applyFill="1" applyBorder="1" applyAlignment="1">
      <alignment horizontal="left" wrapText="1"/>
      <protection/>
    </xf>
    <xf numFmtId="0" fontId="12" fillId="33" borderId="12" xfId="0" applyFont="1" applyFill="1" applyBorder="1" applyAlignment="1">
      <alignment horizontal="left" wrapText="1"/>
    </xf>
    <xf numFmtId="0" fontId="17" fillId="0" borderId="12" xfId="54" applyFont="1" applyBorder="1" applyAlignment="1">
      <alignment horizontal="left" wrapText="1"/>
      <protection/>
    </xf>
    <xf numFmtId="0" fontId="9" fillId="0" borderId="12" xfId="54" applyFont="1" applyBorder="1" applyAlignment="1">
      <alignment horizontal="left" wrapText="1"/>
      <protection/>
    </xf>
    <xf numFmtId="0" fontId="11" fillId="0" borderId="12" xfId="0" applyFont="1" applyFill="1" applyBorder="1" applyAlignment="1">
      <alignment wrapText="1"/>
    </xf>
    <xf numFmtId="0" fontId="12" fillId="0" borderId="12" xfId="54" applyFont="1" applyBorder="1" applyAlignment="1">
      <alignment wrapText="1"/>
      <protection/>
    </xf>
    <xf numFmtId="0" fontId="55" fillId="0" borderId="12" xfId="0" applyFont="1" applyFill="1" applyBorder="1" applyAlignment="1">
      <alignment horizontal="left" wrapText="1"/>
    </xf>
    <xf numFmtId="0" fontId="12" fillId="0" borderId="12" xfId="54" applyFont="1" applyFill="1" applyBorder="1" applyAlignment="1">
      <alignment wrapText="1"/>
      <protection/>
    </xf>
    <xf numFmtId="0" fontId="12" fillId="0" borderId="39" xfId="54" applyFont="1" applyBorder="1" applyAlignment="1">
      <alignment wrapText="1"/>
      <protection/>
    </xf>
    <xf numFmtId="0" fontId="12" fillId="0" borderId="12" xfId="54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 horizontal="left" wrapText="1"/>
    </xf>
    <xf numFmtId="0" fontId="12" fillId="0" borderId="12" xfId="50" applyFont="1" applyFill="1" applyBorder="1" applyAlignment="1">
      <alignment horizontal="left" wrapText="1"/>
      <protection/>
    </xf>
    <xf numFmtId="0" fontId="12" fillId="0" borderId="13" xfId="50" applyFont="1" applyFill="1" applyBorder="1" applyAlignment="1">
      <alignment horizontal="left" wrapText="1"/>
      <protection/>
    </xf>
    <xf numFmtId="3" fontId="10" fillId="0" borderId="13" xfId="0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wrapText="1"/>
    </xf>
    <xf numFmtId="3" fontId="10" fillId="0" borderId="25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12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3" fontId="10" fillId="0" borderId="41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3" fontId="12" fillId="0" borderId="12" xfId="51" applyNumberFormat="1" applyFont="1" applyFill="1" applyBorder="1" applyAlignment="1">
      <alignment horizontal="left" wrapText="1"/>
      <protection/>
    </xf>
    <xf numFmtId="3" fontId="10" fillId="0" borderId="2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wrapText="1"/>
    </xf>
    <xf numFmtId="3" fontId="10" fillId="0" borderId="4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12" xfId="50" applyNumberFormat="1" applyFont="1" applyBorder="1" applyAlignment="1">
      <alignment horizontal="left" wrapText="1"/>
      <protection/>
    </xf>
    <xf numFmtId="3" fontId="13" fillId="0" borderId="12" xfId="50" applyNumberFormat="1" applyFont="1" applyBorder="1" applyAlignment="1">
      <alignment horizontal="left" wrapText="1"/>
      <protection/>
    </xf>
    <xf numFmtId="3" fontId="13" fillId="0" borderId="39" xfId="50" applyNumberFormat="1" applyFont="1" applyBorder="1" applyAlignment="1">
      <alignment horizontal="left" wrapText="1"/>
      <protection/>
    </xf>
    <xf numFmtId="3" fontId="13" fillId="0" borderId="13" xfId="50" applyNumberFormat="1" applyFont="1" applyBorder="1" applyAlignment="1">
      <alignment horizontal="left" wrapText="1"/>
      <protection/>
    </xf>
    <xf numFmtId="3" fontId="12" fillId="0" borderId="23" xfId="50" applyNumberFormat="1" applyFont="1" applyFill="1" applyBorder="1" applyAlignment="1">
      <alignment horizontal="left" wrapText="1"/>
      <protection/>
    </xf>
    <xf numFmtId="3" fontId="12" fillId="0" borderId="12" xfId="0" applyNumberFormat="1" applyFont="1" applyFill="1" applyBorder="1" applyAlignment="1">
      <alignment horizontal="left" wrapText="1"/>
    </xf>
    <xf numFmtId="3" fontId="12" fillId="0" borderId="12" xfId="51" applyNumberFormat="1" applyFont="1" applyBorder="1" applyAlignment="1">
      <alignment horizontal="left" wrapText="1"/>
      <protection/>
    </xf>
    <xf numFmtId="0" fontId="12" fillId="0" borderId="12" xfId="51" applyFont="1" applyFill="1" applyBorder="1" applyAlignment="1">
      <alignment horizontal="left" vertical="center" wrapText="1"/>
      <protection/>
    </xf>
    <xf numFmtId="0" fontId="12" fillId="0" borderId="12" xfId="51" applyFont="1" applyFill="1" applyBorder="1" applyAlignment="1">
      <alignment horizontal="left" wrapText="1"/>
      <protection/>
    </xf>
    <xf numFmtId="0" fontId="12" fillId="0" borderId="23" xfId="0" applyFont="1" applyFill="1" applyBorder="1" applyAlignment="1">
      <alignment horizontal="left" wrapText="1"/>
    </xf>
    <xf numFmtId="3" fontId="10" fillId="0" borderId="31" xfId="0" applyNumberFormat="1" applyFont="1" applyFill="1" applyBorder="1" applyAlignment="1">
      <alignment wrapText="1"/>
    </xf>
    <xf numFmtId="0" fontId="13" fillId="0" borderId="39" xfId="50" applyFont="1" applyBorder="1" applyAlignment="1">
      <alignment horizontal="left" wrapText="1"/>
      <protection/>
    </xf>
    <xf numFmtId="0" fontId="12" fillId="0" borderId="39" xfId="50" applyFont="1" applyFill="1" applyBorder="1" applyAlignment="1">
      <alignment horizontal="left" wrapText="1"/>
      <protection/>
    </xf>
    <xf numFmtId="0" fontId="12" fillId="0" borderId="12" xfId="50" applyFont="1" applyBorder="1" applyAlignment="1">
      <alignment horizontal="left" wrapText="1"/>
      <protection/>
    </xf>
    <xf numFmtId="0" fontId="10" fillId="0" borderId="20" xfId="50" applyFont="1" applyBorder="1" applyAlignment="1">
      <alignment horizontal="left" wrapText="1"/>
      <protection/>
    </xf>
    <xf numFmtId="3" fontId="12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>
      <alignment horizontal="center" wrapText="1"/>
    </xf>
    <xf numFmtId="3" fontId="12" fillId="0" borderId="0" xfId="49" applyNumberFormat="1" applyFont="1" applyFill="1" applyBorder="1" applyAlignment="1">
      <alignment horizontal="left" wrapText="1"/>
      <protection/>
    </xf>
    <xf numFmtId="3" fontId="16" fillId="0" borderId="0" xfId="0" applyNumberFormat="1" applyFont="1" applyFill="1" applyBorder="1" applyAlignment="1">
      <alignment horizontal="right" wrapText="1"/>
    </xf>
    <xf numFmtId="3" fontId="10" fillId="0" borderId="36" xfId="0" applyNumberFormat="1" applyFont="1" applyFill="1" applyBorder="1" applyAlignment="1">
      <alignment horizontal="left"/>
    </xf>
    <xf numFmtId="3" fontId="12" fillId="0" borderId="45" xfId="0" applyNumberFormat="1" applyFont="1" applyFill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3" fontId="12" fillId="0" borderId="37" xfId="0" applyNumberFormat="1" applyFont="1" applyFill="1" applyBorder="1" applyAlignment="1">
      <alignment wrapText="1"/>
    </xf>
    <xf numFmtId="3" fontId="12" fillId="0" borderId="48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3" fontId="15" fillId="0" borderId="0" xfId="0" applyNumberFormat="1" applyFont="1" applyBorder="1" applyAlignment="1">
      <alignment wrapText="1"/>
    </xf>
    <xf numFmtId="3" fontId="10" fillId="0" borderId="47" xfId="0" applyNumberFormat="1" applyFont="1" applyFill="1" applyBorder="1" applyAlignment="1">
      <alignment/>
    </xf>
    <xf numFmtId="3" fontId="12" fillId="0" borderId="4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50" xfId="0" applyNumberFormat="1" applyFont="1" applyFill="1" applyBorder="1" applyAlignment="1">
      <alignment/>
    </xf>
    <xf numFmtId="3" fontId="10" fillId="0" borderId="22" xfId="0" applyNumberFormat="1" applyFont="1" applyFill="1" applyBorder="1" applyAlignment="1" applyProtection="1">
      <alignment/>
      <protection/>
    </xf>
    <xf numFmtId="3" fontId="10" fillId="0" borderId="26" xfId="0" applyNumberFormat="1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3" fontId="10" fillId="0" borderId="51" xfId="0" applyNumberFormat="1" applyFont="1" applyFill="1" applyBorder="1" applyAlignment="1" applyProtection="1">
      <alignment/>
      <protection/>
    </xf>
    <xf numFmtId="3" fontId="12" fillId="0" borderId="37" xfId="0" applyNumberFormat="1" applyFont="1" applyFill="1" applyBorder="1" applyAlignment="1" applyProtection="1">
      <alignment horizontal="left" wrapText="1"/>
      <protection/>
    </xf>
    <xf numFmtId="3" fontId="10" fillId="0" borderId="37" xfId="0" applyNumberFormat="1" applyFont="1" applyFill="1" applyBorder="1" applyAlignment="1" applyProtection="1">
      <alignment horizontal="right"/>
      <protection/>
    </xf>
    <xf numFmtId="3" fontId="10" fillId="0" borderId="52" xfId="0" applyNumberFormat="1" applyFont="1" applyFill="1" applyBorder="1" applyAlignment="1" applyProtection="1">
      <alignment horizontal="right"/>
      <protection/>
    </xf>
    <xf numFmtId="3" fontId="10" fillId="0" borderId="53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2" fillId="0" borderId="53" xfId="0" applyNumberFormat="1" applyFont="1" applyFill="1" applyBorder="1" applyAlignment="1">
      <alignment/>
    </xf>
    <xf numFmtId="49" fontId="12" fillId="0" borderId="34" xfId="0" applyNumberFormat="1" applyFont="1" applyFill="1" applyBorder="1" applyAlignment="1">
      <alignment horizontal="right"/>
    </xf>
    <xf numFmtId="3" fontId="10" fillId="0" borderId="34" xfId="54" applyNumberFormat="1" applyFont="1" applyBorder="1" applyAlignment="1">
      <alignment horizontal="right"/>
      <protection/>
    </xf>
    <xf numFmtId="3" fontId="12" fillId="0" borderId="54" xfId="0" applyNumberFormat="1" applyFont="1" applyFill="1" applyBorder="1" applyAlignment="1">
      <alignment/>
    </xf>
    <xf numFmtId="3" fontId="12" fillId="0" borderId="52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49" fontId="12" fillId="0" borderId="34" xfId="54" applyNumberFormat="1" applyFont="1" applyBorder="1" applyAlignment="1">
      <alignment horizontal="right"/>
      <protection/>
    </xf>
    <xf numFmtId="3" fontId="10" fillId="0" borderId="55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 wrapText="1"/>
    </xf>
    <xf numFmtId="49" fontId="12" fillId="0" borderId="19" xfId="54" applyNumberFormat="1" applyFont="1" applyFill="1" applyBorder="1" applyAlignment="1">
      <alignment horizontal="right"/>
      <protection/>
    </xf>
    <xf numFmtId="49" fontId="12" fillId="0" borderId="34" xfId="54" applyNumberFormat="1" applyFont="1" applyFill="1" applyBorder="1" applyAlignment="1">
      <alignment horizontal="right"/>
      <protection/>
    </xf>
    <xf numFmtId="0" fontId="12" fillId="0" borderId="39" xfId="54" applyFont="1" applyBorder="1" applyAlignment="1">
      <alignment horizontal="left" wrapText="1"/>
      <protection/>
    </xf>
    <xf numFmtId="49" fontId="10" fillId="0" borderId="22" xfId="54" applyNumberFormat="1" applyFont="1" applyFill="1" applyBorder="1" applyAlignment="1">
      <alignment horizontal="right"/>
      <protection/>
    </xf>
    <xf numFmtId="49" fontId="10" fillId="0" borderId="27" xfId="54" applyNumberFormat="1" applyFont="1" applyFill="1" applyBorder="1" applyAlignment="1">
      <alignment horizontal="right"/>
      <protection/>
    </xf>
    <xf numFmtId="49" fontId="12" fillId="0" borderId="51" xfId="54" applyNumberFormat="1" applyFont="1" applyFill="1" applyBorder="1" applyAlignment="1">
      <alignment horizontal="right"/>
      <protection/>
    </xf>
    <xf numFmtId="3" fontId="12" fillId="0" borderId="19" xfId="54" applyNumberFormat="1" applyFont="1" applyFill="1" applyBorder="1" applyAlignment="1">
      <alignment horizontal="right"/>
      <protection/>
    </xf>
    <xf numFmtId="3" fontId="12" fillId="0" borderId="22" xfId="54" applyNumberFormat="1" applyFont="1" applyFill="1" applyBorder="1" applyAlignment="1">
      <alignment horizontal="right"/>
      <protection/>
    </xf>
    <xf numFmtId="49" fontId="10" fillId="0" borderId="36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3" fontId="18" fillId="0" borderId="56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_2009.g plāns apst 3" xfId="49"/>
    <cellStyle name="Normal_PROJEKTI_2016_PLĀNS_Aija un Inese" xfId="50"/>
    <cellStyle name="Normal_PROJEKTI_2016_PLĀNS_Aija un Inese 2" xfId="51"/>
    <cellStyle name="Normal_Sheet1_Pielikumi oktobra korekcijam 2" xfId="52"/>
    <cellStyle name="Nosaukums" xfId="53"/>
    <cellStyle name="Parasts 2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zoomScalePageLayoutView="0" workbookViewId="0" topLeftCell="A1">
      <selection activeCell="G439" sqref="G439"/>
    </sheetView>
  </sheetViews>
  <sheetFormatPr defaultColWidth="9.140625" defaultRowHeight="15"/>
  <cols>
    <col min="1" max="1" width="13.28125" style="28" customWidth="1"/>
    <col min="2" max="2" width="41.00390625" style="29" customWidth="1"/>
    <col min="3" max="3" width="11.00390625" style="28" customWidth="1"/>
    <col min="4" max="4" width="10.28125" style="28" customWidth="1"/>
    <col min="5" max="16384" width="9.140625" style="28" customWidth="1"/>
  </cols>
  <sheetData>
    <row r="1" spans="3:4" ht="15">
      <c r="C1" s="30" t="s">
        <v>218</v>
      </c>
      <c r="D1" s="30"/>
    </row>
    <row r="2" spans="1:4" ht="15">
      <c r="A2" s="32"/>
      <c r="C2" s="30" t="s">
        <v>219</v>
      </c>
      <c r="D2" s="30"/>
    </row>
    <row r="3" spans="1:4" ht="15">
      <c r="A3" s="32"/>
      <c r="C3" s="30" t="s">
        <v>220</v>
      </c>
      <c r="D3" s="30"/>
    </row>
    <row r="5" spans="1:4" ht="37.5" customHeight="1">
      <c r="A5" s="251" t="s">
        <v>851</v>
      </c>
      <c r="B5" s="251"/>
      <c r="C5" s="213"/>
      <c r="D5" s="213"/>
    </row>
    <row r="6" spans="1:2" ht="15.75" thickBot="1">
      <c r="A6" s="32"/>
      <c r="B6" s="33"/>
    </row>
    <row r="7" spans="1:4" ht="135.75" thickBot="1">
      <c r="A7" s="34" t="s">
        <v>157</v>
      </c>
      <c r="B7" s="35" t="s">
        <v>221</v>
      </c>
      <c r="C7" s="36" t="s">
        <v>222</v>
      </c>
      <c r="D7" s="37" t="s">
        <v>223</v>
      </c>
    </row>
    <row r="8" spans="1:4" ht="15.75" thickBot="1">
      <c r="A8" s="38"/>
      <c r="B8" s="39" t="s">
        <v>224</v>
      </c>
      <c r="C8" s="41">
        <f>C9+C12+C18</f>
        <v>5178451</v>
      </c>
      <c r="D8" s="78">
        <f>D9+D12+D18</f>
        <v>0</v>
      </c>
    </row>
    <row r="9" spans="1:4" ht="15">
      <c r="A9" s="44" t="s">
        <v>225</v>
      </c>
      <c r="B9" s="45" t="s">
        <v>226</v>
      </c>
      <c r="C9" s="47">
        <f>SUM(C10:C11)</f>
        <v>4516810</v>
      </c>
      <c r="D9" s="52">
        <f>SUM(D10:D11)</f>
        <v>0</v>
      </c>
    </row>
    <row r="10" spans="1:4" ht="45">
      <c r="A10" s="48" t="s">
        <v>227</v>
      </c>
      <c r="B10" s="49" t="s">
        <v>228</v>
      </c>
      <c r="C10" s="51">
        <v>193837</v>
      </c>
      <c r="D10" s="52"/>
    </row>
    <row r="11" spans="1:4" ht="30">
      <c r="A11" s="48" t="s">
        <v>229</v>
      </c>
      <c r="B11" s="49" t="s">
        <v>230</v>
      </c>
      <c r="C11" s="51">
        <v>4322973</v>
      </c>
      <c r="D11" s="52"/>
    </row>
    <row r="12" spans="1:4" ht="15">
      <c r="A12" s="53" t="s">
        <v>231</v>
      </c>
      <c r="B12" s="49" t="s">
        <v>232</v>
      </c>
      <c r="C12" s="54">
        <f>C13</f>
        <v>648641</v>
      </c>
      <c r="D12" s="55">
        <f>D13</f>
        <v>0</v>
      </c>
    </row>
    <row r="13" spans="1:4" ht="15">
      <c r="A13" s="53" t="s">
        <v>233</v>
      </c>
      <c r="B13" s="49" t="s">
        <v>234</v>
      </c>
      <c r="C13" s="54">
        <f>SUM(C14:C16)</f>
        <v>648641</v>
      </c>
      <c r="D13" s="55">
        <f>SUM(D14:D16)</f>
        <v>0</v>
      </c>
    </row>
    <row r="14" spans="1:4" ht="15">
      <c r="A14" s="48" t="s">
        <v>160</v>
      </c>
      <c r="B14" s="49" t="s">
        <v>159</v>
      </c>
      <c r="C14" s="54">
        <v>443087</v>
      </c>
      <c r="D14" s="52"/>
    </row>
    <row r="15" spans="1:4" ht="15">
      <c r="A15" s="48" t="s">
        <v>235</v>
      </c>
      <c r="B15" s="49" t="s">
        <v>236</v>
      </c>
      <c r="C15" s="54">
        <v>73258</v>
      </c>
      <c r="D15" s="52"/>
    </row>
    <row r="16" spans="1:4" ht="15">
      <c r="A16" s="48" t="s">
        <v>237</v>
      </c>
      <c r="B16" s="49" t="s">
        <v>238</v>
      </c>
      <c r="C16" s="54">
        <v>132296</v>
      </c>
      <c r="D16" s="52"/>
    </row>
    <row r="17" spans="1:4" ht="15">
      <c r="A17" s="56" t="s">
        <v>239</v>
      </c>
      <c r="B17" s="57" t="s">
        <v>240</v>
      </c>
      <c r="C17" s="58"/>
      <c r="D17" s="55"/>
    </row>
    <row r="18" spans="1:4" ht="15.75" thickBot="1">
      <c r="A18" s="60" t="s">
        <v>241</v>
      </c>
      <c r="B18" s="61" t="s">
        <v>242</v>
      </c>
      <c r="C18" s="62">
        <v>13000</v>
      </c>
      <c r="D18" s="63"/>
    </row>
    <row r="19" spans="1:4" ht="15.75" thickBot="1">
      <c r="A19" s="38"/>
      <c r="B19" s="39" t="s">
        <v>243</v>
      </c>
      <c r="C19" s="41">
        <f>SUM(C20:C28)</f>
        <v>50756</v>
      </c>
      <c r="D19" s="78">
        <f>SUM(D20:D28)</f>
        <v>0</v>
      </c>
    </row>
    <row r="20" spans="1:4" ht="15">
      <c r="A20" s="64" t="s">
        <v>244</v>
      </c>
      <c r="B20" s="65" t="s">
        <v>245</v>
      </c>
      <c r="C20" s="66"/>
      <c r="D20" s="67"/>
    </row>
    <row r="21" spans="1:4" ht="30">
      <c r="A21" s="44" t="s">
        <v>161</v>
      </c>
      <c r="B21" s="45" t="s">
        <v>246</v>
      </c>
      <c r="C21" s="47"/>
      <c r="D21" s="52"/>
    </row>
    <row r="22" spans="1:4" ht="15">
      <c r="A22" s="44" t="s">
        <v>247</v>
      </c>
      <c r="B22" s="45" t="s">
        <v>248</v>
      </c>
      <c r="C22" s="68">
        <v>1518</v>
      </c>
      <c r="D22" s="52"/>
    </row>
    <row r="23" spans="1:4" ht="33" customHeight="1">
      <c r="A23" s="44" t="s">
        <v>249</v>
      </c>
      <c r="B23" s="45" t="s">
        <v>250</v>
      </c>
      <c r="C23" s="68"/>
      <c r="D23" s="52"/>
    </row>
    <row r="24" spans="1:4" ht="30">
      <c r="A24" s="53" t="s">
        <v>162</v>
      </c>
      <c r="B24" s="49" t="s">
        <v>251</v>
      </c>
      <c r="C24" s="54">
        <v>3463</v>
      </c>
      <c r="D24" s="52"/>
    </row>
    <row r="25" spans="1:4" ht="15">
      <c r="A25" s="53" t="s">
        <v>164</v>
      </c>
      <c r="B25" s="49" t="s">
        <v>163</v>
      </c>
      <c r="C25" s="54">
        <v>12650</v>
      </c>
      <c r="D25" s="52"/>
    </row>
    <row r="26" spans="1:4" ht="15">
      <c r="A26" s="53" t="s">
        <v>252</v>
      </c>
      <c r="B26" s="49" t="s">
        <v>253</v>
      </c>
      <c r="C26" s="51">
        <v>13825</v>
      </c>
      <c r="D26" s="52"/>
    </row>
    <row r="27" spans="1:4" ht="15">
      <c r="A27" s="53" t="s">
        <v>166</v>
      </c>
      <c r="B27" s="49" t="s">
        <v>165</v>
      </c>
      <c r="C27" s="51">
        <v>1300</v>
      </c>
      <c r="D27" s="52"/>
    </row>
    <row r="28" spans="1:4" ht="27.75" customHeight="1">
      <c r="A28" s="53" t="s">
        <v>254</v>
      </c>
      <c r="B28" s="49" t="s">
        <v>255</v>
      </c>
      <c r="C28" s="51">
        <v>18000</v>
      </c>
      <c r="D28" s="52"/>
    </row>
    <row r="29" spans="1:4" ht="58.5" thickBot="1">
      <c r="A29" s="69" t="s">
        <v>256</v>
      </c>
      <c r="B29" s="70" t="s">
        <v>257</v>
      </c>
      <c r="C29" s="71">
        <v>41385</v>
      </c>
      <c r="D29" s="63"/>
    </row>
    <row r="30" spans="1:4" ht="15.75" thickBot="1">
      <c r="A30" s="72" t="s">
        <v>258</v>
      </c>
      <c r="B30" s="39" t="s">
        <v>259</v>
      </c>
      <c r="C30" s="41">
        <f>SUM(C31:C31)</f>
        <v>1909904</v>
      </c>
      <c r="D30" s="78">
        <f>SUM(D31:D31)</f>
        <v>0</v>
      </c>
    </row>
    <row r="31" spans="1:4" ht="15.75" customHeight="1" thickBot="1">
      <c r="A31" s="73" t="s">
        <v>168</v>
      </c>
      <c r="B31" s="74" t="s">
        <v>167</v>
      </c>
      <c r="C31" s="47">
        <f>1917207-9973+2670</f>
        <v>1909904</v>
      </c>
      <c r="D31" s="52"/>
    </row>
    <row r="32" spans="1:4" ht="15.75" thickBot="1">
      <c r="A32" s="72" t="s">
        <v>260</v>
      </c>
      <c r="B32" s="39" t="s">
        <v>261</v>
      </c>
      <c r="C32" s="41">
        <f>SUM(C33:C35)</f>
        <v>97870</v>
      </c>
      <c r="D32" s="78">
        <f>SUM(D33:D35)</f>
        <v>100000</v>
      </c>
    </row>
    <row r="33" spans="1:4" ht="30">
      <c r="A33" s="44" t="s">
        <v>262</v>
      </c>
      <c r="B33" s="45" t="s">
        <v>263</v>
      </c>
      <c r="C33" s="47"/>
      <c r="D33" s="52"/>
    </row>
    <row r="34" spans="1:4" ht="30">
      <c r="A34" s="53" t="s">
        <v>264</v>
      </c>
      <c r="B34" s="49" t="s">
        <v>265</v>
      </c>
      <c r="C34" s="51">
        <f>150000-52130</f>
        <v>97870</v>
      </c>
      <c r="D34" s="52">
        <v>100000</v>
      </c>
    </row>
    <row r="35" spans="1:4" ht="26.25" customHeight="1" thickBot="1">
      <c r="A35" s="60" t="s">
        <v>169</v>
      </c>
      <c r="B35" s="75" t="s">
        <v>266</v>
      </c>
      <c r="C35" s="77"/>
      <c r="D35" s="63"/>
    </row>
    <row r="36" spans="1:4" ht="15.75" thickBot="1">
      <c r="A36" s="72" t="s">
        <v>267</v>
      </c>
      <c r="B36" s="39" t="s">
        <v>268</v>
      </c>
      <c r="C36" s="41">
        <f>SUM(C37,C38,C45)</f>
        <v>114306</v>
      </c>
      <c r="D36" s="78"/>
    </row>
    <row r="37" spans="1:4" ht="31.5">
      <c r="A37" s="79" t="s">
        <v>269</v>
      </c>
      <c r="B37" s="214" t="s">
        <v>270</v>
      </c>
      <c r="C37" s="47"/>
      <c r="D37" s="52"/>
    </row>
    <row r="38" spans="1:4" ht="43.5">
      <c r="A38" s="81" t="s">
        <v>171</v>
      </c>
      <c r="B38" s="82" t="s">
        <v>170</v>
      </c>
      <c r="C38" s="83">
        <f>SUM(C39:C44)</f>
        <v>103946</v>
      </c>
      <c r="D38" s="215">
        <f>SUM(D39:D44)</f>
        <v>0</v>
      </c>
    </row>
    <row r="39" spans="1:4" ht="30">
      <c r="A39" s="48" t="s">
        <v>271</v>
      </c>
      <c r="B39" s="49" t="s">
        <v>272</v>
      </c>
      <c r="C39" s="84"/>
      <c r="D39" s="86"/>
    </row>
    <row r="40" spans="1:4" ht="15">
      <c r="A40" s="48" t="s">
        <v>273</v>
      </c>
      <c r="B40" s="49" t="s">
        <v>274</v>
      </c>
      <c r="C40" s="84">
        <v>25983</v>
      </c>
      <c r="D40" s="86"/>
    </row>
    <row r="41" spans="1:4" ht="15">
      <c r="A41" s="48" t="s">
        <v>275</v>
      </c>
      <c r="B41" s="49" t="s">
        <v>276</v>
      </c>
      <c r="C41" s="54"/>
      <c r="D41" s="52"/>
    </row>
    <row r="42" spans="1:4" ht="30">
      <c r="A42" s="48" t="s">
        <v>277</v>
      </c>
      <c r="B42" s="49" t="s">
        <v>278</v>
      </c>
      <c r="C42" s="54">
        <v>6500</v>
      </c>
      <c r="D42" s="52"/>
    </row>
    <row r="43" spans="1:4" ht="15">
      <c r="A43" s="48" t="s">
        <v>279</v>
      </c>
      <c r="B43" s="49" t="s">
        <v>280</v>
      </c>
      <c r="C43" s="54">
        <v>39404</v>
      </c>
      <c r="D43" s="52"/>
    </row>
    <row r="44" spans="1:4" ht="30">
      <c r="A44" s="48" t="s">
        <v>281</v>
      </c>
      <c r="B44" s="49" t="s">
        <v>282</v>
      </c>
      <c r="C44" s="54">
        <v>32059</v>
      </c>
      <c r="D44" s="52"/>
    </row>
    <row r="45" spans="1:4" ht="30" thickBot="1">
      <c r="A45" s="81" t="s">
        <v>283</v>
      </c>
      <c r="B45" s="82" t="s">
        <v>284</v>
      </c>
      <c r="C45" s="87">
        <v>10360</v>
      </c>
      <c r="D45" s="216"/>
    </row>
    <row r="46" spans="1:9" ht="15.75" thickBot="1">
      <c r="A46" s="88"/>
      <c r="B46" s="89" t="s">
        <v>285</v>
      </c>
      <c r="C46" s="90">
        <f>SUM(C8+C19+C29+C30+C32+C36)</f>
        <v>7392672</v>
      </c>
      <c r="D46" s="217">
        <f>SUM(D8+D19+D29+D30+D32+D36)</f>
        <v>100000</v>
      </c>
      <c r="I46" s="99"/>
    </row>
    <row r="47" spans="1:4" ht="15">
      <c r="A47" s="218" t="s">
        <v>286</v>
      </c>
      <c r="B47" s="91" t="s">
        <v>287</v>
      </c>
      <c r="C47" s="92">
        <f>416566-173401</f>
        <v>243165</v>
      </c>
      <c r="D47" s="219"/>
    </row>
    <row r="48" spans="1:4" ht="15">
      <c r="A48" s="220"/>
      <c r="B48" s="95" t="s">
        <v>288</v>
      </c>
      <c r="C48" s="94">
        <f>SUM(C46:C47)</f>
        <v>7635837</v>
      </c>
      <c r="D48" s="221">
        <f>SUM(D46:D47)</f>
        <v>100000</v>
      </c>
    </row>
    <row r="49" spans="1:4" ht="18" customHeight="1">
      <c r="A49" s="222" t="s">
        <v>289</v>
      </c>
      <c r="B49" s="96" t="s">
        <v>290</v>
      </c>
      <c r="C49" s="50">
        <v>2630839</v>
      </c>
      <c r="D49" s="52">
        <v>74838</v>
      </c>
    </row>
    <row r="50" spans="1:4" ht="15">
      <c r="A50" s="222" t="s">
        <v>291</v>
      </c>
      <c r="B50" s="223" t="s">
        <v>292</v>
      </c>
      <c r="C50" s="50"/>
      <c r="D50" s="52"/>
    </row>
    <row r="51" spans="1:4" ht="15.75" thickBot="1">
      <c r="A51" s="224"/>
      <c r="B51" s="225" t="s">
        <v>293</v>
      </c>
      <c r="C51" s="226">
        <f>SUM(C48:C49)</f>
        <v>10266676</v>
      </c>
      <c r="D51" s="227">
        <f>SUM(D48:D49)</f>
        <v>174838</v>
      </c>
    </row>
    <row r="52" spans="1:4" ht="15">
      <c r="A52" s="97"/>
      <c r="B52" s="98"/>
      <c r="C52" s="43"/>
      <c r="D52" s="43"/>
    </row>
    <row r="53" spans="1:4" ht="15">
      <c r="A53" s="99"/>
      <c r="B53" s="29" t="s">
        <v>149</v>
      </c>
      <c r="C53" s="99"/>
      <c r="D53" s="99"/>
    </row>
    <row r="54" spans="1:4" ht="15">
      <c r="A54" s="99"/>
      <c r="C54" s="99"/>
      <c r="D54" s="99"/>
    </row>
    <row r="55" spans="1:4" ht="15">
      <c r="A55" s="97"/>
      <c r="B55" s="98"/>
      <c r="C55" s="101" t="s">
        <v>294</v>
      </c>
      <c r="D55" s="101"/>
    </row>
    <row r="56" spans="1:4" ht="15">
      <c r="A56" s="97"/>
      <c r="B56" s="98"/>
      <c r="C56" s="101" t="s">
        <v>219</v>
      </c>
      <c r="D56" s="101"/>
    </row>
    <row r="57" spans="1:4" ht="15">
      <c r="A57" s="102"/>
      <c r="B57" s="70"/>
      <c r="C57" s="101" t="s">
        <v>220</v>
      </c>
      <c r="D57" s="101"/>
    </row>
    <row r="58" spans="1:4" ht="15">
      <c r="A58" s="102"/>
      <c r="B58" s="70"/>
      <c r="C58" s="99"/>
      <c r="D58" s="99"/>
    </row>
    <row r="59" spans="1:4" ht="39.75" customHeight="1" thickBot="1">
      <c r="A59" s="252" t="s">
        <v>852</v>
      </c>
      <c r="B59" s="252"/>
      <c r="C59" s="252"/>
      <c r="D59" s="252"/>
    </row>
    <row r="60" spans="1:4" ht="135.75" thickBot="1">
      <c r="A60" s="103" t="s">
        <v>157</v>
      </c>
      <c r="B60" s="104" t="s">
        <v>221</v>
      </c>
      <c r="C60" s="36" t="s">
        <v>222</v>
      </c>
      <c r="D60" s="37" t="s">
        <v>223</v>
      </c>
    </row>
    <row r="61" spans="1:4" ht="15.75" thickBot="1">
      <c r="A61" s="105" t="s">
        <v>172</v>
      </c>
      <c r="B61" s="39" t="s">
        <v>295</v>
      </c>
      <c r="C61" s="41">
        <f>C62+C63+C64+C65+C67+C68+C73</f>
        <v>975419</v>
      </c>
      <c r="D61" s="78">
        <f>D62+D63+D64+D65+D67+D68+D73</f>
        <v>0</v>
      </c>
    </row>
    <row r="62" spans="1:4" ht="29.25">
      <c r="A62" s="106" t="s">
        <v>296</v>
      </c>
      <c r="B62" s="107" t="s">
        <v>297</v>
      </c>
      <c r="C62" s="93">
        <v>739706</v>
      </c>
      <c r="D62" s="228"/>
    </row>
    <row r="63" spans="1:4" ht="29.25">
      <c r="A63" s="110" t="s">
        <v>298</v>
      </c>
      <c r="B63" s="107" t="s">
        <v>299</v>
      </c>
      <c r="C63" s="108"/>
      <c r="D63" s="177"/>
    </row>
    <row r="64" spans="1:4" ht="29.25">
      <c r="A64" s="110" t="s">
        <v>300</v>
      </c>
      <c r="B64" s="107" t="s">
        <v>301</v>
      </c>
      <c r="C64" s="108">
        <v>25569</v>
      </c>
      <c r="D64" s="177"/>
    </row>
    <row r="65" spans="1:4" ht="15">
      <c r="A65" s="111" t="s">
        <v>302</v>
      </c>
      <c r="B65" s="82" t="s">
        <v>303</v>
      </c>
      <c r="C65" s="85">
        <f>SUM(C66:C66)</f>
        <v>18531</v>
      </c>
      <c r="D65" s="177">
        <f>SUM(D66:D66)</f>
        <v>0</v>
      </c>
    </row>
    <row r="66" spans="1:4" ht="30">
      <c r="A66" s="48" t="s">
        <v>304</v>
      </c>
      <c r="B66" s="49" t="s">
        <v>305</v>
      </c>
      <c r="C66" s="51">
        <v>18531</v>
      </c>
      <c r="D66" s="55"/>
    </row>
    <row r="67" spans="1:4" ht="29.25">
      <c r="A67" s="111" t="s">
        <v>306</v>
      </c>
      <c r="B67" s="112" t="s">
        <v>307</v>
      </c>
      <c r="C67" s="51"/>
      <c r="D67" s="55"/>
    </row>
    <row r="68" spans="1:4" ht="29.25">
      <c r="A68" s="111" t="s">
        <v>308</v>
      </c>
      <c r="B68" s="112" t="s">
        <v>309</v>
      </c>
      <c r="C68" s="85">
        <f>SUM(C69:C72)</f>
        <v>175098</v>
      </c>
      <c r="D68" s="177">
        <f>SUM(D69:D72)</f>
        <v>0</v>
      </c>
    </row>
    <row r="69" spans="1:4" ht="30">
      <c r="A69" s="113" t="s">
        <v>310</v>
      </c>
      <c r="B69" s="49" t="s">
        <v>311</v>
      </c>
      <c r="C69" s="51"/>
      <c r="D69" s="55"/>
    </row>
    <row r="70" spans="1:4" ht="30">
      <c r="A70" s="113" t="s">
        <v>312</v>
      </c>
      <c r="B70" s="49" t="s">
        <v>313</v>
      </c>
      <c r="C70" s="51"/>
      <c r="D70" s="55"/>
    </row>
    <row r="71" spans="1:4" ht="45">
      <c r="A71" s="113" t="s">
        <v>314</v>
      </c>
      <c r="B71" s="61" t="s">
        <v>315</v>
      </c>
      <c r="C71" s="62"/>
      <c r="D71" s="55"/>
    </row>
    <row r="72" spans="1:4" ht="30">
      <c r="A72" s="114" t="s">
        <v>308</v>
      </c>
      <c r="B72" s="61" t="s">
        <v>316</v>
      </c>
      <c r="C72" s="50">
        <v>175098</v>
      </c>
      <c r="D72" s="207"/>
    </row>
    <row r="73" spans="1:4" s="31" customFormat="1" ht="15" thickBot="1">
      <c r="A73" s="115" t="s">
        <v>173</v>
      </c>
      <c r="B73" s="116" t="s">
        <v>317</v>
      </c>
      <c r="C73" s="117">
        <v>16515</v>
      </c>
      <c r="D73" s="229"/>
    </row>
    <row r="74" spans="1:4" ht="15.75" thickBot="1">
      <c r="A74" s="72" t="s">
        <v>175</v>
      </c>
      <c r="B74" s="39" t="s">
        <v>174</v>
      </c>
      <c r="C74" s="40">
        <f>SUM(C75:C76,C78,C79:C80)</f>
        <v>284871</v>
      </c>
      <c r="D74" s="78">
        <f>SUM(D75:D76,D78,D79:D80)</f>
        <v>0</v>
      </c>
    </row>
    <row r="75" spans="1:4" ht="15">
      <c r="A75" s="106" t="s">
        <v>318</v>
      </c>
      <c r="B75" s="107" t="s">
        <v>319</v>
      </c>
      <c r="C75" s="92">
        <v>270918</v>
      </c>
      <c r="D75" s="230"/>
    </row>
    <row r="76" spans="1:4" ht="29.25">
      <c r="A76" s="111" t="s">
        <v>320</v>
      </c>
      <c r="B76" s="118" t="s">
        <v>321</v>
      </c>
      <c r="C76" s="85">
        <f>SUM(C77:C77)</f>
        <v>0</v>
      </c>
      <c r="D76" s="177">
        <f>SUM(D77:D77)</f>
        <v>0</v>
      </c>
    </row>
    <row r="77" spans="1:4" ht="30">
      <c r="A77" s="48" t="s">
        <v>322</v>
      </c>
      <c r="B77" s="119" t="s">
        <v>323</v>
      </c>
      <c r="C77" s="50"/>
      <c r="D77" s="55"/>
    </row>
    <row r="78" spans="1:4" ht="15">
      <c r="A78" s="231" t="s">
        <v>324</v>
      </c>
      <c r="B78" s="119" t="s">
        <v>325</v>
      </c>
      <c r="C78" s="71">
        <v>13953</v>
      </c>
      <c r="D78" s="55"/>
    </row>
    <row r="79" spans="1:4" s="31" customFormat="1" ht="28.5">
      <c r="A79" s="111" t="s">
        <v>326</v>
      </c>
      <c r="B79" s="82" t="s">
        <v>327</v>
      </c>
      <c r="C79" s="85"/>
      <c r="D79" s="177"/>
    </row>
    <row r="80" spans="1:4" s="31" customFormat="1" ht="15" thickBot="1">
      <c r="A80" s="232" t="s">
        <v>328</v>
      </c>
      <c r="B80" s="120" t="s">
        <v>329</v>
      </c>
      <c r="C80" s="117"/>
      <c r="D80" s="229"/>
    </row>
    <row r="81" spans="1:4" ht="15.75" thickBot="1">
      <c r="A81" s="72" t="s">
        <v>178</v>
      </c>
      <c r="B81" s="39" t="s">
        <v>177</v>
      </c>
      <c r="C81" s="40">
        <f>SUM(C82,C93,C97:C99,C136,C138,C139,C140,C141,C142,)</f>
        <v>1942111</v>
      </c>
      <c r="D81" s="78">
        <f>SUM(D82,D93,D97:D99,D136,D138,D139,D140,D141,D142,)</f>
        <v>324838</v>
      </c>
    </row>
    <row r="82" spans="1:4" ht="15">
      <c r="A82" s="106" t="s">
        <v>330</v>
      </c>
      <c r="B82" s="80" t="s">
        <v>331</v>
      </c>
      <c r="C82" s="80">
        <f>SUM(C83:C92)</f>
        <v>204584</v>
      </c>
      <c r="D82" s="86">
        <f>SUM(D83:D89)</f>
        <v>0</v>
      </c>
    </row>
    <row r="83" spans="1:4" ht="15" hidden="1">
      <c r="A83" s="122" t="s">
        <v>332</v>
      </c>
      <c r="B83" s="46" t="s">
        <v>333</v>
      </c>
      <c r="C83" s="47"/>
      <c r="D83" s="55"/>
    </row>
    <row r="84" spans="1:4" ht="30" hidden="1">
      <c r="A84" s="122" t="s">
        <v>334</v>
      </c>
      <c r="B84" s="123" t="s">
        <v>335</v>
      </c>
      <c r="C84" s="47"/>
      <c r="D84" s="55"/>
    </row>
    <row r="85" spans="1:4" ht="15">
      <c r="A85" s="122" t="s">
        <v>336</v>
      </c>
      <c r="B85" s="124" t="s">
        <v>337</v>
      </c>
      <c r="C85" s="47">
        <v>5000</v>
      </c>
      <c r="D85" s="55"/>
    </row>
    <row r="86" spans="1:4" ht="30" hidden="1">
      <c r="A86" s="125" t="s">
        <v>338</v>
      </c>
      <c r="B86" s="126" t="s">
        <v>339</v>
      </c>
      <c r="C86" s="47"/>
      <c r="D86" s="55"/>
    </row>
    <row r="87" spans="1:4" ht="15" hidden="1">
      <c r="A87" s="125" t="s">
        <v>340</v>
      </c>
      <c r="B87" s="126" t="s">
        <v>341</v>
      </c>
      <c r="C87" s="47"/>
      <c r="D87" s="55"/>
    </row>
    <row r="88" spans="1:4" ht="30" hidden="1">
      <c r="A88" s="125" t="s">
        <v>342</v>
      </c>
      <c r="B88" s="127" t="s">
        <v>343</v>
      </c>
      <c r="C88" s="47"/>
      <c r="D88" s="55"/>
    </row>
    <row r="89" spans="1:4" ht="15" hidden="1">
      <c r="A89" s="125" t="s">
        <v>344</v>
      </c>
      <c r="B89" s="127" t="s">
        <v>345</v>
      </c>
      <c r="C89" s="47"/>
      <c r="D89" s="55"/>
    </row>
    <row r="90" spans="1:4" ht="15">
      <c r="A90" s="239" t="s">
        <v>330</v>
      </c>
      <c r="B90" s="128" t="s">
        <v>346</v>
      </c>
      <c r="C90" s="47">
        <v>114575</v>
      </c>
      <c r="D90" s="55"/>
    </row>
    <row r="91" spans="1:4" ht="15">
      <c r="A91" s="239" t="s">
        <v>330</v>
      </c>
      <c r="B91" s="128" t="s">
        <v>347</v>
      </c>
      <c r="C91" s="47">
        <v>59113</v>
      </c>
      <c r="D91" s="55"/>
    </row>
    <row r="92" spans="1:4" ht="30">
      <c r="A92" s="239" t="s">
        <v>330</v>
      </c>
      <c r="B92" s="128" t="s">
        <v>348</v>
      </c>
      <c r="C92" s="47">
        <v>25896</v>
      </c>
      <c r="D92" s="55"/>
    </row>
    <row r="93" spans="1:4" ht="15">
      <c r="A93" s="111" t="s">
        <v>349</v>
      </c>
      <c r="B93" s="82" t="s">
        <v>350</v>
      </c>
      <c r="C93" s="85">
        <f>SUM(C94:C96)</f>
        <v>0</v>
      </c>
      <c r="D93" s="177">
        <f>SUM(D94:D96)</f>
        <v>0</v>
      </c>
    </row>
    <row r="94" spans="1:4" ht="15" hidden="1">
      <c r="A94" s="122" t="s">
        <v>351</v>
      </c>
      <c r="B94" s="129" t="s">
        <v>352</v>
      </c>
      <c r="C94" s="51"/>
      <c r="D94" s="55"/>
    </row>
    <row r="95" spans="1:4" ht="47.25" hidden="1">
      <c r="A95" s="122" t="s">
        <v>353</v>
      </c>
      <c r="B95" s="130" t="s">
        <v>354</v>
      </c>
      <c r="C95" s="51"/>
      <c r="D95" s="55"/>
    </row>
    <row r="96" spans="1:4" ht="75" hidden="1">
      <c r="A96" s="122" t="s">
        <v>355</v>
      </c>
      <c r="B96" s="131" t="s">
        <v>356</v>
      </c>
      <c r="C96" s="51"/>
      <c r="D96" s="55"/>
    </row>
    <row r="97" spans="1:4" ht="15" hidden="1">
      <c r="A97" s="106" t="s">
        <v>357</v>
      </c>
      <c r="B97" s="107" t="s">
        <v>358</v>
      </c>
      <c r="C97" s="51"/>
      <c r="D97" s="55"/>
    </row>
    <row r="98" spans="1:4" ht="15">
      <c r="A98" s="106" t="s">
        <v>359</v>
      </c>
      <c r="B98" s="107" t="s">
        <v>360</v>
      </c>
      <c r="C98" s="51">
        <v>120128</v>
      </c>
      <c r="D98" s="55"/>
    </row>
    <row r="99" spans="1:4" ht="15">
      <c r="A99" s="111" t="s">
        <v>361</v>
      </c>
      <c r="B99" s="82" t="s">
        <v>362</v>
      </c>
      <c r="C99" s="85">
        <f>SUM(C100:C135)</f>
        <v>1532019</v>
      </c>
      <c r="D99" s="177">
        <f>SUM(D100:D131)</f>
        <v>0</v>
      </c>
    </row>
    <row r="100" spans="1:4" ht="15">
      <c r="A100" s="132" t="s">
        <v>363</v>
      </c>
      <c r="B100" s="49" t="s">
        <v>364</v>
      </c>
      <c r="C100" s="51">
        <v>1532019</v>
      </c>
      <c r="D100" s="55"/>
    </row>
    <row r="101" spans="1:4" ht="30" hidden="1">
      <c r="A101" s="48" t="s">
        <v>365</v>
      </c>
      <c r="B101" s="133" t="s">
        <v>366</v>
      </c>
      <c r="C101" s="54"/>
      <c r="D101" s="55"/>
    </row>
    <row r="102" spans="1:4" ht="30" hidden="1">
      <c r="A102" s="48" t="s">
        <v>367</v>
      </c>
      <c r="B102" s="134" t="s">
        <v>368</v>
      </c>
      <c r="C102" s="54"/>
      <c r="D102" s="55"/>
    </row>
    <row r="103" spans="1:4" ht="15" hidden="1">
      <c r="A103" s="48" t="s">
        <v>181</v>
      </c>
      <c r="B103" s="135" t="s">
        <v>369</v>
      </c>
      <c r="C103" s="54"/>
      <c r="D103" s="55"/>
    </row>
    <row r="104" spans="1:4" ht="15" hidden="1">
      <c r="A104" s="48" t="s">
        <v>370</v>
      </c>
      <c r="B104" s="135" t="s">
        <v>371</v>
      </c>
      <c r="C104" s="54"/>
      <c r="D104" s="55"/>
    </row>
    <row r="105" spans="1:4" ht="30" hidden="1">
      <c r="A105" s="48" t="s">
        <v>372</v>
      </c>
      <c r="B105" s="123" t="s">
        <v>373</v>
      </c>
      <c r="C105" s="54"/>
      <c r="D105" s="55"/>
    </row>
    <row r="106" spans="1:4" ht="15.75" hidden="1">
      <c r="A106" s="136" t="s">
        <v>374</v>
      </c>
      <c r="B106" s="137" t="s">
        <v>375</v>
      </c>
      <c r="C106" s="51"/>
      <c r="D106" s="55"/>
    </row>
    <row r="107" spans="1:4" ht="63" hidden="1">
      <c r="A107" s="136" t="s">
        <v>376</v>
      </c>
      <c r="B107" s="137" t="s">
        <v>377</v>
      </c>
      <c r="C107" s="51"/>
      <c r="D107" s="55"/>
    </row>
    <row r="108" spans="1:4" ht="15.75" hidden="1">
      <c r="A108" s="136" t="s">
        <v>378</v>
      </c>
      <c r="B108" s="137" t="s">
        <v>379</v>
      </c>
      <c r="C108" s="51"/>
      <c r="D108" s="55"/>
    </row>
    <row r="109" spans="1:4" ht="47.25" hidden="1">
      <c r="A109" s="136" t="s">
        <v>380</v>
      </c>
      <c r="B109" s="130" t="s">
        <v>381</v>
      </c>
      <c r="C109" s="51"/>
      <c r="D109" s="55"/>
    </row>
    <row r="110" spans="1:4" ht="47.25" hidden="1">
      <c r="A110" s="136" t="s">
        <v>382</v>
      </c>
      <c r="B110" s="137" t="s">
        <v>383</v>
      </c>
      <c r="C110" s="51"/>
      <c r="D110" s="55"/>
    </row>
    <row r="111" spans="1:4" ht="15" hidden="1">
      <c r="A111" s="136" t="s">
        <v>384</v>
      </c>
      <c r="B111" s="138" t="s">
        <v>385</v>
      </c>
      <c r="C111" s="51"/>
      <c r="D111" s="55"/>
    </row>
    <row r="112" spans="1:4" ht="31.5" hidden="1">
      <c r="A112" s="136" t="s">
        <v>386</v>
      </c>
      <c r="B112" s="130" t="s">
        <v>387</v>
      </c>
      <c r="C112" s="51"/>
      <c r="D112" s="55"/>
    </row>
    <row r="113" spans="1:4" ht="15" hidden="1">
      <c r="A113" s="136" t="s">
        <v>388</v>
      </c>
      <c r="B113" s="138" t="s">
        <v>389</v>
      </c>
      <c r="C113" s="51"/>
      <c r="D113" s="55"/>
    </row>
    <row r="114" spans="1:4" ht="15" hidden="1">
      <c r="A114" s="136" t="s">
        <v>390</v>
      </c>
      <c r="B114" s="138" t="s">
        <v>391</v>
      </c>
      <c r="C114" s="51"/>
      <c r="D114" s="55"/>
    </row>
    <row r="115" spans="1:4" ht="45" hidden="1">
      <c r="A115" s="136" t="s">
        <v>392</v>
      </c>
      <c r="B115" s="138" t="s">
        <v>393</v>
      </c>
      <c r="C115" s="51"/>
      <c r="D115" s="55"/>
    </row>
    <row r="116" spans="1:4" ht="15" hidden="1">
      <c r="A116" s="136" t="s">
        <v>394</v>
      </c>
      <c r="B116" s="139" t="s">
        <v>395</v>
      </c>
      <c r="C116" s="51"/>
      <c r="D116" s="55"/>
    </row>
    <row r="117" spans="1:4" ht="15.75" hidden="1">
      <c r="A117" s="136" t="s">
        <v>179</v>
      </c>
      <c r="B117" s="140" t="s">
        <v>396</v>
      </c>
      <c r="C117" s="51"/>
      <c r="D117" s="55"/>
    </row>
    <row r="118" spans="1:4" ht="34.5" customHeight="1" hidden="1">
      <c r="A118" s="136" t="s">
        <v>397</v>
      </c>
      <c r="B118" s="134" t="s">
        <v>398</v>
      </c>
      <c r="C118" s="51"/>
      <c r="D118" s="55"/>
    </row>
    <row r="119" spans="1:4" ht="15" hidden="1">
      <c r="A119" s="136" t="s">
        <v>399</v>
      </c>
      <c r="B119" s="134" t="s">
        <v>400</v>
      </c>
      <c r="C119" s="51"/>
      <c r="D119" s="55"/>
    </row>
    <row r="120" spans="1:4" ht="30" hidden="1">
      <c r="A120" s="136" t="s">
        <v>401</v>
      </c>
      <c r="B120" s="134" t="s">
        <v>402</v>
      </c>
      <c r="C120" s="51"/>
      <c r="D120" s="55"/>
    </row>
    <row r="121" spans="1:4" ht="30" hidden="1">
      <c r="A121" s="136" t="s">
        <v>403</v>
      </c>
      <c r="B121" s="134" t="s">
        <v>404</v>
      </c>
      <c r="C121" s="51"/>
      <c r="D121" s="55"/>
    </row>
    <row r="122" spans="1:4" ht="15" hidden="1">
      <c r="A122" s="136" t="s">
        <v>405</v>
      </c>
      <c r="B122" s="134" t="s">
        <v>406</v>
      </c>
      <c r="C122" s="51"/>
      <c r="D122" s="55"/>
    </row>
    <row r="123" spans="1:4" ht="15" hidden="1">
      <c r="A123" s="136" t="s">
        <v>407</v>
      </c>
      <c r="B123" s="134" t="s">
        <v>408</v>
      </c>
      <c r="C123" s="51"/>
      <c r="D123" s="55"/>
    </row>
    <row r="124" spans="1:4" ht="15" hidden="1">
      <c r="A124" s="136" t="s">
        <v>409</v>
      </c>
      <c r="B124" s="134" t="s">
        <v>410</v>
      </c>
      <c r="C124" s="51"/>
      <c r="D124" s="55"/>
    </row>
    <row r="125" spans="1:4" ht="15" hidden="1">
      <c r="A125" s="136" t="s">
        <v>411</v>
      </c>
      <c r="B125" s="134" t="s">
        <v>412</v>
      </c>
      <c r="C125" s="51"/>
      <c r="D125" s="55"/>
    </row>
    <row r="126" spans="1:4" ht="15" hidden="1">
      <c r="A126" s="136" t="s">
        <v>413</v>
      </c>
      <c r="B126" s="134" t="s">
        <v>414</v>
      </c>
      <c r="C126" s="51"/>
      <c r="D126" s="55"/>
    </row>
    <row r="127" spans="1:4" ht="30" hidden="1">
      <c r="A127" s="136" t="s">
        <v>415</v>
      </c>
      <c r="B127" s="134" t="s">
        <v>416</v>
      </c>
      <c r="C127" s="51"/>
      <c r="D127" s="55"/>
    </row>
    <row r="128" spans="1:4" ht="30" hidden="1">
      <c r="A128" s="136" t="s">
        <v>417</v>
      </c>
      <c r="B128" s="134" t="s">
        <v>418</v>
      </c>
      <c r="C128" s="51"/>
      <c r="D128" s="55"/>
    </row>
    <row r="129" spans="1:4" ht="15" hidden="1">
      <c r="A129" s="136" t="s">
        <v>419</v>
      </c>
      <c r="B129" s="134" t="s">
        <v>420</v>
      </c>
      <c r="C129" s="51"/>
      <c r="D129" s="55"/>
    </row>
    <row r="130" spans="1:4" ht="15" hidden="1">
      <c r="A130" s="136" t="s">
        <v>421</v>
      </c>
      <c r="B130" s="134" t="s">
        <v>422</v>
      </c>
      <c r="C130" s="51"/>
      <c r="D130" s="55"/>
    </row>
    <row r="131" spans="1:4" ht="30" customHeight="1" hidden="1">
      <c r="A131" s="146" t="s">
        <v>423</v>
      </c>
      <c r="B131" s="134" t="s">
        <v>424</v>
      </c>
      <c r="C131" s="51"/>
      <c r="D131" s="55"/>
    </row>
    <row r="132" spans="1:4" ht="30" customHeight="1" hidden="1">
      <c r="A132" s="146" t="s">
        <v>361</v>
      </c>
      <c r="B132" s="141" t="s">
        <v>425</v>
      </c>
      <c r="C132" s="51"/>
      <c r="D132" s="55"/>
    </row>
    <row r="133" spans="1:4" ht="30" customHeight="1" hidden="1">
      <c r="A133" s="146" t="s">
        <v>361</v>
      </c>
      <c r="B133" s="142" t="s">
        <v>426</v>
      </c>
      <c r="C133" s="51"/>
      <c r="D133" s="55"/>
    </row>
    <row r="134" spans="1:4" ht="30" customHeight="1" hidden="1">
      <c r="A134" s="146" t="s">
        <v>361</v>
      </c>
      <c r="B134" s="142" t="s">
        <v>427</v>
      </c>
      <c r="C134" s="51"/>
      <c r="D134" s="55"/>
    </row>
    <row r="135" spans="1:4" ht="30" customHeight="1" hidden="1">
      <c r="A135" s="146" t="s">
        <v>361</v>
      </c>
      <c r="B135" s="142" t="s">
        <v>428</v>
      </c>
      <c r="C135" s="51"/>
      <c r="D135" s="55"/>
    </row>
    <row r="136" spans="1:4" ht="15" hidden="1">
      <c r="A136" s="111" t="s">
        <v>429</v>
      </c>
      <c r="B136" s="143" t="s">
        <v>430</v>
      </c>
      <c r="C136" s="85">
        <f>SUM(C137:C137)</f>
        <v>0</v>
      </c>
      <c r="D136" s="177">
        <f>SUM(D137:D137)</f>
        <v>0</v>
      </c>
    </row>
    <row r="137" spans="1:4" ht="15" hidden="1">
      <c r="A137" s="48" t="s">
        <v>431</v>
      </c>
      <c r="B137" s="49" t="s">
        <v>432</v>
      </c>
      <c r="C137" s="51"/>
      <c r="D137" s="55"/>
    </row>
    <row r="138" spans="1:4" ht="15">
      <c r="A138" s="144" t="s">
        <v>433</v>
      </c>
      <c r="B138" s="145" t="s">
        <v>434</v>
      </c>
      <c r="C138" s="51">
        <v>30454</v>
      </c>
      <c r="D138" s="55"/>
    </row>
    <row r="139" spans="1:4" ht="30">
      <c r="A139" s="146" t="s">
        <v>435</v>
      </c>
      <c r="B139" s="147" t="s">
        <v>436</v>
      </c>
      <c r="C139" s="71"/>
      <c r="D139" s="233">
        <f>374838-50000</f>
        <v>324838</v>
      </c>
    </row>
    <row r="140" spans="1:4" ht="15">
      <c r="A140" s="146" t="s">
        <v>435</v>
      </c>
      <c r="B140" s="148" t="s">
        <v>437</v>
      </c>
      <c r="C140" s="50">
        <v>33287</v>
      </c>
      <c r="D140" s="233"/>
    </row>
    <row r="141" spans="1:4" ht="30.75" thickBot="1">
      <c r="A141" s="146" t="s">
        <v>435</v>
      </c>
      <c r="B141" s="148" t="s">
        <v>438</v>
      </c>
      <c r="C141" s="50">
        <v>21639</v>
      </c>
      <c r="D141" s="233"/>
    </row>
    <row r="142" spans="1:4" ht="60.75" hidden="1" thickBot="1">
      <c r="A142" s="240" t="s">
        <v>435</v>
      </c>
      <c r="B142" s="142" t="s">
        <v>439</v>
      </c>
      <c r="C142" s="71"/>
      <c r="D142" s="234"/>
    </row>
    <row r="143" spans="1:4" ht="15.75" thickBot="1">
      <c r="A143" s="72" t="s">
        <v>183</v>
      </c>
      <c r="B143" s="149" t="s">
        <v>182</v>
      </c>
      <c r="C143" s="41">
        <f>C144+C147+C150+C156</f>
        <v>30359</v>
      </c>
      <c r="D143" s="78">
        <f>D144+D147+D150+D156</f>
        <v>0</v>
      </c>
    </row>
    <row r="144" spans="1:4" ht="15">
      <c r="A144" s="106" t="s">
        <v>440</v>
      </c>
      <c r="B144" s="143" t="s">
        <v>184</v>
      </c>
      <c r="C144" s="109">
        <f>SUM(C145:C146)</f>
        <v>0</v>
      </c>
      <c r="D144" s="86">
        <f>SUM(D145:D146)</f>
        <v>0</v>
      </c>
    </row>
    <row r="145" spans="1:4" ht="30">
      <c r="A145" s="48" t="s">
        <v>185</v>
      </c>
      <c r="B145" s="49" t="s">
        <v>441</v>
      </c>
      <c r="C145" s="54"/>
      <c r="D145" s="55"/>
    </row>
    <row r="146" spans="1:4" ht="15">
      <c r="A146" s="48" t="s">
        <v>442</v>
      </c>
      <c r="B146" s="119" t="s">
        <v>443</v>
      </c>
      <c r="C146" s="54"/>
      <c r="D146" s="55"/>
    </row>
    <row r="147" spans="1:4" ht="15">
      <c r="A147" s="111" t="s">
        <v>444</v>
      </c>
      <c r="B147" s="112" t="s">
        <v>186</v>
      </c>
      <c r="C147" s="84">
        <f>SUM(C148:C149)</f>
        <v>0</v>
      </c>
      <c r="D147" s="215">
        <f>SUM(D148:D149)</f>
        <v>0</v>
      </c>
    </row>
    <row r="148" spans="1:4" ht="15">
      <c r="A148" s="48" t="s">
        <v>445</v>
      </c>
      <c r="B148" s="123" t="s">
        <v>446</v>
      </c>
      <c r="C148" s="54"/>
      <c r="D148" s="55"/>
    </row>
    <row r="149" spans="1:4" ht="15">
      <c r="A149" s="150" t="s">
        <v>187</v>
      </c>
      <c r="B149" s="123" t="s">
        <v>447</v>
      </c>
      <c r="C149" s="54"/>
      <c r="D149" s="55"/>
    </row>
    <row r="150" spans="1:4" s="31" customFormat="1" ht="28.5">
      <c r="A150" s="111" t="s">
        <v>188</v>
      </c>
      <c r="B150" s="143" t="s">
        <v>448</v>
      </c>
      <c r="C150" s="109">
        <f>SUM(C151:C155)</f>
        <v>30359</v>
      </c>
      <c r="D150" s="86">
        <f>SUM(D151:D155)</f>
        <v>0</v>
      </c>
    </row>
    <row r="151" spans="1:4" s="31" customFormat="1" ht="15" hidden="1">
      <c r="A151" s="48" t="s">
        <v>449</v>
      </c>
      <c r="B151" s="151" t="s">
        <v>450</v>
      </c>
      <c r="C151" s="109"/>
      <c r="D151" s="177"/>
    </row>
    <row r="152" spans="1:4" s="31" customFormat="1" ht="31.5" hidden="1">
      <c r="A152" s="136" t="s">
        <v>451</v>
      </c>
      <c r="B152" s="130" t="s">
        <v>452</v>
      </c>
      <c r="C152" s="109"/>
      <c r="D152" s="177"/>
    </row>
    <row r="153" spans="1:4" s="31" customFormat="1" ht="60" hidden="1">
      <c r="A153" s="136" t="s">
        <v>453</v>
      </c>
      <c r="B153" s="134" t="s">
        <v>454</v>
      </c>
      <c r="C153" s="109"/>
      <c r="D153" s="177"/>
    </row>
    <row r="154" spans="1:4" s="31" customFormat="1" ht="45" hidden="1">
      <c r="A154" s="136" t="s">
        <v>455</v>
      </c>
      <c r="B154" s="151" t="s">
        <v>456</v>
      </c>
      <c r="C154" s="109"/>
      <c r="D154" s="177"/>
    </row>
    <row r="155" spans="1:4" s="31" customFormat="1" ht="30">
      <c r="A155" s="239" t="s">
        <v>188</v>
      </c>
      <c r="B155" s="151" t="s">
        <v>448</v>
      </c>
      <c r="C155" s="47">
        <v>30359</v>
      </c>
      <c r="D155" s="177"/>
    </row>
    <row r="156" spans="1:4" ht="29.25">
      <c r="A156" s="106" t="s">
        <v>457</v>
      </c>
      <c r="B156" s="143" t="s">
        <v>458</v>
      </c>
      <c r="C156" s="109">
        <f>C157</f>
        <v>0</v>
      </c>
      <c r="D156" s="86">
        <f>D157</f>
        <v>0</v>
      </c>
    </row>
    <row r="157" spans="1:4" s="31" customFormat="1" ht="30" customHeight="1" thickBot="1">
      <c r="A157" s="152" t="s">
        <v>459</v>
      </c>
      <c r="B157" s="135" t="s">
        <v>460</v>
      </c>
      <c r="C157" s="109"/>
      <c r="D157" s="235"/>
    </row>
    <row r="158" spans="1:4" ht="30" thickBot="1">
      <c r="A158" s="72" t="s">
        <v>189</v>
      </c>
      <c r="B158" s="149" t="s">
        <v>461</v>
      </c>
      <c r="C158" s="41">
        <f>SUM(C159:C166)</f>
        <v>2021643</v>
      </c>
      <c r="D158" s="78">
        <f>SUM(D159:D166)</f>
        <v>0</v>
      </c>
    </row>
    <row r="159" spans="1:4" ht="15">
      <c r="A159" s="106" t="s">
        <v>462</v>
      </c>
      <c r="B159" s="143" t="s">
        <v>463</v>
      </c>
      <c r="C159" s="47"/>
      <c r="D159" s="52"/>
    </row>
    <row r="160" spans="1:4" ht="15">
      <c r="A160" s="122" t="s">
        <v>464</v>
      </c>
      <c r="B160" s="135" t="s">
        <v>465</v>
      </c>
      <c r="C160" s="47"/>
      <c r="D160" s="55"/>
    </row>
    <row r="161" spans="1:4" ht="15">
      <c r="A161" s="111" t="s">
        <v>466</v>
      </c>
      <c r="B161" s="112" t="s">
        <v>467</v>
      </c>
      <c r="C161" s="51">
        <v>95545</v>
      </c>
      <c r="D161" s="55"/>
    </row>
    <row r="162" spans="1:4" ht="15">
      <c r="A162" s="111" t="s">
        <v>468</v>
      </c>
      <c r="B162" s="112" t="s">
        <v>190</v>
      </c>
      <c r="C162" s="51"/>
      <c r="D162" s="55"/>
    </row>
    <row r="163" spans="1:4" ht="15">
      <c r="A163" s="111" t="s">
        <v>191</v>
      </c>
      <c r="B163" s="123" t="s">
        <v>469</v>
      </c>
      <c r="C163" s="54"/>
      <c r="D163" s="55"/>
    </row>
    <row r="164" spans="1:4" ht="30">
      <c r="A164" s="111" t="s">
        <v>470</v>
      </c>
      <c r="B164" s="123" t="s">
        <v>471</v>
      </c>
      <c r="C164" s="54"/>
      <c r="D164" s="55"/>
    </row>
    <row r="165" spans="1:4" ht="15">
      <c r="A165" s="111" t="s">
        <v>472</v>
      </c>
      <c r="B165" s="112" t="s">
        <v>192</v>
      </c>
      <c r="C165" s="51">
        <v>281541</v>
      </c>
      <c r="D165" s="55"/>
    </row>
    <row r="166" spans="1:4" ht="43.5">
      <c r="A166" s="111" t="s">
        <v>473</v>
      </c>
      <c r="B166" s="112" t="s">
        <v>474</v>
      </c>
      <c r="C166" s="85">
        <f>SUM(C167:C200)</f>
        <v>1644557</v>
      </c>
      <c r="D166" s="177">
        <f>SUM(D167:D200)</f>
        <v>0</v>
      </c>
    </row>
    <row r="167" spans="1:4" ht="15">
      <c r="A167" s="48" t="s">
        <v>475</v>
      </c>
      <c r="B167" s="123" t="s">
        <v>476</v>
      </c>
      <c r="C167" s="51"/>
      <c r="D167" s="55"/>
    </row>
    <row r="168" spans="1:4" ht="15">
      <c r="A168" s="48" t="s">
        <v>477</v>
      </c>
      <c r="B168" s="123" t="s">
        <v>478</v>
      </c>
      <c r="C168" s="51"/>
      <c r="D168" s="55"/>
    </row>
    <row r="169" spans="1:4" ht="15">
      <c r="A169" s="48" t="s">
        <v>193</v>
      </c>
      <c r="B169" s="123" t="s">
        <v>479</v>
      </c>
      <c r="C169" s="51"/>
      <c r="D169" s="55"/>
    </row>
    <row r="170" spans="1:4" ht="45" hidden="1">
      <c r="A170" s="136" t="s">
        <v>480</v>
      </c>
      <c r="B170" s="153" t="s">
        <v>481</v>
      </c>
      <c r="C170" s="51"/>
      <c r="D170" s="55"/>
    </row>
    <row r="171" spans="1:4" ht="30" hidden="1">
      <c r="A171" s="48" t="s">
        <v>482</v>
      </c>
      <c r="B171" s="123" t="s">
        <v>483</v>
      </c>
      <c r="C171" s="51"/>
      <c r="D171" s="55"/>
    </row>
    <row r="172" spans="1:4" ht="30" hidden="1">
      <c r="A172" s="48" t="s">
        <v>194</v>
      </c>
      <c r="B172" s="135" t="s">
        <v>484</v>
      </c>
      <c r="C172" s="51"/>
      <c r="D172" s="55"/>
    </row>
    <row r="173" spans="1:4" ht="15" hidden="1">
      <c r="A173" s="48" t="s">
        <v>485</v>
      </c>
      <c r="B173" s="154" t="s">
        <v>486</v>
      </c>
      <c r="C173" s="51"/>
      <c r="D173" s="55"/>
    </row>
    <row r="174" spans="1:4" ht="17.25" customHeight="1" hidden="1">
      <c r="A174" s="48" t="s">
        <v>487</v>
      </c>
      <c r="B174" s="123" t="s">
        <v>488</v>
      </c>
      <c r="C174" s="51"/>
      <c r="D174" s="55"/>
    </row>
    <row r="175" spans="1:4" ht="15">
      <c r="A175" s="48" t="s">
        <v>195</v>
      </c>
      <c r="B175" s="123" t="s">
        <v>489</v>
      </c>
      <c r="C175" s="54">
        <v>570923</v>
      </c>
      <c r="D175" s="55"/>
    </row>
    <row r="176" spans="1:4" ht="15">
      <c r="A176" s="48" t="s">
        <v>490</v>
      </c>
      <c r="B176" s="135" t="s">
        <v>491</v>
      </c>
      <c r="C176" s="51">
        <v>146825</v>
      </c>
      <c r="D176" s="55"/>
    </row>
    <row r="177" spans="1:4" ht="31.5" hidden="1">
      <c r="A177" s="136" t="s">
        <v>492</v>
      </c>
      <c r="B177" s="130" t="s">
        <v>493</v>
      </c>
      <c r="C177" s="51"/>
      <c r="D177" s="55"/>
    </row>
    <row r="178" spans="1:4" ht="30" hidden="1">
      <c r="A178" s="136" t="s">
        <v>494</v>
      </c>
      <c r="B178" s="155" t="s">
        <v>495</v>
      </c>
      <c r="C178" s="51"/>
      <c r="D178" s="55"/>
    </row>
    <row r="179" spans="1:4" ht="30" hidden="1">
      <c r="A179" s="136" t="s">
        <v>496</v>
      </c>
      <c r="B179" s="156" t="s">
        <v>497</v>
      </c>
      <c r="C179" s="51"/>
      <c r="D179" s="55"/>
    </row>
    <row r="180" spans="1:4" ht="15.75" hidden="1">
      <c r="A180" s="136" t="s">
        <v>498</v>
      </c>
      <c r="B180" s="130" t="s">
        <v>499</v>
      </c>
      <c r="C180" s="51"/>
      <c r="D180" s="55"/>
    </row>
    <row r="181" spans="1:4" ht="15.75" hidden="1">
      <c r="A181" s="136" t="s">
        <v>500</v>
      </c>
      <c r="B181" s="130" t="s">
        <v>501</v>
      </c>
      <c r="C181" s="51"/>
      <c r="D181" s="55"/>
    </row>
    <row r="182" spans="1:4" ht="15.75" hidden="1">
      <c r="A182" s="136" t="s">
        <v>502</v>
      </c>
      <c r="B182" s="157" t="s">
        <v>503</v>
      </c>
      <c r="C182" s="51"/>
      <c r="D182" s="55"/>
    </row>
    <row r="183" spans="1:4" ht="15.75" hidden="1">
      <c r="A183" s="136" t="s">
        <v>504</v>
      </c>
      <c r="B183" s="157" t="s">
        <v>505</v>
      </c>
      <c r="C183" s="51"/>
      <c r="D183" s="55"/>
    </row>
    <row r="184" spans="1:4" ht="15" hidden="1">
      <c r="A184" s="136" t="s">
        <v>506</v>
      </c>
      <c r="B184" s="158" t="s">
        <v>507</v>
      </c>
      <c r="C184" s="51"/>
      <c r="D184" s="55"/>
    </row>
    <row r="185" spans="1:4" ht="45" hidden="1">
      <c r="A185" s="136" t="s">
        <v>508</v>
      </c>
      <c r="B185" s="158" t="s">
        <v>509</v>
      </c>
      <c r="C185" s="51"/>
      <c r="D185" s="55"/>
    </row>
    <row r="186" spans="1:4" ht="30" hidden="1">
      <c r="A186" s="136" t="s">
        <v>510</v>
      </c>
      <c r="B186" s="158" t="s">
        <v>511</v>
      </c>
      <c r="C186" s="51"/>
      <c r="D186" s="55"/>
    </row>
    <row r="187" spans="1:4" ht="15" hidden="1">
      <c r="A187" s="136" t="s">
        <v>473</v>
      </c>
      <c r="B187" s="158" t="s">
        <v>512</v>
      </c>
      <c r="C187" s="51"/>
      <c r="D187" s="55"/>
    </row>
    <row r="188" spans="1:4" ht="15" hidden="1">
      <c r="A188" s="136" t="s">
        <v>513</v>
      </c>
      <c r="B188" s="164" t="s">
        <v>514</v>
      </c>
      <c r="C188" s="51"/>
      <c r="D188" s="55"/>
    </row>
    <row r="189" spans="1:4" ht="15" hidden="1">
      <c r="A189" s="136" t="s">
        <v>513</v>
      </c>
      <c r="B189" s="164" t="s">
        <v>242</v>
      </c>
      <c r="C189" s="51"/>
      <c r="D189" s="55"/>
    </row>
    <row r="190" spans="1:4" ht="15" hidden="1">
      <c r="A190" s="236" t="s">
        <v>513</v>
      </c>
      <c r="B190" s="241" t="s">
        <v>515</v>
      </c>
      <c r="C190" s="51"/>
      <c r="D190" s="55"/>
    </row>
    <row r="191" spans="1:4" ht="51.75" hidden="1">
      <c r="A191" s="146" t="s">
        <v>473</v>
      </c>
      <c r="B191" s="159" t="s">
        <v>516</v>
      </c>
      <c r="C191" s="51"/>
      <c r="D191" s="55"/>
    </row>
    <row r="192" spans="1:4" ht="15" hidden="1">
      <c r="A192" s="146" t="s">
        <v>513</v>
      </c>
      <c r="B192" s="159" t="s">
        <v>517</v>
      </c>
      <c r="C192" s="51"/>
      <c r="D192" s="55"/>
    </row>
    <row r="193" spans="1:4" ht="39" hidden="1">
      <c r="A193" s="146" t="s">
        <v>473</v>
      </c>
      <c r="B193" s="159" t="s">
        <v>518</v>
      </c>
      <c r="C193" s="51"/>
      <c r="D193" s="55"/>
    </row>
    <row r="194" spans="1:4" ht="15" hidden="1">
      <c r="A194" s="146" t="s">
        <v>473</v>
      </c>
      <c r="B194" s="159" t="s">
        <v>519</v>
      </c>
      <c r="C194" s="51"/>
      <c r="D194" s="55"/>
    </row>
    <row r="195" spans="1:4" ht="39" hidden="1">
      <c r="A195" s="146" t="s">
        <v>473</v>
      </c>
      <c r="B195" s="159" t="s">
        <v>520</v>
      </c>
      <c r="C195" s="51"/>
      <c r="D195" s="55"/>
    </row>
    <row r="196" spans="1:4" ht="15" hidden="1">
      <c r="A196" s="146" t="s">
        <v>473</v>
      </c>
      <c r="B196" s="159" t="s">
        <v>521</v>
      </c>
      <c r="C196" s="51"/>
      <c r="D196" s="55"/>
    </row>
    <row r="197" spans="1:4" ht="39" hidden="1">
      <c r="A197" s="146" t="s">
        <v>473</v>
      </c>
      <c r="B197" s="159" t="s">
        <v>522</v>
      </c>
      <c r="C197" s="51"/>
      <c r="D197" s="55"/>
    </row>
    <row r="198" spans="1:4" ht="39" hidden="1">
      <c r="A198" s="146" t="s">
        <v>473</v>
      </c>
      <c r="B198" s="159" t="s">
        <v>523</v>
      </c>
      <c r="C198" s="51"/>
      <c r="D198" s="55"/>
    </row>
    <row r="199" spans="1:4" ht="15" hidden="1">
      <c r="A199" s="146" t="s">
        <v>473</v>
      </c>
      <c r="B199" s="159" t="s">
        <v>524</v>
      </c>
      <c r="C199" s="51"/>
      <c r="D199" s="55"/>
    </row>
    <row r="200" spans="1:4" ht="30.75" thickBot="1">
      <c r="A200" s="146" t="s">
        <v>473</v>
      </c>
      <c r="B200" s="158" t="s">
        <v>525</v>
      </c>
      <c r="C200" s="51">
        <v>926809</v>
      </c>
      <c r="D200" s="55"/>
    </row>
    <row r="201" spans="1:4" ht="15.75" thickBot="1">
      <c r="A201" s="72" t="s">
        <v>526</v>
      </c>
      <c r="B201" s="39" t="s">
        <v>527</v>
      </c>
      <c r="C201" s="41">
        <f>SUM(C202+C204+C205+C206+C207+C208)</f>
        <v>160744</v>
      </c>
      <c r="D201" s="78">
        <f>SUM(D202+D204+D205+D206+D207+D208)</f>
        <v>0</v>
      </c>
    </row>
    <row r="202" spans="1:4" s="31" customFormat="1" ht="14.25">
      <c r="A202" s="106" t="s">
        <v>528</v>
      </c>
      <c r="B202" s="107" t="s">
        <v>529</v>
      </c>
      <c r="C202" s="109">
        <f>SUM(C203:C203)</f>
        <v>0</v>
      </c>
      <c r="D202" s="86">
        <f>SUM(D203:D203)</f>
        <v>0</v>
      </c>
    </row>
    <row r="203" spans="1:4" s="31" customFormat="1" ht="15" hidden="1">
      <c r="A203" s="48" t="s">
        <v>530</v>
      </c>
      <c r="B203" s="49" t="s">
        <v>531</v>
      </c>
      <c r="C203" s="68"/>
      <c r="D203" s="55"/>
    </row>
    <row r="204" spans="1:4" s="31" customFormat="1" ht="28.5" customHeight="1" hidden="1">
      <c r="A204" s="146" t="s">
        <v>532</v>
      </c>
      <c r="B204" s="160" t="s">
        <v>533</v>
      </c>
      <c r="C204" s="68"/>
      <c r="D204" s="55"/>
    </row>
    <row r="205" spans="1:4" ht="15.75" thickBot="1">
      <c r="A205" s="146" t="s">
        <v>534</v>
      </c>
      <c r="B205" s="160" t="s">
        <v>535</v>
      </c>
      <c r="C205" s="51">
        <v>160744</v>
      </c>
      <c r="D205" s="55"/>
    </row>
    <row r="206" spans="1:4" ht="30" hidden="1">
      <c r="A206" s="146" t="s">
        <v>536</v>
      </c>
      <c r="B206" s="161" t="s">
        <v>537</v>
      </c>
      <c r="C206" s="51"/>
      <c r="D206" s="55"/>
    </row>
    <row r="207" spans="1:4" ht="45" hidden="1">
      <c r="A207" s="146" t="s">
        <v>536</v>
      </c>
      <c r="B207" s="162" t="s">
        <v>538</v>
      </c>
      <c r="C207" s="51"/>
      <c r="D207" s="55"/>
    </row>
    <row r="208" spans="1:4" ht="45.75" hidden="1" thickBot="1">
      <c r="A208" s="240" t="s">
        <v>536</v>
      </c>
      <c r="B208" s="163" t="s">
        <v>539</v>
      </c>
      <c r="C208" s="71"/>
      <c r="D208" s="234"/>
    </row>
    <row r="209" spans="1:4" ht="15.75" thickBot="1">
      <c r="A209" s="72" t="s">
        <v>197</v>
      </c>
      <c r="B209" s="39" t="s">
        <v>196</v>
      </c>
      <c r="C209" s="41">
        <f>C210+C214+C240+C243</f>
        <v>789141</v>
      </c>
      <c r="D209" s="78">
        <f>D210+D214+D240+D243</f>
        <v>0</v>
      </c>
    </row>
    <row r="210" spans="1:4" ht="15">
      <c r="A210" s="106" t="s">
        <v>540</v>
      </c>
      <c r="B210" s="107" t="s">
        <v>541</v>
      </c>
      <c r="C210" s="109">
        <f>SUM(C211:C213)</f>
        <v>85394</v>
      </c>
      <c r="D210" s="86">
        <f>SUM(D211:D213)</f>
        <v>0</v>
      </c>
    </row>
    <row r="211" spans="1:4" ht="15">
      <c r="A211" s="48" t="s">
        <v>198</v>
      </c>
      <c r="B211" s="49" t="s">
        <v>542</v>
      </c>
      <c r="C211" s="51">
        <v>85394</v>
      </c>
      <c r="D211" s="55"/>
    </row>
    <row r="212" spans="1:4" ht="30">
      <c r="A212" s="48" t="s">
        <v>543</v>
      </c>
      <c r="B212" s="49" t="s">
        <v>544</v>
      </c>
      <c r="C212" s="51"/>
      <c r="D212" s="55"/>
    </row>
    <row r="213" spans="1:4" ht="15">
      <c r="A213" s="48" t="s">
        <v>545</v>
      </c>
      <c r="B213" s="49" t="s">
        <v>546</v>
      </c>
      <c r="C213" s="51"/>
      <c r="D213" s="55"/>
    </row>
    <row r="214" spans="1:4" ht="15">
      <c r="A214" s="111" t="s">
        <v>547</v>
      </c>
      <c r="B214" s="112" t="s">
        <v>548</v>
      </c>
      <c r="C214" s="85">
        <f>SUM(C215+C216+C220+C226)</f>
        <v>703747</v>
      </c>
      <c r="D214" s="177">
        <f>SUM(D215+D216+D220+D226)</f>
        <v>0</v>
      </c>
    </row>
    <row r="215" spans="1:4" ht="15">
      <c r="A215" s="48" t="s">
        <v>199</v>
      </c>
      <c r="B215" s="49" t="s">
        <v>549</v>
      </c>
      <c r="C215" s="54">
        <v>145069</v>
      </c>
      <c r="D215" s="55"/>
    </row>
    <row r="216" spans="1:4" ht="15">
      <c r="A216" s="48" t="s">
        <v>550</v>
      </c>
      <c r="B216" s="49" t="s">
        <v>551</v>
      </c>
      <c r="C216" s="51">
        <f>SUM(C217:C219)</f>
        <v>0</v>
      </c>
      <c r="D216" s="55">
        <f>SUM(D217:D219)</f>
        <v>0</v>
      </c>
    </row>
    <row r="217" spans="1:4" ht="15">
      <c r="A217" s="48" t="s">
        <v>552</v>
      </c>
      <c r="B217" s="49" t="s">
        <v>553</v>
      </c>
      <c r="C217" s="54"/>
      <c r="D217" s="55"/>
    </row>
    <row r="218" spans="1:4" ht="15">
      <c r="A218" s="48" t="s">
        <v>554</v>
      </c>
      <c r="B218" s="123" t="s">
        <v>555</v>
      </c>
      <c r="C218" s="54"/>
      <c r="D218" s="55"/>
    </row>
    <row r="219" spans="1:4" ht="15">
      <c r="A219" s="132" t="s">
        <v>547</v>
      </c>
      <c r="B219" s="123" t="s">
        <v>556</v>
      </c>
      <c r="C219" s="54"/>
      <c r="D219" s="55"/>
    </row>
    <row r="220" spans="1:4" ht="15">
      <c r="A220" s="48" t="s">
        <v>200</v>
      </c>
      <c r="B220" s="49" t="s">
        <v>557</v>
      </c>
      <c r="C220" s="51">
        <f>SUM(C221:C224)</f>
        <v>539936</v>
      </c>
      <c r="D220" s="55">
        <f>SUM(D221:D224)</f>
        <v>0</v>
      </c>
    </row>
    <row r="221" spans="1:4" ht="15">
      <c r="A221" s="48" t="s">
        <v>558</v>
      </c>
      <c r="B221" s="49" t="s">
        <v>559</v>
      </c>
      <c r="C221" s="54">
        <v>448188</v>
      </c>
      <c r="D221" s="55"/>
    </row>
    <row r="222" spans="1:4" ht="15">
      <c r="A222" s="48" t="s">
        <v>560</v>
      </c>
      <c r="B222" s="49" t="s">
        <v>561</v>
      </c>
      <c r="C222" s="54"/>
      <c r="D222" s="55"/>
    </row>
    <row r="223" spans="1:4" ht="15">
      <c r="A223" s="48" t="s">
        <v>562</v>
      </c>
      <c r="B223" s="49" t="s">
        <v>563</v>
      </c>
      <c r="C223" s="51"/>
      <c r="D223" s="55"/>
    </row>
    <row r="224" spans="1:4" ht="15">
      <c r="A224" s="132" t="s">
        <v>547</v>
      </c>
      <c r="B224" s="49" t="s">
        <v>564</v>
      </c>
      <c r="C224" s="51">
        <v>91748</v>
      </c>
      <c r="D224" s="55"/>
    </row>
    <row r="225" spans="1:4" ht="15">
      <c r="A225" s="132" t="s">
        <v>547</v>
      </c>
      <c r="B225" s="49" t="s">
        <v>565</v>
      </c>
      <c r="C225" s="51"/>
      <c r="D225" s="55"/>
    </row>
    <row r="226" spans="1:4" s="31" customFormat="1" ht="14.25">
      <c r="A226" s="111" t="s">
        <v>566</v>
      </c>
      <c r="B226" s="82" t="s">
        <v>567</v>
      </c>
      <c r="C226" s="85">
        <f>SUM(C227:C238)</f>
        <v>18742</v>
      </c>
      <c r="D226" s="177">
        <f>SUM(D227:D238)</f>
        <v>0</v>
      </c>
    </row>
    <row r="227" spans="1:4" ht="15">
      <c r="A227" s="48" t="s">
        <v>568</v>
      </c>
      <c r="B227" s="123" t="s">
        <v>569</v>
      </c>
      <c r="C227" s="51">
        <v>18742</v>
      </c>
      <c r="D227" s="55"/>
    </row>
    <row r="228" spans="1:4" ht="15.75" thickBot="1">
      <c r="A228" s="48" t="s">
        <v>570</v>
      </c>
      <c r="B228" s="123" t="s">
        <v>571</v>
      </c>
      <c r="C228" s="51"/>
      <c r="D228" s="55"/>
    </row>
    <row r="229" spans="1:4" ht="15" hidden="1">
      <c r="A229" s="48" t="s">
        <v>572</v>
      </c>
      <c r="B229" s="154" t="s">
        <v>573</v>
      </c>
      <c r="C229" s="51"/>
      <c r="D229" s="55"/>
    </row>
    <row r="230" spans="1:4" ht="15" hidden="1">
      <c r="A230" s="48" t="s">
        <v>574</v>
      </c>
      <c r="B230" s="154" t="s">
        <v>575</v>
      </c>
      <c r="C230" s="51"/>
      <c r="D230" s="55"/>
    </row>
    <row r="231" spans="1:4" ht="30" hidden="1">
      <c r="A231" s="48" t="s">
        <v>201</v>
      </c>
      <c r="B231" s="123" t="s">
        <v>576</v>
      </c>
      <c r="C231" s="51"/>
      <c r="D231" s="55"/>
    </row>
    <row r="232" spans="1:4" ht="30" hidden="1">
      <c r="A232" s="146" t="s">
        <v>577</v>
      </c>
      <c r="B232" s="164" t="s">
        <v>578</v>
      </c>
      <c r="C232" s="51"/>
      <c r="D232" s="55"/>
    </row>
    <row r="233" spans="1:4" ht="45" hidden="1">
      <c r="A233" s="48" t="s">
        <v>579</v>
      </c>
      <c r="B233" s="165" t="s">
        <v>580</v>
      </c>
      <c r="C233" s="51"/>
      <c r="D233" s="55"/>
    </row>
    <row r="234" spans="1:4" ht="47.25" hidden="1">
      <c r="A234" s="146" t="s">
        <v>581</v>
      </c>
      <c r="B234" s="137" t="s">
        <v>582</v>
      </c>
      <c r="C234" s="51"/>
      <c r="D234" s="55"/>
    </row>
    <row r="235" spans="1:4" ht="45" hidden="1">
      <c r="A235" s="146" t="s">
        <v>583</v>
      </c>
      <c r="B235" s="166" t="s">
        <v>584</v>
      </c>
      <c r="C235" s="51"/>
      <c r="D235" s="55"/>
    </row>
    <row r="236" spans="1:4" ht="30" hidden="1">
      <c r="A236" s="146" t="s">
        <v>585</v>
      </c>
      <c r="B236" s="166" t="s">
        <v>586</v>
      </c>
      <c r="C236" s="51"/>
      <c r="D236" s="55"/>
    </row>
    <row r="237" spans="1:4" ht="30" hidden="1">
      <c r="A237" s="146" t="s">
        <v>587</v>
      </c>
      <c r="B237" s="166" t="s">
        <v>588</v>
      </c>
      <c r="C237" s="51"/>
      <c r="D237" s="55"/>
    </row>
    <row r="238" spans="1:4" ht="15" hidden="1">
      <c r="A238" s="146" t="s">
        <v>589</v>
      </c>
      <c r="B238" s="167" t="s">
        <v>590</v>
      </c>
      <c r="C238" s="51"/>
      <c r="D238" s="55"/>
    </row>
    <row r="239" spans="1:4" ht="30" hidden="1">
      <c r="A239" s="146" t="s">
        <v>591</v>
      </c>
      <c r="B239" s="167" t="s">
        <v>592</v>
      </c>
      <c r="C239" s="51"/>
      <c r="D239" s="55"/>
    </row>
    <row r="240" spans="1:4" ht="15" hidden="1">
      <c r="A240" s="111" t="s">
        <v>593</v>
      </c>
      <c r="B240" s="168" t="s">
        <v>594</v>
      </c>
      <c r="C240" s="51">
        <f>SUM(C241:C242)</f>
        <v>0</v>
      </c>
      <c r="D240" s="55">
        <f>SUM(D241:D242)</f>
        <v>0</v>
      </c>
    </row>
    <row r="241" spans="1:4" ht="15" hidden="1">
      <c r="A241" s="242" t="s">
        <v>595</v>
      </c>
      <c r="B241" s="82" t="s">
        <v>596</v>
      </c>
      <c r="C241" s="51"/>
      <c r="D241" s="55"/>
    </row>
    <row r="242" spans="1:4" ht="29.25" hidden="1">
      <c r="A242" s="242" t="s">
        <v>202</v>
      </c>
      <c r="B242" s="82" t="s">
        <v>597</v>
      </c>
      <c r="C242" s="51"/>
      <c r="D242" s="55"/>
    </row>
    <row r="243" spans="1:4" ht="43.5" hidden="1">
      <c r="A243" s="243" t="s">
        <v>598</v>
      </c>
      <c r="B243" s="169" t="s">
        <v>599</v>
      </c>
      <c r="C243" s="51"/>
      <c r="D243" s="55"/>
    </row>
    <row r="244" spans="1:4" ht="29.25" hidden="1">
      <c r="A244" s="242" t="s">
        <v>600</v>
      </c>
      <c r="B244" s="170" t="s">
        <v>601</v>
      </c>
      <c r="C244" s="50">
        <f>SUM(C245:C251)</f>
        <v>0</v>
      </c>
      <c r="D244" s="55">
        <f>SUM(D245:D251)</f>
        <v>0</v>
      </c>
    </row>
    <row r="245" spans="1:4" ht="15" hidden="1">
      <c r="A245" s="146" t="s">
        <v>600</v>
      </c>
      <c r="B245" s="171" t="s">
        <v>602</v>
      </c>
      <c r="C245" s="47"/>
      <c r="D245" s="55"/>
    </row>
    <row r="246" spans="1:4" ht="15" hidden="1">
      <c r="A246" s="146" t="s">
        <v>600</v>
      </c>
      <c r="B246" s="171" t="s">
        <v>603</v>
      </c>
      <c r="C246" s="47"/>
      <c r="D246" s="55"/>
    </row>
    <row r="247" spans="1:4" ht="15" hidden="1">
      <c r="A247" s="146" t="s">
        <v>600</v>
      </c>
      <c r="B247" s="171" t="s">
        <v>604</v>
      </c>
      <c r="C247" s="51"/>
      <c r="D247" s="55"/>
    </row>
    <row r="248" spans="1:4" ht="30" hidden="1">
      <c r="A248" s="146" t="s">
        <v>600</v>
      </c>
      <c r="B248" s="172" t="s">
        <v>348</v>
      </c>
      <c r="C248" s="47"/>
      <c r="D248" s="55"/>
    </row>
    <row r="249" spans="1:4" ht="30" hidden="1">
      <c r="A249" s="146" t="s">
        <v>600</v>
      </c>
      <c r="B249" s="171" t="s">
        <v>605</v>
      </c>
      <c r="C249" s="51"/>
      <c r="D249" s="55"/>
    </row>
    <row r="250" spans="1:4" ht="15" hidden="1">
      <c r="A250" s="146" t="s">
        <v>600</v>
      </c>
      <c r="B250" s="171" t="s">
        <v>606</v>
      </c>
      <c r="C250" s="51"/>
      <c r="D250" s="55"/>
    </row>
    <row r="251" spans="1:4" ht="15.75" hidden="1" thickBot="1">
      <c r="A251" s="244" t="s">
        <v>600</v>
      </c>
      <c r="B251" s="173" t="s">
        <v>607</v>
      </c>
      <c r="C251" s="71"/>
      <c r="D251" s="234"/>
    </row>
    <row r="252" spans="1:4" ht="15.75" thickBot="1">
      <c r="A252" s="174" t="s">
        <v>204</v>
      </c>
      <c r="B252" s="149" t="s">
        <v>203</v>
      </c>
      <c r="C252" s="41">
        <f>C253+C272+C273+C298+C312+C319+C320+C321</f>
        <v>7990365</v>
      </c>
      <c r="D252" s="78">
        <f>D253+D272+D273+D298+D312+D319+D321</f>
        <v>0</v>
      </c>
    </row>
    <row r="253" spans="1:4" ht="15">
      <c r="A253" s="106" t="s">
        <v>205</v>
      </c>
      <c r="B253" s="107" t="s">
        <v>608</v>
      </c>
      <c r="C253" s="109">
        <f>SUM(C254:C271)</f>
        <v>2901760</v>
      </c>
      <c r="D253" s="86">
        <f>SUM(D254:D271)</f>
        <v>0</v>
      </c>
    </row>
    <row r="254" spans="1:4" ht="15" hidden="1">
      <c r="A254" s="48" t="s">
        <v>609</v>
      </c>
      <c r="B254" s="49" t="s">
        <v>610</v>
      </c>
      <c r="C254" s="51"/>
      <c r="D254" s="55"/>
    </row>
    <row r="255" spans="1:4" ht="15" hidden="1">
      <c r="A255" s="48" t="s">
        <v>611</v>
      </c>
      <c r="B255" s="49" t="s">
        <v>612</v>
      </c>
      <c r="C255" s="51"/>
      <c r="D255" s="55"/>
    </row>
    <row r="256" spans="1:4" ht="15" hidden="1">
      <c r="A256" s="48" t="s">
        <v>613</v>
      </c>
      <c r="B256" s="49" t="s">
        <v>614</v>
      </c>
      <c r="C256" s="51"/>
      <c r="D256" s="55"/>
    </row>
    <row r="257" spans="1:4" ht="15" hidden="1">
      <c r="A257" s="48" t="s">
        <v>615</v>
      </c>
      <c r="B257" s="49" t="s">
        <v>616</v>
      </c>
      <c r="C257" s="51"/>
      <c r="D257" s="55"/>
    </row>
    <row r="258" spans="1:4" ht="15" hidden="1">
      <c r="A258" s="48" t="s">
        <v>617</v>
      </c>
      <c r="B258" s="49" t="s">
        <v>618</v>
      </c>
      <c r="C258" s="51"/>
      <c r="D258" s="55"/>
    </row>
    <row r="259" spans="1:4" ht="15" hidden="1">
      <c r="A259" s="48" t="s">
        <v>619</v>
      </c>
      <c r="B259" s="49" t="s">
        <v>620</v>
      </c>
      <c r="C259" s="51"/>
      <c r="D259" s="55"/>
    </row>
    <row r="260" spans="1:4" ht="15" hidden="1">
      <c r="A260" s="48" t="s">
        <v>621</v>
      </c>
      <c r="B260" s="49" t="s">
        <v>622</v>
      </c>
      <c r="C260" s="51"/>
      <c r="D260" s="55"/>
    </row>
    <row r="261" spans="1:4" ht="15" hidden="1">
      <c r="A261" s="48" t="s">
        <v>207</v>
      </c>
      <c r="B261" s="49" t="s">
        <v>206</v>
      </c>
      <c r="C261" s="51"/>
      <c r="D261" s="55"/>
    </row>
    <row r="262" spans="1:4" ht="15">
      <c r="A262" s="132" t="s">
        <v>205</v>
      </c>
      <c r="B262" s="49" t="s">
        <v>623</v>
      </c>
      <c r="C262" s="51">
        <v>1308688</v>
      </c>
      <c r="D262" s="55"/>
    </row>
    <row r="263" spans="1:4" ht="15">
      <c r="A263" s="132" t="s">
        <v>205</v>
      </c>
      <c r="B263" s="49" t="s">
        <v>624</v>
      </c>
      <c r="C263" s="51">
        <v>803699</v>
      </c>
      <c r="D263" s="55"/>
    </row>
    <row r="264" spans="1:4" ht="15">
      <c r="A264" s="132" t="s">
        <v>205</v>
      </c>
      <c r="B264" s="49" t="s">
        <v>625</v>
      </c>
      <c r="C264" s="51">
        <v>401212</v>
      </c>
      <c r="D264" s="55"/>
    </row>
    <row r="265" spans="1:4" ht="15" hidden="1">
      <c r="A265" s="132" t="s">
        <v>205</v>
      </c>
      <c r="B265" s="49" t="s">
        <v>626</v>
      </c>
      <c r="C265" s="51"/>
      <c r="D265" s="55"/>
    </row>
    <row r="266" spans="1:4" ht="15" hidden="1">
      <c r="A266" s="132" t="s">
        <v>205</v>
      </c>
      <c r="B266" s="49" t="s">
        <v>627</v>
      </c>
      <c r="C266" s="51"/>
      <c r="D266" s="55"/>
    </row>
    <row r="267" spans="1:4" ht="15" hidden="1">
      <c r="A267" s="132" t="s">
        <v>205</v>
      </c>
      <c r="B267" s="49" t="s">
        <v>628</v>
      </c>
      <c r="C267" s="51"/>
      <c r="D267" s="55"/>
    </row>
    <row r="268" spans="1:4" ht="15" hidden="1">
      <c r="A268" s="132" t="s">
        <v>205</v>
      </c>
      <c r="B268" s="49" t="s">
        <v>629</v>
      </c>
      <c r="C268" s="51"/>
      <c r="D268" s="55"/>
    </row>
    <row r="269" spans="1:4" ht="15" hidden="1">
      <c r="A269" s="132" t="s">
        <v>205</v>
      </c>
      <c r="B269" s="49" t="s">
        <v>630</v>
      </c>
      <c r="C269" s="51"/>
      <c r="D269" s="55"/>
    </row>
    <row r="270" spans="1:4" ht="30">
      <c r="A270" s="48" t="s">
        <v>631</v>
      </c>
      <c r="B270" s="49" t="s">
        <v>632</v>
      </c>
      <c r="C270" s="51">
        <v>325161</v>
      </c>
      <c r="D270" s="55"/>
    </row>
    <row r="271" spans="1:4" ht="30">
      <c r="A271" s="132" t="s">
        <v>205</v>
      </c>
      <c r="B271" s="49" t="s">
        <v>633</v>
      </c>
      <c r="C271" s="51">
        <v>63000</v>
      </c>
      <c r="D271" s="55"/>
    </row>
    <row r="272" spans="1:4" ht="15">
      <c r="A272" s="111" t="s">
        <v>634</v>
      </c>
      <c r="B272" s="82" t="s">
        <v>635</v>
      </c>
      <c r="C272" s="51"/>
      <c r="D272" s="55"/>
    </row>
    <row r="273" spans="1:4" ht="29.25">
      <c r="A273" s="111" t="s">
        <v>636</v>
      </c>
      <c r="B273" s="82" t="s">
        <v>637</v>
      </c>
      <c r="C273" s="85">
        <f>SUM(C274:C297)</f>
        <v>3874773</v>
      </c>
      <c r="D273" s="177">
        <f>SUM(D274:D297)</f>
        <v>0</v>
      </c>
    </row>
    <row r="274" spans="1:4" ht="15" hidden="1">
      <c r="A274" s="48" t="s">
        <v>638</v>
      </c>
      <c r="B274" s="49" t="s">
        <v>639</v>
      </c>
      <c r="C274" s="51"/>
      <c r="D274" s="55"/>
    </row>
    <row r="275" spans="1:4" ht="15" hidden="1">
      <c r="A275" s="48" t="s">
        <v>640</v>
      </c>
      <c r="B275" s="49" t="s">
        <v>641</v>
      </c>
      <c r="C275" s="51"/>
      <c r="D275" s="55"/>
    </row>
    <row r="276" spans="1:4" ht="15" hidden="1">
      <c r="A276" s="48" t="s">
        <v>642</v>
      </c>
      <c r="B276" s="49" t="s">
        <v>643</v>
      </c>
      <c r="C276" s="51"/>
      <c r="D276" s="55"/>
    </row>
    <row r="277" spans="1:4" ht="15" hidden="1">
      <c r="A277" s="48" t="s">
        <v>644</v>
      </c>
      <c r="B277" s="49" t="s">
        <v>645</v>
      </c>
      <c r="C277" s="51"/>
      <c r="D277" s="55"/>
    </row>
    <row r="278" spans="1:4" ht="15" hidden="1">
      <c r="A278" s="48" t="s">
        <v>646</v>
      </c>
      <c r="B278" s="49" t="s">
        <v>647</v>
      </c>
      <c r="C278" s="51"/>
      <c r="D278" s="55"/>
    </row>
    <row r="279" spans="1:4" ht="15" hidden="1">
      <c r="A279" s="48" t="s">
        <v>648</v>
      </c>
      <c r="B279" s="49" t="s">
        <v>649</v>
      </c>
      <c r="C279" s="51"/>
      <c r="D279" s="55"/>
    </row>
    <row r="280" spans="1:4" ht="15" hidden="1">
      <c r="A280" s="48" t="s">
        <v>650</v>
      </c>
      <c r="B280" s="49" t="s">
        <v>651</v>
      </c>
      <c r="C280" s="54"/>
      <c r="D280" s="55"/>
    </row>
    <row r="281" spans="1:4" ht="15" hidden="1">
      <c r="A281" s="48" t="s">
        <v>652</v>
      </c>
      <c r="B281" s="49" t="s">
        <v>653</v>
      </c>
      <c r="C281" s="51"/>
      <c r="D281" s="55"/>
    </row>
    <row r="282" spans="1:4" ht="15" hidden="1">
      <c r="A282" s="132" t="s">
        <v>636</v>
      </c>
      <c r="B282" s="49" t="s">
        <v>152</v>
      </c>
      <c r="C282" s="51"/>
      <c r="D282" s="55"/>
    </row>
    <row r="283" spans="1:4" ht="15" hidden="1">
      <c r="A283" s="132" t="s">
        <v>636</v>
      </c>
      <c r="B283" s="49" t="s">
        <v>153</v>
      </c>
      <c r="C283" s="51"/>
      <c r="D283" s="55"/>
    </row>
    <row r="284" spans="1:4" ht="30" hidden="1">
      <c r="A284" s="132" t="s">
        <v>636</v>
      </c>
      <c r="B284" s="175" t="s">
        <v>654</v>
      </c>
      <c r="C284" s="51"/>
      <c r="D284" s="55"/>
    </row>
    <row r="285" spans="1:4" ht="30" hidden="1">
      <c r="A285" s="132" t="s">
        <v>636</v>
      </c>
      <c r="B285" s="175" t="s">
        <v>655</v>
      </c>
      <c r="C285" s="51"/>
      <c r="D285" s="55"/>
    </row>
    <row r="286" spans="1:4" ht="15" hidden="1">
      <c r="A286" s="132" t="s">
        <v>636</v>
      </c>
      <c r="B286" s="49" t="s">
        <v>156</v>
      </c>
      <c r="C286" s="51"/>
      <c r="D286" s="55"/>
    </row>
    <row r="287" spans="1:4" ht="15" hidden="1">
      <c r="A287" s="132" t="s">
        <v>636</v>
      </c>
      <c r="B287" s="49" t="s">
        <v>155</v>
      </c>
      <c r="C287" s="51"/>
      <c r="D287" s="55"/>
    </row>
    <row r="288" spans="1:4" ht="15" hidden="1">
      <c r="A288" s="132" t="s">
        <v>636</v>
      </c>
      <c r="B288" s="49" t="s">
        <v>154</v>
      </c>
      <c r="C288" s="51"/>
      <c r="D288" s="55"/>
    </row>
    <row r="289" spans="1:4" ht="15" hidden="1">
      <c r="A289" s="132" t="s">
        <v>636</v>
      </c>
      <c r="B289" s="49" t="s">
        <v>656</v>
      </c>
      <c r="C289" s="51"/>
      <c r="D289" s="55"/>
    </row>
    <row r="290" spans="1:4" ht="15" hidden="1">
      <c r="A290" s="132" t="s">
        <v>636</v>
      </c>
      <c r="B290" s="49" t="s">
        <v>657</v>
      </c>
      <c r="C290" s="51"/>
      <c r="D290" s="55"/>
    </row>
    <row r="291" spans="1:4" ht="34.5" customHeight="1" hidden="1">
      <c r="A291" s="132" t="s">
        <v>636</v>
      </c>
      <c r="B291" s="176" t="s">
        <v>658</v>
      </c>
      <c r="C291" s="51"/>
      <c r="D291" s="55"/>
    </row>
    <row r="292" spans="1:4" ht="45" hidden="1">
      <c r="A292" s="132" t="s">
        <v>636</v>
      </c>
      <c r="B292" s="176" t="s">
        <v>659</v>
      </c>
      <c r="C292" s="51"/>
      <c r="D292" s="55"/>
    </row>
    <row r="293" spans="1:4" ht="15">
      <c r="A293" s="132" t="s">
        <v>636</v>
      </c>
      <c r="B293" s="49" t="s">
        <v>151</v>
      </c>
      <c r="C293" s="51">
        <v>704934</v>
      </c>
      <c r="D293" s="55"/>
    </row>
    <row r="294" spans="1:4" ht="15">
      <c r="A294" s="132" t="s">
        <v>636</v>
      </c>
      <c r="B294" s="49" t="s">
        <v>150</v>
      </c>
      <c r="C294" s="51">
        <v>3010138</v>
      </c>
      <c r="D294" s="55"/>
    </row>
    <row r="295" spans="1:4" ht="30">
      <c r="A295" s="132" t="s">
        <v>636</v>
      </c>
      <c r="B295" s="176" t="s">
        <v>660</v>
      </c>
      <c r="C295" s="51">
        <v>78145</v>
      </c>
      <c r="D295" s="55"/>
    </row>
    <row r="296" spans="1:4" ht="15">
      <c r="A296" s="132" t="s">
        <v>636</v>
      </c>
      <c r="B296" s="49" t="s">
        <v>661</v>
      </c>
      <c r="C296" s="51">
        <v>21000</v>
      </c>
      <c r="D296" s="55"/>
    </row>
    <row r="297" spans="1:4" ht="31.5" customHeight="1">
      <c r="A297" s="132" t="s">
        <v>662</v>
      </c>
      <c r="B297" s="49" t="s">
        <v>663</v>
      </c>
      <c r="C297" s="51">
        <v>60556</v>
      </c>
      <c r="D297" s="55"/>
    </row>
    <row r="298" spans="1:4" ht="15" customHeight="1">
      <c r="A298" s="111" t="s">
        <v>664</v>
      </c>
      <c r="B298" s="82" t="s">
        <v>665</v>
      </c>
      <c r="C298" s="85">
        <f>SUM(C299:C311)</f>
        <v>666995</v>
      </c>
      <c r="D298" s="177">
        <f>SUM(D299:D311)</f>
        <v>0</v>
      </c>
    </row>
    <row r="299" spans="1:4" ht="15" hidden="1">
      <c r="A299" s="48" t="s">
        <v>666</v>
      </c>
      <c r="B299" s="49" t="s">
        <v>667</v>
      </c>
      <c r="C299" s="51"/>
      <c r="D299" s="55"/>
    </row>
    <row r="300" spans="1:4" ht="15" hidden="1">
      <c r="A300" s="48" t="s">
        <v>668</v>
      </c>
      <c r="B300" s="49" t="s">
        <v>669</v>
      </c>
      <c r="C300" s="51"/>
      <c r="D300" s="55"/>
    </row>
    <row r="301" spans="1:4" ht="15" hidden="1">
      <c r="A301" s="48" t="s">
        <v>670</v>
      </c>
      <c r="B301" s="49" t="s">
        <v>208</v>
      </c>
      <c r="C301" s="51"/>
      <c r="D301" s="55"/>
    </row>
    <row r="302" spans="1:4" ht="15" hidden="1">
      <c r="A302" s="48" t="s">
        <v>671</v>
      </c>
      <c r="B302" s="49" t="s">
        <v>672</v>
      </c>
      <c r="C302" s="51"/>
      <c r="D302" s="55"/>
    </row>
    <row r="303" spans="1:4" ht="15" hidden="1">
      <c r="A303" s="48" t="s">
        <v>209</v>
      </c>
      <c r="B303" s="49" t="s">
        <v>673</v>
      </c>
      <c r="C303" s="51"/>
      <c r="D303" s="55"/>
    </row>
    <row r="304" spans="1:4" ht="15" hidden="1">
      <c r="A304" s="48" t="s">
        <v>674</v>
      </c>
      <c r="B304" s="49" t="s">
        <v>675</v>
      </c>
      <c r="C304" s="51"/>
      <c r="D304" s="55"/>
    </row>
    <row r="305" spans="1:4" ht="15" hidden="1">
      <c r="A305" s="132" t="s">
        <v>664</v>
      </c>
      <c r="B305" s="49" t="s">
        <v>158</v>
      </c>
      <c r="C305" s="51"/>
      <c r="D305" s="55"/>
    </row>
    <row r="306" spans="1:4" ht="15" hidden="1">
      <c r="A306" s="132" t="s">
        <v>664</v>
      </c>
      <c r="B306" s="49" t="s">
        <v>676</v>
      </c>
      <c r="C306" s="51"/>
      <c r="D306" s="55"/>
    </row>
    <row r="307" spans="1:4" ht="15" hidden="1">
      <c r="A307" s="132" t="s">
        <v>664</v>
      </c>
      <c r="B307" s="49" t="s">
        <v>677</v>
      </c>
      <c r="C307" s="51"/>
      <c r="D307" s="55"/>
    </row>
    <row r="308" spans="1:4" ht="45" hidden="1">
      <c r="A308" s="132" t="s">
        <v>664</v>
      </c>
      <c r="B308" s="176" t="s">
        <v>678</v>
      </c>
      <c r="C308" s="51"/>
      <c r="D308" s="55"/>
    </row>
    <row r="309" spans="1:4" ht="15">
      <c r="A309" s="132" t="s">
        <v>664</v>
      </c>
      <c r="B309" s="49" t="s">
        <v>679</v>
      </c>
      <c r="C309" s="51">
        <f>179341+689</f>
        <v>180030</v>
      </c>
      <c r="D309" s="55"/>
    </row>
    <row r="310" spans="1:4" ht="15">
      <c r="A310" s="132" t="s">
        <v>664</v>
      </c>
      <c r="B310" s="49" t="s">
        <v>680</v>
      </c>
      <c r="C310" s="51">
        <f>475495+2670</f>
        <v>478165</v>
      </c>
      <c r="D310" s="55"/>
    </row>
    <row r="311" spans="1:4" ht="30">
      <c r="A311" s="132" t="s">
        <v>664</v>
      </c>
      <c r="B311" s="49" t="s">
        <v>681</v>
      </c>
      <c r="C311" s="51">
        <v>8800</v>
      </c>
      <c r="D311" s="55"/>
    </row>
    <row r="312" spans="1:4" ht="15">
      <c r="A312" s="111" t="s">
        <v>682</v>
      </c>
      <c r="B312" s="82" t="s">
        <v>683</v>
      </c>
      <c r="C312" s="51">
        <f>SUM(C313:C315)</f>
        <v>0</v>
      </c>
      <c r="D312" s="55">
        <f>SUM(D313:D315)</f>
        <v>0</v>
      </c>
    </row>
    <row r="313" spans="1:4" ht="15" hidden="1">
      <c r="A313" s="48" t="s">
        <v>684</v>
      </c>
      <c r="B313" s="49" t="s">
        <v>685</v>
      </c>
      <c r="C313" s="51"/>
      <c r="D313" s="55"/>
    </row>
    <row r="314" spans="1:4" ht="15" hidden="1">
      <c r="A314" s="132" t="s">
        <v>686</v>
      </c>
      <c r="B314" s="49" t="s">
        <v>687</v>
      </c>
      <c r="C314" s="51"/>
      <c r="D314" s="55"/>
    </row>
    <row r="315" spans="1:4" ht="15" hidden="1">
      <c r="A315" s="48" t="s">
        <v>688</v>
      </c>
      <c r="B315" s="49" t="s">
        <v>689</v>
      </c>
      <c r="C315" s="51"/>
      <c r="D315" s="55"/>
    </row>
    <row r="316" spans="1:4" ht="15" hidden="1">
      <c r="A316" s="132" t="s">
        <v>682</v>
      </c>
      <c r="B316" s="49" t="s">
        <v>683</v>
      </c>
      <c r="C316" s="51"/>
      <c r="D316" s="55"/>
    </row>
    <row r="317" spans="1:4" ht="15" hidden="1">
      <c r="A317" s="132" t="s">
        <v>682</v>
      </c>
      <c r="B317" s="49" t="s">
        <v>690</v>
      </c>
      <c r="C317" s="51"/>
      <c r="D317" s="55"/>
    </row>
    <row r="318" spans="1:4" ht="30" hidden="1">
      <c r="A318" s="132" t="s">
        <v>682</v>
      </c>
      <c r="B318" s="49" t="s">
        <v>691</v>
      </c>
      <c r="C318" s="51"/>
      <c r="D318" s="55"/>
    </row>
    <row r="319" spans="1:4" ht="21.75" customHeight="1">
      <c r="A319" s="111" t="s">
        <v>692</v>
      </c>
      <c r="B319" s="82" t="s">
        <v>693</v>
      </c>
      <c r="C319" s="85">
        <v>122891</v>
      </c>
      <c r="D319" s="177"/>
    </row>
    <row r="320" spans="1:4" ht="30">
      <c r="A320" s="132" t="s">
        <v>692</v>
      </c>
      <c r="B320" s="49" t="s">
        <v>694</v>
      </c>
      <c r="C320" s="83">
        <f>375000-105000</f>
        <v>270000</v>
      </c>
      <c r="D320" s="177"/>
    </row>
    <row r="321" spans="1:4" ht="30.75" customHeight="1" thickBot="1">
      <c r="A321" s="178" t="s">
        <v>695</v>
      </c>
      <c r="B321" s="179" t="s">
        <v>696</v>
      </c>
      <c r="C321" s="180">
        <f>SUM(C322:C370)</f>
        <v>153946</v>
      </c>
      <c r="D321" s="237">
        <f>SUM(D322:D357)</f>
        <v>0</v>
      </c>
    </row>
    <row r="322" spans="1:4" ht="30.75" customHeight="1">
      <c r="A322" s="122" t="s">
        <v>697</v>
      </c>
      <c r="B322" s="123" t="s">
        <v>698</v>
      </c>
      <c r="C322" s="182">
        <v>13365</v>
      </c>
      <c r="D322" s="86"/>
    </row>
    <row r="323" spans="1:4" ht="30.75" customHeight="1">
      <c r="A323" s="245" t="s">
        <v>210</v>
      </c>
      <c r="B323" s="183" t="s">
        <v>699</v>
      </c>
      <c r="C323" s="85"/>
      <c r="D323" s="177"/>
    </row>
    <row r="324" spans="1:4" ht="15.75">
      <c r="A324" s="245" t="s">
        <v>700</v>
      </c>
      <c r="B324" s="184" t="s">
        <v>701</v>
      </c>
      <c r="C324" s="51">
        <v>9046</v>
      </c>
      <c r="D324" s="177"/>
    </row>
    <row r="325" spans="1:4" ht="30.75" customHeight="1" hidden="1">
      <c r="A325" s="245" t="s">
        <v>702</v>
      </c>
      <c r="B325" s="184" t="s">
        <v>703</v>
      </c>
      <c r="C325" s="85"/>
      <c r="D325" s="177"/>
    </row>
    <row r="326" spans="1:4" ht="30.75" customHeight="1" hidden="1">
      <c r="A326" s="245" t="s">
        <v>704</v>
      </c>
      <c r="B326" s="185" t="s">
        <v>705</v>
      </c>
      <c r="C326" s="85"/>
      <c r="D326" s="177"/>
    </row>
    <row r="327" spans="1:4" ht="30.75" customHeight="1" hidden="1">
      <c r="A327" s="245" t="s">
        <v>706</v>
      </c>
      <c r="B327" s="184" t="s">
        <v>707</v>
      </c>
      <c r="C327" s="121"/>
      <c r="D327" s="177"/>
    </row>
    <row r="328" spans="1:4" ht="15" hidden="1">
      <c r="A328" s="122" t="s">
        <v>708</v>
      </c>
      <c r="B328" s="172" t="s">
        <v>709</v>
      </c>
      <c r="C328" s="51"/>
      <c r="D328" s="55"/>
    </row>
    <row r="329" spans="1:4" ht="15" hidden="1">
      <c r="A329" s="122" t="s">
        <v>211</v>
      </c>
      <c r="B329" s="238" t="s">
        <v>710</v>
      </c>
      <c r="C329" s="54"/>
      <c r="D329" s="55"/>
    </row>
    <row r="330" spans="1:4" ht="47.25" hidden="1">
      <c r="A330" s="245" t="s">
        <v>711</v>
      </c>
      <c r="B330" s="186" t="s">
        <v>712</v>
      </c>
      <c r="C330" s="51"/>
      <c r="D330" s="55"/>
    </row>
    <row r="331" spans="1:4" ht="47.25" hidden="1">
      <c r="A331" s="245" t="s">
        <v>713</v>
      </c>
      <c r="B331" s="184" t="s">
        <v>714</v>
      </c>
      <c r="C331" s="51"/>
      <c r="D331" s="55"/>
    </row>
    <row r="332" spans="1:4" ht="60" hidden="1">
      <c r="A332" s="245" t="s">
        <v>715</v>
      </c>
      <c r="B332" s="131" t="s">
        <v>716</v>
      </c>
      <c r="C332" s="51"/>
      <c r="D332" s="55"/>
    </row>
    <row r="333" spans="1:4" ht="30" hidden="1">
      <c r="A333" s="122" t="s">
        <v>717</v>
      </c>
      <c r="B333" s="187" t="s">
        <v>718</v>
      </c>
      <c r="C333" s="51"/>
      <c r="D333" s="55"/>
    </row>
    <row r="334" spans="1:4" ht="30" hidden="1">
      <c r="A334" s="48" t="s">
        <v>719</v>
      </c>
      <c r="B334" s="131" t="s">
        <v>720</v>
      </c>
      <c r="C334" s="51"/>
      <c r="D334" s="55"/>
    </row>
    <row r="335" spans="1:4" ht="28.5" customHeight="1" hidden="1">
      <c r="A335" s="122" t="s">
        <v>721</v>
      </c>
      <c r="B335" s="188" t="s">
        <v>722</v>
      </c>
      <c r="C335" s="51"/>
      <c r="D335" s="55"/>
    </row>
    <row r="336" spans="1:4" ht="60" hidden="1">
      <c r="A336" s="48" t="s">
        <v>723</v>
      </c>
      <c r="B336" s="131" t="s">
        <v>724</v>
      </c>
      <c r="C336" s="51"/>
      <c r="D336" s="55"/>
    </row>
    <row r="337" spans="1:4" ht="45" hidden="1">
      <c r="A337" s="48" t="s">
        <v>725</v>
      </c>
      <c r="B337" s="131" t="s">
        <v>726</v>
      </c>
      <c r="C337" s="51"/>
      <c r="D337" s="55"/>
    </row>
    <row r="338" spans="1:4" ht="30" hidden="1">
      <c r="A338" s="48" t="s">
        <v>727</v>
      </c>
      <c r="B338" s="176" t="s">
        <v>660</v>
      </c>
      <c r="C338" s="62"/>
      <c r="D338" s="55"/>
    </row>
    <row r="339" spans="1:4" ht="45" customHeight="1" hidden="1">
      <c r="A339" s="48" t="s">
        <v>728</v>
      </c>
      <c r="B339" s="131" t="s">
        <v>729</v>
      </c>
      <c r="C339" s="51"/>
      <c r="D339" s="55"/>
    </row>
    <row r="340" spans="1:4" ht="30" hidden="1">
      <c r="A340" s="246" t="s">
        <v>730</v>
      </c>
      <c r="B340" s="189" t="s">
        <v>731</v>
      </c>
      <c r="C340" s="51"/>
      <c r="D340" s="55"/>
    </row>
    <row r="341" spans="1:4" ht="45" customHeight="1" hidden="1">
      <c r="A341" s="246" t="s">
        <v>732</v>
      </c>
      <c r="B341" s="183" t="s">
        <v>733</v>
      </c>
      <c r="C341" s="51"/>
      <c r="D341" s="55"/>
    </row>
    <row r="342" spans="1:4" ht="45" customHeight="1" hidden="1">
      <c r="A342" s="246" t="s">
        <v>734</v>
      </c>
      <c r="B342" s="183" t="s">
        <v>735</v>
      </c>
      <c r="C342" s="51"/>
      <c r="D342" s="55"/>
    </row>
    <row r="343" spans="1:4" ht="47.25" customHeight="1" hidden="1">
      <c r="A343" s="246" t="s">
        <v>736</v>
      </c>
      <c r="B343" s="184" t="s">
        <v>737</v>
      </c>
      <c r="C343" s="51"/>
      <c r="D343" s="55"/>
    </row>
    <row r="344" spans="1:4" ht="47.25" customHeight="1" hidden="1">
      <c r="A344" s="246" t="s">
        <v>738</v>
      </c>
      <c r="B344" s="190" t="s">
        <v>739</v>
      </c>
      <c r="C344" s="71"/>
      <c r="D344" s="55"/>
    </row>
    <row r="345" spans="1:4" ht="47.25" customHeight="1" hidden="1">
      <c r="A345" s="246" t="s">
        <v>740</v>
      </c>
      <c r="B345" s="191" t="s">
        <v>741</v>
      </c>
      <c r="C345" s="51"/>
      <c r="D345" s="55"/>
    </row>
    <row r="346" spans="1:4" ht="47.25" customHeight="1" hidden="1">
      <c r="A346" s="246" t="s">
        <v>742</v>
      </c>
      <c r="B346" s="191" t="s">
        <v>743</v>
      </c>
      <c r="C346" s="71"/>
      <c r="D346" s="55"/>
    </row>
    <row r="347" spans="1:4" ht="47.25" customHeight="1" hidden="1">
      <c r="A347" s="246" t="s">
        <v>744</v>
      </c>
      <c r="B347" s="191" t="s">
        <v>745</v>
      </c>
      <c r="C347" s="51"/>
      <c r="D347" s="55"/>
    </row>
    <row r="348" spans="1:4" ht="45" hidden="1">
      <c r="A348" s="246" t="s">
        <v>746</v>
      </c>
      <c r="B348" s="191" t="s">
        <v>747</v>
      </c>
      <c r="C348" s="71"/>
      <c r="D348" s="55"/>
    </row>
    <row r="349" spans="1:4" ht="47.25" customHeight="1" hidden="1">
      <c r="A349" s="246" t="s">
        <v>748</v>
      </c>
      <c r="B349" s="191" t="s">
        <v>749</v>
      </c>
      <c r="C349" s="51"/>
      <c r="D349" s="55"/>
    </row>
    <row r="350" spans="1:4" ht="30" hidden="1">
      <c r="A350" s="246" t="s">
        <v>750</v>
      </c>
      <c r="B350" s="191" t="s">
        <v>751</v>
      </c>
      <c r="C350" s="71"/>
      <c r="D350" s="55"/>
    </row>
    <row r="351" spans="1:4" ht="47.25" customHeight="1" hidden="1">
      <c r="A351" s="146" t="s">
        <v>212</v>
      </c>
      <c r="B351" s="184" t="s">
        <v>752</v>
      </c>
      <c r="C351" s="51"/>
      <c r="D351" s="55"/>
    </row>
    <row r="352" spans="1:4" ht="47.25" customHeight="1" hidden="1">
      <c r="A352" s="146" t="s">
        <v>753</v>
      </c>
      <c r="B352" s="192" t="s">
        <v>754</v>
      </c>
      <c r="C352" s="51"/>
      <c r="D352" s="55"/>
    </row>
    <row r="353" spans="1:4" ht="30" hidden="1">
      <c r="A353" s="146" t="s">
        <v>755</v>
      </c>
      <c r="B353" s="166" t="s">
        <v>756</v>
      </c>
      <c r="C353" s="51"/>
      <c r="D353" s="55"/>
    </row>
    <row r="354" spans="1:4" ht="45" hidden="1">
      <c r="A354" s="146" t="s">
        <v>757</v>
      </c>
      <c r="B354" s="166" t="s">
        <v>758</v>
      </c>
      <c r="C354" s="51"/>
      <c r="D354" s="55"/>
    </row>
    <row r="355" spans="1:4" ht="45" hidden="1">
      <c r="A355" s="146" t="s">
        <v>759</v>
      </c>
      <c r="B355" s="166" t="s">
        <v>760</v>
      </c>
      <c r="C355" s="51"/>
      <c r="D355" s="55"/>
    </row>
    <row r="356" spans="1:4" ht="30" hidden="1">
      <c r="A356" s="146" t="s">
        <v>761</v>
      </c>
      <c r="B356" s="166" t="s">
        <v>762</v>
      </c>
      <c r="C356" s="51"/>
      <c r="D356" s="55"/>
    </row>
    <row r="357" spans="1:4" ht="30" hidden="1">
      <c r="A357" s="146" t="s">
        <v>763</v>
      </c>
      <c r="B357" s="166" t="s">
        <v>764</v>
      </c>
      <c r="C357" s="51"/>
      <c r="D357" s="55"/>
    </row>
    <row r="358" spans="1:4" ht="45">
      <c r="A358" s="146" t="s">
        <v>765</v>
      </c>
      <c r="B358" s="191" t="s">
        <v>766</v>
      </c>
      <c r="C358" s="51">
        <v>7979</v>
      </c>
      <c r="D358" s="55"/>
    </row>
    <row r="359" spans="1:4" ht="15" hidden="1">
      <c r="A359" s="146" t="s">
        <v>695</v>
      </c>
      <c r="B359" s="176" t="s">
        <v>767</v>
      </c>
      <c r="C359" s="51"/>
      <c r="D359" s="55"/>
    </row>
    <row r="360" spans="1:4" ht="30" hidden="1">
      <c r="A360" s="146" t="s">
        <v>695</v>
      </c>
      <c r="B360" s="176" t="s">
        <v>768</v>
      </c>
      <c r="C360" s="51"/>
      <c r="D360" s="55"/>
    </row>
    <row r="361" spans="1:4" ht="30" hidden="1">
      <c r="A361" s="146" t="s">
        <v>695</v>
      </c>
      <c r="B361" s="176" t="s">
        <v>769</v>
      </c>
      <c r="C361" s="51"/>
      <c r="D361" s="55"/>
    </row>
    <row r="362" spans="1:4" ht="30" hidden="1">
      <c r="A362" s="146" t="s">
        <v>695</v>
      </c>
      <c r="B362" s="176" t="s">
        <v>770</v>
      </c>
      <c r="C362" s="51"/>
      <c r="D362" s="55"/>
    </row>
    <row r="363" spans="1:4" ht="30" hidden="1">
      <c r="A363" s="146" t="s">
        <v>695</v>
      </c>
      <c r="B363" s="176" t="s">
        <v>771</v>
      </c>
      <c r="C363" s="51"/>
      <c r="D363" s="55"/>
    </row>
    <row r="364" spans="1:4" ht="30" hidden="1">
      <c r="A364" s="146" t="s">
        <v>695</v>
      </c>
      <c r="B364" s="176" t="s">
        <v>772</v>
      </c>
      <c r="C364" s="51"/>
      <c r="D364" s="55"/>
    </row>
    <row r="365" spans="1:4" ht="30" hidden="1">
      <c r="A365" s="146" t="s">
        <v>695</v>
      </c>
      <c r="B365" s="176" t="s">
        <v>773</v>
      </c>
      <c r="C365" s="51"/>
      <c r="D365" s="55"/>
    </row>
    <row r="366" spans="1:4" ht="30">
      <c r="A366" s="146" t="s">
        <v>695</v>
      </c>
      <c r="B366" s="191" t="s">
        <v>774</v>
      </c>
      <c r="C366" s="51">
        <v>20993</v>
      </c>
      <c r="D366" s="55"/>
    </row>
    <row r="367" spans="1:4" ht="30">
      <c r="A367" s="146" t="s">
        <v>695</v>
      </c>
      <c r="B367" s="191" t="s">
        <v>775</v>
      </c>
      <c r="C367" s="51">
        <v>77308</v>
      </c>
      <c r="D367" s="55"/>
    </row>
    <row r="368" spans="1:4" ht="30">
      <c r="A368" s="146" t="s">
        <v>695</v>
      </c>
      <c r="B368" s="191" t="s">
        <v>776</v>
      </c>
      <c r="C368" s="51">
        <v>14292</v>
      </c>
      <c r="D368" s="55"/>
    </row>
    <row r="369" spans="1:4" ht="15">
      <c r="A369" s="146" t="s">
        <v>695</v>
      </c>
      <c r="B369" s="191" t="s">
        <v>777</v>
      </c>
      <c r="C369" s="51">
        <v>10963</v>
      </c>
      <c r="D369" s="55"/>
    </row>
    <row r="370" spans="1:4" ht="30.75" thickBot="1">
      <c r="A370" s="240" t="s">
        <v>695</v>
      </c>
      <c r="B370" s="191" t="s">
        <v>778</v>
      </c>
      <c r="C370" s="51"/>
      <c r="D370" s="55"/>
    </row>
    <row r="371" spans="1:4" ht="15.75" thickBot="1">
      <c r="A371" s="72" t="s">
        <v>214</v>
      </c>
      <c r="B371" s="39" t="s">
        <v>213</v>
      </c>
      <c r="C371" s="41">
        <f>SUM(C372+C373+C374+C375+C376+C377+C392)</f>
        <v>703116</v>
      </c>
      <c r="D371" s="78">
        <f>SUM(D372+D373+D374+D375+D376+D377+D392)</f>
        <v>0</v>
      </c>
    </row>
    <row r="372" spans="1:4" ht="29.25">
      <c r="A372" s="247" t="s">
        <v>779</v>
      </c>
      <c r="B372" s="193" t="s">
        <v>780</v>
      </c>
      <c r="C372" s="181"/>
      <c r="D372" s="86"/>
    </row>
    <row r="373" spans="1:4" ht="16.5" customHeight="1">
      <c r="A373" s="106" t="s">
        <v>781</v>
      </c>
      <c r="B373" s="107" t="s">
        <v>782</v>
      </c>
      <c r="C373" s="109">
        <v>48980</v>
      </c>
      <c r="D373" s="177"/>
    </row>
    <row r="374" spans="1:4" ht="16.5" customHeight="1">
      <c r="A374" s="106"/>
      <c r="B374" s="107" t="s">
        <v>783</v>
      </c>
      <c r="C374" s="109">
        <v>14040</v>
      </c>
      <c r="D374" s="177"/>
    </row>
    <row r="375" spans="1:4" ht="15">
      <c r="A375" s="106" t="s">
        <v>784</v>
      </c>
      <c r="B375" s="107" t="s">
        <v>215</v>
      </c>
      <c r="C375" s="109">
        <v>4106</v>
      </c>
      <c r="D375" s="177"/>
    </row>
    <row r="376" spans="1:4" ht="15">
      <c r="A376" s="106" t="s">
        <v>785</v>
      </c>
      <c r="B376" s="107" t="s">
        <v>786</v>
      </c>
      <c r="C376" s="47"/>
      <c r="D376" s="55"/>
    </row>
    <row r="377" spans="1:4" ht="29.25">
      <c r="A377" s="111" t="s">
        <v>787</v>
      </c>
      <c r="B377" s="82" t="s">
        <v>788</v>
      </c>
      <c r="C377" s="83">
        <f>SUM(C378:C391)</f>
        <v>635990</v>
      </c>
      <c r="D377" s="215">
        <f>SUM(D378:D391)</f>
        <v>0</v>
      </c>
    </row>
    <row r="378" spans="1:4" ht="15">
      <c r="A378" s="48" t="s">
        <v>217</v>
      </c>
      <c r="B378" s="49" t="s">
        <v>789</v>
      </c>
      <c r="C378" s="54">
        <f>524649+2340</f>
        <v>526989</v>
      </c>
      <c r="D378" s="55"/>
    </row>
    <row r="379" spans="1:4" ht="15">
      <c r="A379" s="48" t="s">
        <v>790</v>
      </c>
      <c r="B379" s="49" t="s">
        <v>791</v>
      </c>
      <c r="C379" s="54"/>
      <c r="D379" s="55"/>
    </row>
    <row r="380" spans="1:4" ht="15">
      <c r="A380" s="48" t="s">
        <v>792</v>
      </c>
      <c r="B380" s="49" t="s">
        <v>793</v>
      </c>
      <c r="C380" s="51">
        <f>34400+30930</f>
        <v>65330</v>
      </c>
      <c r="D380" s="55"/>
    </row>
    <row r="381" spans="1:4" ht="15" hidden="1">
      <c r="A381" s="48" t="s">
        <v>216</v>
      </c>
      <c r="B381" s="49" t="s">
        <v>794</v>
      </c>
      <c r="C381" s="51"/>
      <c r="D381" s="55"/>
    </row>
    <row r="382" spans="1:4" ht="15" hidden="1">
      <c r="A382" s="48" t="s">
        <v>787</v>
      </c>
      <c r="B382" s="49" t="s">
        <v>795</v>
      </c>
      <c r="C382" s="51"/>
      <c r="D382" s="55"/>
    </row>
    <row r="383" spans="1:4" ht="30" hidden="1">
      <c r="A383" s="48" t="s">
        <v>796</v>
      </c>
      <c r="B383" s="172" t="s">
        <v>348</v>
      </c>
      <c r="C383" s="51"/>
      <c r="D383" s="55"/>
    </row>
    <row r="384" spans="1:4" ht="30" hidden="1">
      <c r="A384" s="146" t="s">
        <v>797</v>
      </c>
      <c r="B384" s="164" t="s">
        <v>798</v>
      </c>
      <c r="C384" s="51"/>
      <c r="D384" s="55"/>
    </row>
    <row r="385" spans="1:4" ht="31.5" hidden="1">
      <c r="A385" s="146" t="s">
        <v>799</v>
      </c>
      <c r="B385" s="130" t="s">
        <v>800</v>
      </c>
      <c r="C385" s="51"/>
      <c r="D385" s="55"/>
    </row>
    <row r="386" spans="1:4" ht="31.5" hidden="1">
      <c r="A386" s="146" t="s">
        <v>801</v>
      </c>
      <c r="B386" s="194" t="s">
        <v>802</v>
      </c>
      <c r="C386" s="51"/>
      <c r="D386" s="55"/>
    </row>
    <row r="387" spans="1:4" ht="15" hidden="1">
      <c r="A387" s="48" t="s">
        <v>803</v>
      </c>
      <c r="B387" s="49" t="s">
        <v>804</v>
      </c>
      <c r="C387" s="51"/>
      <c r="D387" s="55"/>
    </row>
    <row r="388" spans="1:4" ht="30" hidden="1">
      <c r="A388" s="146" t="s">
        <v>805</v>
      </c>
      <c r="B388" s="195" t="s">
        <v>806</v>
      </c>
      <c r="C388" s="51"/>
      <c r="D388" s="55"/>
    </row>
    <row r="389" spans="1:4" ht="45.75" thickBot="1">
      <c r="A389" s="48" t="s">
        <v>807</v>
      </c>
      <c r="B389" s="131" t="s">
        <v>808</v>
      </c>
      <c r="C389" s="51">
        <v>43671</v>
      </c>
      <c r="D389" s="55"/>
    </row>
    <row r="390" spans="1:4" ht="30" hidden="1">
      <c r="A390" s="239" t="s">
        <v>809</v>
      </c>
      <c r="B390" s="196" t="s">
        <v>810</v>
      </c>
      <c r="C390" s="51"/>
      <c r="D390" s="55"/>
    </row>
    <row r="391" spans="1:4" ht="15" hidden="1">
      <c r="A391" s="239" t="s">
        <v>787</v>
      </c>
      <c r="B391" s="134" t="s">
        <v>811</v>
      </c>
      <c r="C391" s="51"/>
      <c r="D391" s="55"/>
    </row>
    <row r="392" spans="1:4" ht="19.5" customHeight="1" hidden="1">
      <c r="A392" s="242" t="s">
        <v>812</v>
      </c>
      <c r="B392" s="197" t="s">
        <v>813</v>
      </c>
      <c r="C392" s="51">
        <f>SUM(C393:C396)</f>
        <v>0</v>
      </c>
      <c r="D392" s="55"/>
    </row>
    <row r="393" spans="1:4" ht="30" hidden="1">
      <c r="A393" s="146" t="s">
        <v>814</v>
      </c>
      <c r="B393" s="131" t="s">
        <v>815</v>
      </c>
      <c r="C393" s="51"/>
      <c r="D393" s="55"/>
    </row>
    <row r="394" spans="1:4" ht="19.5" customHeight="1" hidden="1">
      <c r="A394" s="146" t="s">
        <v>814</v>
      </c>
      <c r="B394" s="131" t="s">
        <v>816</v>
      </c>
      <c r="C394" s="51"/>
      <c r="D394" s="55"/>
    </row>
    <row r="395" spans="1:4" ht="15" hidden="1">
      <c r="A395" s="146" t="s">
        <v>812</v>
      </c>
      <c r="B395" s="175" t="s">
        <v>817</v>
      </c>
      <c r="C395" s="51"/>
      <c r="D395" s="55"/>
    </row>
    <row r="396" spans="1:4" ht="15.75" hidden="1" thickBot="1">
      <c r="A396" s="240" t="s">
        <v>812</v>
      </c>
      <c r="B396" s="175" t="s">
        <v>818</v>
      </c>
      <c r="C396" s="76"/>
      <c r="D396" s="216"/>
    </row>
    <row r="397" spans="1:4" ht="15.75" thickBot="1">
      <c r="A397" s="198"/>
      <c r="B397" s="39" t="s">
        <v>819</v>
      </c>
      <c r="C397" s="40">
        <f>C61+C74+C81+C143+C158+C201+C209+C252+C371</f>
        <v>14897769</v>
      </c>
      <c r="D397" s="78">
        <f>D61+D74+D81+D143+D158+D201+D209+D252+D371</f>
        <v>324838</v>
      </c>
    </row>
    <row r="398" spans="1:4" ht="15">
      <c r="A398" s="97" t="s">
        <v>820</v>
      </c>
      <c r="B398" s="70" t="s">
        <v>821</v>
      </c>
      <c r="C398" s="100">
        <v>305757</v>
      </c>
      <c r="D398" s="100"/>
    </row>
    <row r="399" spans="1:4" ht="29.25">
      <c r="A399" s="97" t="s">
        <v>822</v>
      </c>
      <c r="B399" s="199" t="s">
        <v>823</v>
      </c>
      <c r="C399" s="100"/>
      <c r="D399" s="100"/>
    </row>
    <row r="400" spans="1:4" ht="29.25">
      <c r="A400" s="97" t="s">
        <v>822</v>
      </c>
      <c r="B400" s="199" t="s">
        <v>824</v>
      </c>
      <c r="C400" s="99">
        <v>65000</v>
      </c>
      <c r="D400" s="99"/>
    </row>
    <row r="401" spans="1:4" ht="30">
      <c r="A401" s="200" t="s">
        <v>825</v>
      </c>
      <c r="B401" s="27" t="s">
        <v>826</v>
      </c>
      <c r="C401" s="99"/>
      <c r="D401" s="99"/>
    </row>
    <row r="402" spans="1:4" ht="30">
      <c r="A402" s="201" t="s">
        <v>827</v>
      </c>
      <c r="B402" s="202" t="s">
        <v>828</v>
      </c>
      <c r="C402" s="43">
        <f>C51-C397-C398-C399-C400-C401</f>
        <v>-5001850</v>
      </c>
      <c r="D402" s="43">
        <f>D51-D397-D398-D399-D400-D401</f>
        <v>-150000</v>
      </c>
    </row>
    <row r="403" spans="1:4" ht="15">
      <c r="A403" s="99"/>
      <c r="B403" s="203"/>
      <c r="C403" s="43"/>
      <c r="D403" s="43"/>
    </row>
    <row r="404" spans="1:4" ht="15">
      <c r="A404" s="99"/>
      <c r="B404" s="29" t="s">
        <v>149</v>
      </c>
      <c r="C404" s="99"/>
      <c r="D404" s="99"/>
    </row>
    <row r="405" spans="1:4" ht="15">
      <c r="A405" s="99"/>
      <c r="C405" s="99"/>
      <c r="D405" s="99"/>
    </row>
    <row r="406" spans="1:4" ht="44.25" customHeight="1" thickBot="1">
      <c r="A406" s="252" t="s">
        <v>853</v>
      </c>
      <c r="B406" s="252"/>
      <c r="C406" s="252"/>
      <c r="D406" s="252"/>
    </row>
    <row r="407" spans="1:4" ht="135.75" thickBot="1">
      <c r="A407" s="103" t="s">
        <v>157</v>
      </c>
      <c r="B407" s="104" t="s">
        <v>221</v>
      </c>
      <c r="C407" s="36" t="s">
        <v>222</v>
      </c>
      <c r="D407" s="37" t="s">
        <v>223</v>
      </c>
    </row>
    <row r="408" spans="1:4" ht="15">
      <c r="A408" s="204">
        <v>1100</v>
      </c>
      <c r="B408" s="74" t="s">
        <v>829</v>
      </c>
      <c r="C408" s="205">
        <v>6233169</v>
      </c>
      <c r="D408" s="206">
        <v>81407</v>
      </c>
    </row>
    <row r="409" spans="1:4" ht="45">
      <c r="A409" s="81">
        <v>1200</v>
      </c>
      <c r="B409" s="49" t="s">
        <v>830</v>
      </c>
      <c r="C409" s="50">
        <v>1758303</v>
      </c>
      <c r="D409" s="207">
        <v>24273</v>
      </c>
    </row>
    <row r="410" spans="1:4" ht="15">
      <c r="A410" s="81">
        <v>2000</v>
      </c>
      <c r="B410" s="49" t="s">
        <v>831</v>
      </c>
      <c r="C410" s="50">
        <f>SUM(C411:C416)</f>
        <v>2898993</v>
      </c>
      <c r="D410" s="207">
        <f>SUM(D411:D416)</f>
        <v>97639</v>
      </c>
    </row>
    <row r="411" spans="1:4" ht="30">
      <c r="A411" s="81">
        <v>2100</v>
      </c>
      <c r="B411" s="49" t="s">
        <v>832</v>
      </c>
      <c r="C411" s="50">
        <v>29460</v>
      </c>
      <c r="D411" s="207">
        <v>650</v>
      </c>
    </row>
    <row r="412" spans="1:4" ht="15">
      <c r="A412" s="81">
        <v>2200</v>
      </c>
      <c r="B412" s="49" t="s">
        <v>176</v>
      </c>
      <c r="C412" s="50">
        <v>2155485</v>
      </c>
      <c r="D412" s="207">
        <v>81241</v>
      </c>
    </row>
    <row r="413" spans="1:4" ht="30">
      <c r="A413" s="81">
        <v>2300</v>
      </c>
      <c r="B413" s="49" t="s">
        <v>833</v>
      </c>
      <c r="C413" s="50">
        <v>693545</v>
      </c>
      <c r="D413" s="207">
        <f>17333-1835</f>
        <v>15498</v>
      </c>
    </row>
    <row r="414" spans="1:4" ht="15">
      <c r="A414" s="81">
        <v>2400</v>
      </c>
      <c r="B414" s="49" t="s">
        <v>834</v>
      </c>
      <c r="C414" s="50">
        <v>3860</v>
      </c>
      <c r="D414" s="207">
        <v>0</v>
      </c>
    </row>
    <row r="415" spans="1:4" ht="15">
      <c r="A415" s="81">
        <v>2500</v>
      </c>
      <c r="B415" s="49" t="s">
        <v>835</v>
      </c>
      <c r="C415" s="50">
        <v>16643</v>
      </c>
      <c r="D415" s="207">
        <v>250</v>
      </c>
    </row>
    <row r="416" spans="1:4" ht="45" hidden="1">
      <c r="A416" s="81">
        <v>2800</v>
      </c>
      <c r="B416" s="49" t="s">
        <v>836</v>
      </c>
      <c r="C416" s="50"/>
      <c r="D416" s="207"/>
    </row>
    <row r="417" spans="1:4" ht="30">
      <c r="A417" s="81">
        <v>3200</v>
      </c>
      <c r="B417" s="49" t="s">
        <v>837</v>
      </c>
      <c r="C417" s="50">
        <v>1087293</v>
      </c>
      <c r="D417" s="207"/>
    </row>
    <row r="418" spans="1:4" ht="15">
      <c r="A418" s="81">
        <v>4200</v>
      </c>
      <c r="B418" s="49" t="s">
        <v>838</v>
      </c>
      <c r="C418" s="50"/>
      <c r="D418" s="207"/>
    </row>
    <row r="419" spans="1:4" ht="15">
      <c r="A419" s="81">
        <v>4300</v>
      </c>
      <c r="B419" s="49" t="s">
        <v>839</v>
      </c>
      <c r="C419" s="50">
        <v>1735</v>
      </c>
      <c r="D419" s="207"/>
    </row>
    <row r="420" spans="1:4" ht="15">
      <c r="A420" s="81">
        <v>5100</v>
      </c>
      <c r="B420" s="49" t="s">
        <v>840</v>
      </c>
      <c r="C420" s="50">
        <v>36259</v>
      </c>
      <c r="D420" s="207">
        <v>200</v>
      </c>
    </row>
    <row r="421" spans="1:4" ht="15">
      <c r="A421" s="81">
        <v>5200</v>
      </c>
      <c r="B421" s="49" t="s">
        <v>180</v>
      </c>
      <c r="C421" s="50">
        <f>1877537-114322</f>
        <v>1763215</v>
      </c>
      <c r="D421" s="207">
        <v>121319</v>
      </c>
    </row>
    <row r="422" spans="1:4" ht="15">
      <c r="A422" s="81">
        <v>6200</v>
      </c>
      <c r="B422" s="49" t="s">
        <v>841</v>
      </c>
      <c r="C422" s="50">
        <v>61682</v>
      </c>
      <c r="D422" s="207"/>
    </row>
    <row r="423" spans="1:4" ht="15">
      <c r="A423" s="81">
        <v>6300</v>
      </c>
      <c r="B423" s="49" t="s">
        <v>842</v>
      </c>
      <c r="C423" s="50">
        <v>60000</v>
      </c>
      <c r="D423" s="207"/>
    </row>
    <row r="424" spans="1:4" ht="30">
      <c r="A424" s="81">
        <v>6400</v>
      </c>
      <c r="B424" s="49" t="s">
        <v>843</v>
      </c>
      <c r="C424" s="50">
        <v>250139</v>
      </c>
      <c r="D424" s="207"/>
    </row>
    <row r="425" spans="1:4" ht="30">
      <c r="A425" s="81">
        <v>6500</v>
      </c>
      <c r="B425" s="49" t="s">
        <v>844</v>
      </c>
      <c r="C425" s="50"/>
      <c r="D425" s="207"/>
    </row>
    <row r="426" spans="1:4" ht="15.75" thickBot="1">
      <c r="A426" s="81">
        <v>7200</v>
      </c>
      <c r="B426" s="49" t="s">
        <v>845</v>
      </c>
      <c r="C426" s="50">
        <v>746981</v>
      </c>
      <c r="D426" s="207"/>
    </row>
    <row r="427" spans="1:4" ht="15" hidden="1">
      <c r="A427" s="81">
        <v>7700</v>
      </c>
      <c r="B427" s="49" t="s">
        <v>846</v>
      </c>
      <c r="C427" s="50"/>
      <c r="D427" s="207"/>
    </row>
    <row r="428" spans="1:4" ht="15" hidden="1">
      <c r="A428" s="81">
        <v>8100</v>
      </c>
      <c r="B428" s="50" t="s">
        <v>847</v>
      </c>
      <c r="C428" s="50"/>
      <c r="D428" s="207"/>
    </row>
    <row r="429" spans="1:4" ht="45" hidden="1">
      <c r="A429" s="81">
        <v>8900</v>
      </c>
      <c r="B429" s="61" t="s">
        <v>848</v>
      </c>
      <c r="C429" s="59"/>
      <c r="D429" s="209"/>
    </row>
    <row r="430" spans="1:4" ht="15.75" hidden="1" thickBot="1">
      <c r="A430" s="69">
        <v>9000</v>
      </c>
      <c r="B430" s="208" t="s">
        <v>849</v>
      </c>
      <c r="C430" s="76"/>
      <c r="D430" s="209"/>
    </row>
    <row r="431" spans="1:4" ht="15.75" thickBot="1">
      <c r="A431" s="198"/>
      <c r="B431" s="210" t="s">
        <v>850</v>
      </c>
      <c r="C431" s="211">
        <f>SUM(C408:C410,C417:C430)</f>
        <v>14897769</v>
      </c>
      <c r="D431" s="42">
        <f>SUM(D408:D410,D417:D430)</f>
        <v>324838</v>
      </c>
    </row>
    <row r="432" ht="15">
      <c r="B432" s="212"/>
    </row>
    <row r="433" ht="15">
      <c r="B433" s="213" t="s">
        <v>149</v>
      </c>
    </row>
    <row r="439" ht="15">
      <c r="B439" s="213"/>
    </row>
  </sheetData>
  <sheetProtection/>
  <mergeCells count="3">
    <mergeCell ref="A5:B5"/>
    <mergeCell ref="A59:D59"/>
    <mergeCell ref="A406:D40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6" sqref="AL6"/>
    </sheetView>
  </sheetViews>
  <sheetFormatPr defaultColWidth="9.140625" defaultRowHeight="15"/>
  <cols>
    <col min="1" max="1" width="44.421875" style="0" bestFit="1" customWidth="1"/>
    <col min="2" max="2" width="10.28125" style="0" customWidth="1"/>
    <col min="3" max="8" width="11.140625" style="0" customWidth="1"/>
    <col min="9" max="9" width="9.28125" style="0" customWidth="1"/>
    <col min="10" max="10" width="9.421875" style="0" customWidth="1"/>
    <col min="11" max="11" width="11.140625" style="0" customWidth="1"/>
    <col min="12" max="12" width="8.57421875" style="0" customWidth="1"/>
    <col min="13" max="19" width="11.140625" style="0" customWidth="1"/>
    <col min="20" max="20" width="8.421875" style="0" customWidth="1"/>
    <col min="21" max="22" width="8.140625" style="0" customWidth="1"/>
    <col min="23" max="23" width="9.140625" style="0" customWidth="1"/>
    <col min="24" max="26" width="11.140625" style="0" bestFit="1" customWidth="1"/>
    <col min="27" max="27" width="10.00390625" style="0" customWidth="1"/>
    <col min="28" max="28" width="9.57421875" style="0" customWidth="1"/>
    <col min="29" max="29" width="11.140625" style="0" bestFit="1" customWidth="1"/>
    <col min="30" max="30" width="10.00390625" style="18" customWidth="1"/>
    <col min="31" max="31" width="11.140625" style="0" bestFit="1" customWidth="1"/>
    <col min="32" max="32" width="7.8515625" style="0" customWidth="1"/>
    <col min="33" max="33" width="7.421875" style="0" customWidth="1"/>
    <col min="34" max="34" width="9.8515625" style="0" bestFit="1" customWidth="1"/>
  </cols>
  <sheetData>
    <row r="1" ht="15">
      <c r="AG1" s="255" t="s">
        <v>147</v>
      </c>
    </row>
    <row r="2" spans="1:10" ht="15">
      <c r="A2" s="250" t="s">
        <v>148</v>
      </c>
      <c r="B2" s="250"/>
      <c r="C2" s="250"/>
      <c r="D2" s="25"/>
      <c r="E2" s="25"/>
      <c r="F2" s="8"/>
      <c r="G2" s="8"/>
      <c r="H2" s="8"/>
      <c r="I2" s="8"/>
      <c r="J2" s="8"/>
    </row>
    <row r="3" spans="1:33" ht="58.5">
      <c r="A3" s="253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30</v>
      </c>
      <c r="G3" s="1" t="s">
        <v>29</v>
      </c>
      <c r="H3" s="1" t="s">
        <v>31</v>
      </c>
      <c r="I3" s="1" t="s">
        <v>25</v>
      </c>
      <c r="J3" s="1" t="s">
        <v>6</v>
      </c>
      <c r="K3" s="1" t="s">
        <v>7</v>
      </c>
      <c r="L3" s="1" t="s">
        <v>8</v>
      </c>
      <c r="M3" s="1" t="s">
        <v>27</v>
      </c>
      <c r="N3" s="1" t="s">
        <v>9</v>
      </c>
      <c r="O3" s="1" t="s">
        <v>26</v>
      </c>
      <c r="P3" s="1" t="s">
        <v>28</v>
      </c>
      <c r="Q3" s="1" t="s">
        <v>10</v>
      </c>
      <c r="R3" s="1" t="s">
        <v>11</v>
      </c>
      <c r="S3" s="1" t="s">
        <v>12</v>
      </c>
      <c r="T3" s="1" t="s">
        <v>13</v>
      </c>
      <c r="U3" s="7" t="s">
        <v>14</v>
      </c>
      <c r="V3" s="1" t="s">
        <v>15</v>
      </c>
      <c r="W3" s="1" t="s">
        <v>16</v>
      </c>
      <c r="X3" s="1" t="s">
        <v>23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21</v>
      </c>
      <c r="AD3" s="1" t="s">
        <v>146</v>
      </c>
      <c r="AE3" s="1" t="s">
        <v>22</v>
      </c>
      <c r="AF3" s="1" t="s">
        <v>4</v>
      </c>
      <c r="AG3" s="1" t="s">
        <v>24</v>
      </c>
    </row>
    <row r="4" spans="1:33" ht="15">
      <c r="A4" s="254"/>
      <c r="B4" s="2" t="s">
        <v>32</v>
      </c>
      <c r="C4" s="2" t="s">
        <v>32</v>
      </c>
      <c r="D4" s="2" t="s">
        <v>32</v>
      </c>
      <c r="E4" s="2" t="s">
        <v>32</v>
      </c>
      <c r="F4" s="2" t="s">
        <v>32</v>
      </c>
      <c r="G4" s="2" t="s">
        <v>32</v>
      </c>
      <c r="H4" s="2" t="s">
        <v>32</v>
      </c>
      <c r="I4" s="2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  <c r="AE4" s="2" t="s">
        <v>32</v>
      </c>
      <c r="AF4" s="2" t="s">
        <v>32</v>
      </c>
      <c r="AG4" s="2" t="s">
        <v>32</v>
      </c>
    </row>
    <row r="5" spans="1:33" s="14" customFormat="1" ht="12.75">
      <c r="A5" s="19" t="s">
        <v>131</v>
      </c>
      <c r="B5" s="20">
        <f>SUM(C5:AG5)</f>
        <v>6233169</v>
      </c>
      <c r="C5" s="20">
        <v>336344</v>
      </c>
      <c r="D5" s="20">
        <v>95651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5273</v>
      </c>
      <c r="K5" s="20">
        <v>85760</v>
      </c>
      <c r="L5" s="20">
        <v>90044</v>
      </c>
      <c r="M5" s="20">
        <v>0</v>
      </c>
      <c r="N5" s="20">
        <v>25203</v>
      </c>
      <c r="O5" s="20">
        <v>0</v>
      </c>
      <c r="P5" s="20">
        <v>0</v>
      </c>
      <c r="Q5" s="20">
        <v>40553</v>
      </c>
      <c r="R5" s="20">
        <v>176453</v>
      </c>
      <c r="S5" s="20">
        <v>104008</v>
      </c>
      <c r="T5" s="20">
        <v>9860</v>
      </c>
      <c r="U5" s="20">
        <v>45882</v>
      </c>
      <c r="V5" s="20">
        <v>88469</v>
      </c>
      <c r="W5" s="20">
        <v>216216</v>
      </c>
      <c r="X5" s="20">
        <v>5017</v>
      </c>
      <c r="Y5" s="20">
        <v>1707713</v>
      </c>
      <c r="Z5" s="20">
        <v>2430645</v>
      </c>
      <c r="AA5" s="20">
        <f>452248+558+2160</f>
        <v>454966</v>
      </c>
      <c r="AB5" s="20">
        <v>52520</v>
      </c>
      <c r="AC5" s="20">
        <f>21455-1200</f>
        <v>20255</v>
      </c>
      <c r="AD5" s="20">
        <v>2388</v>
      </c>
      <c r="AE5" s="20">
        <v>192654</v>
      </c>
      <c r="AF5" s="248">
        <v>43531</v>
      </c>
      <c r="AG5" s="20">
        <v>3764</v>
      </c>
    </row>
    <row r="6" spans="1:33" s="14" customFormat="1" ht="25.5">
      <c r="A6" s="19" t="s">
        <v>132</v>
      </c>
      <c r="B6" s="20">
        <f aca="true" t="shared" si="0" ref="B6:B19">SUM(C6:AG6)</f>
        <v>1758303</v>
      </c>
      <c r="C6" s="9">
        <v>124428</v>
      </c>
      <c r="D6" s="9">
        <v>31338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1561</v>
      </c>
      <c r="K6" s="9">
        <v>28291</v>
      </c>
      <c r="L6" s="9">
        <v>26394</v>
      </c>
      <c r="M6" s="9">
        <v>0</v>
      </c>
      <c r="N6" s="9">
        <v>7306</v>
      </c>
      <c r="O6" s="9">
        <v>0</v>
      </c>
      <c r="P6" s="9">
        <v>0</v>
      </c>
      <c r="Q6" s="9">
        <v>12393</v>
      </c>
      <c r="R6" s="9">
        <v>51537</v>
      </c>
      <c r="S6" s="9">
        <v>30262</v>
      </c>
      <c r="T6" s="9">
        <v>3322</v>
      </c>
      <c r="U6" s="9">
        <v>14120</v>
      </c>
      <c r="V6" s="9">
        <v>25304</v>
      </c>
      <c r="W6" s="9">
        <v>63130</v>
      </c>
      <c r="X6" s="9">
        <v>1185</v>
      </c>
      <c r="Y6" s="9">
        <v>463794</v>
      </c>
      <c r="Z6" s="9">
        <v>658161</v>
      </c>
      <c r="AA6" s="9">
        <f>126115+131+510</f>
        <v>126756</v>
      </c>
      <c r="AB6" s="9">
        <v>15395</v>
      </c>
      <c r="AC6" s="9">
        <f>5079-283</f>
        <v>4796</v>
      </c>
      <c r="AD6" s="9">
        <v>562</v>
      </c>
      <c r="AE6" s="9">
        <v>55414</v>
      </c>
      <c r="AF6" s="249">
        <v>12512</v>
      </c>
      <c r="AG6" s="9">
        <v>342</v>
      </c>
    </row>
    <row r="7" spans="1:33" s="14" customFormat="1" ht="25.5">
      <c r="A7" s="19" t="s">
        <v>133</v>
      </c>
      <c r="B7" s="20">
        <f t="shared" si="0"/>
        <v>29460</v>
      </c>
      <c r="C7" s="9">
        <v>685</v>
      </c>
      <c r="D7" s="9">
        <v>50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670</v>
      </c>
      <c r="L7" s="9">
        <v>100</v>
      </c>
      <c r="M7" s="9">
        <v>0</v>
      </c>
      <c r="N7" s="9">
        <v>1640</v>
      </c>
      <c r="O7" s="9">
        <v>0</v>
      </c>
      <c r="P7" s="9">
        <v>0</v>
      </c>
      <c r="Q7" s="9">
        <v>0</v>
      </c>
      <c r="R7" s="9">
        <v>0</v>
      </c>
      <c r="S7" s="9">
        <v>50</v>
      </c>
      <c r="T7" s="9">
        <v>0</v>
      </c>
      <c r="U7" s="9">
        <v>0</v>
      </c>
      <c r="V7" s="9">
        <v>10</v>
      </c>
      <c r="W7" s="9">
        <v>250</v>
      </c>
      <c r="X7" s="9">
        <v>0</v>
      </c>
      <c r="Y7" s="9">
        <v>400</v>
      </c>
      <c r="Z7" s="9">
        <v>0</v>
      </c>
      <c r="AA7" s="9">
        <v>480</v>
      </c>
      <c r="AB7" s="9">
        <v>0</v>
      </c>
      <c r="AC7" s="9">
        <v>24975</v>
      </c>
      <c r="AD7" s="9">
        <v>0</v>
      </c>
      <c r="AE7" s="9">
        <v>50</v>
      </c>
      <c r="AF7" s="9">
        <v>100</v>
      </c>
      <c r="AG7" s="9">
        <v>0</v>
      </c>
    </row>
    <row r="8" spans="1:33" s="14" customFormat="1" ht="12.75">
      <c r="A8" s="19" t="s">
        <v>134</v>
      </c>
      <c r="B8" s="20">
        <f>SUM(C8:AG8)</f>
        <v>2155485</v>
      </c>
      <c r="C8" s="9">
        <v>105374</v>
      </c>
      <c r="D8" s="9">
        <v>20406</v>
      </c>
      <c r="E8" s="9">
        <v>0</v>
      </c>
      <c r="F8" s="9">
        <v>16796</v>
      </c>
      <c r="G8" s="9">
        <v>16515</v>
      </c>
      <c r="H8" s="9">
        <v>0</v>
      </c>
      <c r="I8" s="9">
        <v>2267</v>
      </c>
      <c r="J8" s="9">
        <v>3153</v>
      </c>
      <c r="K8" s="9">
        <v>46674</v>
      </c>
      <c r="L8" s="9">
        <v>1290</v>
      </c>
      <c r="M8" s="9">
        <v>255717</v>
      </c>
      <c r="N8" s="9">
        <v>17655</v>
      </c>
      <c r="O8" s="9">
        <v>28107</v>
      </c>
      <c r="P8" s="9">
        <v>45786</v>
      </c>
      <c r="Q8" s="9">
        <v>119334</v>
      </c>
      <c r="R8" s="9">
        <v>197198</v>
      </c>
      <c r="S8" s="9">
        <v>16474</v>
      </c>
      <c r="T8" s="9">
        <v>25367</v>
      </c>
      <c r="U8" s="9">
        <v>6046</v>
      </c>
      <c r="V8" s="9">
        <v>8534</v>
      </c>
      <c r="W8" s="9">
        <v>102082</v>
      </c>
      <c r="X8" s="9">
        <v>11000</v>
      </c>
      <c r="Y8" s="9">
        <v>550431</v>
      </c>
      <c r="Z8" s="9">
        <v>378084</v>
      </c>
      <c r="AA8" s="9">
        <v>35782</v>
      </c>
      <c r="AB8" s="9">
        <v>14737</v>
      </c>
      <c r="AC8" s="9">
        <f>98112-6640</f>
        <v>91472</v>
      </c>
      <c r="AD8" s="9">
        <v>37</v>
      </c>
      <c r="AE8" s="9">
        <v>33824</v>
      </c>
      <c r="AF8" s="9">
        <v>5343</v>
      </c>
      <c r="AG8" s="9">
        <v>0</v>
      </c>
    </row>
    <row r="9" spans="1:33" s="14" customFormat="1" ht="25.5">
      <c r="A9" s="19" t="s">
        <v>135</v>
      </c>
      <c r="B9" s="20">
        <f t="shared" si="0"/>
        <v>693545</v>
      </c>
      <c r="C9" s="9">
        <v>17094</v>
      </c>
      <c r="D9" s="9">
        <v>150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3966</v>
      </c>
      <c r="K9" s="9">
        <v>5535</v>
      </c>
      <c r="L9" s="9">
        <v>494</v>
      </c>
      <c r="M9" s="9">
        <v>50950</v>
      </c>
      <c r="N9" s="9">
        <v>10317</v>
      </c>
      <c r="O9" s="9">
        <v>0</v>
      </c>
      <c r="P9" s="9">
        <v>1670</v>
      </c>
      <c r="Q9" s="9">
        <v>15150</v>
      </c>
      <c r="R9" s="9">
        <v>68749</v>
      </c>
      <c r="S9" s="9">
        <v>6850</v>
      </c>
      <c r="T9" s="9">
        <v>5330</v>
      </c>
      <c r="U9" s="9">
        <v>3430</v>
      </c>
      <c r="V9" s="9">
        <v>4301</v>
      </c>
      <c r="W9" s="9">
        <v>64510</v>
      </c>
      <c r="X9" s="9">
        <v>1540</v>
      </c>
      <c r="Y9" s="9">
        <v>109636</v>
      </c>
      <c r="Z9" s="9">
        <v>269441</v>
      </c>
      <c r="AA9" s="9">
        <v>27653</v>
      </c>
      <c r="AB9" s="9">
        <v>12307</v>
      </c>
      <c r="AC9" s="9">
        <f>4319-1850</f>
        <v>2469</v>
      </c>
      <c r="AD9" s="9">
        <v>4992</v>
      </c>
      <c r="AE9" s="9">
        <v>6637</v>
      </c>
      <c r="AF9" s="9">
        <v>374</v>
      </c>
      <c r="AG9" s="9"/>
    </row>
    <row r="10" spans="1:33" s="14" customFormat="1" ht="12.75">
      <c r="A10" s="19" t="s">
        <v>92</v>
      </c>
      <c r="B10" s="20">
        <f t="shared" si="0"/>
        <v>3860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2910</v>
      </c>
      <c r="W10" s="9">
        <v>0</v>
      </c>
      <c r="X10" s="9">
        <v>0</v>
      </c>
      <c r="Y10" s="9">
        <v>0</v>
      </c>
      <c r="Z10" s="9">
        <v>950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</row>
    <row r="11" spans="1:33" s="14" customFormat="1" ht="25.5">
      <c r="A11" s="19" t="s">
        <v>143</v>
      </c>
      <c r="B11" s="20">
        <f t="shared" si="0"/>
        <v>16643</v>
      </c>
      <c r="C11" s="9">
        <v>1450</v>
      </c>
      <c r="D11" s="9">
        <v>300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500</v>
      </c>
      <c r="Q11" s="9">
        <v>0</v>
      </c>
      <c r="R11" s="9">
        <v>14393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</row>
    <row r="12" spans="1:33" s="14" customFormat="1" ht="25.5">
      <c r="A12" s="21" t="s">
        <v>136</v>
      </c>
      <c r="B12" s="20">
        <f t="shared" si="0"/>
        <v>1087293</v>
      </c>
      <c r="C12" s="9">
        <v>300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19860</v>
      </c>
      <c r="L12" s="9">
        <v>0</v>
      </c>
      <c r="M12" s="9">
        <v>0</v>
      </c>
      <c r="N12" s="9">
        <v>0</v>
      </c>
      <c r="O12" s="9">
        <v>2252</v>
      </c>
      <c r="P12" s="9">
        <v>0</v>
      </c>
      <c r="Q12" s="9">
        <v>0</v>
      </c>
      <c r="R12" s="9">
        <v>929659</v>
      </c>
      <c r="S12" s="9">
        <v>3100</v>
      </c>
      <c r="T12" s="9">
        <v>41515</v>
      </c>
      <c r="U12" s="9">
        <v>15000</v>
      </c>
      <c r="V12" s="9">
        <v>0</v>
      </c>
      <c r="W12" s="9">
        <v>0</v>
      </c>
      <c r="X12" s="9">
        <v>0</v>
      </c>
      <c r="Y12" s="9">
        <v>0</v>
      </c>
      <c r="Z12" s="9">
        <v>60556</v>
      </c>
      <c r="AA12" s="9">
        <v>8800</v>
      </c>
      <c r="AB12" s="9">
        <v>4251</v>
      </c>
      <c r="AC12" s="9">
        <v>2000</v>
      </c>
      <c r="AD12" s="9">
        <v>0</v>
      </c>
      <c r="AE12" s="9">
        <v>0</v>
      </c>
      <c r="AF12" s="9">
        <v>0</v>
      </c>
      <c r="AG12" s="9">
        <v>0</v>
      </c>
    </row>
    <row r="13" spans="1:33" s="14" customFormat="1" ht="12.75">
      <c r="A13" s="19" t="s">
        <v>145</v>
      </c>
      <c r="B13" s="20">
        <f t="shared" si="0"/>
        <v>1735</v>
      </c>
      <c r="C13" s="9">
        <v>0</v>
      </c>
      <c r="D13" s="9">
        <v>0</v>
      </c>
      <c r="E13" s="9">
        <v>0</v>
      </c>
      <c r="F13" s="9">
        <v>1735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</row>
    <row r="14" spans="1:33" s="14" customFormat="1" ht="12.75">
      <c r="A14" s="19" t="s">
        <v>144</v>
      </c>
      <c r="B14" s="20">
        <f t="shared" si="0"/>
        <v>36259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800</v>
      </c>
      <c r="M14" s="9">
        <v>0</v>
      </c>
      <c r="N14" s="9">
        <v>0</v>
      </c>
      <c r="O14" s="9">
        <v>0</v>
      </c>
      <c r="P14" s="9">
        <v>35459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</row>
    <row r="15" spans="1:33" s="14" customFormat="1" ht="25.5">
      <c r="A15" s="21" t="s">
        <v>137</v>
      </c>
      <c r="B15" s="20">
        <f t="shared" si="0"/>
        <v>1763215</v>
      </c>
      <c r="C15" s="9">
        <v>3570</v>
      </c>
      <c r="D15" s="9">
        <v>1006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17794</v>
      </c>
      <c r="L15" s="9">
        <v>1006</v>
      </c>
      <c r="M15" s="9">
        <v>1225352</v>
      </c>
      <c r="N15" s="9">
        <v>23259</v>
      </c>
      <c r="O15" s="9">
        <v>0</v>
      </c>
      <c r="P15" s="9">
        <v>12130</v>
      </c>
      <c r="Q15" s="9">
        <v>94111</v>
      </c>
      <c r="R15" s="9">
        <v>206568</v>
      </c>
      <c r="S15" s="9">
        <v>0</v>
      </c>
      <c r="T15" s="9">
        <v>0</v>
      </c>
      <c r="U15" s="9">
        <v>3000</v>
      </c>
      <c r="V15" s="9">
        <v>15541</v>
      </c>
      <c r="W15" s="9">
        <v>2000</v>
      </c>
      <c r="X15" s="9">
        <v>0</v>
      </c>
      <c r="Y15" s="9">
        <v>69786</v>
      </c>
      <c r="Z15" s="9">
        <v>70936</v>
      </c>
      <c r="AA15" s="9">
        <v>12285</v>
      </c>
      <c r="AB15" s="9">
        <v>2714</v>
      </c>
      <c r="AC15" s="9">
        <v>0</v>
      </c>
      <c r="AD15" s="9">
        <v>0</v>
      </c>
      <c r="AE15" s="9">
        <v>997</v>
      </c>
      <c r="AF15" s="9">
        <v>1160</v>
      </c>
      <c r="AG15" s="9">
        <v>0</v>
      </c>
    </row>
    <row r="16" spans="1:33" s="14" customFormat="1" ht="12.75">
      <c r="A16" s="19" t="s">
        <v>140</v>
      </c>
      <c r="B16" s="20">
        <f t="shared" si="0"/>
        <v>61682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61682</v>
      </c>
      <c r="AF16" s="9">
        <v>0</v>
      </c>
      <c r="AG16" s="9">
        <v>0</v>
      </c>
    </row>
    <row r="17" spans="1:33" s="14" customFormat="1" ht="12.75">
      <c r="A17" s="19" t="s">
        <v>141</v>
      </c>
      <c r="B17" s="20">
        <f t="shared" si="0"/>
        <v>60000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60000</v>
      </c>
      <c r="AF17" s="9">
        <v>0</v>
      </c>
      <c r="AG17" s="9">
        <v>0</v>
      </c>
    </row>
    <row r="18" spans="1:33" s="14" customFormat="1" ht="26.25">
      <c r="A18" s="19" t="s">
        <v>138</v>
      </c>
      <c r="B18" s="20">
        <f t="shared" si="0"/>
        <v>250139</v>
      </c>
      <c r="C18" s="9">
        <v>1560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4270</v>
      </c>
      <c r="V18" s="9">
        <v>0</v>
      </c>
      <c r="W18" s="9">
        <v>0</v>
      </c>
      <c r="X18" s="9">
        <v>0</v>
      </c>
      <c r="Y18" s="9">
        <v>0</v>
      </c>
      <c r="Z18" s="9">
        <v>6000</v>
      </c>
      <c r="AA18" s="9">
        <v>0</v>
      </c>
      <c r="AB18" s="9">
        <v>20967</v>
      </c>
      <c r="AC18" s="9">
        <v>0</v>
      </c>
      <c r="AD18" s="9">
        <v>0</v>
      </c>
      <c r="AE18" s="18">
        <v>217342</v>
      </c>
      <c r="AF18" s="9">
        <v>0</v>
      </c>
      <c r="AG18" s="9">
        <v>0</v>
      </c>
    </row>
    <row r="19" spans="1:33" s="14" customFormat="1" ht="25.5">
      <c r="A19" s="22" t="s">
        <v>139</v>
      </c>
      <c r="B19" s="20">
        <f t="shared" si="0"/>
        <v>746981</v>
      </c>
      <c r="C19" s="23">
        <v>0</v>
      </c>
      <c r="D19" s="23">
        <v>0</v>
      </c>
      <c r="E19" s="23">
        <v>25569</v>
      </c>
      <c r="F19" s="23">
        <v>0</v>
      </c>
      <c r="G19" s="23">
        <v>0</v>
      </c>
      <c r="H19" s="23">
        <v>175098</v>
      </c>
      <c r="I19" s="23">
        <v>268651</v>
      </c>
      <c r="J19" s="23">
        <v>0</v>
      </c>
      <c r="K19" s="23">
        <v>0</v>
      </c>
      <c r="L19" s="23">
        <v>0</v>
      </c>
      <c r="M19" s="23">
        <v>0</v>
      </c>
      <c r="N19" s="23"/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273</v>
      </c>
      <c r="AB19" s="23">
        <v>0</v>
      </c>
      <c r="AC19" s="23">
        <v>270000</v>
      </c>
      <c r="AD19" s="23">
        <v>0</v>
      </c>
      <c r="AE19" s="23">
        <v>7390</v>
      </c>
      <c r="AF19" s="23">
        <v>0</v>
      </c>
      <c r="AG19" s="23">
        <v>0</v>
      </c>
    </row>
    <row r="20" spans="1:34" ht="15">
      <c r="A20" s="17" t="s">
        <v>142</v>
      </c>
      <c r="B20" s="24">
        <f aca="true" t="shared" si="1" ref="B20:AG20">B5+B6+B7+B8+B9+B11+B12+B14+B15+B16+B18+B19+B13+B10+B17</f>
        <v>14897769</v>
      </c>
      <c r="C20" s="24">
        <f>C5+C6+C7+C8+C9+C11+C12+C14+C15+C16+C18+C19+C13+C10+C17</f>
        <v>590805</v>
      </c>
      <c r="D20" s="24">
        <f t="shared" si="1"/>
        <v>148901</v>
      </c>
      <c r="E20" s="24">
        <f t="shared" si="1"/>
        <v>25569</v>
      </c>
      <c r="F20" s="24">
        <f t="shared" si="1"/>
        <v>18531</v>
      </c>
      <c r="G20" s="24">
        <f t="shared" si="1"/>
        <v>16515</v>
      </c>
      <c r="H20" s="24">
        <f t="shared" si="1"/>
        <v>175098</v>
      </c>
      <c r="I20" s="24">
        <f t="shared" si="1"/>
        <v>270918</v>
      </c>
      <c r="J20" s="24">
        <f t="shared" si="1"/>
        <v>13953</v>
      </c>
      <c r="K20" s="24">
        <f t="shared" si="1"/>
        <v>204584</v>
      </c>
      <c r="L20" s="24">
        <f t="shared" si="1"/>
        <v>120128</v>
      </c>
      <c r="M20" s="24">
        <f t="shared" si="1"/>
        <v>1532019</v>
      </c>
      <c r="N20" s="24">
        <f t="shared" si="1"/>
        <v>85380</v>
      </c>
      <c r="O20" s="24">
        <f t="shared" si="1"/>
        <v>30359</v>
      </c>
      <c r="P20" s="24">
        <f t="shared" si="1"/>
        <v>95545</v>
      </c>
      <c r="Q20" s="24">
        <f t="shared" si="1"/>
        <v>281541</v>
      </c>
      <c r="R20" s="24">
        <f t="shared" si="1"/>
        <v>1644557</v>
      </c>
      <c r="S20" s="24">
        <f t="shared" si="1"/>
        <v>160744</v>
      </c>
      <c r="T20" s="24">
        <f t="shared" si="1"/>
        <v>85394</v>
      </c>
      <c r="U20" s="24">
        <f t="shared" si="1"/>
        <v>91748</v>
      </c>
      <c r="V20" s="24">
        <f t="shared" si="1"/>
        <v>145069</v>
      </c>
      <c r="W20" s="24">
        <f t="shared" si="1"/>
        <v>448188</v>
      </c>
      <c r="X20" s="24">
        <f t="shared" si="1"/>
        <v>18742</v>
      </c>
      <c r="Y20" s="24">
        <f t="shared" si="1"/>
        <v>2901760</v>
      </c>
      <c r="Z20" s="24">
        <f t="shared" si="1"/>
        <v>3874773</v>
      </c>
      <c r="AA20" s="24">
        <f t="shared" si="1"/>
        <v>666995</v>
      </c>
      <c r="AB20" s="24">
        <f t="shared" si="1"/>
        <v>122891</v>
      </c>
      <c r="AC20" s="24">
        <f t="shared" si="1"/>
        <v>415967</v>
      </c>
      <c r="AD20" s="24">
        <f t="shared" si="1"/>
        <v>7979</v>
      </c>
      <c r="AE20" s="24">
        <f>AE5+AE6+AE7+AE8+AE9+AE11+AE12+AE14+AE15+AE16+AE18+AE19+AE13+AE10+AE17</f>
        <v>635990</v>
      </c>
      <c r="AF20" s="24">
        <f t="shared" si="1"/>
        <v>63020</v>
      </c>
      <c r="AG20" s="24">
        <f t="shared" si="1"/>
        <v>4106</v>
      </c>
      <c r="AH20" s="6"/>
    </row>
    <row r="21" ht="15">
      <c r="AH21" s="6"/>
    </row>
    <row r="22" ht="15">
      <c r="A22" s="26" t="s">
        <v>149</v>
      </c>
    </row>
    <row r="24" ht="15">
      <c r="B24" s="6"/>
    </row>
  </sheetData>
  <sheetProtection/>
  <mergeCells count="1">
    <mergeCell ref="A3:A4"/>
  </mergeCells>
  <printOptions/>
  <pageMargins left="0.25" right="0.25" top="0.75" bottom="0.75" header="0.3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18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44.421875" style="18" bestFit="1" customWidth="1"/>
    <col min="2" max="2" width="11.57421875" style="18" bestFit="1" customWidth="1"/>
    <col min="3" max="20" width="11.140625" style="18" bestFit="1" customWidth="1"/>
    <col min="21" max="21" width="11.140625" style="18" customWidth="1"/>
    <col min="22" max="32" width="11.140625" style="18" bestFit="1" customWidth="1"/>
    <col min="33" max="33" width="9.8515625" style="18" bestFit="1" customWidth="1"/>
    <col min="34" max="16384" width="8.8515625" style="18" customWidth="1"/>
  </cols>
  <sheetData>
    <row r="2" spans="1:10" ht="15">
      <c r="A2" s="8" t="s">
        <v>130</v>
      </c>
      <c r="B2" s="8"/>
      <c r="C2" s="8"/>
      <c r="D2" s="8"/>
      <c r="E2" s="8"/>
      <c r="F2" s="8"/>
      <c r="G2" s="8"/>
      <c r="H2" s="8"/>
      <c r="I2" s="8"/>
      <c r="J2" s="8"/>
    </row>
    <row r="3" spans="1:32" ht="58.5">
      <c r="A3" s="253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30</v>
      </c>
      <c r="G3" s="1" t="s">
        <v>29</v>
      </c>
      <c r="H3" s="1" t="s">
        <v>31</v>
      </c>
      <c r="I3" s="1" t="s">
        <v>25</v>
      </c>
      <c r="J3" s="1" t="s">
        <v>6</v>
      </c>
      <c r="K3" s="1" t="s">
        <v>7</v>
      </c>
      <c r="L3" s="1" t="s">
        <v>8</v>
      </c>
      <c r="M3" s="1" t="s">
        <v>27</v>
      </c>
      <c r="N3" s="1" t="s">
        <v>9</v>
      </c>
      <c r="O3" s="1" t="s">
        <v>26</v>
      </c>
      <c r="P3" s="1" t="s">
        <v>28</v>
      </c>
      <c r="Q3" s="1" t="s">
        <v>10</v>
      </c>
      <c r="R3" s="1" t="s">
        <v>11</v>
      </c>
      <c r="S3" s="1" t="s">
        <v>12</v>
      </c>
      <c r="T3" s="1" t="s">
        <v>13</v>
      </c>
      <c r="U3" s="7" t="s">
        <v>14</v>
      </c>
      <c r="V3" s="1" t="s">
        <v>15</v>
      </c>
      <c r="W3" s="1" t="s">
        <v>16</v>
      </c>
      <c r="X3" s="1" t="s">
        <v>23</v>
      </c>
      <c r="Y3" s="1" t="s">
        <v>17</v>
      </c>
      <c r="Z3" s="1" t="s">
        <v>18</v>
      </c>
      <c r="AA3" s="1" t="s">
        <v>19</v>
      </c>
      <c r="AB3" s="1" t="s">
        <v>20</v>
      </c>
      <c r="AC3" s="1" t="s">
        <v>21</v>
      </c>
      <c r="AD3" s="1" t="s">
        <v>22</v>
      </c>
      <c r="AE3" s="1" t="s">
        <v>4</v>
      </c>
      <c r="AF3" s="1" t="s">
        <v>24</v>
      </c>
    </row>
    <row r="4" spans="1:32" ht="15">
      <c r="A4" s="254"/>
      <c r="B4" s="2" t="s">
        <v>32</v>
      </c>
      <c r="C4" s="2" t="s">
        <v>32</v>
      </c>
      <c r="D4" s="2" t="s">
        <v>32</v>
      </c>
      <c r="E4" s="2" t="s">
        <v>32</v>
      </c>
      <c r="F4" s="2" t="s">
        <v>32</v>
      </c>
      <c r="G4" s="2" t="s">
        <v>32</v>
      </c>
      <c r="H4" s="2" t="s">
        <v>32</v>
      </c>
      <c r="I4" s="2" t="s">
        <v>32</v>
      </c>
      <c r="J4" s="2" t="s">
        <v>32</v>
      </c>
      <c r="K4" s="2" t="s">
        <v>32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32</v>
      </c>
      <c r="AA4" s="2" t="s">
        <v>32</v>
      </c>
      <c r="AB4" s="2" t="s">
        <v>32</v>
      </c>
      <c r="AC4" s="2" t="s">
        <v>32</v>
      </c>
      <c r="AD4" s="2" t="s">
        <v>32</v>
      </c>
      <c r="AE4" s="2" t="s">
        <v>32</v>
      </c>
      <c r="AF4" s="2" t="s">
        <v>32</v>
      </c>
    </row>
    <row r="5" spans="1:32" s="14" customFormat="1" ht="12.75">
      <c r="A5" s="12" t="s">
        <v>131</v>
      </c>
      <c r="B5" s="13">
        <f>SUM(B6:B15)</f>
        <v>6148105</v>
      </c>
      <c r="C5" s="13">
        <f aca="true" t="shared" si="0" ref="C5:AF5">SUM(C6:C15)</f>
        <v>520541</v>
      </c>
      <c r="D5" s="13">
        <f t="shared" si="0"/>
        <v>170027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17368</v>
      </c>
      <c r="K5" s="13">
        <f t="shared" si="0"/>
        <v>188191</v>
      </c>
      <c r="L5" s="13">
        <f t="shared" si="0"/>
        <v>163781</v>
      </c>
      <c r="M5" s="13">
        <f t="shared" si="0"/>
        <v>0</v>
      </c>
      <c r="N5" s="13">
        <f t="shared" si="0"/>
        <v>33584</v>
      </c>
      <c r="O5" s="13">
        <f t="shared" si="0"/>
        <v>0</v>
      </c>
      <c r="P5" s="13">
        <f t="shared" si="0"/>
        <v>0</v>
      </c>
      <c r="Q5" s="13">
        <f t="shared" si="0"/>
        <v>41003</v>
      </c>
      <c r="R5" s="13">
        <f t="shared" si="0"/>
        <v>177453</v>
      </c>
      <c r="S5" s="13">
        <f t="shared" si="0"/>
        <v>104008</v>
      </c>
      <c r="T5" s="13">
        <f t="shared" si="0"/>
        <v>17300</v>
      </c>
      <c r="U5" s="13">
        <f t="shared" si="0"/>
        <v>43123</v>
      </c>
      <c r="V5" s="13">
        <f t="shared" si="0"/>
        <v>88469</v>
      </c>
      <c r="W5" s="13">
        <f t="shared" si="0"/>
        <v>216666</v>
      </c>
      <c r="X5" s="13">
        <f t="shared" si="0"/>
        <v>5017</v>
      </c>
      <c r="Y5" s="13">
        <f t="shared" si="0"/>
        <v>1627516</v>
      </c>
      <c r="Z5" s="13">
        <f t="shared" si="0"/>
        <v>1932705</v>
      </c>
      <c r="AA5" s="13">
        <f t="shared" si="0"/>
        <v>453903</v>
      </c>
      <c r="AB5" s="13">
        <f t="shared" si="0"/>
        <v>89214</v>
      </c>
      <c r="AC5" s="13">
        <f t="shared" si="0"/>
        <v>21455</v>
      </c>
      <c r="AD5" s="13">
        <f t="shared" si="0"/>
        <v>168454</v>
      </c>
      <c r="AE5" s="13">
        <f t="shared" si="0"/>
        <v>64563</v>
      </c>
      <c r="AF5" s="13">
        <f t="shared" si="0"/>
        <v>3764</v>
      </c>
    </row>
    <row r="6" spans="1:32" ht="15">
      <c r="A6" s="3" t="s">
        <v>33</v>
      </c>
      <c r="B6" s="4">
        <v>71154</v>
      </c>
      <c r="C6" s="5">
        <v>71154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ht="22.5">
      <c r="A7" s="3" t="s">
        <v>34</v>
      </c>
      <c r="B7" s="4">
        <v>38956</v>
      </c>
      <c r="C7" s="11">
        <v>38200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756</v>
      </c>
      <c r="AF7" s="5">
        <v>0</v>
      </c>
    </row>
    <row r="8" spans="1:32" ht="15">
      <c r="A8" s="3" t="s">
        <v>35</v>
      </c>
      <c r="B8" s="4">
        <v>5051941</v>
      </c>
      <c r="C8" s="5">
        <v>340479</v>
      </c>
      <c r="D8" s="5">
        <v>137761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12329</v>
      </c>
      <c r="K8" s="5">
        <v>145360</v>
      </c>
      <c r="L8" s="5">
        <v>139889</v>
      </c>
      <c r="M8" s="5">
        <v>0</v>
      </c>
      <c r="N8" s="5">
        <v>30104</v>
      </c>
      <c r="O8" s="5">
        <v>0</v>
      </c>
      <c r="P8" s="5">
        <v>0</v>
      </c>
      <c r="Q8" s="5">
        <v>39073</v>
      </c>
      <c r="R8" s="5">
        <v>145300</v>
      </c>
      <c r="S8" s="5">
        <v>96277</v>
      </c>
      <c r="T8" s="5">
        <v>14981</v>
      </c>
      <c r="U8" s="5">
        <v>37107</v>
      </c>
      <c r="V8" s="5">
        <v>80466</v>
      </c>
      <c r="W8" s="5">
        <v>201396</v>
      </c>
      <c r="X8" s="5">
        <v>0</v>
      </c>
      <c r="Y8" s="5">
        <v>1431625</v>
      </c>
      <c r="Z8" s="5">
        <v>1552391</v>
      </c>
      <c r="AA8" s="5">
        <v>407619</v>
      </c>
      <c r="AB8" s="5">
        <v>59409</v>
      </c>
      <c r="AC8" s="5">
        <v>17155</v>
      </c>
      <c r="AD8" s="5">
        <v>115673</v>
      </c>
      <c r="AE8" s="5">
        <v>47547</v>
      </c>
      <c r="AF8" s="5">
        <v>0</v>
      </c>
    </row>
    <row r="9" spans="1:32" ht="15">
      <c r="A9" s="3" t="s">
        <v>36</v>
      </c>
      <c r="B9" s="4">
        <v>550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200</v>
      </c>
      <c r="S9" s="5">
        <v>0</v>
      </c>
      <c r="T9" s="5">
        <v>0</v>
      </c>
      <c r="U9" s="5">
        <v>0</v>
      </c>
      <c r="V9" s="5">
        <v>0</v>
      </c>
      <c r="W9" s="5">
        <v>350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ht="22.5">
      <c r="A10" s="3" t="s">
        <v>37</v>
      </c>
      <c r="B10" s="4">
        <v>14881</v>
      </c>
      <c r="C10" s="5">
        <v>1639</v>
      </c>
      <c r="D10" s="5">
        <v>2118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432</v>
      </c>
      <c r="R10" s="5">
        <v>7707</v>
      </c>
      <c r="S10" s="5">
        <v>0</v>
      </c>
      <c r="T10" s="5">
        <v>380</v>
      </c>
      <c r="U10" s="5">
        <v>660</v>
      </c>
      <c r="V10" s="5">
        <v>0</v>
      </c>
      <c r="W10" s="5">
        <v>780</v>
      </c>
      <c r="X10" s="5">
        <v>0</v>
      </c>
      <c r="Y10" s="5">
        <v>65</v>
      </c>
      <c r="Z10" s="5">
        <v>250</v>
      </c>
      <c r="AA10" s="5">
        <v>0</v>
      </c>
      <c r="AB10" s="5">
        <v>500</v>
      </c>
      <c r="AC10" s="5">
        <v>0</v>
      </c>
      <c r="AD10" s="5">
        <v>0</v>
      </c>
      <c r="AE10" s="5">
        <v>350</v>
      </c>
      <c r="AF10" s="5">
        <v>0</v>
      </c>
    </row>
    <row r="11" spans="1:32" ht="22.5">
      <c r="A11" s="3" t="s">
        <v>38</v>
      </c>
      <c r="B11" s="4">
        <v>189226</v>
      </c>
      <c r="C11" s="5">
        <v>33493</v>
      </c>
      <c r="D11" s="5">
        <v>17799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4410</v>
      </c>
      <c r="K11" s="5">
        <v>25028</v>
      </c>
      <c r="L11" s="5">
        <v>16242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2380</v>
      </c>
      <c r="S11" s="5">
        <v>375</v>
      </c>
      <c r="T11" s="5">
        <v>1498</v>
      </c>
      <c r="U11" s="5">
        <v>400</v>
      </c>
      <c r="V11" s="5">
        <v>757</v>
      </c>
      <c r="W11" s="5">
        <v>1934</v>
      </c>
      <c r="X11" s="5">
        <v>0</v>
      </c>
      <c r="Y11" s="5">
        <v>25728</v>
      </c>
      <c r="Z11" s="5">
        <v>37566</v>
      </c>
      <c r="AA11" s="5">
        <v>4953</v>
      </c>
      <c r="AB11" s="5">
        <v>6168</v>
      </c>
      <c r="AC11" s="5">
        <v>0</v>
      </c>
      <c r="AD11" s="5">
        <v>4953</v>
      </c>
      <c r="AE11" s="5">
        <v>5542</v>
      </c>
      <c r="AF11" s="5">
        <v>0</v>
      </c>
    </row>
    <row r="12" spans="1:32" ht="15">
      <c r="A12" s="10" t="s">
        <v>39</v>
      </c>
      <c r="B12" s="4">
        <v>268867</v>
      </c>
      <c r="C12" s="5">
        <v>15507</v>
      </c>
      <c r="D12" s="5">
        <v>8534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262</v>
      </c>
      <c r="K12" s="5">
        <v>5517</v>
      </c>
      <c r="L12" s="5">
        <v>4849</v>
      </c>
      <c r="M12" s="5">
        <v>0</v>
      </c>
      <c r="N12" s="5">
        <v>2769</v>
      </c>
      <c r="O12" s="5">
        <v>0</v>
      </c>
      <c r="P12" s="5">
        <v>0</v>
      </c>
      <c r="Q12" s="5">
        <v>415</v>
      </c>
      <c r="R12" s="5">
        <v>5390</v>
      </c>
      <c r="S12" s="5">
        <v>2742</v>
      </c>
      <c r="T12" s="5">
        <v>0</v>
      </c>
      <c r="U12" s="5">
        <v>1282</v>
      </c>
      <c r="V12" s="5">
        <v>3054</v>
      </c>
      <c r="W12" s="5">
        <v>2998</v>
      </c>
      <c r="X12" s="5">
        <v>2438</v>
      </c>
      <c r="Y12" s="5">
        <v>75471</v>
      </c>
      <c r="Z12" s="5">
        <v>108447</v>
      </c>
      <c r="AA12" s="5">
        <v>16401</v>
      </c>
      <c r="AB12" s="5">
        <v>2524</v>
      </c>
      <c r="AC12" s="5">
        <v>4300</v>
      </c>
      <c r="AD12" s="5">
        <v>4780</v>
      </c>
      <c r="AE12" s="5">
        <v>1187</v>
      </c>
      <c r="AF12" s="5">
        <v>0</v>
      </c>
    </row>
    <row r="13" spans="1:32" ht="15">
      <c r="A13" s="3" t="s">
        <v>40</v>
      </c>
      <c r="B13" s="4">
        <v>230970</v>
      </c>
      <c r="C13" s="5">
        <v>12245</v>
      </c>
      <c r="D13" s="5">
        <v>3815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367</v>
      </c>
      <c r="K13" s="5">
        <v>4413</v>
      </c>
      <c r="L13" s="5">
        <v>2801</v>
      </c>
      <c r="M13" s="5">
        <v>0</v>
      </c>
      <c r="N13" s="5">
        <v>711</v>
      </c>
      <c r="O13" s="5">
        <v>0</v>
      </c>
      <c r="P13" s="5">
        <v>0</v>
      </c>
      <c r="Q13" s="5">
        <v>1083</v>
      </c>
      <c r="R13" s="5">
        <v>7927</v>
      </c>
      <c r="S13" s="5">
        <v>4014</v>
      </c>
      <c r="T13" s="5">
        <v>367</v>
      </c>
      <c r="U13" s="5">
        <v>1084</v>
      </c>
      <c r="V13" s="5">
        <v>3178</v>
      </c>
      <c r="W13" s="5">
        <v>8908</v>
      </c>
      <c r="X13" s="5">
        <v>2579</v>
      </c>
      <c r="Y13" s="5">
        <v>52767</v>
      </c>
      <c r="Z13" s="5">
        <v>96043</v>
      </c>
      <c r="AA13" s="5">
        <v>13755</v>
      </c>
      <c r="AB13" s="5">
        <v>10773</v>
      </c>
      <c r="AC13" s="5">
        <v>0</v>
      </c>
      <c r="AD13" s="5">
        <v>3050</v>
      </c>
      <c r="AE13" s="5">
        <v>1090</v>
      </c>
      <c r="AF13" s="5">
        <v>0</v>
      </c>
    </row>
    <row r="14" spans="1:32" ht="22.5">
      <c r="A14" s="3" t="s">
        <v>41</v>
      </c>
      <c r="B14" s="4">
        <v>197975</v>
      </c>
      <c r="C14" s="5">
        <v>271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7873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41860</v>
      </c>
      <c r="Z14" s="5">
        <v>138008</v>
      </c>
      <c r="AA14" s="5">
        <v>8963</v>
      </c>
      <c r="AB14" s="5">
        <v>0</v>
      </c>
      <c r="AC14" s="5">
        <v>0</v>
      </c>
      <c r="AD14" s="5">
        <v>1000</v>
      </c>
      <c r="AE14" s="5">
        <v>0</v>
      </c>
      <c r="AF14" s="5">
        <v>0</v>
      </c>
    </row>
    <row r="15" spans="1:32" ht="22.5">
      <c r="A15" s="3" t="s">
        <v>42</v>
      </c>
      <c r="B15" s="4">
        <v>83585</v>
      </c>
      <c r="C15" s="5">
        <v>7553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8549</v>
      </c>
      <c r="S15" s="5">
        <v>600</v>
      </c>
      <c r="T15" s="5">
        <v>74</v>
      </c>
      <c r="U15" s="5">
        <v>2590</v>
      </c>
      <c r="V15" s="5">
        <v>1014</v>
      </c>
      <c r="W15" s="5">
        <v>300</v>
      </c>
      <c r="X15" s="5">
        <v>0</v>
      </c>
      <c r="Y15" s="5">
        <v>0</v>
      </c>
      <c r="Z15" s="5">
        <v>0</v>
      </c>
      <c r="AA15" s="5">
        <v>2212</v>
      </c>
      <c r="AB15" s="5">
        <v>9840</v>
      </c>
      <c r="AC15" s="5">
        <v>0</v>
      </c>
      <c r="AD15" s="5">
        <v>38998</v>
      </c>
      <c r="AE15" s="5">
        <v>8091</v>
      </c>
      <c r="AF15" s="5">
        <v>3764</v>
      </c>
    </row>
    <row r="16" spans="1:32" s="14" customFormat="1" ht="25.5">
      <c r="A16" s="12" t="s">
        <v>132</v>
      </c>
      <c r="B16" s="15">
        <f>SUM(B17:B21)</f>
        <v>1734557</v>
      </c>
      <c r="C16" s="15">
        <f aca="true" t="shared" si="1" ref="C16:AF16">SUM(C17:C21)</f>
        <v>169723</v>
      </c>
      <c r="D16" s="15">
        <f t="shared" si="1"/>
        <v>49235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4632</v>
      </c>
      <c r="K16" s="15">
        <f t="shared" si="1"/>
        <v>53040</v>
      </c>
      <c r="L16" s="15">
        <f t="shared" si="1"/>
        <v>46107</v>
      </c>
      <c r="M16" s="15">
        <f t="shared" si="1"/>
        <v>0</v>
      </c>
      <c r="N16" s="15">
        <f t="shared" si="1"/>
        <v>9308</v>
      </c>
      <c r="O16" s="15">
        <f t="shared" si="1"/>
        <v>0</v>
      </c>
      <c r="P16" s="15">
        <f t="shared" si="1"/>
        <v>0</v>
      </c>
      <c r="Q16" s="15">
        <f t="shared" si="1"/>
        <v>11943</v>
      </c>
      <c r="R16" s="15">
        <f t="shared" si="1"/>
        <v>50537</v>
      </c>
      <c r="S16" s="15">
        <f t="shared" si="1"/>
        <v>30262</v>
      </c>
      <c r="T16" s="15">
        <f t="shared" si="1"/>
        <v>5091</v>
      </c>
      <c r="U16" s="15">
        <f t="shared" si="1"/>
        <v>13469</v>
      </c>
      <c r="V16" s="15">
        <f t="shared" si="1"/>
        <v>25304</v>
      </c>
      <c r="W16" s="15">
        <f t="shared" si="1"/>
        <v>62680</v>
      </c>
      <c r="X16" s="15">
        <f t="shared" si="1"/>
        <v>1185</v>
      </c>
      <c r="Y16" s="15">
        <f t="shared" si="1"/>
        <v>440118</v>
      </c>
      <c r="Z16" s="15">
        <f t="shared" si="1"/>
        <v>539092</v>
      </c>
      <c r="AA16" s="15">
        <f t="shared" si="1"/>
        <v>124460</v>
      </c>
      <c r="AB16" s="15">
        <f t="shared" si="1"/>
        <v>24051</v>
      </c>
      <c r="AC16" s="15">
        <f t="shared" si="1"/>
        <v>5079</v>
      </c>
      <c r="AD16" s="15">
        <f t="shared" si="1"/>
        <v>51104</v>
      </c>
      <c r="AE16" s="15">
        <f t="shared" si="1"/>
        <v>17795</v>
      </c>
      <c r="AF16" s="15">
        <f t="shared" si="1"/>
        <v>342</v>
      </c>
    </row>
    <row r="17" spans="1:32" ht="22.5">
      <c r="A17" s="3" t="s">
        <v>43</v>
      </c>
      <c r="B17" s="4">
        <v>1502202</v>
      </c>
      <c r="C17" s="5">
        <v>131415</v>
      </c>
      <c r="D17" s="5">
        <v>41759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4201</v>
      </c>
      <c r="K17" s="5">
        <v>45994</v>
      </c>
      <c r="L17" s="5">
        <v>40004</v>
      </c>
      <c r="M17" s="5">
        <v>0</v>
      </c>
      <c r="N17" s="5">
        <v>8189</v>
      </c>
      <c r="O17" s="5">
        <v>0</v>
      </c>
      <c r="P17" s="5">
        <v>0</v>
      </c>
      <c r="Q17" s="5">
        <v>10107</v>
      </c>
      <c r="R17" s="5">
        <v>43569</v>
      </c>
      <c r="S17" s="5">
        <v>25567</v>
      </c>
      <c r="T17" s="5">
        <v>4171</v>
      </c>
      <c r="U17" s="5">
        <v>10689</v>
      </c>
      <c r="V17" s="5">
        <v>21720</v>
      </c>
      <c r="W17" s="5">
        <v>53278</v>
      </c>
      <c r="X17" s="5">
        <v>1185</v>
      </c>
      <c r="Y17" s="5">
        <v>394965</v>
      </c>
      <c r="Z17" s="5">
        <v>471475</v>
      </c>
      <c r="AA17" s="5">
        <v>110663</v>
      </c>
      <c r="AB17" s="5">
        <v>21559</v>
      </c>
      <c r="AC17" s="5">
        <v>5079</v>
      </c>
      <c r="AD17" s="5">
        <v>40775</v>
      </c>
      <c r="AE17" s="5">
        <v>15496</v>
      </c>
      <c r="AF17" s="5">
        <v>342</v>
      </c>
    </row>
    <row r="18" spans="1:32" ht="33">
      <c r="A18" s="3" t="s">
        <v>44</v>
      </c>
      <c r="B18" s="4">
        <v>206635</v>
      </c>
      <c r="C18" s="5">
        <v>36563</v>
      </c>
      <c r="D18" s="5">
        <v>6876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431</v>
      </c>
      <c r="K18" s="5">
        <v>6508</v>
      </c>
      <c r="L18" s="5">
        <v>5904</v>
      </c>
      <c r="M18" s="5">
        <v>0</v>
      </c>
      <c r="N18" s="5">
        <v>1119</v>
      </c>
      <c r="O18" s="5">
        <v>0</v>
      </c>
      <c r="P18" s="5">
        <v>0</v>
      </c>
      <c r="Q18" s="5">
        <v>1836</v>
      </c>
      <c r="R18" s="5">
        <v>6318</v>
      </c>
      <c r="S18" s="5">
        <v>3999</v>
      </c>
      <c r="T18" s="5">
        <v>632</v>
      </c>
      <c r="U18" s="5">
        <v>2205</v>
      </c>
      <c r="V18" s="5">
        <v>3475</v>
      </c>
      <c r="W18" s="5">
        <v>8742</v>
      </c>
      <c r="X18" s="5">
        <v>0</v>
      </c>
      <c r="Y18" s="5">
        <v>42985</v>
      </c>
      <c r="Z18" s="5">
        <v>59663</v>
      </c>
      <c r="AA18" s="5">
        <v>11334</v>
      </c>
      <c r="AB18" s="5">
        <v>2124</v>
      </c>
      <c r="AC18" s="5">
        <v>0</v>
      </c>
      <c r="AD18" s="5">
        <v>4058</v>
      </c>
      <c r="AE18" s="5">
        <v>1863</v>
      </c>
      <c r="AF18" s="5">
        <v>0</v>
      </c>
    </row>
    <row r="19" spans="1:32" ht="15">
      <c r="A19" s="3" t="s">
        <v>45</v>
      </c>
      <c r="B19" s="4">
        <v>477</v>
      </c>
      <c r="C19" s="5">
        <v>477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ht="22.5">
      <c r="A20" s="3" t="s">
        <v>46</v>
      </c>
      <c r="B20" s="4">
        <v>715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420</v>
      </c>
      <c r="X20" s="5">
        <v>0</v>
      </c>
      <c r="Y20" s="5">
        <v>0</v>
      </c>
      <c r="Z20" s="5">
        <v>295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33">
      <c r="A21" s="3" t="s">
        <v>47</v>
      </c>
      <c r="B21" s="4">
        <v>24528</v>
      </c>
      <c r="C21" s="5">
        <v>1268</v>
      </c>
      <c r="D21" s="5">
        <v>600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538</v>
      </c>
      <c r="L21" s="5">
        <v>199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650</v>
      </c>
      <c r="S21" s="5">
        <v>696</v>
      </c>
      <c r="T21" s="5">
        <v>288</v>
      </c>
      <c r="U21" s="5">
        <v>575</v>
      </c>
      <c r="V21" s="5">
        <v>109</v>
      </c>
      <c r="W21" s="5">
        <v>240</v>
      </c>
      <c r="X21" s="5">
        <v>0</v>
      </c>
      <c r="Y21" s="5">
        <v>2168</v>
      </c>
      <c r="Z21" s="5">
        <v>7659</v>
      </c>
      <c r="AA21" s="5">
        <v>2463</v>
      </c>
      <c r="AB21" s="5">
        <v>368</v>
      </c>
      <c r="AC21" s="5">
        <v>0</v>
      </c>
      <c r="AD21" s="5">
        <v>6271</v>
      </c>
      <c r="AE21" s="5">
        <v>436</v>
      </c>
      <c r="AF21" s="5">
        <v>0</v>
      </c>
    </row>
    <row r="22" spans="1:32" s="14" customFormat="1" ht="25.5">
      <c r="A22" s="12" t="s">
        <v>133</v>
      </c>
      <c r="B22" s="15">
        <f>SUM(B23:B26)</f>
        <v>29460</v>
      </c>
      <c r="C22" s="15">
        <f aca="true" t="shared" si="2" ref="C22:AF22">SUM(C23:C26)</f>
        <v>685</v>
      </c>
      <c r="D22" s="15">
        <f t="shared" si="2"/>
        <v>50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670</v>
      </c>
      <c r="L22" s="15">
        <f t="shared" si="2"/>
        <v>100</v>
      </c>
      <c r="M22" s="15">
        <f t="shared" si="2"/>
        <v>0</v>
      </c>
      <c r="N22" s="15">
        <f t="shared" si="2"/>
        <v>1640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>
        <f t="shared" si="2"/>
        <v>50</v>
      </c>
      <c r="T22" s="15">
        <f t="shared" si="2"/>
        <v>0</v>
      </c>
      <c r="U22" s="15">
        <f t="shared" si="2"/>
        <v>0</v>
      </c>
      <c r="V22" s="15">
        <f t="shared" si="2"/>
        <v>10</v>
      </c>
      <c r="W22" s="15">
        <f t="shared" si="2"/>
        <v>250</v>
      </c>
      <c r="X22" s="15">
        <f t="shared" si="2"/>
        <v>0</v>
      </c>
      <c r="Y22" s="15">
        <f t="shared" si="2"/>
        <v>400</v>
      </c>
      <c r="Z22" s="15">
        <f t="shared" si="2"/>
        <v>0</v>
      </c>
      <c r="AA22" s="15">
        <f t="shared" si="2"/>
        <v>480</v>
      </c>
      <c r="AB22" s="15">
        <f t="shared" si="2"/>
        <v>0</v>
      </c>
      <c r="AC22" s="15">
        <f t="shared" si="2"/>
        <v>24975</v>
      </c>
      <c r="AD22" s="15">
        <f t="shared" si="2"/>
        <v>50</v>
      </c>
      <c r="AE22" s="15">
        <f t="shared" si="2"/>
        <v>100</v>
      </c>
      <c r="AF22" s="15">
        <f t="shared" si="2"/>
        <v>0</v>
      </c>
    </row>
    <row r="23" spans="1:32" ht="15">
      <c r="A23" s="3" t="s">
        <v>48</v>
      </c>
      <c r="B23" s="4">
        <v>296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64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100</v>
      </c>
      <c r="X23" s="5">
        <v>0</v>
      </c>
      <c r="Y23" s="5">
        <v>0</v>
      </c>
      <c r="Z23" s="5">
        <v>0</v>
      </c>
      <c r="AA23" s="5">
        <v>100</v>
      </c>
      <c r="AB23" s="5">
        <v>0</v>
      </c>
      <c r="AC23" s="5">
        <v>0</v>
      </c>
      <c r="AD23" s="5">
        <v>0</v>
      </c>
      <c r="AE23" s="5">
        <v>32</v>
      </c>
      <c r="AF23" s="5">
        <v>0</v>
      </c>
    </row>
    <row r="24" spans="1:32" ht="22.5">
      <c r="A24" s="3" t="s">
        <v>49</v>
      </c>
      <c r="B24" s="4">
        <v>8295</v>
      </c>
      <c r="C24" s="5">
        <v>85</v>
      </c>
      <c r="D24" s="5">
        <v>50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220</v>
      </c>
      <c r="L24" s="5">
        <v>100</v>
      </c>
      <c r="M24" s="5">
        <v>0</v>
      </c>
      <c r="N24" s="5">
        <v>332</v>
      </c>
      <c r="O24" s="5">
        <v>0</v>
      </c>
      <c r="P24" s="5">
        <v>0</v>
      </c>
      <c r="Q24" s="5">
        <v>0</v>
      </c>
      <c r="R24" s="5">
        <v>0</v>
      </c>
      <c r="S24" s="5">
        <v>50</v>
      </c>
      <c r="T24" s="5">
        <v>0</v>
      </c>
      <c r="U24" s="5">
        <v>0</v>
      </c>
      <c r="V24" s="5">
        <v>10</v>
      </c>
      <c r="W24" s="5">
        <v>150</v>
      </c>
      <c r="X24" s="5">
        <v>0</v>
      </c>
      <c r="Y24" s="5">
        <v>400</v>
      </c>
      <c r="Z24" s="5">
        <v>0</v>
      </c>
      <c r="AA24" s="5">
        <v>100</v>
      </c>
      <c r="AB24" s="5">
        <v>0</v>
      </c>
      <c r="AC24" s="5">
        <v>6680</v>
      </c>
      <c r="AD24" s="5">
        <v>50</v>
      </c>
      <c r="AE24" s="5">
        <v>68</v>
      </c>
      <c r="AF24" s="5">
        <v>0</v>
      </c>
    </row>
    <row r="25" spans="1:32" ht="15">
      <c r="A25" s="3" t="s">
        <v>50</v>
      </c>
      <c r="B25" s="4">
        <v>3464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450</v>
      </c>
      <c r="L25" s="5">
        <v>0</v>
      </c>
      <c r="M25" s="5">
        <v>0</v>
      </c>
      <c r="N25" s="5">
        <v>334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280</v>
      </c>
      <c r="AB25" s="5">
        <v>0</v>
      </c>
      <c r="AC25" s="5">
        <v>2400</v>
      </c>
      <c r="AD25" s="5">
        <v>0</v>
      </c>
      <c r="AE25" s="5">
        <v>0</v>
      </c>
      <c r="AF25" s="5">
        <v>0</v>
      </c>
    </row>
    <row r="26" spans="1:32" ht="22.5">
      <c r="A26" s="3" t="s">
        <v>51</v>
      </c>
      <c r="B26" s="4">
        <v>17405</v>
      </c>
      <c r="C26" s="5">
        <v>600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910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15895</v>
      </c>
      <c r="AD26" s="5">
        <v>0</v>
      </c>
      <c r="AE26" s="5">
        <v>0</v>
      </c>
      <c r="AF26" s="5">
        <v>0</v>
      </c>
    </row>
    <row r="27" spans="1:32" s="14" customFormat="1" ht="12.75">
      <c r="A27" s="12" t="s">
        <v>134</v>
      </c>
      <c r="B27" s="15">
        <f>SUM(B28:B56)</f>
        <v>2081775</v>
      </c>
      <c r="C27" s="15">
        <f aca="true" t="shared" si="3" ref="C27:AF27">SUM(C28:C56)</f>
        <v>105374</v>
      </c>
      <c r="D27" s="15">
        <f t="shared" si="3"/>
        <v>20406</v>
      </c>
      <c r="E27" s="15">
        <f t="shared" si="3"/>
        <v>25569</v>
      </c>
      <c r="F27" s="15">
        <f t="shared" si="3"/>
        <v>37500</v>
      </c>
      <c r="G27" s="15">
        <f t="shared" si="3"/>
        <v>15905</v>
      </c>
      <c r="H27" s="15">
        <f t="shared" si="3"/>
        <v>0</v>
      </c>
      <c r="I27" s="15">
        <f t="shared" si="3"/>
        <v>2267</v>
      </c>
      <c r="J27" s="15">
        <f t="shared" si="3"/>
        <v>3153</v>
      </c>
      <c r="K27" s="15">
        <f t="shared" si="3"/>
        <v>46674</v>
      </c>
      <c r="L27" s="15">
        <f t="shared" si="3"/>
        <v>1290</v>
      </c>
      <c r="M27" s="15">
        <f t="shared" si="3"/>
        <v>179817</v>
      </c>
      <c r="N27" s="15">
        <f t="shared" si="3"/>
        <v>17655</v>
      </c>
      <c r="O27" s="15">
        <f t="shared" si="3"/>
        <v>28107</v>
      </c>
      <c r="P27" s="15">
        <f t="shared" si="3"/>
        <v>45786</v>
      </c>
      <c r="Q27" s="15">
        <f t="shared" si="3"/>
        <v>119334</v>
      </c>
      <c r="R27" s="15">
        <f t="shared" si="3"/>
        <v>153831</v>
      </c>
      <c r="S27" s="15">
        <f t="shared" si="3"/>
        <v>16474</v>
      </c>
      <c r="T27" s="15">
        <f t="shared" si="3"/>
        <v>25367</v>
      </c>
      <c r="U27" s="15">
        <f t="shared" si="3"/>
        <v>6046</v>
      </c>
      <c r="V27" s="15">
        <f t="shared" si="3"/>
        <v>8534</v>
      </c>
      <c r="W27" s="15">
        <f t="shared" si="3"/>
        <v>103572</v>
      </c>
      <c r="X27" s="15">
        <f t="shared" si="3"/>
        <v>11000</v>
      </c>
      <c r="Y27" s="15">
        <f t="shared" si="3"/>
        <v>550431</v>
      </c>
      <c r="Z27" s="15">
        <f t="shared" si="3"/>
        <v>371805</v>
      </c>
      <c r="AA27" s="15">
        <f t="shared" si="3"/>
        <v>36282</v>
      </c>
      <c r="AB27" s="15">
        <f t="shared" si="3"/>
        <v>14737</v>
      </c>
      <c r="AC27" s="15">
        <f t="shared" si="3"/>
        <v>98112</v>
      </c>
      <c r="AD27" s="15">
        <f t="shared" si="3"/>
        <v>31404</v>
      </c>
      <c r="AE27" s="15">
        <f t="shared" si="3"/>
        <v>5343</v>
      </c>
      <c r="AF27" s="15">
        <f t="shared" si="3"/>
        <v>0</v>
      </c>
    </row>
    <row r="28" spans="1:32" ht="15">
      <c r="A28" s="3" t="s">
        <v>52</v>
      </c>
      <c r="B28" s="4">
        <v>25299</v>
      </c>
      <c r="C28" s="5">
        <v>11106</v>
      </c>
      <c r="D28" s="5">
        <v>432</v>
      </c>
      <c r="E28" s="5">
        <v>0</v>
      </c>
      <c r="F28" s="5">
        <v>0</v>
      </c>
      <c r="G28" s="5">
        <v>0</v>
      </c>
      <c r="H28" s="5">
        <v>0</v>
      </c>
      <c r="I28" s="5">
        <v>267</v>
      </c>
      <c r="J28" s="5">
        <v>0</v>
      </c>
      <c r="K28" s="5">
        <v>591</v>
      </c>
      <c r="L28" s="5">
        <v>288</v>
      </c>
      <c r="M28" s="5">
        <v>0</v>
      </c>
      <c r="N28" s="5">
        <v>636</v>
      </c>
      <c r="O28" s="5">
        <v>0</v>
      </c>
      <c r="P28" s="5">
        <v>0</v>
      </c>
      <c r="Q28" s="5">
        <v>0</v>
      </c>
      <c r="R28" s="5">
        <v>1860</v>
      </c>
      <c r="S28" s="5">
        <v>348</v>
      </c>
      <c r="T28" s="5">
        <v>211</v>
      </c>
      <c r="U28" s="5">
        <v>168</v>
      </c>
      <c r="V28" s="5">
        <v>969</v>
      </c>
      <c r="W28" s="5">
        <v>756</v>
      </c>
      <c r="X28" s="5">
        <v>0</v>
      </c>
      <c r="Y28" s="5">
        <v>1933</v>
      </c>
      <c r="Z28" s="5">
        <v>4046</v>
      </c>
      <c r="AA28" s="5">
        <v>541</v>
      </c>
      <c r="AB28" s="5">
        <v>168</v>
      </c>
      <c r="AC28" s="5">
        <v>0</v>
      </c>
      <c r="AD28" s="5">
        <v>852</v>
      </c>
      <c r="AE28" s="5">
        <v>127</v>
      </c>
      <c r="AF28" s="5">
        <v>0</v>
      </c>
    </row>
    <row r="29" spans="1:32" ht="15">
      <c r="A29" s="3" t="s">
        <v>53</v>
      </c>
      <c r="B29" s="4">
        <v>117280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480</v>
      </c>
      <c r="J29" s="5">
        <v>0</v>
      </c>
      <c r="K29" s="5">
        <v>4500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15000</v>
      </c>
      <c r="S29" s="5">
        <v>0</v>
      </c>
      <c r="T29" s="5">
        <v>0</v>
      </c>
      <c r="U29" s="5">
        <v>0</v>
      </c>
      <c r="V29" s="5">
        <v>2600</v>
      </c>
      <c r="W29" s="5">
        <v>3000</v>
      </c>
      <c r="X29" s="5">
        <v>0</v>
      </c>
      <c r="Y29" s="5">
        <v>31500</v>
      </c>
      <c r="Z29" s="5">
        <v>49200</v>
      </c>
      <c r="AA29" s="5">
        <v>11000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ht="15">
      <c r="A30" s="3" t="s">
        <v>54</v>
      </c>
      <c r="B30" s="4">
        <v>27525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240</v>
      </c>
      <c r="J30" s="5">
        <v>0</v>
      </c>
      <c r="K30" s="5">
        <v>840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2000</v>
      </c>
      <c r="S30" s="5">
        <v>720</v>
      </c>
      <c r="T30" s="5">
        <v>0</v>
      </c>
      <c r="U30" s="5">
        <v>0</v>
      </c>
      <c r="V30" s="5">
        <v>100</v>
      </c>
      <c r="W30" s="5">
        <v>925</v>
      </c>
      <c r="X30" s="5">
        <v>0</v>
      </c>
      <c r="Y30" s="5">
        <v>11900</v>
      </c>
      <c r="Z30" s="5">
        <v>9800</v>
      </c>
      <c r="AA30" s="5">
        <v>1000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ht="15">
      <c r="A31" s="3" t="s">
        <v>55</v>
      </c>
      <c r="B31" s="4">
        <v>230480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660</v>
      </c>
      <c r="J31" s="5">
        <v>0</v>
      </c>
      <c r="K31" s="5">
        <v>2400</v>
      </c>
      <c r="L31" s="5">
        <v>0</v>
      </c>
      <c r="M31" s="5">
        <v>0</v>
      </c>
      <c r="N31" s="5">
        <v>600</v>
      </c>
      <c r="O31" s="5">
        <v>0</v>
      </c>
      <c r="P31" s="5">
        <v>0</v>
      </c>
      <c r="Q31" s="5">
        <v>100000</v>
      </c>
      <c r="R31" s="5">
        <v>22420</v>
      </c>
      <c r="S31" s="5">
        <v>3300</v>
      </c>
      <c r="T31" s="5">
        <v>0</v>
      </c>
      <c r="U31" s="5">
        <v>0</v>
      </c>
      <c r="V31" s="5">
        <v>1000</v>
      </c>
      <c r="W31" s="5">
        <v>9500</v>
      </c>
      <c r="X31" s="5">
        <v>0</v>
      </c>
      <c r="Y31" s="5">
        <v>43600</v>
      </c>
      <c r="Z31" s="5">
        <v>42450</v>
      </c>
      <c r="AA31" s="5">
        <v>4550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ht="33">
      <c r="A32" s="3" t="s">
        <v>56</v>
      </c>
      <c r="B32" s="4">
        <v>6084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84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6000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ht="22.5">
      <c r="A33" s="3" t="s">
        <v>57</v>
      </c>
      <c r="B33" s="4">
        <v>4456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456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4000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ht="22.5">
      <c r="A34" s="3" t="s">
        <v>58</v>
      </c>
      <c r="B34" s="4">
        <v>276182</v>
      </c>
      <c r="C34" s="5">
        <v>38020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33452</v>
      </c>
      <c r="L34" s="5">
        <v>0</v>
      </c>
      <c r="M34" s="5">
        <v>0</v>
      </c>
      <c r="N34" s="5">
        <v>7480</v>
      </c>
      <c r="O34" s="5">
        <v>0</v>
      </c>
      <c r="P34" s="5">
        <v>0</v>
      </c>
      <c r="Q34" s="5">
        <v>0</v>
      </c>
      <c r="R34" s="5">
        <v>0</v>
      </c>
      <c r="S34" s="5">
        <v>3372</v>
      </c>
      <c r="T34" s="5">
        <v>19720</v>
      </c>
      <c r="U34" s="5">
        <v>4592</v>
      </c>
      <c r="V34" s="5">
        <v>130</v>
      </c>
      <c r="W34" s="5">
        <v>53610</v>
      </c>
      <c r="X34" s="5">
        <v>0</v>
      </c>
      <c r="Y34" s="5">
        <v>2600</v>
      </c>
      <c r="Z34" s="5">
        <v>9150</v>
      </c>
      <c r="AA34" s="5">
        <v>4180</v>
      </c>
      <c r="AB34" s="5">
        <v>1400</v>
      </c>
      <c r="AC34" s="5">
        <v>96426</v>
      </c>
      <c r="AD34" s="5">
        <v>1900</v>
      </c>
      <c r="AE34" s="5">
        <v>150</v>
      </c>
      <c r="AF34" s="5">
        <v>0</v>
      </c>
    </row>
    <row r="35" spans="1:32" ht="22.5">
      <c r="A35" s="3" t="s">
        <v>59</v>
      </c>
      <c r="B35" s="4">
        <v>24331</v>
      </c>
      <c r="C35" s="5">
        <v>14150</v>
      </c>
      <c r="D35" s="5">
        <v>8470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1500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211</v>
      </c>
      <c r="AF35" s="5">
        <v>0</v>
      </c>
    </row>
    <row r="36" spans="1:32" ht="15">
      <c r="A36" s="3" t="s">
        <v>60</v>
      </c>
      <c r="B36" s="4">
        <v>58316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500</v>
      </c>
      <c r="L36" s="5">
        <v>0</v>
      </c>
      <c r="M36" s="5">
        <v>10000</v>
      </c>
      <c r="N36" s="5">
        <v>4</v>
      </c>
      <c r="O36" s="5">
        <v>0</v>
      </c>
      <c r="P36" s="5">
        <v>0</v>
      </c>
      <c r="Q36" s="5">
        <v>0</v>
      </c>
      <c r="R36" s="5">
        <v>2000</v>
      </c>
      <c r="S36" s="5">
        <v>500</v>
      </c>
      <c r="T36" s="5">
        <v>0</v>
      </c>
      <c r="U36" s="5">
        <v>600</v>
      </c>
      <c r="V36" s="5">
        <v>100</v>
      </c>
      <c r="W36" s="5">
        <v>10500</v>
      </c>
      <c r="X36" s="5">
        <v>10100</v>
      </c>
      <c r="Y36" s="5">
        <v>3044</v>
      </c>
      <c r="Z36" s="5">
        <v>16618</v>
      </c>
      <c r="AA36" s="5">
        <v>3750</v>
      </c>
      <c r="AB36" s="5">
        <v>500</v>
      </c>
      <c r="AC36" s="5">
        <v>0</v>
      </c>
      <c r="AD36" s="5">
        <v>100</v>
      </c>
      <c r="AE36" s="5">
        <v>0</v>
      </c>
      <c r="AF36" s="5">
        <v>0</v>
      </c>
    </row>
    <row r="37" spans="1:32" ht="22.5">
      <c r="A37" s="3" t="s">
        <v>61</v>
      </c>
      <c r="B37" s="4">
        <v>7001</v>
      </c>
      <c r="C37" s="5">
        <v>550</v>
      </c>
      <c r="D37" s="5">
        <v>45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130</v>
      </c>
      <c r="L37" s="5">
        <v>35</v>
      </c>
      <c r="M37" s="5">
        <v>0</v>
      </c>
      <c r="N37" s="5">
        <v>0</v>
      </c>
      <c r="O37" s="5">
        <v>0</v>
      </c>
      <c r="P37" s="5">
        <v>0</v>
      </c>
      <c r="Q37" s="5">
        <v>87</v>
      </c>
      <c r="R37" s="5">
        <v>409</v>
      </c>
      <c r="S37" s="5">
        <v>113</v>
      </c>
      <c r="T37" s="5">
        <v>0</v>
      </c>
      <c r="U37" s="5">
        <v>0</v>
      </c>
      <c r="V37" s="5">
        <v>146</v>
      </c>
      <c r="W37" s="5">
        <v>35</v>
      </c>
      <c r="X37" s="5">
        <v>0</v>
      </c>
      <c r="Y37" s="5">
        <v>2325</v>
      </c>
      <c r="Z37" s="5">
        <v>2620</v>
      </c>
      <c r="AA37" s="5">
        <v>399</v>
      </c>
      <c r="AB37" s="5">
        <v>87</v>
      </c>
      <c r="AC37" s="5">
        <v>0</v>
      </c>
      <c r="AD37" s="5">
        <v>20</v>
      </c>
      <c r="AE37" s="5">
        <v>0</v>
      </c>
      <c r="AF37" s="5">
        <v>0</v>
      </c>
    </row>
    <row r="38" spans="1:32" ht="22.5">
      <c r="A38" s="3" t="s">
        <v>62</v>
      </c>
      <c r="B38" s="4">
        <v>23399</v>
      </c>
      <c r="C38" s="5">
        <v>3240</v>
      </c>
      <c r="D38" s="5">
        <v>655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120</v>
      </c>
      <c r="K38" s="5">
        <v>1320</v>
      </c>
      <c r="L38" s="5">
        <v>455</v>
      </c>
      <c r="M38" s="5">
        <v>0</v>
      </c>
      <c r="N38" s="5">
        <v>340</v>
      </c>
      <c r="O38" s="5">
        <v>0</v>
      </c>
      <c r="P38" s="5">
        <v>0</v>
      </c>
      <c r="Q38" s="5">
        <v>49</v>
      </c>
      <c r="R38" s="5">
        <v>0</v>
      </c>
      <c r="S38" s="5">
        <v>417</v>
      </c>
      <c r="T38" s="5">
        <v>0</v>
      </c>
      <c r="U38" s="5">
        <v>200</v>
      </c>
      <c r="V38" s="5">
        <v>412</v>
      </c>
      <c r="W38" s="5">
        <v>765</v>
      </c>
      <c r="X38" s="5">
        <v>0</v>
      </c>
      <c r="Y38" s="5">
        <v>3750</v>
      </c>
      <c r="Z38" s="5">
        <v>6850</v>
      </c>
      <c r="AA38" s="5">
        <v>1194</v>
      </c>
      <c r="AB38" s="5">
        <v>1243</v>
      </c>
      <c r="AC38" s="5">
        <v>0</v>
      </c>
      <c r="AD38" s="5">
        <v>1746</v>
      </c>
      <c r="AE38" s="5">
        <v>643</v>
      </c>
      <c r="AF38" s="5">
        <v>0</v>
      </c>
    </row>
    <row r="39" spans="1:32" ht="15">
      <c r="A39" s="3" t="s">
        <v>63</v>
      </c>
      <c r="B39" s="4">
        <v>4000</v>
      </c>
      <c r="C39" s="5">
        <v>0</v>
      </c>
      <c r="D39" s="5">
        <v>4000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ht="15">
      <c r="A40" s="3" t="s">
        <v>64</v>
      </c>
      <c r="B40" s="4">
        <v>594617</v>
      </c>
      <c r="C40" s="5">
        <v>22173</v>
      </c>
      <c r="D40" s="5">
        <v>394</v>
      </c>
      <c r="E40" s="5">
        <v>25569</v>
      </c>
      <c r="F40" s="5">
        <v>0</v>
      </c>
      <c r="G40" s="5">
        <v>0</v>
      </c>
      <c r="H40" s="5">
        <v>0</v>
      </c>
      <c r="I40" s="5">
        <v>80</v>
      </c>
      <c r="J40" s="5">
        <v>2500</v>
      </c>
      <c r="K40" s="5">
        <v>638</v>
      </c>
      <c r="L40" s="5">
        <v>412</v>
      </c>
      <c r="M40" s="5">
        <v>9483</v>
      </c>
      <c r="N40" s="5">
        <v>3160</v>
      </c>
      <c r="O40" s="5">
        <v>15338</v>
      </c>
      <c r="P40" s="5">
        <v>34110</v>
      </c>
      <c r="Q40" s="5">
        <v>0</v>
      </c>
      <c r="R40" s="5">
        <v>30440</v>
      </c>
      <c r="S40" s="5">
        <v>636</v>
      </c>
      <c r="T40" s="5">
        <v>850</v>
      </c>
      <c r="U40" s="5">
        <v>316</v>
      </c>
      <c r="V40" s="5">
        <v>1878</v>
      </c>
      <c r="W40" s="5">
        <v>5500</v>
      </c>
      <c r="X40" s="5">
        <v>900</v>
      </c>
      <c r="Y40" s="5">
        <v>396307</v>
      </c>
      <c r="Z40" s="5">
        <v>1720</v>
      </c>
      <c r="AA40" s="5">
        <v>3051</v>
      </c>
      <c r="AB40" s="5">
        <v>10855</v>
      </c>
      <c r="AC40" s="5">
        <v>1086</v>
      </c>
      <c r="AD40" s="5">
        <v>23009</v>
      </c>
      <c r="AE40" s="5">
        <v>4212</v>
      </c>
      <c r="AF40" s="5">
        <v>0</v>
      </c>
    </row>
    <row r="41" spans="1:32" ht="15">
      <c r="A41" s="3" t="s">
        <v>65</v>
      </c>
      <c r="B41" s="4">
        <v>183470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444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5518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22266</v>
      </c>
      <c r="Z41" s="5">
        <v>155242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ht="15">
      <c r="A42" s="3" t="s">
        <v>66</v>
      </c>
      <c r="B42" s="4">
        <v>22761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2000</v>
      </c>
      <c r="R42" s="5">
        <v>15778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1000</v>
      </c>
      <c r="Z42" s="5">
        <v>1837</v>
      </c>
      <c r="AA42" s="5">
        <v>0</v>
      </c>
      <c r="AB42" s="5">
        <v>0</v>
      </c>
      <c r="AC42" s="5">
        <v>0</v>
      </c>
      <c r="AD42" s="5">
        <v>2146</v>
      </c>
      <c r="AE42" s="5">
        <v>0</v>
      </c>
      <c r="AF42" s="5">
        <v>0</v>
      </c>
    </row>
    <row r="43" spans="1:32" ht="22.5">
      <c r="A43" s="3" t="s">
        <v>67</v>
      </c>
      <c r="B43" s="4">
        <v>32634</v>
      </c>
      <c r="C43" s="5">
        <v>1340</v>
      </c>
      <c r="D43" s="5">
        <v>110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438</v>
      </c>
      <c r="L43" s="5">
        <v>100</v>
      </c>
      <c r="M43" s="5">
        <v>0</v>
      </c>
      <c r="N43" s="5">
        <v>360</v>
      </c>
      <c r="O43" s="5">
        <v>0</v>
      </c>
      <c r="P43" s="5">
        <v>0</v>
      </c>
      <c r="Q43" s="5">
        <v>0</v>
      </c>
      <c r="R43" s="5">
        <v>5782</v>
      </c>
      <c r="S43" s="5">
        <v>1305</v>
      </c>
      <c r="T43" s="5">
        <v>0</v>
      </c>
      <c r="U43" s="5">
        <v>0</v>
      </c>
      <c r="V43" s="5">
        <v>200</v>
      </c>
      <c r="W43" s="5">
        <v>1779</v>
      </c>
      <c r="X43" s="5">
        <v>0</v>
      </c>
      <c r="Y43" s="5">
        <v>9190</v>
      </c>
      <c r="Z43" s="5">
        <v>9084</v>
      </c>
      <c r="AA43" s="5">
        <v>2646</v>
      </c>
      <c r="AB43" s="5">
        <v>0</v>
      </c>
      <c r="AC43" s="5">
        <v>0</v>
      </c>
      <c r="AD43" s="5">
        <v>300</v>
      </c>
      <c r="AE43" s="5">
        <v>0</v>
      </c>
      <c r="AF43" s="5">
        <v>0</v>
      </c>
    </row>
    <row r="44" spans="1:32" ht="15">
      <c r="A44" s="3" t="s">
        <v>68</v>
      </c>
      <c r="B44" s="4">
        <v>59574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476</v>
      </c>
      <c r="L44" s="5">
        <v>0</v>
      </c>
      <c r="M44" s="5">
        <v>0</v>
      </c>
      <c r="N44" s="5">
        <v>1537</v>
      </c>
      <c r="O44" s="5">
        <v>0</v>
      </c>
      <c r="P44" s="5">
        <v>6424</v>
      </c>
      <c r="Q44" s="5">
        <v>0</v>
      </c>
      <c r="R44" s="5">
        <v>6715</v>
      </c>
      <c r="S44" s="5">
        <v>5130</v>
      </c>
      <c r="T44" s="5">
        <v>0</v>
      </c>
      <c r="U44" s="5">
        <v>0</v>
      </c>
      <c r="V44" s="5">
        <v>180</v>
      </c>
      <c r="W44" s="5">
        <v>4788</v>
      </c>
      <c r="X44" s="5">
        <v>0</v>
      </c>
      <c r="Y44" s="5">
        <v>13908</v>
      </c>
      <c r="Z44" s="5">
        <v>18988</v>
      </c>
      <c r="AA44" s="5">
        <v>1428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ht="15">
      <c r="A45" s="3" t="s">
        <v>69</v>
      </c>
      <c r="B45" s="4">
        <v>160279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160279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ht="15">
      <c r="A46" s="3" t="s">
        <v>70</v>
      </c>
      <c r="B46" s="4">
        <v>1165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40</v>
      </c>
      <c r="L46" s="5">
        <v>0</v>
      </c>
      <c r="M46" s="5">
        <v>55</v>
      </c>
      <c r="N46" s="5">
        <v>0</v>
      </c>
      <c r="O46" s="5">
        <v>0</v>
      </c>
      <c r="P46" s="5">
        <v>900</v>
      </c>
      <c r="Q46" s="5">
        <v>0</v>
      </c>
      <c r="R46" s="5">
        <v>0</v>
      </c>
      <c r="S46" s="5">
        <v>0</v>
      </c>
      <c r="T46" s="5">
        <v>0</v>
      </c>
      <c r="U46" s="5">
        <v>170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ht="22.5">
      <c r="A47" s="3" t="s">
        <v>71</v>
      </c>
      <c r="B47" s="4">
        <v>74130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11269</v>
      </c>
      <c r="P47" s="5">
        <v>4300</v>
      </c>
      <c r="Q47" s="5">
        <v>12000</v>
      </c>
      <c r="R47" s="5">
        <v>23828</v>
      </c>
      <c r="S47" s="5">
        <v>0</v>
      </c>
      <c r="T47" s="5">
        <v>968</v>
      </c>
      <c r="U47" s="5">
        <v>0</v>
      </c>
      <c r="V47" s="5">
        <v>0</v>
      </c>
      <c r="W47" s="5">
        <v>6000</v>
      </c>
      <c r="X47" s="5">
        <v>0</v>
      </c>
      <c r="Y47" s="5">
        <v>2665</v>
      </c>
      <c r="Z47" s="5">
        <v>13100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ht="15">
      <c r="A48" s="3" t="s">
        <v>72</v>
      </c>
      <c r="B48" s="4">
        <v>48926</v>
      </c>
      <c r="C48" s="5">
        <v>13105</v>
      </c>
      <c r="D48" s="5">
        <v>6300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533</v>
      </c>
      <c r="K48" s="5">
        <v>255</v>
      </c>
      <c r="L48" s="5">
        <v>0</v>
      </c>
      <c r="M48" s="5">
        <v>0</v>
      </c>
      <c r="N48" s="5">
        <v>400</v>
      </c>
      <c r="O48" s="5">
        <v>0</v>
      </c>
      <c r="P48" s="5">
        <v>0</v>
      </c>
      <c r="Q48" s="5">
        <v>0</v>
      </c>
      <c r="R48" s="5">
        <v>3232</v>
      </c>
      <c r="S48" s="5">
        <v>0</v>
      </c>
      <c r="T48" s="5">
        <v>300</v>
      </c>
      <c r="U48" s="5">
        <v>0</v>
      </c>
      <c r="V48" s="5">
        <v>735</v>
      </c>
      <c r="W48" s="5">
        <v>0</v>
      </c>
      <c r="X48" s="5">
        <v>0</v>
      </c>
      <c r="Y48" s="5">
        <v>3573</v>
      </c>
      <c r="Z48" s="5">
        <v>18242</v>
      </c>
      <c r="AA48" s="5">
        <v>436</v>
      </c>
      <c r="AB48" s="5">
        <v>484</v>
      </c>
      <c r="AC48" s="5">
        <v>0</v>
      </c>
      <c r="AD48" s="5">
        <v>1331</v>
      </c>
      <c r="AE48" s="5">
        <v>0</v>
      </c>
      <c r="AF48" s="5">
        <v>0</v>
      </c>
    </row>
    <row r="49" spans="1:32" ht="15">
      <c r="A49" s="3" t="s">
        <v>73</v>
      </c>
      <c r="B49" s="4">
        <v>3658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3301</v>
      </c>
      <c r="S49" s="5">
        <v>0</v>
      </c>
      <c r="T49" s="5">
        <v>0</v>
      </c>
      <c r="U49" s="5">
        <v>0</v>
      </c>
      <c r="V49" s="5">
        <v>0</v>
      </c>
      <c r="W49" s="5">
        <v>160</v>
      </c>
      <c r="X49" s="5">
        <v>0</v>
      </c>
      <c r="Y49" s="5">
        <v>0</v>
      </c>
      <c r="Z49" s="5">
        <v>0</v>
      </c>
      <c r="AA49" s="5">
        <v>197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ht="15">
      <c r="A50" s="3" t="s">
        <v>74</v>
      </c>
      <c r="B50" s="4">
        <v>9035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2885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6150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ht="15">
      <c r="A51" s="3" t="s">
        <v>75</v>
      </c>
      <c r="B51" s="4">
        <v>1048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1048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ht="15">
      <c r="A52" s="3" t="s">
        <v>76</v>
      </c>
      <c r="B52" s="4">
        <v>29514</v>
      </c>
      <c r="C52" s="5">
        <v>1440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650</v>
      </c>
      <c r="L52" s="5">
        <v>0</v>
      </c>
      <c r="M52" s="5">
        <v>0</v>
      </c>
      <c r="N52" s="5">
        <v>234</v>
      </c>
      <c r="O52" s="5">
        <v>0</v>
      </c>
      <c r="P52" s="5">
        <v>0</v>
      </c>
      <c r="Q52" s="5">
        <v>2313</v>
      </c>
      <c r="R52" s="5">
        <v>4500</v>
      </c>
      <c r="S52" s="5">
        <v>633</v>
      </c>
      <c r="T52" s="5">
        <v>3318</v>
      </c>
      <c r="U52" s="5">
        <v>0</v>
      </c>
      <c r="V52" s="5">
        <v>84</v>
      </c>
      <c r="W52" s="5">
        <v>6254</v>
      </c>
      <c r="X52" s="5">
        <v>0</v>
      </c>
      <c r="Y52" s="5">
        <v>870</v>
      </c>
      <c r="Z52" s="5">
        <v>6708</v>
      </c>
      <c r="AA52" s="5">
        <v>1910</v>
      </c>
      <c r="AB52" s="5">
        <v>0</v>
      </c>
      <c r="AC52" s="5">
        <v>600</v>
      </c>
      <c r="AD52" s="5">
        <v>0</v>
      </c>
      <c r="AE52" s="5">
        <v>0</v>
      </c>
      <c r="AF52" s="5">
        <v>0</v>
      </c>
    </row>
    <row r="53" spans="1:32" ht="15">
      <c r="A53" s="3" t="s">
        <v>77</v>
      </c>
      <c r="B53" s="4">
        <v>2904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2904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ht="15">
      <c r="A54" s="3" t="s">
        <v>78</v>
      </c>
      <c r="B54" s="4">
        <v>15905</v>
      </c>
      <c r="C54" s="5">
        <v>0</v>
      </c>
      <c r="D54" s="5">
        <v>0</v>
      </c>
      <c r="E54" s="5">
        <v>0</v>
      </c>
      <c r="F54" s="5">
        <v>0</v>
      </c>
      <c r="G54" s="5">
        <v>15905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ht="22.5">
      <c r="A55" s="3" t="s">
        <v>79</v>
      </c>
      <c r="B55" s="4">
        <v>302</v>
      </c>
      <c r="C55" s="5">
        <v>250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52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ht="33">
      <c r="A56" s="3" t="s">
        <v>80</v>
      </c>
      <c r="B56" s="4">
        <v>37500</v>
      </c>
      <c r="C56" s="5">
        <v>0</v>
      </c>
      <c r="D56" s="5">
        <v>0</v>
      </c>
      <c r="E56" s="5">
        <v>0</v>
      </c>
      <c r="F56" s="5">
        <v>37500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s="14" customFormat="1" ht="38.25">
      <c r="A57" s="12" t="s">
        <v>135</v>
      </c>
      <c r="B57" s="15">
        <f>SUM(B58:B68)</f>
        <v>698458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">
      <c r="A58" s="3" t="s">
        <v>81</v>
      </c>
      <c r="B58" s="4">
        <v>28168</v>
      </c>
      <c r="C58" s="5">
        <v>1850</v>
      </c>
      <c r="D58" s="5">
        <v>100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1500</v>
      </c>
      <c r="L58" s="5">
        <v>433</v>
      </c>
      <c r="M58" s="5">
        <v>0</v>
      </c>
      <c r="N58" s="5">
        <v>134</v>
      </c>
      <c r="O58" s="5">
        <v>0</v>
      </c>
      <c r="P58" s="5">
        <v>0</v>
      </c>
      <c r="Q58" s="5">
        <v>0</v>
      </c>
      <c r="R58" s="5">
        <v>3000</v>
      </c>
      <c r="S58" s="5">
        <v>500</v>
      </c>
      <c r="T58" s="5">
        <v>0</v>
      </c>
      <c r="U58" s="5">
        <v>100</v>
      </c>
      <c r="V58" s="5">
        <v>1200</v>
      </c>
      <c r="W58" s="5">
        <v>500</v>
      </c>
      <c r="X58" s="5">
        <v>0</v>
      </c>
      <c r="Y58" s="5">
        <v>4500</v>
      </c>
      <c r="Z58" s="5">
        <v>11300</v>
      </c>
      <c r="AA58" s="5">
        <v>1250</v>
      </c>
      <c r="AB58" s="5">
        <v>116</v>
      </c>
      <c r="AC58" s="5">
        <v>600</v>
      </c>
      <c r="AD58" s="5">
        <v>950</v>
      </c>
      <c r="AE58" s="5">
        <v>135</v>
      </c>
      <c r="AF58" s="5">
        <v>0</v>
      </c>
    </row>
    <row r="59" spans="1:32" ht="15">
      <c r="A59" s="3" t="s">
        <v>82</v>
      </c>
      <c r="B59" s="4">
        <v>89794</v>
      </c>
      <c r="C59" s="5">
        <v>1510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801</v>
      </c>
      <c r="L59" s="5">
        <v>0</v>
      </c>
      <c r="M59" s="5">
        <v>0</v>
      </c>
      <c r="N59" s="5">
        <v>2577</v>
      </c>
      <c r="O59" s="5">
        <v>0</v>
      </c>
      <c r="P59" s="5">
        <v>470</v>
      </c>
      <c r="Q59" s="5">
        <v>330</v>
      </c>
      <c r="R59" s="5">
        <v>11440</v>
      </c>
      <c r="S59" s="5">
        <v>230</v>
      </c>
      <c r="T59" s="5">
        <v>0</v>
      </c>
      <c r="U59" s="5">
        <v>0</v>
      </c>
      <c r="V59" s="5">
        <v>1811</v>
      </c>
      <c r="W59" s="5">
        <v>8200</v>
      </c>
      <c r="X59" s="5">
        <v>0</v>
      </c>
      <c r="Y59" s="5">
        <v>17510</v>
      </c>
      <c r="Z59" s="5">
        <v>36689</v>
      </c>
      <c r="AA59" s="5">
        <v>7597</v>
      </c>
      <c r="AB59" s="5">
        <v>0</v>
      </c>
      <c r="AC59" s="5">
        <v>200</v>
      </c>
      <c r="AD59" s="5">
        <v>429</v>
      </c>
      <c r="AE59" s="5">
        <v>0</v>
      </c>
      <c r="AF59" s="5">
        <v>0</v>
      </c>
    </row>
    <row r="60" spans="1:32" ht="22.5">
      <c r="A60" s="3" t="s">
        <v>83</v>
      </c>
      <c r="B60" s="4">
        <v>82591</v>
      </c>
      <c r="C60" s="5">
        <v>9600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3966</v>
      </c>
      <c r="K60" s="5">
        <v>1400</v>
      </c>
      <c r="L60" s="5">
        <v>0</v>
      </c>
      <c r="M60" s="5">
        <v>450</v>
      </c>
      <c r="N60" s="5">
        <v>5339</v>
      </c>
      <c r="O60" s="5">
        <v>0</v>
      </c>
      <c r="P60" s="5">
        <v>0</v>
      </c>
      <c r="Q60" s="5">
        <v>0</v>
      </c>
      <c r="R60" s="5">
        <v>6314</v>
      </c>
      <c r="S60" s="5">
        <v>300</v>
      </c>
      <c r="T60" s="5">
        <v>4850</v>
      </c>
      <c r="U60" s="5">
        <v>2754</v>
      </c>
      <c r="V60" s="5">
        <v>750</v>
      </c>
      <c r="W60" s="5">
        <v>9850</v>
      </c>
      <c r="X60" s="5">
        <v>240</v>
      </c>
      <c r="Y60" s="5">
        <v>7490</v>
      </c>
      <c r="Z60" s="5">
        <v>11909</v>
      </c>
      <c r="AA60" s="5">
        <v>2945</v>
      </c>
      <c r="AB60" s="5">
        <v>9590</v>
      </c>
      <c r="AC60" s="5">
        <v>3369</v>
      </c>
      <c r="AD60" s="5">
        <v>1475</v>
      </c>
      <c r="AE60" s="5">
        <v>0</v>
      </c>
      <c r="AF60" s="5">
        <v>0</v>
      </c>
    </row>
    <row r="61" spans="1:32" ht="15">
      <c r="A61" s="3" t="s">
        <v>84</v>
      </c>
      <c r="B61" s="4">
        <v>65900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1000</v>
      </c>
      <c r="O61" s="5">
        <v>0</v>
      </c>
      <c r="P61" s="5">
        <v>0</v>
      </c>
      <c r="Q61" s="5">
        <v>0</v>
      </c>
      <c r="R61" s="5">
        <v>14500</v>
      </c>
      <c r="S61" s="5">
        <v>3000</v>
      </c>
      <c r="T61" s="5">
        <v>0</v>
      </c>
      <c r="U61" s="5">
        <v>0</v>
      </c>
      <c r="V61" s="5">
        <v>0</v>
      </c>
      <c r="W61" s="5">
        <v>7500</v>
      </c>
      <c r="X61" s="5">
        <v>0</v>
      </c>
      <c r="Y61" s="5">
        <v>19900</v>
      </c>
      <c r="Z61" s="5">
        <v>20000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ht="15">
      <c r="A62" s="3" t="s">
        <v>85</v>
      </c>
      <c r="B62" s="4">
        <v>39355</v>
      </c>
      <c r="C62" s="5">
        <v>1544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475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3860</v>
      </c>
      <c r="R62" s="5">
        <v>20185</v>
      </c>
      <c r="S62" s="5">
        <v>720</v>
      </c>
      <c r="T62" s="5">
        <v>480</v>
      </c>
      <c r="U62" s="5">
        <v>576</v>
      </c>
      <c r="V62" s="5">
        <v>0</v>
      </c>
      <c r="W62" s="5">
        <v>432</v>
      </c>
      <c r="X62" s="5">
        <v>0</v>
      </c>
      <c r="Y62" s="5">
        <v>1245</v>
      </c>
      <c r="Z62" s="5">
        <v>5624</v>
      </c>
      <c r="AA62" s="5">
        <v>1047</v>
      </c>
      <c r="AB62" s="5">
        <v>576</v>
      </c>
      <c r="AC62" s="5">
        <v>0</v>
      </c>
      <c r="AD62" s="5">
        <v>2383</v>
      </c>
      <c r="AE62" s="5">
        <v>208</v>
      </c>
      <c r="AF62" s="5">
        <v>0</v>
      </c>
    </row>
    <row r="63" spans="1:32" ht="15">
      <c r="A63" s="3" t="s">
        <v>86</v>
      </c>
      <c r="B63" s="4">
        <v>3393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10</v>
      </c>
      <c r="L63" s="5">
        <v>0</v>
      </c>
      <c r="M63" s="5">
        <v>0</v>
      </c>
      <c r="N63" s="5">
        <v>0</v>
      </c>
      <c r="O63" s="5">
        <v>0</v>
      </c>
      <c r="P63" s="5">
        <v>400</v>
      </c>
      <c r="Q63" s="5">
        <v>0</v>
      </c>
      <c r="R63" s="5">
        <v>0</v>
      </c>
      <c r="S63" s="5">
        <v>1000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1200</v>
      </c>
      <c r="Z63" s="5">
        <v>750</v>
      </c>
      <c r="AA63" s="5">
        <v>33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ht="15">
      <c r="A64" s="3" t="s">
        <v>87</v>
      </c>
      <c r="B64" s="4">
        <v>145334</v>
      </c>
      <c r="C64" s="5">
        <v>2590</v>
      </c>
      <c r="D64" s="5">
        <v>50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1349</v>
      </c>
      <c r="L64" s="5">
        <v>61</v>
      </c>
      <c r="M64" s="5">
        <v>50500</v>
      </c>
      <c r="N64" s="5">
        <v>1267</v>
      </c>
      <c r="O64" s="5">
        <v>0</v>
      </c>
      <c r="P64" s="5">
        <v>800</v>
      </c>
      <c r="Q64" s="5">
        <v>10700</v>
      </c>
      <c r="R64" s="5">
        <v>12560</v>
      </c>
      <c r="S64" s="5">
        <v>1000</v>
      </c>
      <c r="T64" s="5">
        <v>0</v>
      </c>
      <c r="U64" s="5">
        <v>0</v>
      </c>
      <c r="V64" s="5">
        <v>540</v>
      </c>
      <c r="W64" s="5">
        <v>5890</v>
      </c>
      <c r="X64" s="5">
        <v>300</v>
      </c>
      <c r="Y64" s="5">
        <v>25250</v>
      </c>
      <c r="Z64" s="5">
        <v>25990</v>
      </c>
      <c r="AA64" s="5">
        <v>3681</v>
      </c>
      <c r="AB64" s="5">
        <v>1825</v>
      </c>
      <c r="AC64" s="5">
        <v>150</v>
      </c>
      <c r="AD64" s="5">
        <v>800</v>
      </c>
      <c r="AE64" s="5">
        <v>31</v>
      </c>
      <c r="AF64" s="5">
        <v>0</v>
      </c>
    </row>
    <row r="65" spans="1:32" ht="15">
      <c r="A65" s="3" t="s">
        <v>88</v>
      </c>
      <c r="B65" s="4">
        <v>38238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260</v>
      </c>
      <c r="R65" s="5">
        <v>750</v>
      </c>
      <c r="S65" s="5">
        <v>100</v>
      </c>
      <c r="T65" s="5">
        <v>0</v>
      </c>
      <c r="U65" s="5">
        <v>0</v>
      </c>
      <c r="V65" s="5">
        <v>0</v>
      </c>
      <c r="W65" s="5">
        <v>30048</v>
      </c>
      <c r="X65" s="5">
        <v>0</v>
      </c>
      <c r="Y65" s="5">
        <v>3510</v>
      </c>
      <c r="Z65" s="5">
        <v>2570</v>
      </c>
      <c r="AA65" s="5">
        <v>1000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ht="15">
      <c r="A66" s="3" t="s">
        <v>89</v>
      </c>
      <c r="B66" s="4">
        <v>1050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600</v>
      </c>
      <c r="Z66" s="5">
        <v>450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ht="15">
      <c r="A67" s="3" t="s">
        <v>90</v>
      </c>
      <c r="B67" s="4">
        <v>131324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600</v>
      </c>
      <c r="X67" s="5">
        <v>1000</v>
      </c>
      <c r="Y67" s="5">
        <v>0</v>
      </c>
      <c r="Z67" s="5">
        <v>128924</v>
      </c>
      <c r="AA67" s="5">
        <v>0</v>
      </c>
      <c r="AB67" s="5">
        <v>200</v>
      </c>
      <c r="AC67" s="5">
        <v>0</v>
      </c>
      <c r="AD67" s="5">
        <v>600</v>
      </c>
      <c r="AE67" s="5">
        <v>0</v>
      </c>
      <c r="AF67" s="5">
        <v>0</v>
      </c>
    </row>
    <row r="68" spans="1:32" ht="15">
      <c r="A68" s="3" t="s">
        <v>91</v>
      </c>
      <c r="B68" s="4">
        <v>73311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26106</v>
      </c>
      <c r="Z68" s="5">
        <v>37605</v>
      </c>
      <c r="AA68" s="5">
        <v>9600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s="14" customFormat="1" ht="25.5">
      <c r="A69" s="12" t="s">
        <v>92</v>
      </c>
      <c r="B69" s="15">
        <v>3860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2910</v>
      </c>
      <c r="W69" s="9">
        <v>0</v>
      </c>
      <c r="X69" s="9">
        <v>0</v>
      </c>
      <c r="Y69" s="9">
        <v>0</v>
      </c>
      <c r="Z69" s="9">
        <v>950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</row>
    <row r="70" spans="1:32" s="14" customFormat="1" ht="25.5">
      <c r="A70" s="12" t="s">
        <v>143</v>
      </c>
      <c r="B70" s="15">
        <f>SUM(B71:B72)</f>
        <v>16643</v>
      </c>
      <c r="C70" s="15">
        <f aca="true" t="shared" si="4" ref="C70:AF70">SUM(C71:C72)</f>
        <v>1450</v>
      </c>
      <c r="D70" s="15">
        <f t="shared" si="4"/>
        <v>300</v>
      </c>
      <c r="E70" s="15">
        <f t="shared" si="4"/>
        <v>0</v>
      </c>
      <c r="F70" s="15">
        <f t="shared" si="4"/>
        <v>0</v>
      </c>
      <c r="G70" s="15">
        <f t="shared" si="4"/>
        <v>0</v>
      </c>
      <c r="H70" s="15">
        <f t="shared" si="4"/>
        <v>0</v>
      </c>
      <c r="I70" s="15">
        <f t="shared" si="4"/>
        <v>0</v>
      </c>
      <c r="J70" s="15">
        <f t="shared" si="4"/>
        <v>0</v>
      </c>
      <c r="K70" s="15">
        <f t="shared" si="4"/>
        <v>0</v>
      </c>
      <c r="L70" s="15">
        <f t="shared" si="4"/>
        <v>0</v>
      </c>
      <c r="M70" s="15">
        <f t="shared" si="4"/>
        <v>0</v>
      </c>
      <c r="N70" s="15">
        <f t="shared" si="4"/>
        <v>0</v>
      </c>
      <c r="O70" s="15">
        <f t="shared" si="4"/>
        <v>0</v>
      </c>
      <c r="P70" s="15">
        <f t="shared" si="4"/>
        <v>500</v>
      </c>
      <c r="Q70" s="15">
        <f t="shared" si="4"/>
        <v>0</v>
      </c>
      <c r="R70" s="15">
        <f t="shared" si="4"/>
        <v>14393</v>
      </c>
      <c r="S70" s="15">
        <f t="shared" si="4"/>
        <v>0</v>
      </c>
      <c r="T70" s="15">
        <f t="shared" si="4"/>
        <v>0</v>
      </c>
      <c r="U70" s="15">
        <f t="shared" si="4"/>
        <v>0</v>
      </c>
      <c r="V70" s="15">
        <f t="shared" si="4"/>
        <v>0</v>
      </c>
      <c r="W70" s="15">
        <f t="shared" si="4"/>
        <v>0</v>
      </c>
      <c r="X70" s="15">
        <f t="shared" si="4"/>
        <v>0</v>
      </c>
      <c r="Y70" s="15">
        <f t="shared" si="4"/>
        <v>0</v>
      </c>
      <c r="Z70" s="15">
        <f t="shared" si="4"/>
        <v>0</v>
      </c>
      <c r="AA70" s="15">
        <f t="shared" si="4"/>
        <v>0</v>
      </c>
      <c r="AB70" s="15">
        <f t="shared" si="4"/>
        <v>0</v>
      </c>
      <c r="AC70" s="15">
        <f t="shared" si="4"/>
        <v>0</v>
      </c>
      <c r="AD70" s="15">
        <f t="shared" si="4"/>
        <v>0</v>
      </c>
      <c r="AE70" s="15">
        <f t="shared" si="4"/>
        <v>0</v>
      </c>
      <c r="AF70" s="15">
        <f t="shared" si="4"/>
        <v>0</v>
      </c>
    </row>
    <row r="71" spans="1:32" ht="22.5">
      <c r="A71" s="3" t="s">
        <v>93</v>
      </c>
      <c r="B71" s="4">
        <v>14348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14348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ht="22.5">
      <c r="A72" s="3" t="s">
        <v>94</v>
      </c>
      <c r="B72" s="4">
        <v>2295</v>
      </c>
      <c r="C72" s="5">
        <v>1450</v>
      </c>
      <c r="D72" s="5">
        <v>300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500</v>
      </c>
      <c r="Q72" s="5">
        <v>0</v>
      </c>
      <c r="R72" s="5">
        <v>45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s="14" customFormat="1" ht="25.5">
      <c r="A73" s="16" t="s">
        <v>136</v>
      </c>
      <c r="B73" s="15">
        <f>SUM(B74:B78)</f>
        <v>1087293</v>
      </c>
      <c r="C73" s="15">
        <f aca="true" t="shared" si="5" ref="C73:AF73">SUM(C74:C78)</f>
        <v>300</v>
      </c>
      <c r="D73" s="15">
        <f t="shared" si="5"/>
        <v>0</v>
      </c>
      <c r="E73" s="15">
        <f t="shared" si="5"/>
        <v>0</v>
      </c>
      <c r="F73" s="15">
        <f t="shared" si="5"/>
        <v>0</v>
      </c>
      <c r="G73" s="15">
        <f t="shared" si="5"/>
        <v>0</v>
      </c>
      <c r="H73" s="15">
        <f t="shared" si="5"/>
        <v>0</v>
      </c>
      <c r="I73" s="15">
        <f t="shared" si="5"/>
        <v>0</v>
      </c>
      <c r="J73" s="15">
        <f t="shared" si="5"/>
        <v>0</v>
      </c>
      <c r="K73" s="15">
        <f t="shared" si="5"/>
        <v>19860</v>
      </c>
      <c r="L73" s="15">
        <f t="shared" si="5"/>
        <v>0</v>
      </c>
      <c r="M73" s="15">
        <f t="shared" si="5"/>
        <v>0</v>
      </c>
      <c r="N73" s="15">
        <f t="shared" si="5"/>
        <v>0</v>
      </c>
      <c r="O73" s="15">
        <f t="shared" si="5"/>
        <v>2252</v>
      </c>
      <c r="P73" s="15">
        <f t="shared" si="5"/>
        <v>0</v>
      </c>
      <c r="Q73" s="15">
        <f t="shared" si="5"/>
        <v>0</v>
      </c>
      <c r="R73" s="15">
        <f t="shared" si="5"/>
        <v>929659</v>
      </c>
      <c r="S73" s="15">
        <f t="shared" si="5"/>
        <v>3100</v>
      </c>
      <c r="T73" s="15">
        <f t="shared" si="5"/>
        <v>41515</v>
      </c>
      <c r="U73" s="15">
        <f t="shared" si="5"/>
        <v>15000</v>
      </c>
      <c r="V73" s="15">
        <f t="shared" si="5"/>
        <v>0</v>
      </c>
      <c r="W73" s="15">
        <f t="shared" si="5"/>
        <v>0</v>
      </c>
      <c r="X73" s="15">
        <f t="shared" si="5"/>
        <v>0</v>
      </c>
      <c r="Y73" s="15">
        <f t="shared" si="5"/>
        <v>0</v>
      </c>
      <c r="Z73" s="15">
        <f t="shared" si="5"/>
        <v>60556</v>
      </c>
      <c r="AA73" s="15">
        <f t="shared" si="5"/>
        <v>8800</v>
      </c>
      <c r="AB73" s="15">
        <f t="shared" si="5"/>
        <v>4251</v>
      </c>
      <c r="AC73" s="15">
        <f t="shared" si="5"/>
        <v>2000</v>
      </c>
      <c r="AD73" s="15">
        <f t="shared" si="5"/>
        <v>0</v>
      </c>
      <c r="AE73" s="15">
        <f t="shared" si="5"/>
        <v>0</v>
      </c>
      <c r="AF73" s="15">
        <f t="shared" si="5"/>
        <v>0</v>
      </c>
    </row>
    <row r="74" spans="1:32" ht="22.5">
      <c r="A74" s="3" t="s">
        <v>95</v>
      </c>
      <c r="B74" s="4">
        <v>926809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926809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ht="33">
      <c r="A75" s="3" t="s">
        <v>96</v>
      </c>
      <c r="B75" s="4">
        <v>26600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15000</v>
      </c>
      <c r="V75" s="5">
        <v>0</v>
      </c>
      <c r="W75" s="5">
        <v>0</v>
      </c>
      <c r="X75" s="5">
        <v>0</v>
      </c>
      <c r="Y75" s="5">
        <v>0</v>
      </c>
      <c r="Z75" s="5">
        <v>9600</v>
      </c>
      <c r="AA75" s="5">
        <v>0</v>
      </c>
      <c r="AB75" s="5">
        <v>0</v>
      </c>
      <c r="AC75" s="5">
        <v>2000</v>
      </c>
      <c r="AD75" s="5">
        <v>0</v>
      </c>
      <c r="AE75" s="5">
        <v>0</v>
      </c>
      <c r="AF75" s="5">
        <v>0</v>
      </c>
    </row>
    <row r="76" spans="1:32" ht="22.5">
      <c r="A76" s="3" t="s">
        <v>97</v>
      </c>
      <c r="B76" s="4">
        <v>111772</v>
      </c>
      <c r="C76" s="5">
        <v>300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2850</v>
      </c>
      <c r="S76" s="5">
        <v>3100</v>
      </c>
      <c r="T76" s="5">
        <v>41515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50956</v>
      </c>
      <c r="AA76" s="5">
        <v>8800</v>
      </c>
      <c r="AB76" s="5">
        <v>4251</v>
      </c>
      <c r="AC76" s="5">
        <v>0</v>
      </c>
      <c r="AD76" s="5">
        <v>0</v>
      </c>
      <c r="AE76" s="5">
        <v>0</v>
      </c>
      <c r="AF76" s="5">
        <v>0</v>
      </c>
    </row>
    <row r="77" spans="1:32" ht="22.5">
      <c r="A77" s="3" t="s">
        <v>98</v>
      </c>
      <c r="B77" s="4">
        <v>2500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2500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ht="43.5">
      <c r="A78" s="3" t="s">
        <v>99</v>
      </c>
      <c r="B78" s="4">
        <v>19612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17360</v>
      </c>
      <c r="L78" s="5">
        <v>0</v>
      </c>
      <c r="M78" s="5">
        <v>0</v>
      </c>
      <c r="N78" s="5">
        <v>0</v>
      </c>
      <c r="O78" s="5">
        <v>2252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s="14" customFormat="1" ht="12.75">
      <c r="A79" s="12" t="s">
        <v>145</v>
      </c>
      <c r="B79" s="15">
        <v>15000</v>
      </c>
      <c r="C79" s="9">
        <v>0</v>
      </c>
      <c r="D79" s="9">
        <v>0</v>
      </c>
      <c r="E79" s="9">
        <v>0</v>
      </c>
      <c r="F79" s="9">
        <v>15000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</row>
    <row r="80" spans="1:32" s="14" customFormat="1" ht="12.75">
      <c r="A80" s="12" t="s">
        <v>144</v>
      </c>
      <c r="B80" s="15">
        <f>SUM(B81:B83)</f>
        <v>36259</v>
      </c>
      <c r="C80" s="15">
        <f aca="true" t="shared" si="6" ref="C80:AF80">SUM(C81:C83)</f>
        <v>0</v>
      </c>
      <c r="D80" s="15">
        <f t="shared" si="6"/>
        <v>0</v>
      </c>
      <c r="E80" s="15">
        <f t="shared" si="6"/>
        <v>0</v>
      </c>
      <c r="F80" s="15">
        <f t="shared" si="6"/>
        <v>0</v>
      </c>
      <c r="G80" s="15">
        <f t="shared" si="6"/>
        <v>0</v>
      </c>
      <c r="H80" s="15">
        <f t="shared" si="6"/>
        <v>0</v>
      </c>
      <c r="I80" s="15">
        <f t="shared" si="6"/>
        <v>0</v>
      </c>
      <c r="J80" s="15">
        <f t="shared" si="6"/>
        <v>0</v>
      </c>
      <c r="K80" s="15">
        <f t="shared" si="6"/>
        <v>0</v>
      </c>
      <c r="L80" s="15">
        <f t="shared" si="6"/>
        <v>800</v>
      </c>
      <c r="M80" s="15">
        <f t="shared" si="6"/>
        <v>0</v>
      </c>
      <c r="N80" s="15">
        <f t="shared" si="6"/>
        <v>0</v>
      </c>
      <c r="O80" s="15">
        <f t="shared" si="6"/>
        <v>0</v>
      </c>
      <c r="P80" s="15">
        <f t="shared" si="6"/>
        <v>35459</v>
      </c>
      <c r="Q80" s="15">
        <f t="shared" si="6"/>
        <v>0</v>
      </c>
      <c r="R80" s="15">
        <f t="shared" si="6"/>
        <v>0</v>
      </c>
      <c r="S80" s="15">
        <f t="shared" si="6"/>
        <v>0</v>
      </c>
      <c r="T80" s="15">
        <f t="shared" si="6"/>
        <v>0</v>
      </c>
      <c r="U80" s="15">
        <f t="shared" si="6"/>
        <v>0</v>
      </c>
      <c r="V80" s="15">
        <f t="shared" si="6"/>
        <v>0</v>
      </c>
      <c r="W80" s="15">
        <f t="shared" si="6"/>
        <v>0</v>
      </c>
      <c r="X80" s="15">
        <f t="shared" si="6"/>
        <v>0</v>
      </c>
      <c r="Y80" s="15">
        <f t="shared" si="6"/>
        <v>0</v>
      </c>
      <c r="Z80" s="15">
        <f t="shared" si="6"/>
        <v>0</v>
      </c>
      <c r="AA80" s="15">
        <f t="shared" si="6"/>
        <v>0</v>
      </c>
      <c r="AB80" s="15">
        <f t="shared" si="6"/>
        <v>0</v>
      </c>
      <c r="AC80" s="15">
        <f t="shared" si="6"/>
        <v>0</v>
      </c>
      <c r="AD80" s="15">
        <f t="shared" si="6"/>
        <v>0</v>
      </c>
      <c r="AE80" s="15">
        <f t="shared" si="6"/>
        <v>0</v>
      </c>
      <c r="AF80" s="15">
        <f t="shared" si="6"/>
        <v>0</v>
      </c>
    </row>
    <row r="81" spans="1:32" ht="15">
      <c r="A81" s="3" t="s">
        <v>100</v>
      </c>
      <c r="B81" s="4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ht="22.5">
      <c r="A82" s="3" t="s">
        <v>101</v>
      </c>
      <c r="B82" s="4">
        <v>800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800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ht="15">
      <c r="A83" s="3" t="s">
        <v>102</v>
      </c>
      <c r="B83" s="4">
        <v>35459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35459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s="14" customFormat="1" ht="25.5">
      <c r="A84" s="16" t="s">
        <v>137</v>
      </c>
      <c r="B84" s="15">
        <f>SUM(B85:B93)</f>
        <v>1877507</v>
      </c>
      <c r="C84" s="15">
        <f aca="true" t="shared" si="7" ref="C84:AF84">SUM(C85:C93)</f>
        <v>3570</v>
      </c>
      <c r="D84" s="15">
        <f t="shared" si="7"/>
        <v>1006</v>
      </c>
      <c r="E84" s="15">
        <f t="shared" si="7"/>
        <v>0</v>
      </c>
      <c r="F84" s="15">
        <f t="shared" si="7"/>
        <v>0</v>
      </c>
      <c r="G84" s="15">
        <f t="shared" si="7"/>
        <v>0</v>
      </c>
      <c r="H84" s="15">
        <f t="shared" si="7"/>
        <v>0</v>
      </c>
      <c r="I84" s="15">
        <f t="shared" si="7"/>
        <v>0</v>
      </c>
      <c r="J84" s="15">
        <f t="shared" si="7"/>
        <v>0</v>
      </c>
      <c r="K84" s="15">
        <f t="shared" si="7"/>
        <v>17794</v>
      </c>
      <c r="L84" s="15">
        <f t="shared" si="7"/>
        <v>1006</v>
      </c>
      <c r="M84" s="15">
        <f t="shared" si="7"/>
        <v>1301252</v>
      </c>
      <c r="N84" s="15">
        <f t="shared" si="7"/>
        <v>23259</v>
      </c>
      <c r="O84" s="15">
        <f t="shared" si="7"/>
        <v>0</v>
      </c>
      <c r="P84" s="15">
        <f t="shared" si="7"/>
        <v>12100</v>
      </c>
      <c r="Q84" s="15">
        <f t="shared" si="7"/>
        <v>94111</v>
      </c>
      <c r="R84" s="15">
        <f t="shared" si="7"/>
        <v>249935</v>
      </c>
      <c r="S84" s="15">
        <f t="shared" si="7"/>
        <v>0</v>
      </c>
      <c r="T84" s="15">
        <f t="shared" si="7"/>
        <v>0</v>
      </c>
      <c r="U84" s="15">
        <f t="shared" si="7"/>
        <v>3000</v>
      </c>
      <c r="V84" s="15">
        <f t="shared" si="7"/>
        <v>15541</v>
      </c>
      <c r="W84" s="15">
        <f t="shared" si="7"/>
        <v>2000</v>
      </c>
      <c r="X84" s="15">
        <f t="shared" si="7"/>
        <v>0</v>
      </c>
      <c r="Y84" s="15">
        <f t="shared" si="7"/>
        <v>72111</v>
      </c>
      <c r="Z84" s="15">
        <f t="shared" si="7"/>
        <v>63666</v>
      </c>
      <c r="AA84" s="15">
        <f t="shared" si="7"/>
        <v>12285</v>
      </c>
      <c r="AB84" s="15">
        <f t="shared" si="7"/>
        <v>2714</v>
      </c>
      <c r="AC84" s="15">
        <f t="shared" si="7"/>
        <v>0</v>
      </c>
      <c r="AD84" s="15">
        <f t="shared" si="7"/>
        <v>997</v>
      </c>
      <c r="AE84" s="15">
        <f t="shared" si="7"/>
        <v>1160</v>
      </c>
      <c r="AF84" s="15">
        <f t="shared" si="7"/>
        <v>0</v>
      </c>
    </row>
    <row r="85" spans="1:32" ht="15">
      <c r="A85" s="3" t="s">
        <v>103</v>
      </c>
      <c r="B85" s="4">
        <v>2300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2300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ht="15">
      <c r="A86" s="3" t="s">
        <v>104</v>
      </c>
      <c r="B86" s="4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ht="15">
      <c r="A87" s="3" t="s">
        <v>105</v>
      </c>
      <c r="B87" s="4">
        <v>62078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55000</v>
      </c>
      <c r="R87" s="5">
        <v>7078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ht="15">
      <c r="A88" s="3" t="s">
        <v>106</v>
      </c>
      <c r="B88" s="4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ht="15">
      <c r="A89" s="3" t="s">
        <v>107</v>
      </c>
      <c r="B89" s="4">
        <v>34690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13000</v>
      </c>
      <c r="W89" s="5">
        <v>0</v>
      </c>
      <c r="X89" s="5">
        <v>0</v>
      </c>
      <c r="Y89" s="5">
        <v>0</v>
      </c>
      <c r="Z89" s="5">
        <v>21690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ht="15">
      <c r="A90" s="3" t="s">
        <v>108</v>
      </c>
      <c r="B90" s="4">
        <v>70949</v>
      </c>
      <c r="C90" s="5">
        <v>3570</v>
      </c>
      <c r="D90" s="5">
        <v>1006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1006</v>
      </c>
      <c r="M90" s="5">
        <v>0</v>
      </c>
      <c r="N90" s="5">
        <v>1260</v>
      </c>
      <c r="O90" s="5">
        <v>0</v>
      </c>
      <c r="P90" s="5">
        <v>1000</v>
      </c>
      <c r="Q90" s="5">
        <v>0</v>
      </c>
      <c r="R90" s="5">
        <v>8000</v>
      </c>
      <c r="S90" s="5">
        <v>0</v>
      </c>
      <c r="T90" s="5">
        <v>0</v>
      </c>
      <c r="U90" s="5">
        <v>0</v>
      </c>
      <c r="V90" s="5">
        <v>2541</v>
      </c>
      <c r="W90" s="5">
        <v>0</v>
      </c>
      <c r="X90" s="5">
        <v>0</v>
      </c>
      <c r="Y90" s="5">
        <v>6900</v>
      </c>
      <c r="Z90" s="5">
        <v>38895</v>
      </c>
      <c r="AA90" s="5">
        <v>1900</v>
      </c>
      <c r="AB90" s="5">
        <v>2714</v>
      </c>
      <c r="AC90" s="5">
        <v>0</v>
      </c>
      <c r="AD90" s="5">
        <v>997</v>
      </c>
      <c r="AE90" s="5">
        <v>1160</v>
      </c>
      <c r="AF90" s="5">
        <v>0</v>
      </c>
    </row>
    <row r="91" spans="1:32" ht="22.5">
      <c r="A91" s="3" t="s">
        <v>109</v>
      </c>
      <c r="B91" s="4">
        <v>97926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17794</v>
      </c>
      <c r="L91" s="5">
        <v>0</v>
      </c>
      <c r="M91" s="5">
        <v>0</v>
      </c>
      <c r="N91" s="5">
        <v>21999</v>
      </c>
      <c r="O91" s="5">
        <v>0</v>
      </c>
      <c r="P91" s="5">
        <v>8800</v>
      </c>
      <c r="Q91" s="5">
        <v>0</v>
      </c>
      <c r="R91" s="5">
        <v>10156</v>
      </c>
      <c r="S91" s="5">
        <v>0</v>
      </c>
      <c r="T91" s="5">
        <v>0</v>
      </c>
      <c r="U91" s="5">
        <v>3000</v>
      </c>
      <c r="V91" s="5">
        <v>0</v>
      </c>
      <c r="W91" s="5">
        <v>2000</v>
      </c>
      <c r="X91" s="5">
        <v>0</v>
      </c>
      <c r="Y91" s="5">
        <v>20711</v>
      </c>
      <c r="Z91" s="5">
        <v>3081</v>
      </c>
      <c r="AA91" s="5">
        <v>10385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ht="22.5">
      <c r="A92" s="3" t="s">
        <v>110</v>
      </c>
      <c r="B92" s="4">
        <v>1218747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1059235</v>
      </c>
      <c r="N92" s="5">
        <v>0</v>
      </c>
      <c r="O92" s="5">
        <v>0</v>
      </c>
      <c r="P92" s="5">
        <v>0</v>
      </c>
      <c r="Q92" s="5">
        <v>39111</v>
      </c>
      <c r="R92" s="5">
        <v>120401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ht="15">
      <c r="A93" s="3" t="s">
        <v>111</v>
      </c>
      <c r="B93" s="4">
        <v>390817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242017</v>
      </c>
      <c r="N93" s="5">
        <v>0</v>
      </c>
      <c r="O93" s="5">
        <v>0</v>
      </c>
      <c r="P93" s="5">
        <v>0</v>
      </c>
      <c r="Q93" s="5">
        <v>0</v>
      </c>
      <c r="R93" s="5">
        <v>104300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44500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s="14" customFormat="1" ht="12.75">
      <c r="A94" s="12" t="s">
        <v>140</v>
      </c>
      <c r="B94" s="15">
        <f>SUM(B95:B100)</f>
        <v>61682</v>
      </c>
      <c r="C94" s="15">
        <f aca="true" t="shared" si="8" ref="C94:AF94">SUM(C95:C100)</f>
        <v>0</v>
      </c>
      <c r="D94" s="15">
        <f t="shared" si="8"/>
        <v>0</v>
      </c>
      <c r="E94" s="15">
        <f t="shared" si="8"/>
        <v>0</v>
      </c>
      <c r="F94" s="15">
        <f t="shared" si="8"/>
        <v>0</v>
      </c>
      <c r="G94" s="15">
        <f t="shared" si="8"/>
        <v>0</v>
      </c>
      <c r="H94" s="15">
        <f t="shared" si="8"/>
        <v>0</v>
      </c>
      <c r="I94" s="15">
        <f t="shared" si="8"/>
        <v>0</v>
      </c>
      <c r="J94" s="15">
        <f t="shared" si="8"/>
        <v>0</v>
      </c>
      <c r="K94" s="15">
        <f t="shared" si="8"/>
        <v>0</v>
      </c>
      <c r="L94" s="15">
        <f t="shared" si="8"/>
        <v>0</v>
      </c>
      <c r="M94" s="15">
        <f t="shared" si="8"/>
        <v>0</v>
      </c>
      <c r="N94" s="15">
        <f t="shared" si="8"/>
        <v>0</v>
      </c>
      <c r="O94" s="15">
        <f t="shared" si="8"/>
        <v>0</v>
      </c>
      <c r="P94" s="15">
        <f t="shared" si="8"/>
        <v>0</v>
      </c>
      <c r="Q94" s="15">
        <f t="shared" si="8"/>
        <v>0</v>
      </c>
      <c r="R94" s="15">
        <f t="shared" si="8"/>
        <v>0</v>
      </c>
      <c r="S94" s="15">
        <f t="shared" si="8"/>
        <v>0</v>
      </c>
      <c r="T94" s="15">
        <f t="shared" si="8"/>
        <v>0</v>
      </c>
      <c r="U94" s="15">
        <f t="shared" si="8"/>
        <v>0</v>
      </c>
      <c r="V94" s="15">
        <f t="shared" si="8"/>
        <v>0</v>
      </c>
      <c r="W94" s="15">
        <f t="shared" si="8"/>
        <v>0</v>
      </c>
      <c r="X94" s="15">
        <f t="shared" si="8"/>
        <v>0</v>
      </c>
      <c r="Y94" s="15">
        <f t="shared" si="8"/>
        <v>0</v>
      </c>
      <c r="Z94" s="15">
        <f t="shared" si="8"/>
        <v>0</v>
      </c>
      <c r="AA94" s="15">
        <f t="shared" si="8"/>
        <v>0</v>
      </c>
      <c r="AB94" s="15">
        <f t="shared" si="8"/>
        <v>0</v>
      </c>
      <c r="AC94" s="15">
        <f t="shared" si="8"/>
        <v>0</v>
      </c>
      <c r="AD94" s="15">
        <f t="shared" si="8"/>
        <v>61682</v>
      </c>
      <c r="AE94" s="15">
        <f t="shared" si="8"/>
        <v>0</v>
      </c>
      <c r="AF94" s="15">
        <f t="shared" si="8"/>
        <v>0</v>
      </c>
    </row>
    <row r="95" spans="1:32" ht="15">
      <c r="A95" s="3" t="s">
        <v>112</v>
      </c>
      <c r="B95" s="4">
        <v>9698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9698</v>
      </c>
      <c r="AE95" s="5">
        <v>0</v>
      </c>
      <c r="AF95" s="5">
        <v>0</v>
      </c>
    </row>
    <row r="96" spans="1:32" ht="15">
      <c r="A96" s="3" t="s">
        <v>113</v>
      </c>
      <c r="B96" s="4">
        <v>4000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4000</v>
      </c>
      <c r="AE96" s="5">
        <v>0</v>
      </c>
      <c r="AF96" s="5">
        <v>0</v>
      </c>
    </row>
    <row r="97" spans="1:32" ht="22.5">
      <c r="A97" s="3" t="s">
        <v>114</v>
      </c>
      <c r="B97" s="4">
        <v>12720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12720</v>
      </c>
      <c r="AE97" s="5">
        <v>0</v>
      </c>
      <c r="AF97" s="5">
        <v>0</v>
      </c>
    </row>
    <row r="98" spans="1:32" ht="15">
      <c r="A98" s="3" t="s">
        <v>115</v>
      </c>
      <c r="B98" s="4">
        <v>1600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1600</v>
      </c>
      <c r="AE98" s="5">
        <v>0</v>
      </c>
      <c r="AF98" s="5">
        <v>0</v>
      </c>
    </row>
    <row r="99" spans="1:32" ht="22.5">
      <c r="A99" s="3" t="s">
        <v>116</v>
      </c>
      <c r="B99" s="4">
        <v>10464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10464</v>
      </c>
      <c r="AE99" s="5">
        <v>0</v>
      </c>
      <c r="AF99" s="5">
        <v>0</v>
      </c>
    </row>
    <row r="100" spans="1:32" ht="15">
      <c r="A100" s="3" t="s">
        <v>117</v>
      </c>
      <c r="B100" s="4">
        <v>23200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23200</v>
      </c>
      <c r="AE100" s="5">
        <v>0</v>
      </c>
      <c r="AF100" s="5">
        <v>0</v>
      </c>
    </row>
    <row r="101" spans="1:32" s="14" customFormat="1" ht="12.75">
      <c r="A101" s="12" t="s">
        <v>141</v>
      </c>
      <c r="B101" s="15">
        <f>SUM(B102:B104)</f>
        <v>15000</v>
      </c>
      <c r="C101" s="15">
        <f aca="true" t="shared" si="9" ref="C101:AF101">SUM(C102:C104)</f>
        <v>0</v>
      </c>
      <c r="D101" s="15">
        <f t="shared" si="9"/>
        <v>0</v>
      </c>
      <c r="E101" s="15">
        <f t="shared" si="9"/>
        <v>0</v>
      </c>
      <c r="F101" s="15">
        <f t="shared" si="9"/>
        <v>0</v>
      </c>
      <c r="G101" s="15">
        <f t="shared" si="9"/>
        <v>0</v>
      </c>
      <c r="H101" s="15">
        <f t="shared" si="9"/>
        <v>0</v>
      </c>
      <c r="I101" s="15">
        <f t="shared" si="9"/>
        <v>0</v>
      </c>
      <c r="J101" s="15">
        <f t="shared" si="9"/>
        <v>0</v>
      </c>
      <c r="K101" s="15">
        <f t="shared" si="9"/>
        <v>0</v>
      </c>
      <c r="L101" s="15">
        <f t="shared" si="9"/>
        <v>0</v>
      </c>
      <c r="M101" s="15">
        <f t="shared" si="9"/>
        <v>0</v>
      </c>
      <c r="N101" s="15">
        <f t="shared" si="9"/>
        <v>0</v>
      </c>
      <c r="O101" s="15">
        <f t="shared" si="9"/>
        <v>0</v>
      </c>
      <c r="P101" s="15">
        <f t="shared" si="9"/>
        <v>0</v>
      </c>
      <c r="Q101" s="15">
        <f t="shared" si="9"/>
        <v>0</v>
      </c>
      <c r="R101" s="15">
        <f t="shared" si="9"/>
        <v>0</v>
      </c>
      <c r="S101" s="15">
        <f t="shared" si="9"/>
        <v>0</v>
      </c>
      <c r="T101" s="15">
        <f t="shared" si="9"/>
        <v>0</v>
      </c>
      <c r="U101" s="15">
        <f t="shared" si="9"/>
        <v>0</v>
      </c>
      <c r="V101" s="15">
        <f t="shared" si="9"/>
        <v>0</v>
      </c>
      <c r="W101" s="15">
        <f t="shared" si="9"/>
        <v>0</v>
      </c>
      <c r="X101" s="15">
        <f t="shared" si="9"/>
        <v>0</v>
      </c>
      <c r="Y101" s="15">
        <f t="shared" si="9"/>
        <v>0</v>
      </c>
      <c r="Z101" s="15">
        <f t="shared" si="9"/>
        <v>0</v>
      </c>
      <c r="AA101" s="15">
        <f t="shared" si="9"/>
        <v>0</v>
      </c>
      <c r="AB101" s="15">
        <f t="shared" si="9"/>
        <v>0</v>
      </c>
      <c r="AC101" s="15">
        <f t="shared" si="9"/>
        <v>0</v>
      </c>
      <c r="AD101" s="15">
        <f t="shared" si="9"/>
        <v>15000</v>
      </c>
      <c r="AE101" s="15">
        <f t="shared" si="9"/>
        <v>0</v>
      </c>
      <c r="AF101" s="15">
        <f t="shared" si="9"/>
        <v>0</v>
      </c>
    </row>
    <row r="102" spans="1:32" ht="15">
      <c r="A102" s="3" t="s">
        <v>118</v>
      </c>
      <c r="B102" s="4">
        <v>3536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3536</v>
      </c>
      <c r="AE102" s="5">
        <v>0</v>
      </c>
      <c r="AF102" s="5">
        <v>0</v>
      </c>
    </row>
    <row r="103" spans="1:32" ht="15">
      <c r="A103" s="3" t="s">
        <v>119</v>
      </c>
      <c r="B103" s="4">
        <v>964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964</v>
      </c>
      <c r="AE103" s="5">
        <v>0</v>
      </c>
      <c r="AF103" s="5">
        <v>0</v>
      </c>
    </row>
    <row r="104" spans="1:32" ht="15">
      <c r="A104" s="3" t="s">
        <v>120</v>
      </c>
      <c r="B104" s="4">
        <v>10500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10500</v>
      </c>
      <c r="AE104" s="5">
        <v>0</v>
      </c>
      <c r="AF104" s="5">
        <v>0</v>
      </c>
    </row>
    <row r="105" spans="1:32" s="14" customFormat="1" ht="25.5">
      <c r="A105" s="12" t="s">
        <v>138</v>
      </c>
      <c r="B105" s="15">
        <f>SUM(B106:B110)</f>
        <v>285729</v>
      </c>
      <c r="C105" s="15">
        <f aca="true" t="shared" si="10" ref="C105:AF105">SUM(C106:C110)</f>
        <v>1560</v>
      </c>
      <c r="D105" s="15">
        <f t="shared" si="10"/>
        <v>0</v>
      </c>
      <c r="E105" s="15">
        <f t="shared" si="10"/>
        <v>0</v>
      </c>
      <c r="F105" s="15">
        <f t="shared" si="10"/>
        <v>0</v>
      </c>
      <c r="G105" s="15">
        <f t="shared" si="10"/>
        <v>0</v>
      </c>
      <c r="H105" s="15">
        <f t="shared" si="10"/>
        <v>0</v>
      </c>
      <c r="I105" s="15">
        <f t="shared" si="10"/>
        <v>0</v>
      </c>
      <c r="J105" s="15">
        <f t="shared" si="10"/>
        <v>0</v>
      </c>
      <c r="K105" s="15">
        <f t="shared" si="10"/>
        <v>0</v>
      </c>
      <c r="L105" s="15">
        <f t="shared" si="10"/>
        <v>0</v>
      </c>
      <c r="M105" s="15">
        <f t="shared" si="10"/>
        <v>0</v>
      </c>
      <c r="N105" s="15">
        <f t="shared" si="10"/>
        <v>0</v>
      </c>
      <c r="O105" s="15">
        <f t="shared" si="10"/>
        <v>0</v>
      </c>
      <c r="P105" s="15">
        <f t="shared" si="10"/>
        <v>0</v>
      </c>
      <c r="Q105" s="15">
        <f t="shared" si="10"/>
        <v>0</v>
      </c>
      <c r="R105" s="15">
        <f t="shared" si="10"/>
        <v>0</v>
      </c>
      <c r="S105" s="15">
        <f t="shared" si="10"/>
        <v>0</v>
      </c>
      <c r="T105" s="15">
        <f t="shared" si="10"/>
        <v>0</v>
      </c>
      <c r="U105" s="15">
        <f t="shared" si="10"/>
        <v>4270</v>
      </c>
      <c r="V105" s="15">
        <f t="shared" si="10"/>
        <v>0</v>
      </c>
      <c r="W105" s="15">
        <f t="shared" si="10"/>
        <v>0</v>
      </c>
      <c r="X105" s="15">
        <f t="shared" si="10"/>
        <v>0</v>
      </c>
      <c r="Y105" s="15">
        <f t="shared" si="10"/>
        <v>0</v>
      </c>
      <c r="Z105" s="15">
        <f t="shared" si="10"/>
        <v>6000</v>
      </c>
      <c r="AA105" s="15">
        <f t="shared" si="10"/>
        <v>0</v>
      </c>
      <c r="AB105" s="15">
        <f t="shared" si="10"/>
        <v>20967</v>
      </c>
      <c r="AC105" s="15">
        <f t="shared" si="10"/>
        <v>0</v>
      </c>
      <c r="AD105" s="15">
        <f t="shared" si="10"/>
        <v>252932</v>
      </c>
      <c r="AE105" s="15">
        <f t="shared" si="10"/>
        <v>0</v>
      </c>
      <c r="AF105" s="15">
        <f t="shared" si="10"/>
        <v>0</v>
      </c>
    </row>
    <row r="106" spans="1:32" ht="33">
      <c r="A106" s="3" t="s">
        <v>121</v>
      </c>
      <c r="B106" s="4">
        <v>36750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36750</v>
      </c>
      <c r="AE106" s="5">
        <v>0</v>
      </c>
      <c r="AF106" s="5">
        <v>0</v>
      </c>
    </row>
    <row r="107" spans="1:32" ht="33">
      <c r="A107" s="3" t="s">
        <v>122</v>
      </c>
      <c r="B107" s="4">
        <v>28286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28286</v>
      </c>
      <c r="AE107" s="5">
        <v>0</v>
      </c>
      <c r="AF107" s="5">
        <v>0</v>
      </c>
    </row>
    <row r="108" spans="1:32" ht="22.5">
      <c r="A108" s="3" t="s">
        <v>123</v>
      </c>
      <c r="B108" s="4">
        <v>4000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4000</v>
      </c>
      <c r="AC108" s="5">
        <v>0</v>
      </c>
      <c r="AD108" s="5">
        <v>0</v>
      </c>
      <c r="AE108" s="5">
        <v>0</v>
      </c>
      <c r="AF108" s="5">
        <v>0</v>
      </c>
    </row>
    <row r="109" spans="1:32" ht="15">
      <c r="A109" s="3" t="s">
        <v>124</v>
      </c>
      <c r="B109" s="4">
        <v>22797</v>
      </c>
      <c r="C109" s="5">
        <v>1560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4270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16967</v>
      </c>
      <c r="AC109" s="5">
        <v>0</v>
      </c>
      <c r="AD109" s="5">
        <v>0</v>
      </c>
      <c r="AE109" s="5">
        <v>0</v>
      </c>
      <c r="AF109" s="5">
        <v>0</v>
      </c>
    </row>
    <row r="110" spans="1:32" ht="15">
      <c r="A110" s="3" t="s">
        <v>125</v>
      </c>
      <c r="B110" s="4">
        <v>193896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6000</v>
      </c>
      <c r="AA110" s="5">
        <v>0</v>
      </c>
      <c r="AB110" s="5">
        <v>0</v>
      </c>
      <c r="AC110" s="5">
        <v>0</v>
      </c>
      <c r="AD110" s="5">
        <v>187896</v>
      </c>
      <c r="AE110" s="5">
        <v>0</v>
      </c>
      <c r="AF110" s="5">
        <v>0</v>
      </c>
    </row>
    <row r="111" spans="1:32" s="14" customFormat="1" ht="25.5">
      <c r="A111" s="17" t="s">
        <v>139</v>
      </c>
      <c r="B111" s="15">
        <f>SUM(B112:B115)</f>
        <v>1177808</v>
      </c>
      <c r="C111" s="15">
        <f aca="true" t="shared" si="11" ref="C111:AF111">SUM(C112:C115)</f>
        <v>0</v>
      </c>
      <c r="D111" s="15">
        <f t="shared" si="11"/>
        <v>0</v>
      </c>
      <c r="E111" s="15">
        <f t="shared" si="11"/>
        <v>0</v>
      </c>
      <c r="F111" s="15">
        <f t="shared" si="11"/>
        <v>0</v>
      </c>
      <c r="G111" s="15">
        <f t="shared" si="11"/>
        <v>0</v>
      </c>
      <c r="H111" s="15">
        <f t="shared" si="11"/>
        <v>367084</v>
      </c>
      <c r="I111" s="15">
        <f t="shared" si="11"/>
        <v>268651</v>
      </c>
      <c r="J111" s="15">
        <f t="shared" si="11"/>
        <v>0</v>
      </c>
      <c r="K111" s="15">
        <f t="shared" si="11"/>
        <v>0</v>
      </c>
      <c r="L111" s="15">
        <f t="shared" si="11"/>
        <v>0</v>
      </c>
      <c r="M111" s="15">
        <f t="shared" si="11"/>
        <v>0</v>
      </c>
      <c r="N111" s="15">
        <f t="shared" si="11"/>
        <v>150000</v>
      </c>
      <c r="O111" s="15">
        <f t="shared" si="11"/>
        <v>0</v>
      </c>
      <c r="P111" s="15">
        <f t="shared" si="11"/>
        <v>0</v>
      </c>
      <c r="Q111" s="15">
        <f t="shared" si="11"/>
        <v>0</v>
      </c>
      <c r="R111" s="15">
        <f t="shared" si="11"/>
        <v>0</v>
      </c>
      <c r="S111" s="15">
        <f t="shared" si="11"/>
        <v>0</v>
      </c>
      <c r="T111" s="15">
        <f t="shared" si="11"/>
        <v>0</v>
      </c>
      <c r="U111" s="15">
        <f t="shared" si="11"/>
        <v>0</v>
      </c>
      <c r="V111" s="15">
        <f t="shared" si="11"/>
        <v>0</v>
      </c>
      <c r="W111" s="15">
        <f t="shared" si="11"/>
        <v>0</v>
      </c>
      <c r="X111" s="15">
        <f t="shared" si="11"/>
        <v>0</v>
      </c>
      <c r="Y111" s="15">
        <f t="shared" si="11"/>
        <v>0</v>
      </c>
      <c r="Z111" s="15">
        <f t="shared" si="11"/>
        <v>0</v>
      </c>
      <c r="AA111" s="15">
        <f t="shared" si="11"/>
        <v>273</v>
      </c>
      <c r="AB111" s="15">
        <f t="shared" si="11"/>
        <v>0</v>
      </c>
      <c r="AC111" s="15">
        <f t="shared" si="11"/>
        <v>375000</v>
      </c>
      <c r="AD111" s="15">
        <f t="shared" si="11"/>
        <v>16800</v>
      </c>
      <c r="AE111" s="15">
        <f t="shared" si="11"/>
        <v>0</v>
      </c>
      <c r="AF111" s="15">
        <f t="shared" si="11"/>
        <v>0</v>
      </c>
    </row>
    <row r="112" spans="1:32" ht="15">
      <c r="A112" s="3" t="s">
        <v>126</v>
      </c>
      <c r="B112" s="4">
        <v>660451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268651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375000</v>
      </c>
      <c r="AD112" s="5">
        <v>16800</v>
      </c>
      <c r="AE112" s="5">
        <v>0</v>
      </c>
      <c r="AF112" s="5">
        <v>0</v>
      </c>
    </row>
    <row r="113" spans="1:32" ht="15">
      <c r="A113" s="3" t="s">
        <v>127</v>
      </c>
      <c r="B113" s="4">
        <v>150000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150000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</row>
    <row r="114" spans="1:32" ht="33">
      <c r="A114" s="3" t="s">
        <v>128</v>
      </c>
      <c r="B114" s="4">
        <v>273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273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</row>
    <row r="115" spans="1:32" ht="22.5">
      <c r="A115" s="3" t="s">
        <v>129</v>
      </c>
      <c r="B115" s="4">
        <v>367084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367084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</row>
    <row r="117" spans="2:33" ht="15">
      <c r="B117" s="6">
        <f aca="true" t="shared" si="12" ref="B117:AF117">B5+B16+B22+B27+B57+B70+B73+B80+B84+B94+B105+B111+B79+B69</f>
        <v>15254136</v>
      </c>
      <c r="C117" s="6">
        <f t="shared" si="12"/>
        <v>803203</v>
      </c>
      <c r="D117" s="6">
        <f t="shared" si="12"/>
        <v>241024</v>
      </c>
      <c r="E117" s="6">
        <f t="shared" si="12"/>
        <v>25569</v>
      </c>
      <c r="F117" s="6">
        <f t="shared" si="12"/>
        <v>52500</v>
      </c>
      <c r="G117" s="6">
        <f t="shared" si="12"/>
        <v>15905</v>
      </c>
      <c r="H117" s="6">
        <f t="shared" si="12"/>
        <v>367084</v>
      </c>
      <c r="I117" s="6">
        <f t="shared" si="12"/>
        <v>270918</v>
      </c>
      <c r="J117" s="6">
        <f t="shared" si="12"/>
        <v>25153</v>
      </c>
      <c r="K117" s="6">
        <f t="shared" si="12"/>
        <v>326229</v>
      </c>
      <c r="L117" s="6">
        <f t="shared" si="12"/>
        <v>213084</v>
      </c>
      <c r="M117" s="6">
        <f t="shared" si="12"/>
        <v>1481069</v>
      </c>
      <c r="N117" s="6">
        <f t="shared" si="12"/>
        <v>235446</v>
      </c>
      <c r="O117" s="6">
        <f t="shared" si="12"/>
        <v>30359</v>
      </c>
      <c r="P117" s="6">
        <f t="shared" si="12"/>
        <v>93845</v>
      </c>
      <c r="Q117" s="6">
        <f t="shared" si="12"/>
        <v>266391</v>
      </c>
      <c r="R117" s="6">
        <f t="shared" si="12"/>
        <v>1575808</v>
      </c>
      <c r="S117" s="6">
        <f t="shared" si="12"/>
        <v>153894</v>
      </c>
      <c r="T117" s="6">
        <f t="shared" si="12"/>
        <v>89273</v>
      </c>
      <c r="U117" s="6">
        <f t="shared" si="12"/>
        <v>84908</v>
      </c>
      <c r="V117" s="6">
        <f t="shared" si="12"/>
        <v>140768</v>
      </c>
      <c r="W117" s="6">
        <f t="shared" si="12"/>
        <v>385168</v>
      </c>
      <c r="X117" s="6">
        <f t="shared" si="12"/>
        <v>17202</v>
      </c>
      <c r="Y117" s="6">
        <f t="shared" si="12"/>
        <v>2690576</v>
      </c>
      <c r="Z117" s="6">
        <f t="shared" si="12"/>
        <v>2974774</v>
      </c>
      <c r="AA117" s="6">
        <f t="shared" si="12"/>
        <v>636483</v>
      </c>
      <c r="AB117" s="6">
        <f t="shared" si="12"/>
        <v>155934</v>
      </c>
      <c r="AC117" s="6">
        <f t="shared" si="12"/>
        <v>526621</v>
      </c>
      <c r="AD117" s="6">
        <f t="shared" si="12"/>
        <v>583423</v>
      </c>
      <c r="AE117" s="6">
        <f t="shared" si="12"/>
        <v>88961</v>
      </c>
      <c r="AF117" s="6">
        <f t="shared" si="12"/>
        <v>4106</v>
      </c>
      <c r="AG117" s="6"/>
    </row>
    <row r="118" ht="15">
      <c r="AG118" s="6"/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</dc:creator>
  <cp:keywords/>
  <dc:description/>
  <cp:lastModifiedBy>Santa Hermane</cp:lastModifiedBy>
  <cp:lastPrinted>2021-10-14T10:13:26Z</cp:lastPrinted>
  <dcterms:created xsi:type="dcterms:W3CDTF">2021-07-14T16:43:00Z</dcterms:created>
  <dcterms:modified xsi:type="dcterms:W3CDTF">2021-10-14T10:14:06Z</dcterms:modified>
  <cp:category/>
  <cp:version/>
  <cp:contentType/>
  <cp:contentStatus/>
</cp:coreProperties>
</file>