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II" sheetId="1" r:id="rId1"/>
    <sheet name="Audz.skaits" sheetId="2" r:id="rId2"/>
  </sheets>
  <definedNames/>
  <calcPr fullCalcOnLoad="1"/>
</workbook>
</file>

<file path=xl/sharedStrings.xml><?xml version="1.0" encoding="utf-8"?>
<sst xmlns="http://schemas.openxmlformats.org/spreadsheetml/2006/main" count="144" uniqueCount="116">
  <si>
    <t xml:space="preserve">Pielikums </t>
  </si>
  <si>
    <t xml:space="preserve">Ogres novada pašvaldības pirmsskolas izglītības iestāžu izdevumi vienam izglītojamam mēnesī 2022. gadā </t>
  </si>
  <si>
    <t xml:space="preserve">aprēķināti pēc iepriekšējā gada naudas plūsmas uzskaitītiem izdevumiem (EUR)  </t>
  </si>
  <si>
    <t>EKK kods</t>
  </si>
  <si>
    <t>Izdevumi</t>
  </si>
  <si>
    <t>Cīrulītis</t>
  </si>
  <si>
    <t>Dzīpariņš</t>
  </si>
  <si>
    <t>Zelta sietiņš</t>
  </si>
  <si>
    <t>Saulīte</t>
  </si>
  <si>
    <t>Ābelīte</t>
  </si>
  <si>
    <t>Strautiņš</t>
  </si>
  <si>
    <t>Riekstiņš</t>
  </si>
  <si>
    <t>Kopā/
Vidējās izmaksas</t>
  </si>
  <si>
    <t>Atalgojums (izņemot mērķdotāciju)</t>
  </si>
  <si>
    <t>Darba devēja VSAOI, pabalsti, kompensācijas</t>
  </si>
  <si>
    <t>Mācību, darba un dienesta komandējumi, dienesta, darba braucieni</t>
  </si>
  <si>
    <t>Pakalpojumu samaksa</t>
  </si>
  <si>
    <t>Krājumi, materiāli, energoresursi, biroja preces, inventārs</t>
  </si>
  <si>
    <t>Izdevumi periodikas  iegādei</t>
  </si>
  <si>
    <t>Kopā pašvaldības līdzekļi</t>
  </si>
  <si>
    <t>Pamatlīdzekļu nolietojums</t>
  </si>
  <si>
    <t>Kopējie uzturēšanas izdevumi</t>
  </si>
  <si>
    <t>Valsts budžeta mērķdotācija pedagogu atalgojumam</t>
  </si>
  <si>
    <t>Valsts budžeta dotācija mācību līdzekļiem</t>
  </si>
  <si>
    <t>Pavisam kopā uzturēšanas izdevumi</t>
  </si>
  <si>
    <t>Kopējais izglītojamo skaits uz 01.09.2021.g.</t>
  </si>
  <si>
    <t xml:space="preserve">Tai skaitā 1.5-4 gadīgo izglītojamo skaits </t>
  </si>
  <si>
    <t xml:space="preserve">Tai skaitā 5-6 gadīgo izglītojamo skaits </t>
  </si>
  <si>
    <t>Viena 1.5-4 gadīgā audzēkņa izmaksas mēnesī</t>
  </si>
  <si>
    <t>Viena obligātās sagatavošanas pamatizglītības ieguvei izglītojamā izmaksas mēnesī (5-6 gadīgie audzēkņi)</t>
  </si>
  <si>
    <t>Budžeta nodaļas vadītāja</t>
  </si>
  <si>
    <t>S. Velberga</t>
  </si>
  <si>
    <t>Sagatavoja ekonomiste:  E.Dzedzele</t>
  </si>
  <si>
    <t>tel.   650 71183</t>
  </si>
  <si>
    <t>Aprēķins veikts atbilstoši MK noteikumiem Nr. 709 "Noteikumi par izmaksu noteikšanas metodiku un kārtību, kādā pašvaldība atbilstoši tās noteiktajām vidējām izmaksām sedz pirmsskolas izglītības programmas izmaksas privātai izglītības iestādei"</t>
  </si>
  <si>
    <t>Pirmsskolas izglītojamo skaits uz 2021.gada 1.septembri Ogres novada pašvaldības pirmsskolas izglītības iestādēs un vispārējās izglītības iestādēs, kuras īsteno pirmsskolas izglītības programmas</t>
  </si>
  <si>
    <t>N.p.k.</t>
  </si>
  <si>
    <t>Izglītības iestāde</t>
  </si>
  <si>
    <t>Izglītības programma</t>
  </si>
  <si>
    <t>Izglītības programmas licences numurs</t>
  </si>
  <si>
    <t>Bērnu skaits vecumā līdz 5 gadu vecumam</t>
  </si>
  <si>
    <t>Bērnu skaits vecumā 5 gadi un vairāk</t>
  </si>
  <si>
    <t>Izglītojamo skaits pirmsskolā kopā</t>
  </si>
  <si>
    <t>Izglītojamo skaits iestādē kopā</t>
  </si>
  <si>
    <t>Ikšķiles PII "Čiekuriņš"</t>
  </si>
  <si>
    <t>Vispārējās pirmsskolas izglītības programma (01011111)</t>
  </si>
  <si>
    <t>V_653</t>
  </si>
  <si>
    <t>Speciālās pirmsskolas izglītības programma izglītojamajiem ar fiziskās attīstības traucējumiem (01015311)</t>
  </si>
  <si>
    <t>V_4214</t>
  </si>
  <si>
    <t>Speciālās pirmsskolas izglītības programma izglītojamajiem ar jauktiem attīstības traucējumiem (01015611)</t>
  </si>
  <si>
    <t>V_655</t>
  </si>
  <si>
    <t>Tīnūžu sākumskola</t>
  </si>
  <si>
    <t>Vispārējā pirmsskolas izglītības programma (01011111)</t>
  </si>
  <si>
    <t>V_714</t>
  </si>
  <si>
    <t>V_716</t>
  </si>
  <si>
    <t>Ikšķiles PII "Urdaviņa"</t>
  </si>
  <si>
    <t>Pirmsskolas izglītības programma (01011111)</t>
  </si>
  <si>
    <t>V_812</t>
  </si>
  <si>
    <t>Speciālās pirmsskolas izglītības programma izglītojamajiem ar valodas traucējumiem (01015511)</t>
  </si>
  <si>
    <t>V_813</t>
  </si>
  <si>
    <t>V_814</t>
  </si>
  <si>
    <t>Speciālās pirmsskolas izglītības programma izglītojamajiem ar smagiem garīgās attīstības traucējumiem vai vairākiem smagiem attīstības traucējumiem (01015911)</t>
  </si>
  <si>
    <t>V_1932</t>
  </si>
  <si>
    <t>Birzgales PII "Birztaliņa"</t>
  </si>
  <si>
    <t>V-8496</t>
  </si>
  <si>
    <t>Ķeguma PII "Gaismiņa"</t>
  </si>
  <si>
    <t>V_4128</t>
  </si>
  <si>
    <t>V_1966</t>
  </si>
  <si>
    <t>Jumpravas pamatskola</t>
  </si>
  <si>
    <t>V_585</t>
  </si>
  <si>
    <t>V_586</t>
  </si>
  <si>
    <t>V_587</t>
  </si>
  <si>
    <t>Ķeipenes pamatskola</t>
  </si>
  <si>
    <t>V_555</t>
  </si>
  <si>
    <t>V_1931</t>
  </si>
  <si>
    <t>Lēdmanes pamatskola</t>
  </si>
  <si>
    <t>V-8629</t>
  </si>
  <si>
    <t>V_4987</t>
  </si>
  <si>
    <t>Lielvārdes PII "Pūt vējiņi"</t>
  </si>
  <si>
    <t>V-9757</t>
  </si>
  <si>
    <t>V-9758</t>
  </si>
  <si>
    <t>Lielvārdes pamatskola</t>
  </si>
  <si>
    <t>V_2001</t>
  </si>
  <si>
    <t>Madlienas PII "Taurenītis"</t>
  </si>
  <si>
    <t>V-6338</t>
  </si>
  <si>
    <t>V-6354</t>
  </si>
  <si>
    <t>Ogres PII "Cīrulītis"</t>
  </si>
  <si>
    <t>V_607</t>
  </si>
  <si>
    <t>Ogres PII "Dzīpariņš"</t>
  </si>
  <si>
    <t>V-3859</t>
  </si>
  <si>
    <t>Ogres PII "Riekstiņš"</t>
  </si>
  <si>
    <t>V-3099</t>
  </si>
  <si>
    <t>Ogres PII "Saulīte"</t>
  </si>
  <si>
    <t>V-3919</t>
  </si>
  <si>
    <t>Pirmsskolas izglītības mazākumtautību programma (01011121)</t>
  </si>
  <si>
    <t>V-3920</t>
  </si>
  <si>
    <t>Ogres PII "Strautiņš"</t>
  </si>
  <si>
    <t>V-3854</t>
  </si>
  <si>
    <t>Ogres PII "Zelta sietiņš"</t>
  </si>
  <si>
    <t>V_1182</t>
  </si>
  <si>
    <t>V_1181</t>
  </si>
  <si>
    <t>V_1180</t>
  </si>
  <si>
    <t>Ogresgala PII "Ābelīte"</t>
  </si>
  <si>
    <t>V-3858</t>
  </si>
  <si>
    <t>Suntažu vidusskola</t>
  </si>
  <si>
    <t>V-7029</t>
  </si>
  <si>
    <t>Taurupes pamatskola</t>
  </si>
  <si>
    <t>V-6669</t>
  </si>
  <si>
    <t>Čiekuriņš</t>
  </si>
  <si>
    <t>Urdaviņa</t>
  </si>
  <si>
    <t>Pūt Vējiņi</t>
  </si>
  <si>
    <t>Gaismiņa</t>
  </si>
  <si>
    <t xml:space="preserve"> Birztaliņa</t>
  </si>
  <si>
    <t>Taurenītis</t>
  </si>
  <si>
    <t xml:space="preserve">Ogres novada pašvaldības domes 27.01.2022.sēdes lēmumam </t>
  </si>
  <si>
    <t>(protokols Nr.2; 17. )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</si>
</sst>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0.000"/>
    <numFmt numFmtId="179" formatCode="0.0000"/>
    <numFmt numFmtId="180" formatCode="0.00000"/>
    <numFmt numFmtId="181" formatCode="0.000000"/>
    <numFmt numFmtId="182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b/>
      <sz val="11"/>
      <name val="Arial"/>
      <family val="2"/>
    </font>
    <font>
      <b/>
      <sz val="10"/>
      <color indexed="40"/>
      <name val="Times New Roman"/>
      <family val="1"/>
    </font>
    <font>
      <b/>
      <sz val="12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4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7"/>
      <name val="Arial"/>
      <family val="2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Arial"/>
      <family val="2"/>
    </font>
    <font>
      <i/>
      <sz val="11"/>
      <color theme="1"/>
      <name val="Times New Roman"/>
      <family val="1"/>
    </font>
    <font>
      <b/>
      <sz val="11"/>
      <color rgb="FF00B050"/>
      <name val="Arial"/>
      <family val="2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0" fontId="50" fillId="27" borderId="1" applyNumberFormat="0" applyAlignment="0" applyProtection="0"/>
    <xf numFmtId="0" fontId="5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8" fillId="0" borderId="6" applyNumberFormat="0" applyFill="0" applyAlignment="0" applyProtection="0"/>
    <xf numFmtId="0" fontId="5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48" applyFont="1" applyFill="1" applyAlignment="1">
      <alignment horizontal="left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3" fillId="0" borderId="0" xfId="0" applyFont="1" applyAlignment="1">
      <alignment wrapText="1"/>
    </xf>
    <xf numFmtId="0" fontId="6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1" fontId="2" fillId="0" borderId="15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1" fontId="63" fillId="0" borderId="17" xfId="0" applyNumberFormat="1" applyFont="1" applyBorder="1" applyAlignment="1">
      <alignment/>
    </xf>
    <xf numFmtId="1" fontId="6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3" fillId="0" borderId="18" xfId="0" applyFont="1" applyBorder="1" applyAlignment="1">
      <alignment horizontal="left" wrapText="1"/>
    </xf>
    <xf numFmtId="0" fontId="3" fillId="0" borderId="18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8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Fill="1" applyBorder="1" applyAlignment="1">
      <alignment/>
    </xf>
    <xf numFmtId="0" fontId="63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right"/>
    </xf>
    <xf numFmtId="1" fontId="8" fillId="0" borderId="22" xfId="0" applyNumberFormat="1" applyFont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1" fontId="65" fillId="0" borderId="23" xfId="0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5" xfId="0" applyFont="1" applyFill="1" applyBorder="1" applyAlignment="1">
      <alignment horizontal="right"/>
    </xf>
    <xf numFmtId="1" fontId="63" fillId="0" borderId="26" xfId="0" applyNumberFormat="1" applyFont="1" applyBorder="1" applyAlignment="1">
      <alignment/>
    </xf>
    <xf numFmtId="1" fontId="66" fillId="0" borderId="0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3" fillId="0" borderId="24" xfId="0" applyFont="1" applyBorder="1" applyAlignment="1">
      <alignment/>
    </xf>
    <xf numFmtId="0" fontId="10" fillId="0" borderId="25" xfId="0" applyFont="1" applyBorder="1" applyAlignment="1">
      <alignment horizontal="left" wrapText="1"/>
    </xf>
    <xf numFmtId="1" fontId="3" fillId="0" borderId="25" xfId="0" applyNumberFormat="1" applyFont="1" applyBorder="1" applyAlignment="1">
      <alignment/>
    </xf>
    <xf numFmtId="1" fontId="67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63" fillId="0" borderId="28" xfId="0" applyFont="1" applyBorder="1" applyAlignment="1">
      <alignment/>
    </xf>
    <xf numFmtId="0" fontId="10" fillId="0" borderId="29" xfId="0" applyFont="1" applyBorder="1" applyAlignment="1">
      <alignment horizontal="left"/>
    </xf>
    <xf numFmtId="1" fontId="63" fillId="0" borderId="23" xfId="0" applyNumberFormat="1" applyFont="1" applyBorder="1" applyAlignment="1">
      <alignment/>
    </xf>
    <xf numFmtId="0" fontId="63" fillId="0" borderId="30" xfId="0" applyFont="1" applyBorder="1" applyAlignment="1">
      <alignment/>
    </xf>
    <xf numFmtId="0" fontId="8" fillId="0" borderId="10" xfId="0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>
      <alignment horizontal="right"/>
    </xf>
    <xf numFmtId="1" fontId="8" fillId="0" borderId="31" xfId="0" applyNumberFormat="1" applyFont="1" applyBorder="1" applyAlignment="1">
      <alignment horizontal="right"/>
    </xf>
    <xf numFmtId="1" fontId="65" fillId="0" borderId="26" xfId="0" applyNumberFormat="1" applyFont="1" applyBorder="1" applyAlignment="1">
      <alignment/>
    </xf>
    <xf numFmtId="1" fontId="65" fillId="0" borderId="0" xfId="0" applyNumberFormat="1" applyFont="1" applyBorder="1" applyAlignment="1">
      <alignment/>
    </xf>
    <xf numFmtId="0" fontId="8" fillId="0" borderId="32" xfId="0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/>
    </xf>
    <xf numFmtId="0" fontId="63" fillId="0" borderId="33" xfId="0" applyFont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63" fillId="0" borderId="34" xfId="0" applyFont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3" fillId="0" borderId="36" xfId="0" applyFont="1" applyBorder="1" applyAlignment="1">
      <alignment/>
    </xf>
    <xf numFmtId="0" fontId="8" fillId="0" borderId="10" xfId="0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2" fontId="8" fillId="33" borderId="12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right" wrapText="1"/>
    </xf>
    <xf numFmtId="2" fontId="8" fillId="34" borderId="1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68" fillId="0" borderId="0" xfId="0" applyFont="1" applyFill="1" applyBorder="1" applyAlignment="1">
      <alignment/>
    </xf>
    <xf numFmtId="0" fontId="4" fillId="0" borderId="0" xfId="0" applyFont="1" applyAlignment="1">
      <alignment horizontal="left" wrapText="1"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21" fillId="0" borderId="3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 applyProtection="1">
      <alignment horizontal="center" vertical="center" wrapText="1" readingOrder="1"/>
      <protection locked="0"/>
    </xf>
    <xf numFmtId="0" fontId="23" fillId="0" borderId="10" xfId="0" applyFont="1" applyBorder="1" applyAlignment="1" applyProtection="1">
      <alignment horizontal="center" vertical="center" wrapText="1" readingOrder="1"/>
      <protection locked="0"/>
    </xf>
    <xf numFmtId="0" fontId="22" fillId="35" borderId="31" xfId="0" applyFont="1" applyFill="1" applyBorder="1" applyAlignment="1" applyProtection="1">
      <alignment horizontal="center" vertical="center" wrapText="1" readingOrder="1"/>
      <protection locked="0"/>
    </xf>
    <xf numFmtId="0" fontId="22" fillId="35" borderId="12" xfId="0" applyFont="1" applyFill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4" fillId="0" borderId="25" xfId="0" applyFont="1" applyBorder="1" applyAlignment="1" applyProtection="1">
      <alignment vertical="top" wrapText="1" readingOrder="1"/>
      <protection locked="0"/>
    </xf>
    <xf numFmtId="0" fontId="24" fillId="0" borderId="25" xfId="0" applyFont="1" applyBorder="1" applyAlignment="1" applyProtection="1">
      <alignment horizontal="center" vertical="top" wrapText="1" readingOrder="1"/>
      <protection locked="0"/>
    </xf>
    <xf numFmtId="0" fontId="24" fillId="35" borderId="35" xfId="0" applyFont="1" applyFill="1" applyBorder="1" applyAlignment="1" applyProtection="1">
      <alignment horizontal="center" vertical="top" wrapText="1" readingOrder="1"/>
      <protection locked="0"/>
    </xf>
    <xf numFmtId="0" fontId="21" fillId="36" borderId="26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24" fillId="0" borderId="18" xfId="0" applyFont="1" applyBorder="1" applyAlignment="1" applyProtection="1">
      <alignment vertical="top" wrapText="1" readingOrder="1"/>
      <protection locked="0"/>
    </xf>
    <xf numFmtId="0" fontId="24" fillId="0" borderId="18" xfId="0" applyFont="1" applyBorder="1" applyAlignment="1" applyProtection="1">
      <alignment horizontal="center" vertical="top" wrapText="1" readingOrder="1"/>
      <protection locked="0"/>
    </xf>
    <xf numFmtId="0" fontId="24" fillId="35" borderId="14" xfId="0" applyFont="1" applyFill="1" applyBorder="1" applyAlignment="1" applyProtection="1">
      <alignment horizontal="center" vertical="top" wrapText="1" readingOrder="1"/>
      <protection locked="0"/>
    </xf>
    <xf numFmtId="0" fontId="21" fillId="36" borderId="17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24" fillId="0" borderId="21" xfId="0" applyFont="1" applyBorder="1" applyAlignment="1" applyProtection="1">
      <alignment vertical="top" wrapText="1" readingOrder="1"/>
      <protection locked="0"/>
    </xf>
    <xf numFmtId="0" fontId="24" fillId="0" borderId="21" xfId="0" applyFont="1" applyBorder="1" applyAlignment="1" applyProtection="1">
      <alignment horizontal="center" vertical="top" wrapText="1" readingOrder="1"/>
      <protection locked="0"/>
    </xf>
    <xf numFmtId="0" fontId="24" fillId="35" borderId="22" xfId="0" applyFont="1" applyFill="1" applyBorder="1" applyAlignment="1" applyProtection="1">
      <alignment horizontal="center" vertical="top" wrapText="1" readingOrder="1"/>
      <protection locked="0"/>
    </xf>
    <xf numFmtId="0" fontId="21" fillId="36" borderId="23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15" xfId="0" applyBorder="1" applyAlignment="1">
      <alignment/>
    </xf>
    <xf numFmtId="0" fontId="24" fillId="0" borderId="15" xfId="0" applyFont="1" applyBorder="1" applyAlignment="1" applyProtection="1">
      <alignment vertical="top" wrapText="1" readingOrder="1"/>
      <protection locked="0"/>
    </xf>
    <xf numFmtId="0" fontId="24" fillId="0" borderId="15" xfId="0" applyFont="1" applyBorder="1" applyAlignment="1" applyProtection="1">
      <alignment horizontal="center" vertical="top" wrapText="1" readingOrder="1"/>
      <protection locked="0"/>
    </xf>
    <xf numFmtId="0" fontId="24" fillId="35" borderId="38" xfId="0" applyFont="1" applyFill="1" applyBorder="1" applyAlignment="1" applyProtection="1">
      <alignment horizontal="center" vertical="top" wrapText="1" readingOrder="1"/>
      <protection locked="0"/>
    </xf>
    <xf numFmtId="0" fontId="21" fillId="36" borderId="39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24" fillId="0" borderId="10" xfId="0" applyFont="1" applyBorder="1" applyAlignment="1" applyProtection="1">
      <alignment vertical="top" wrapText="1" readingOrder="1"/>
      <protection locked="0"/>
    </xf>
    <xf numFmtId="0" fontId="24" fillId="0" borderId="10" xfId="0" applyFont="1" applyBorder="1" applyAlignment="1" applyProtection="1">
      <alignment horizontal="center" vertical="top" wrapText="1" readingOrder="1"/>
      <protection locked="0"/>
    </xf>
    <xf numFmtId="0" fontId="24" fillId="35" borderId="31" xfId="0" applyFont="1" applyFill="1" applyBorder="1" applyAlignment="1" applyProtection="1">
      <alignment horizontal="center" vertical="top" wrapText="1" readingOrder="1"/>
      <protection locked="0"/>
    </xf>
    <xf numFmtId="0" fontId="21" fillId="36" borderId="12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24" fillId="0" borderId="41" xfId="0" applyFont="1" applyBorder="1" applyAlignment="1" applyProtection="1">
      <alignment vertical="top" wrapText="1" readingOrder="1"/>
      <protection locked="0"/>
    </xf>
    <xf numFmtId="0" fontId="24" fillId="0" borderId="41" xfId="0" applyFont="1" applyBorder="1" applyAlignment="1" applyProtection="1">
      <alignment horizontal="center" vertical="top" wrapText="1" readingOrder="1"/>
      <protection locked="0"/>
    </xf>
    <xf numFmtId="0" fontId="24" fillId="35" borderId="42" xfId="0" applyFont="1" applyFill="1" applyBorder="1" applyAlignment="1" applyProtection="1">
      <alignment horizontal="center" vertical="top" wrapText="1" readingOrder="1"/>
      <protection locked="0"/>
    </xf>
    <xf numFmtId="0" fontId="21" fillId="36" borderId="43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5" xfId="0" applyFill="1" applyBorder="1" applyAlignment="1">
      <alignment/>
    </xf>
    <xf numFmtId="0" fontId="13" fillId="0" borderId="30" xfId="0" applyFont="1" applyBorder="1" applyAlignment="1">
      <alignment/>
    </xf>
    <xf numFmtId="0" fontId="13" fillId="0" borderId="10" xfId="0" applyFont="1" applyBorder="1" applyAlignment="1">
      <alignment/>
    </xf>
    <xf numFmtId="0" fontId="13" fillId="36" borderId="31" xfId="0" applyFont="1" applyFill="1" applyBorder="1" applyAlignment="1">
      <alignment/>
    </xf>
    <xf numFmtId="0" fontId="13" fillId="36" borderId="12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3" fillId="0" borderId="0" xfId="0" applyFont="1" applyFill="1" applyBorder="1" applyAlignment="1">
      <alignment horizontal="right"/>
    </xf>
    <xf numFmtId="1" fontId="6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1" fontId="2" fillId="0" borderId="25" xfId="0" applyNumberFormat="1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45" xfId="0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179" fontId="65" fillId="0" borderId="0" xfId="0" applyNumberFormat="1" applyFont="1" applyBorder="1" applyAlignment="1">
      <alignment/>
    </xf>
    <xf numFmtId="1" fontId="68" fillId="0" borderId="0" xfId="0" applyNumberFormat="1" applyFont="1" applyFill="1" applyBorder="1" applyAlignment="1">
      <alignment/>
    </xf>
    <xf numFmtId="179" fontId="70" fillId="0" borderId="0" xfId="0" applyNumberFormat="1" applyFont="1" applyAlignment="1">
      <alignment/>
    </xf>
    <xf numFmtId="0" fontId="70" fillId="0" borderId="0" xfId="0" applyFont="1" applyAlignment="1">
      <alignment/>
    </xf>
    <xf numFmtId="0" fontId="3" fillId="36" borderId="25" xfId="0" applyFont="1" applyFill="1" applyBorder="1" applyAlignment="1">
      <alignment horizontal="right"/>
    </xf>
    <xf numFmtId="0" fontId="3" fillId="36" borderId="16" xfId="0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" fontId="2" fillId="0" borderId="18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29" xfId="0" applyFont="1" applyFill="1" applyBorder="1" applyAlignment="1">
      <alignment horizontal="right"/>
    </xf>
    <xf numFmtId="0" fontId="2" fillId="0" borderId="29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" fontId="8" fillId="0" borderId="12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7" fillId="0" borderId="36" xfId="0" applyFont="1" applyBorder="1" applyAlignment="1">
      <alignment horizontal="center" wrapText="1"/>
    </xf>
    <xf numFmtId="0" fontId="63" fillId="0" borderId="0" xfId="0" applyFont="1" applyAlignment="1">
      <alignment horizontal="left"/>
    </xf>
    <xf numFmtId="0" fontId="3" fillId="0" borderId="0" xfId="48" applyFont="1" applyFill="1" applyAlignment="1">
      <alignment horizontal="right"/>
      <protection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8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Specbudz.kopsavilkums 2006.g un korekc.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6"/>
  <sheetViews>
    <sheetView tabSelected="1" zoomScale="90" zoomScaleNormal="90" zoomScalePageLayoutView="0" workbookViewId="0" topLeftCell="A1">
      <selection activeCell="V29" sqref="V29"/>
    </sheetView>
  </sheetViews>
  <sheetFormatPr defaultColWidth="9.140625" defaultRowHeight="15"/>
  <cols>
    <col min="1" max="1" width="6.28125" style="0" customWidth="1"/>
    <col min="2" max="2" width="39.28125" style="0" customWidth="1"/>
    <col min="3" max="3" width="9.00390625" style="0" customWidth="1"/>
    <col min="4" max="5" width="9.421875" style="0" customWidth="1"/>
    <col min="6" max="6" width="8.421875" style="0" customWidth="1"/>
    <col min="7" max="7" width="8.7109375" style="0" customWidth="1"/>
    <col min="8" max="8" width="9.421875" style="0" customWidth="1"/>
    <col min="9" max="9" width="10.140625" style="0" customWidth="1"/>
    <col min="10" max="10" width="10.28125" style="0" customWidth="1"/>
    <col min="11" max="12" width="10.140625" style="0" customWidth="1"/>
    <col min="13" max="13" width="10.28125" style="0" customWidth="1"/>
    <col min="14" max="14" width="9.7109375" style="0" customWidth="1"/>
    <col min="15" max="15" width="10.8515625" style="0" customWidth="1"/>
    <col min="16" max="18" width="10.00390625" style="0" customWidth="1"/>
  </cols>
  <sheetData>
    <row r="1" spans="1:19" ht="15">
      <c r="A1" s="1"/>
      <c r="B1" s="2"/>
      <c r="C1" s="3"/>
      <c r="D1" s="4"/>
      <c r="E1" s="5"/>
      <c r="G1" s="6"/>
      <c r="I1" s="7"/>
      <c r="J1" s="1"/>
      <c r="N1" s="1"/>
      <c r="O1" s="1"/>
      <c r="P1" s="210" t="s">
        <v>0</v>
      </c>
      <c r="Q1" s="1"/>
      <c r="R1" s="1"/>
      <c r="S1" s="1"/>
    </row>
    <row r="2" spans="1:19" ht="15.75">
      <c r="A2" s="1"/>
      <c r="B2" s="212"/>
      <c r="C2" s="212"/>
      <c r="D2" s="8"/>
      <c r="E2" s="8"/>
      <c r="G2" s="9"/>
      <c r="I2" s="7"/>
      <c r="J2" s="1"/>
      <c r="N2" s="1"/>
      <c r="O2" s="1"/>
      <c r="P2" s="211" t="s">
        <v>114</v>
      </c>
      <c r="Q2" s="1"/>
      <c r="R2" s="1"/>
      <c r="S2" s="1"/>
    </row>
    <row r="3" spans="1:19" ht="15">
      <c r="A3" s="1"/>
      <c r="B3" s="5"/>
      <c r="C3" s="5"/>
      <c r="D3" s="8"/>
      <c r="E3" s="8"/>
      <c r="G3" s="9"/>
      <c r="I3" s="7"/>
      <c r="J3" s="1"/>
      <c r="N3" s="1"/>
      <c r="O3" s="1"/>
      <c r="P3" s="211" t="s">
        <v>115</v>
      </c>
      <c r="Q3" s="1"/>
      <c r="R3" s="1"/>
      <c r="S3" s="1"/>
    </row>
    <row r="4" spans="1:19" ht="9.75" customHeight="1">
      <c r="A4" s="1"/>
      <c r="B4" s="5"/>
      <c r="C4" s="5"/>
      <c r="D4" s="8"/>
      <c r="E4" s="8"/>
      <c r="F4" s="8"/>
      <c r="G4" s="1"/>
      <c r="I4" s="1"/>
      <c r="J4" s="8"/>
      <c r="K4" s="209"/>
      <c r="N4" s="8"/>
      <c r="O4" s="8"/>
      <c r="P4" s="8"/>
      <c r="Q4" s="8"/>
      <c r="R4" s="8"/>
      <c r="S4" s="1"/>
    </row>
    <row r="5" spans="1:19" ht="15.75">
      <c r="A5" s="1"/>
      <c r="B5" s="213" t="s">
        <v>1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19" ht="16.5" thickBot="1">
      <c r="A6" s="1"/>
      <c r="B6" s="10" t="s">
        <v>2</v>
      </c>
      <c r="C6" s="11"/>
      <c r="D6" s="1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44.25" customHeight="1" thickBot="1">
      <c r="A7" s="208" t="s">
        <v>3</v>
      </c>
      <c r="B7" s="12" t="s">
        <v>4</v>
      </c>
      <c r="C7" s="13" t="s">
        <v>5</v>
      </c>
      <c r="D7" s="13" t="s">
        <v>6</v>
      </c>
      <c r="E7" s="13" t="s">
        <v>7</v>
      </c>
      <c r="F7" s="14" t="s">
        <v>8</v>
      </c>
      <c r="G7" s="13" t="s">
        <v>9</v>
      </c>
      <c r="H7" s="13" t="s">
        <v>10</v>
      </c>
      <c r="I7" s="14" t="s">
        <v>11</v>
      </c>
      <c r="J7" s="14" t="s">
        <v>113</v>
      </c>
      <c r="K7" s="14" t="s">
        <v>108</v>
      </c>
      <c r="L7" s="14" t="s">
        <v>109</v>
      </c>
      <c r="M7" s="14" t="s">
        <v>110</v>
      </c>
      <c r="N7" s="14" t="s">
        <v>111</v>
      </c>
      <c r="O7" s="15" t="s">
        <v>112</v>
      </c>
      <c r="P7" s="16" t="s">
        <v>12</v>
      </c>
      <c r="Q7" s="17"/>
      <c r="R7" s="18"/>
      <c r="S7" s="19"/>
    </row>
    <row r="8" spans="1:27" ht="15">
      <c r="A8" s="20">
        <v>1100</v>
      </c>
      <c r="B8" s="21" t="s">
        <v>13</v>
      </c>
      <c r="C8" s="189">
        <f>542513+13305</f>
        <v>555818</v>
      </c>
      <c r="D8" s="189">
        <f>381617+9513</f>
        <v>391130</v>
      </c>
      <c r="E8" s="189">
        <f>366102+5513</f>
        <v>371615</v>
      </c>
      <c r="F8" s="189">
        <f>395358+4527</f>
        <v>399885</v>
      </c>
      <c r="G8" s="189">
        <f>208928+3976</f>
        <v>212904</v>
      </c>
      <c r="H8" s="190">
        <f>509057-2327</f>
        <v>506730</v>
      </c>
      <c r="I8" s="22">
        <f>257875-140</f>
        <v>257735</v>
      </c>
      <c r="J8" s="22">
        <f>235152+528</f>
        <v>235680</v>
      </c>
      <c r="K8" s="178">
        <f>166481+245027</f>
        <v>411508</v>
      </c>
      <c r="L8" s="178">
        <v>708153</v>
      </c>
      <c r="M8" s="178">
        <v>565700</v>
      </c>
      <c r="N8" s="178">
        <f>171665+248548</f>
        <v>420213</v>
      </c>
      <c r="O8" s="23">
        <f>107692+64739</f>
        <v>172431</v>
      </c>
      <c r="P8" s="24">
        <f aca="true" t="shared" si="0" ref="P8:P19">SUM(C8:O8)</f>
        <v>5209502</v>
      </c>
      <c r="Q8" s="25"/>
      <c r="R8" s="25"/>
      <c r="S8" s="1"/>
      <c r="T8" s="26"/>
      <c r="U8" s="26"/>
      <c r="V8" s="26"/>
      <c r="W8" s="26"/>
      <c r="X8" s="26"/>
      <c r="Y8" s="26"/>
      <c r="Z8" s="26"/>
      <c r="AA8" s="27"/>
    </row>
    <row r="9" spans="1:27" ht="15">
      <c r="A9" s="20">
        <v>1200</v>
      </c>
      <c r="B9" s="21" t="s">
        <v>14</v>
      </c>
      <c r="C9" s="191">
        <v>164814</v>
      </c>
      <c r="D9" s="191">
        <v>120770</v>
      </c>
      <c r="E9" s="191">
        <v>112896</v>
      </c>
      <c r="F9" s="191">
        <v>124972</v>
      </c>
      <c r="G9" s="191">
        <v>63963</v>
      </c>
      <c r="H9" s="191">
        <v>157584</v>
      </c>
      <c r="I9" s="192">
        <v>80252</v>
      </c>
      <c r="J9" s="191">
        <v>70468</v>
      </c>
      <c r="K9" s="191">
        <f>50087+68035</f>
        <v>118122</v>
      </c>
      <c r="L9" s="191">
        <v>201133</v>
      </c>
      <c r="M9" s="191">
        <v>161338</v>
      </c>
      <c r="N9" s="191">
        <f>48319+69950</f>
        <v>118269</v>
      </c>
      <c r="O9" s="193">
        <f>30879+18704</f>
        <v>49583</v>
      </c>
      <c r="P9" s="24">
        <f t="shared" si="0"/>
        <v>1544164</v>
      </c>
      <c r="Q9" s="25"/>
      <c r="R9" s="25"/>
      <c r="S9" s="1"/>
      <c r="T9" s="26"/>
      <c r="U9" s="26"/>
      <c r="V9" s="26"/>
      <c r="W9" s="26"/>
      <c r="X9" s="26"/>
      <c r="Y9" s="26"/>
      <c r="Z9" s="26"/>
      <c r="AA9" s="26"/>
    </row>
    <row r="10" spans="1:27" ht="30">
      <c r="A10" s="20">
        <v>2100</v>
      </c>
      <c r="B10" s="28" t="s">
        <v>15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29">
        <v>0</v>
      </c>
      <c r="N10" s="30">
        <v>0</v>
      </c>
      <c r="O10" s="31">
        <v>0</v>
      </c>
      <c r="P10" s="24">
        <f t="shared" si="0"/>
        <v>0</v>
      </c>
      <c r="Q10" s="25"/>
      <c r="R10" s="25"/>
      <c r="S10" s="1"/>
      <c r="T10" s="32"/>
      <c r="U10" s="32"/>
      <c r="V10" s="32"/>
      <c r="W10" s="32"/>
      <c r="X10" s="32"/>
      <c r="Y10" s="32"/>
      <c r="Z10" s="33"/>
      <c r="AA10" s="32"/>
    </row>
    <row r="11" spans="1:27" ht="15">
      <c r="A11" s="20">
        <v>2200</v>
      </c>
      <c r="B11" s="34" t="s">
        <v>16</v>
      </c>
      <c r="C11" s="194">
        <v>68924</v>
      </c>
      <c r="D11" s="194">
        <v>53030</v>
      </c>
      <c r="E11" s="194">
        <v>47237</v>
      </c>
      <c r="F11" s="194">
        <v>61983</v>
      </c>
      <c r="G11" s="194">
        <v>48634</v>
      </c>
      <c r="H11" s="194">
        <v>55145</v>
      </c>
      <c r="I11" s="195">
        <v>30755</v>
      </c>
      <c r="J11" s="194">
        <v>23062</v>
      </c>
      <c r="K11" s="194">
        <v>40444</v>
      </c>
      <c r="L11" s="194">
        <v>66188</v>
      </c>
      <c r="M11" s="194">
        <v>51218</v>
      </c>
      <c r="N11" s="194">
        <v>57826</v>
      </c>
      <c r="O11" s="196">
        <v>6844</v>
      </c>
      <c r="P11" s="24">
        <f t="shared" si="0"/>
        <v>611290</v>
      </c>
      <c r="Q11" s="25"/>
      <c r="R11" s="25"/>
      <c r="S11" s="1"/>
      <c r="T11" s="32"/>
      <c r="U11" s="32"/>
      <c r="V11" s="32"/>
      <c r="W11" s="32"/>
      <c r="X11" s="32"/>
      <c r="Y11" s="32"/>
      <c r="Z11" s="32"/>
      <c r="AA11" s="32"/>
    </row>
    <row r="12" spans="1:27" ht="30">
      <c r="A12" s="20">
        <v>2300</v>
      </c>
      <c r="B12" s="28" t="s">
        <v>17</v>
      </c>
      <c r="C12" s="35">
        <v>34128</v>
      </c>
      <c r="D12" s="35">
        <v>23530</v>
      </c>
      <c r="E12" s="35">
        <v>14206</v>
      </c>
      <c r="F12" s="35">
        <v>10057</v>
      </c>
      <c r="G12" s="35">
        <v>13001</v>
      </c>
      <c r="H12" s="35">
        <v>16229</v>
      </c>
      <c r="I12" s="36">
        <v>7513</v>
      </c>
      <c r="J12" s="35">
        <v>8577</v>
      </c>
      <c r="K12" s="35">
        <v>47673</v>
      </c>
      <c r="L12" s="35">
        <v>29164</v>
      </c>
      <c r="M12" s="35">
        <f>94915-53481-3036</f>
        <v>38398</v>
      </c>
      <c r="N12" s="35">
        <v>29622</v>
      </c>
      <c r="O12" s="37">
        <v>13481</v>
      </c>
      <c r="P12" s="24">
        <f t="shared" si="0"/>
        <v>285579</v>
      </c>
      <c r="Q12" s="25"/>
      <c r="R12" s="25"/>
      <c r="S12" s="1"/>
      <c r="T12" s="38"/>
      <c r="U12" s="38"/>
      <c r="V12" s="38"/>
      <c r="W12" s="38"/>
      <c r="X12" s="38"/>
      <c r="Y12" s="38"/>
      <c r="Z12" s="26"/>
      <c r="AA12" s="38"/>
    </row>
    <row r="13" spans="1:27" ht="15">
      <c r="A13" s="20">
        <v>2400</v>
      </c>
      <c r="B13" s="34" t="s">
        <v>18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49</v>
      </c>
      <c r="N13" s="35">
        <v>134</v>
      </c>
      <c r="O13" s="37">
        <v>0</v>
      </c>
      <c r="P13" s="24">
        <f t="shared" si="0"/>
        <v>183</v>
      </c>
      <c r="Q13" s="25"/>
      <c r="R13" s="25"/>
      <c r="S13" s="1"/>
      <c r="T13" s="39"/>
      <c r="U13" s="39"/>
      <c r="V13" s="38"/>
      <c r="W13" s="39"/>
      <c r="X13" s="38"/>
      <c r="Y13" s="38"/>
      <c r="Z13" s="40"/>
      <c r="AA13" s="39"/>
    </row>
    <row r="14" spans="1:19" ht="15.75" thickBot="1">
      <c r="A14" s="41"/>
      <c r="B14" s="42" t="s">
        <v>19</v>
      </c>
      <c r="C14" s="42">
        <f aca="true" t="shared" si="1" ref="C14:O14">SUM(C8:C13)</f>
        <v>823684</v>
      </c>
      <c r="D14" s="42">
        <f t="shared" si="1"/>
        <v>588460</v>
      </c>
      <c r="E14" s="42">
        <f t="shared" si="1"/>
        <v>545954</v>
      </c>
      <c r="F14" s="42">
        <f t="shared" si="1"/>
        <v>596897</v>
      </c>
      <c r="G14" s="42">
        <f t="shared" si="1"/>
        <v>338502</v>
      </c>
      <c r="H14" s="42">
        <f t="shared" si="1"/>
        <v>735688</v>
      </c>
      <c r="I14" s="43">
        <f t="shared" si="1"/>
        <v>376255</v>
      </c>
      <c r="J14" s="44">
        <f t="shared" si="1"/>
        <v>337787</v>
      </c>
      <c r="K14" s="44">
        <f t="shared" si="1"/>
        <v>617747</v>
      </c>
      <c r="L14" s="44">
        <f t="shared" si="1"/>
        <v>1004638</v>
      </c>
      <c r="M14" s="44">
        <f t="shared" si="1"/>
        <v>816703</v>
      </c>
      <c r="N14" s="180">
        <f t="shared" si="1"/>
        <v>626064</v>
      </c>
      <c r="O14" s="180">
        <f t="shared" si="1"/>
        <v>242339</v>
      </c>
      <c r="P14" s="45">
        <f t="shared" si="0"/>
        <v>7650718</v>
      </c>
      <c r="Q14" s="25"/>
      <c r="R14" s="25"/>
      <c r="S14" s="1"/>
    </row>
    <row r="15" spans="1:19" ht="15">
      <c r="A15" s="46"/>
      <c r="B15" s="47" t="s">
        <v>20</v>
      </c>
      <c r="C15" s="35">
        <v>25969</v>
      </c>
      <c r="D15" s="35">
        <v>27139</v>
      </c>
      <c r="E15" s="35">
        <v>28375</v>
      </c>
      <c r="F15" s="35">
        <v>24017</v>
      </c>
      <c r="G15" s="35">
        <v>9798</v>
      </c>
      <c r="H15" s="35">
        <v>74139</v>
      </c>
      <c r="I15" s="197">
        <v>21013</v>
      </c>
      <c r="J15" s="48">
        <v>3504</v>
      </c>
      <c r="K15" s="48">
        <v>135337</v>
      </c>
      <c r="L15" s="48">
        <v>42931</v>
      </c>
      <c r="M15" s="48">
        <v>3615</v>
      </c>
      <c r="N15" s="186">
        <v>73519</v>
      </c>
      <c r="O15" s="187">
        <v>24347</v>
      </c>
      <c r="P15" s="49">
        <f t="shared" si="0"/>
        <v>493703</v>
      </c>
      <c r="Q15" s="25"/>
      <c r="R15" s="25"/>
      <c r="S15" s="50"/>
    </row>
    <row r="16" spans="1:23" ht="15.75" thickBot="1">
      <c r="A16" s="51"/>
      <c r="B16" s="42" t="s">
        <v>21</v>
      </c>
      <c r="C16" s="42">
        <f aca="true" t="shared" si="2" ref="C16:H16">C14+C15</f>
        <v>849653</v>
      </c>
      <c r="D16" s="42">
        <f>D14+D15</f>
        <v>615599</v>
      </c>
      <c r="E16" s="42">
        <f t="shared" si="2"/>
        <v>574329</v>
      </c>
      <c r="F16" s="42">
        <f t="shared" si="2"/>
        <v>620914</v>
      </c>
      <c r="G16" s="42">
        <f t="shared" si="2"/>
        <v>348300</v>
      </c>
      <c r="H16" s="42">
        <f t="shared" si="2"/>
        <v>809827</v>
      </c>
      <c r="I16" s="43">
        <f aca="true" t="shared" si="3" ref="I16:O16">I14+I15</f>
        <v>397268</v>
      </c>
      <c r="J16" s="44">
        <f t="shared" si="3"/>
        <v>341291</v>
      </c>
      <c r="K16" s="44">
        <f t="shared" si="3"/>
        <v>753084</v>
      </c>
      <c r="L16" s="44">
        <f t="shared" si="3"/>
        <v>1047569</v>
      </c>
      <c r="M16" s="44">
        <f t="shared" si="3"/>
        <v>820318</v>
      </c>
      <c r="N16" s="44">
        <f t="shared" si="3"/>
        <v>699583</v>
      </c>
      <c r="O16" s="44">
        <f t="shared" si="3"/>
        <v>266686</v>
      </c>
      <c r="P16" s="45">
        <f t="shared" si="0"/>
        <v>8144421</v>
      </c>
      <c r="Q16" s="25"/>
      <c r="R16" s="25"/>
      <c r="S16" s="52"/>
      <c r="U16" s="1"/>
      <c r="V16" s="1"/>
      <c r="W16" s="1"/>
    </row>
    <row r="17" spans="1:23" ht="30">
      <c r="A17" s="53"/>
      <c r="B17" s="54" t="s">
        <v>22</v>
      </c>
      <c r="C17" s="55">
        <f>151458+15910</f>
        <v>167368</v>
      </c>
      <c r="D17" s="55">
        <f>85593+11310</f>
        <v>96903</v>
      </c>
      <c r="E17" s="55">
        <f>142951+12330</f>
        <v>155281</v>
      </c>
      <c r="F17" s="55">
        <f>138338+14630</f>
        <v>152968</v>
      </c>
      <c r="G17" s="55">
        <f>56108+6375</f>
        <v>62483</v>
      </c>
      <c r="H17" s="55">
        <f>120958+15395</f>
        <v>136353</v>
      </c>
      <c r="I17" s="55">
        <f>54241+7340</f>
        <v>61581</v>
      </c>
      <c r="J17" s="198">
        <v>60268</v>
      </c>
      <c r="K17" s="198">
        <v>87509</v>
      </c>
      <c r="L17" s="198">
        <v>172483</v>
      </c>
      <c r="M17" s="198">
        <f>158373+5400+6630</f>
        <v>170403</v>
      </c>
      <c r="N17" s="198">
        <v>97373</v>
      </c>
      <c r="O17" s="199">
        <v>26930</v>
      </c>
      <c r="P17" s="49">
        <f t="shared" si="0"/>
        <v>1447903</v>
      </c>
      <c r="Q17" s="56"/>
      <c r="R17" s="56"/>
      <c r="S17" s="26"/>
      <c r="T17" s="57"/>
      <c r="U17" s="1"/>
      <c r="V17" s="1"/>
      <c r="W17" s="1"/>
    </row>
    <row r="18" spans="1:23" ht="15.75" thickBot="1">
      <c r="A18" s="58"/>
      <c r="B18" s="59" t="s">
        <v>23</v>
      </c>
      <c r="C18" s="48">
        <v>3328</v>
      </c>
      <c r="D18" s="48">
        <v>1943</v>
      </c>
      <c r="E18" s="48">
        <v>2389</v>
      </c>
      <c r="F18" s="48">
        <v>3105</v>
      </c>
      <c r="G18" s="48">
        <v>1117</v>
      </c>
      <c r="H18" s="48">
        <v>2367</v>
      </c>
      <c r="I18" s="200">
        <v>1027</v>
      </c>
      <c r="J18" s="201">
        <v>938</v>
      </c>
      <c r="K18" s="202">
        <v>1409</v>
      </c>
      <c r="L18" s="202">
        <v>3642</v>
      </c>
      <c r="M18" s="202">
        <v>3036</v>
      </c>
      <c r="N18" s="202">
        <v>1855</v>
      </c>
      <c r="O18" s="203">
        <v>468</v>
      </c>
      <c r="P18" s="60">
        <f t="shared" si="0"/>
        <v>26624</v>
      </c>
      <c r="Q18" s="56"/>
      <c r="R18" s="56"/>
      <c r="S18" s="1"/>
      <c r="U18" s="1"/>
      <c r="V18" s="1"/>
      <c r="W18" s="1"/>
    </row>
    <row r="19" spans="1:19" ht="15.75" thickBot="1">
      <c r="A19" s="61"/>
      <c r="B19" s="62" t="s">
        <v>24</v>
      </c>
      <c r="C19" s="63">
        <f>C16+C17+C18</f>
        <v>1020349</v>
      </c>
      <c r="D19" s="63">
        <f>D16+D17+D18</f>
        <v>714445</v>
      </c>
      <c r="E19" s="63">
        <f aca="true" t="shared" si="4" ref="E19:O19">E16+E17+E18</f>
        <v>731999</v>
      </c>
      <c r="F19" s="64">
        <f t="shared" si="4"/>
        <v>776987</v>
      </c>
      <c r="G19" s="64">
        <f t="shared" si="4"/>
        <v>411900</v>
      </c>
      <c r="H19" s="63">
        <f t="shared" si="4"/>
        <v>948547</v>
      </c>
      <c r="I19" s="65">
        <f t="shared" si="4"/>
        <v>459876</v>
      </c>
      <c r="J19" s="64">
        <f t="shared" si="4"/>
        <v>402497</v>
      </c>
      <c r="K19" s="64">
        <f t="shared" si="4"/>
        <v>842002</v>
      </c>
      <c r="L19" s="64">
        <f t="shared" si="4"/>
        <v>1223694</v>
      </c>
      <c r="M19" s="64">
        <f t="shared" si="4"/>
        <v>993757</v>
      </c>
      <c r="N19" s="64">
        <f t="shared" si="4"/>
        <v>798811</v>
      </c>
      <c r="O19" s="64">
        <f t="shared" si="4"/>
        <v>294084</v>
      </c>
      <c r="P19" s="66">
        <f t="shared" si="0"/>
        <v>9618948</v>
      </c>
      <c r="Q19" s="67"/>
      <c r="R19" s="67"/>
      <c r="S19" s="1"/>
    </row>
    <row r="20" spans="1:19" ht="15.75" thickBot="1">
      <c r="A20" s="61"/>
      <c r="B20" s="68" t="s">
        <v>25</v>
      </c>
      <c r="C20" s="204">
        <v>312</v>
      </c>
      <c r="D20" s="204">
        <v>210</v>
      </c>
      <c r="E20" s="204">
        <v>196</v>
      </c>
      <c r="F20" s="204">
        <v>264</v>
      </c>
      <c r="G20" s="204">
        <v>115</v>
      </c>
      <c r="H20" s="204">
        <v>285</v>
      </c>
      <c r="I20" s="204">
        <v>147</v>
      </c>
      <c r="J20" s="204">
        <v>109</v>
      </c>
      <c r="K20" s="204">
        <v>184</v>
      </c>
      <c r="L20" s="204">
        <v>358</v>
      </c>
      <c r="M20" s="204">
        <v>312</v>
      </c>
      <c r="N20" s="204">
        <v>235</v>
      </c>
      <c r="O20" s="205">
        <v>62</v>
      </c>
      <c r="P20" s="206">
        <f>P21+P22</f>
        <v>2789</v>
      </c>
      <c r="Q20" s="69"/>
      <c r="R20" s="69"/>
      <c r="S20" s="1"/>
    </row>
    <row r="21" spans="1:19" ht="15">
      <c r="A21" s="70"/>
      <c r="B21" s="48" t="s">
        <v>26</v>
      </c>
      <c r="C21" s="207">
        <v>165</v>
      </c>
      <c r="D21" s="207">
        <v>132</v>
      </c>
      <c r="E21" s="207">
        <v>94</v>
      </c>
      <c r="F21" s="207">
        <v>135</v>
      </c>
      <c r="G21" s="207">
        <v>68</v>
      </c>
      <c r="H21" s="207">
        <v>144</v>
      </c>
      <c r="I21" s="74">
        <v>81</v>
      </c>
      <c r="J21" s="71">
        <v>65</v>
      </c>
      <c r="K21" s="71">
        <v>74</v>
      </c>
      <c r="L21" s="71">
        <v>215</v>
      </c>
      <c r="M21" s="71">
        <v>190</v>
      </c>
      <c r="N21" s="71">
        <v>147</v>
      </c>
      <c r="O21" s="72">
        <v>34</v>
      </c>
      <c r="P21" s="66">
        <f>SUM(C21:O21)</f>
        <v>1544</v>
      </c>
      <c r="Q21" s="67"/>
      <c r="R21" s="67"/>
      <c r="S21" s="1"/>
    </row>
    <row r="22" spans="1:19" ht="15.75" thickBot="1">
      <c r="A22" s="73"/>
      <c r="B22" s="35" t="s">
        <v>27</v>
      </c>
      <c r="C22" s="71">
        <v>147</v>
      </c>
      <c r="D22" s="71">
        <v>78</v>
      </c>
      <c r="E22" s="71">
        <v>102</v>
      </c>
      <c r="F22" s="71">
        <v>129</v>
      </c>
      <c r="G22" s="71">
        <v>47</v>
      </c>
      <c r="H22" s="71">
        <v>141</v>
      </c>
      <c r="I22" s="74">
        <v>66</v>
      </c>
      <c r="J22" s="71">
        <v>44</v>
      </c>
      <c r="K22" s="179">
        <v>110</v>
      </c>
      <c r="L22" s="179">
        <v>143</v>
      </c>
      <c r="M22" s="179">
        <v>122</v>
      </c>
      <c r="N22" s="179">
        <v>88</v>
      </c>
      <c r="O22" s="75">
        <v>28</v>
      </c>
      <c r="P22" s="66">
        <f>SUM(C22:O22)</f>
        <v>1245</v>
      </c>
      <c r="Q22" s="67"/>
      <c r="R22" s="182"/>
      <c r="S22" s="1"/>
    </row>
    <row r="23" spans="1:19" ht="15.75" thickBot="1">
      <c r="A23" s="76"/>
      <c r="B23" s="77" t="s">
        <v>28</v>
      </c>
      <c r="C23" s="78">
        <f>C19/C20/12</f>
        <v>272.5291132478632</v>
      </c>
      <c r="D23" s="78">
        <f aca="true" t="shared" si="5" ref="D23:O23">D19/D20/12</f>
        <v>283.50992063492066</v>
      </c>
      <c r="E23" s="78">
        <f t="shared" si="5"/>
        <v>311.2240646258503</v>
      </c>
      <c r="F23" s="78">
        <f t="shared" si="5"/>
        <v>245.261047979798</v>
      </c>
      <c r="G23" s="78">
        <f t="shared" si="5"/>
        <v>298.4782608695652</v>
      </c>
      <c r="H23" s="78">
        <f t="shared" si="5"/>
        <v>277.3529239766082</v>
      </c>
      <c r="I23" s="78">
        <f t="shared" si="5"/>
        <v>260.70068027210885</v>
      </c>
      <c r="J23" s="78">
        <f t="shared" si="5"/>
        <v>307.71941896024464</v>
      </c>
      <c r="K23" s="78">
        <f t="shared" si="5"/>
        <v>381.34148550724643</v>
      </c>
      <c r="L23" s="78">
        <f t="shared" si="5"/>
        <v>284.8449720670391</v>
      </c>
      <c r="M23" s="78">
        <f t="shared" si="5"/>
        <v>265.42654914529913</v>
      </c>
      <c r="N23" s="78">
        <f t="shared" si="5"/>
        <v>283.2663120567376</v>
      </c>
      <c r="O23" s="78">
        <f t="shared" si="5"/>
        <v>395.2741935483871</v>
      </c>
      <c r="P23" s="79">
        <f>P19/P20/12</f>
        <v>287.4073144496235</v>
      </c>
      <c r="Q23" s="80"/>
      <c r="R23" s="181"/>
      <c r="S23" s="81"/>
    </row>
    <row r="24" spans="1:19" ht="44.25" thickBot="1">
      <c r="A24" s="76"/>
      <c r="B24" s="82" t="s">
        <v>29</v>
      </c>
      <c r="C24" s="78">
        <f>((C19*0.4712)-C17-C18)/C22/12</f>
        <v>175.7893700680272</v>
      </c>
      <c r="D24" s="78">
        <f>((D19*0.3714)-D17-D18)/D22/12</f>
        <v>177.88341132478635</v>
      </c>
      <c r="E24" s="78">
        <f>((E19*0.5204)-E17-E18)/E22/12</f>
        <v>182.40382320261438</v>
      </c>
      <c r="F24" s="78">
        <f>((F19*0.4886)-F17-F18)/F22/12</f>
        <v>144.4204445736434</v>
      </c>
      <c r="G24" s="78">
        <f>((G19*0.4087)-G17-G18)/G22/12</f>
        <v>185.71547872340423</v>
      </c>
      <c r="H24" s="78">
        <f>((H19*0.4947)-H17-H18)/H22/12</f>
        <v>195.3464544326241</v>
      </c>
      <c r="I24" s="78">
        <f>((I19*0.449)-I17-I18)/I22/12</f>
        <v>181.66202525252524</v>
      </c>
      <c r="J24" s="78">
        <f>((J19*0.4037)-J17-J18)/J22/12</f>
        <v>191.82204337121217</v>
      </c>
      <c r="K24" s="78">
        <f>((K19*0.5978)-K17-K18)/K22/12</f>
        <v>313.9627239393939</v>
      </c>
      <c r="L24" s="78">
        <f>((L19*0.3994)-L17-L18)/L22/12</f>
        <v>182.17854522144523</v>
      </c>
      <c r="M24" s="78">
        <f>((M19*0.391)-M17-M18)/M22/12</f>
        <v>146.9398818306011</v>
      </c>
      <c r="N24" s="78">
        <f>((N19*0.374)-N17-N18)/N22/12</f>
        <v>188.9463200757576</v>
      </c>
      <c r="O24" s="78">
        <f>((O19*0.452)-O17-O18)/O22/12</f>
        <v>314.0713333333333</v>
      </c>
      <c r="P24" s="83">
        <f>((P19*0.4464)-P17-P18)/P22/12</f>
        <v>188.71294425702808</v>
      </c>
      <c r="Q24" s="80"/>
      <c r="R24" s="188"/>
      <c r="S24" s="81"/>
    </row>
    <row r="25" spans="1:19" ht="11.25" customHeight="1">
      <c r="A25" s="52"/>
      <c r="B25" s="84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1"/>
    </row>
    <row r="26" spans="1:19" ht="15">
      <c r="A26" s="1"/>
      <c r="B26" s="5" t="s">
        <v>30</v>
      </c>
      <c r="C26" s="2"/>
      <c r="D26" s="1"/>
      <c r="E26" s="4" t="s">
        <v>31</v>
      </c>
      <c r="F26" s="1"/>
      <c r="G26" s="85"/>
      <c r="H26" s="85"/>
      <c r="I26" s="85"/>
      <c r="J26" s="85"/>
      <c r="K26" s="184"/>
      <c r="L26" s="184"/>
      <c r="M26" s="185"/>
      <c r="N26" s="85"/>
      <c r="O26" s="85"/>
      <c r="P26" s="85"/>
      <c r="Q26" s="85"/>
      <c r="R26" s="85"/>
      <c r="S26" s="1"/>
    </row>
    <row r="27" spans="1:19" ht="9.75" customHeight="1">
      <c r="A27" s="1"/>
      <c r="B27" s="5"/>
      <c r="C27" s="2"/>
      <c r="D27" s="1"/>
      <c r="E27" s="4"/>
      <c r="F27" s="1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1"/>
    </row>
    <row r="28" spans="1:19" ht="15">
      <c r="A28" s="1"/>
      <c r="B28" s="2" t="s">
        <v>32</v>
      </c>
      <c r="C28" s="3"/>
      <c r="D28" s="4"/>
      <c r="E28" s="5"/>
      <c r="F28" s="1"/>
      <c r="G28" s="1"/>
      <c r="H28" s="1"/>
      <c r="I28" s="1"/>
      <c r="J28" s="86"/>
      <c r="K28" s="110"/>
      <c r="L28" s="110"/>
      <c r="M28" s="86"/>
      <c r="N28" s="86"/>
      <c r="O28" s="183"/>
      <c r="P28" s="1"/>
      <c r="Q28" s="1"/>
      <c r="R28" s="1"/>
      <c r="S28" s="1"/>
    </row>
    <row r="29" spans="1:19" ht="15">
      <c r="A29" s="1"/>
      <c r="B29" s="2" t="s">
        <v>33</v>
      </c>
      <c r="C29" s="3"/>
      <c r="D29" s="3"/>
      <c r="E29" s="3"/>
      <c r="F29" s="3"/>
      <c r="G29" s="3"/>
      <c r="H29" s="3"/>
      <c r="I29" s="3"/>
      <c r="J29" s="86"/>
      <c r="K29" s="86"/>
      <c r="L29" s="86"/>
      <c r="M29" s="86"/>
      <c r="N29" s="86"/>
      <c r="O29" s="86"/>
      <c r="P29" s="3"/>
      <c r="Q29" s="3"/>
      <c r="R29" s="3"/>
      <c r="S29" s="1"/>
    </row>
    <row r="30" spans="1:19" ht="9" customHeight="1">
      <c r="A30" s="1"/>
      <c r="B30" s="2"/>
      <c r="C30" s="3"/>
      <c r="D30" s="3"/>
      <c r="E30" s="3"/>
      <c r="F30" s="3"/>
      <c r="G30" s="3"/>
      <c r="H30" s="3"/>
      <c r="I30" s="3"/>
      <c r="J30" s="86"/>
      <c r="K30" s="86"/>
      <c r="L30" s="86"/>
      <c r="M30" s="86"/>
      <c r="N30" s="86"/>
      <c r="O30" s="86"/>
      <c r="P30" s="3"/>
      <c r="Q30" s="3"/>
      <c r="R30" s="3"/>
      <c r="S30" s="1"/>
    </row>
    <row r="31" spans="2:18" ht="25.5" customHeight="1">
      <c r="B31" s="214" t="s">
        <v>34</v>
      </c>
      <c r="C31" s="214"/>
      <c r="D31" s="214"/>
      <c r="E31" s="214"/>
      <c r="F31" s="214"/>
      <c r="G31" s="214"/>
      <c r="H31" s="214"/>
      <c r="I31" s="214"/>
      <c r="J31" s="214"/>
      <c r="K31" s="87"/>
      <c r="L31" s="87"/>
      <c r="M31" s="87"/>
      <c r="N31" s="87"/>
      <c r="O31" s="87"/>
      <c r="P31" s="88"/>
      <c r="Q31" s="88"/>
      <c r="R31" s="88"/>
    </row>
    <row r="32" spans="2:18" ht="25.5" customHeight="1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8"/>
      <c r="Q32" s="88"/>
      <c r="R32" s="88"/>
    </row>
    <row r="34" spans="2:15" ht="15">
      <c r="B34" s="173"/>
      <c r="C34" s="33"/>
      <c r="D34" s="33"/>
      <c r="E34" s="33"/>
      <c r="F34" s="33"/>
      <c r="G34" s="33"/>
      <c r="H34" s="33"/>
      <c r="I34" s="33"/>
      <c r="J34" s="40"/>
      <c r="K34" s="40"/>
      <c r="L34" s="40"/>
      <c r="M34" s="40"/>
      <c r="N34" s="40"/>
      <c r="O34" s="40"/>
    </row>
    <row r="35" spans="2:15" ht="15">
      <c r="B35" s="174"/>
      <c r="C35" s="175"/>
      <c r="D35" s="175"/>
      <c r="E35" s="175"/>
      <c r="F35" s="175"/>
      <c r="G35" s="175"/>
      <c r="H35" s="175"/>
      <c r="I35" s="175"/>
      <c r="J35" s="176"/>
      <c r="K35" s="176"/>
      <c r="L35" s="176"/>
      <c r="M35" s="176"/>
      <c r="N35" s="176"/>
      <c r="O35" s="57"/>
    </row>
    <row r="36" spans="2:15" ht="15">
      <c r="B36" s="172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89"/>
    </row>
    <row r="37" spans="2:15" ht="15.75">
      <c r="B37" s="215"/>
      <c r="C37" s="215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</row>
    <row r="38" spans="2:6" ht="15">
      <c r="B38" s="91"/>
      <c r="C38" s="91"/>
      <c r="D38" s="90"/>
      <c r="E38" s="90"/>
      <c r="F38" s="90"/>
    </row>
    <row r="39" spans="2:6" ht="15">
      <c r="B39" s="92"/>
      <c r="C39" s="92"/>
      <c r="D39" s="93"/>
      <c r="E39" s="94"/>
      <c r="F39" s="90"/>
    </row>
    <row r="40" spans="2:18" ht="15">
      <c r="B40" s="91"/>
      <c r="C40" s="91"/>
      <c r="D40" s="94"/>
      <c r="E40" s="94"/>
      <c r="F40" s="90"/>
      <c r="J40" s="90"/>
      <c r="K40" s="90"/>
      <c r="L40" s="90"/>
      <c r="M40" s="90"/>
      <c r="N40" s="90"/>
      <c r="O40" s="90"/>
      <c r="P40" s="90"/>
      <c r="Q40" s="90"/>
      <c r="R40" s="90"/>
    </row>
    <row r="41" spans="2:4" ht="15.75">
      <c r="B41" s="95"/>
      <c r="C41" s="96"/>
      <c r="D41" s="96"/>
    </row>
    <row r="42" spans="2:4" ht="15.75">
      <c r="B42" s="95"/>
      <c r="C42" s="96"/>
      <c r="D42" s="96"/>
    </row>
    <row r="43" ht="15">
      <c r="A43" s="97"/>
    </row>
    <row r="44" ht="15">
      <c r="A44" s="98"/>
    </row>
    <row r="45" ht="15">
      <c r="A45" s="26"/>
    </row>
    <row r="46" ht="15">
      <c r="A46" s="32"/>
    </row>
    <row r="47" ht="15">
      <c r="A47" s="38"/>
    </row>
    <row r="48" ht="15">
      <c r="A48" s="38"/>
    </row>
    <row r="49" ht="15">
      <c r="A49" s="38"/>
    </row>
    <row r="50" ht="15">
      <c r="A50" s="98"/>
    </row>
    <row r="51" ht="15">
      <c r="A51" s="98"/>
    </row>
    <row r="52" ht="15">
      <c r="A52" s="99"/>
    </row>
    <row r="53" ht="15">
      <c r="A53" s="100"/>
    </row>
    <row r="54" ht="15">
      <c r="A54" s="98"/>
    </row>
    <row r="55" ht="15">
      <c r="A55" s="98"/>
    </row>
    <row r="56" ht="15">
      <c r="A56" s="98"/>
    </row>
    <row r="57" ht="15">
      <c r="A57" s="98"/>
    </row>
    <row r="58" ht="15">
      <c r="A58" s="98"/>
    </row>
    <row r="59" ht="15">
      <c r="A59" s="101"/>
    </row>
    <row r="60" ht="15">
      <c r="A60" s="26"/>
    </row>
    <row r="61" ht="15">
      <c r="A61" s="102"/>
    </row>
    <row r="62" ht="15">
      <c r="A62" s="103"/>
    </row>
    <row r="63" ht="15">
      <c r="A63" s="104"/>
    </row>
    <row r="64" ht="15">
      <c r="A64" s="105"/>
    </row>
    <row r="65" ht="15">
      <c r="A65" s="106"/>
    </row>
    <row r="66" ht="15">
      <c r="A66" s="107"/>
    </row>
    <row r="67" spans="1:18" ht="15">
      <c r="A67" s="98"/>
      <c r="B67" s="108"/>
      <c r="C67" s="109"/>
      <c r="D67" s="109"/>
      <c r="E67" s="109"/>
      <c r="F67" s="109"/>
      <c r="G67" s="109"/>
      <c r="H67" s="109"/>
      <c r="I67" s="109"/>
      <c r="J67" s="110"/>
      <c r="K67" s="110"/>
      <c r="L67" s="110"/>
      <c r="M67" s="110"/>
      <c r="N67" s="110"/>
      <c r="O67" s="110"/>
      <c r="P67" s="109"/>
      <c r="Q67" s="109"/>
      <c r="R67" s="109"/>
    </row>
    <row r="68" spans="1:18" ht="15">
      <c r="A68" s="98"/>
      <c r="B68" s="108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</row>
    <row r="69" spans="1:18" ht="15">
      <c r="A69" s="98"/>
      <c r="B69" s="108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</row>
    <row r="70" spans="1:18" ht="15">
      <c r="A70" s="98"/>
      <c r="B70" s="111"/>
      <c r="C70" s="103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</row>
    <row r="71" spans="1:18" ht="15">
      <c r="A71" s="98"/>
      <c r="B71" s="112"/>
      <c r="C71" s="113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</row>
    <row r="72" spans="1:18" ht="15">
      <c r="A72" s="98"/>
      <c r="B72" s="108"/>
      <c r="C72" s="115"/>
      <c r="D72" s="114"/>
      <c r="E72" s="116"/>
      <c r="F72" s="116"/>
      <c r="G72" s="114"/>
      <c r="H72" s="114"/>
      <c r="I72" s="114"/>
      <c r="J72" s="116"/>
      <c r="K72" s="116"/>
      <c r="L72" s="116"/>
      <c r="M72" s="116"/>
      <c r="N72" s="116"/>
      <c r="O72" s="116"/>
      <c r="P72" s="116"/>
      <c r="Q72" s="116"/>
      <c r="R72" s="116"/>
    </row>
    <row r="73" spans="2:18" ht="15">
      <c r="B73" s="91"/>
      <c r="C73" s="117"/>
      <c r="E73" s="118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</row>
    <row r="74" spans="2:5" ht="15">
      <c r="B74" s="91"/>
      <c r="C74" s="117"/>
      <c r="E74" s="118"/>
    </row>
    <row r="75" spans="2:5" ht="15">
      <c r="B75" s="117"/>
      <c r="C75" s="120"/>
      <c r="D75" s="118"/>
      <c r="E75" s="121"/>
    </row>
    <row r="76" spans="2:5" ht="15">
      <c r="B76" s="117"/>
      <c r="C76" s="120"/>
      <c r="D76" s="118"/>
      <c r="E76" s="121"/>
    </row>
  </sheetData>
  <sheetProtection/>
  <mergeCells count="4">
    <mergeCell ref="B2:C2"/>
    <mergeCell ref="B5:S5"/>
    <mergeCell ref="B31:J31"/>
    <mergeCell ref="B37:C37"/>
  </mergeCells>
  <printOptions/>
  <pageMargins left="0.25" right="0.25" top="0.75" bottom="0.75" header="0.3" footer="0.3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0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5.8515625" style="0" customWidth="1"/>
    <col min="2" max="2" width="22.421875" style="0" customWidth="1"/>
    <col min="3" max="3" width="44.7109375" style="0" customWidth="1"/>
    <col min="4" max="4" width="11.57421875" style="0" customWidth="1"/>
    <col min="5" max="5" width="12.57421875" style="0" customWidth="1"/>
    <col min="6" max="6" width="11.00390625" style="0" customWidth="1"/>
    <col min="7" max="7" width="12.421875" style="0" customWidth="1"/>
    <col min="8" max="8" width="11.421875" style="0" customWidth="1"/>
  </cols>
  <sheetData>
    <row r="1" ht="2.25" customHeight="1"/>
    <row r="2" spans="1:7" ht="61.5" customHeight="1" thickBot="1">
      <c r="A2" s="216" t="s">
        <v>35</v>
      </c>
      <c r="B2" s="217"/>
      <c r="C2" s="217"/>
      <c r="D2" s="217"/>
      <c r="E2" s="217"/>
      <c r="F2" s="217"/>
      <c r="G2" s="217"/>
    </row>
    <row r="3" spans="1:8" ht="64.5" thickBot="1">
      <c r="A3" s="122" t="s">
        <v>36</v>
      </c>
      <c r="B3" s="123" t="s">
        <v>37</v>
      </c>
      <c r="C3" s="124" t="s">
        <v>38</v>
      </c>
      <c r="D3" s="125" t="s">
        <v>39</v>
      </c>
      <c r="E3" s="124" t="s">
        <v>40</v>
      </c>
      <c r="F3" s="124" t="s">
        <v>41</v>
      </c>
      <c r="G3" s="126" t="s">
        <v>42</v>
      </c>
      <c r="H3" s="127" t="s">
        <v>43</v>
      </c>
    </row>
    <row r="4" spans="1:8" ht="25.5">
      <c r="A4" s="128">
        <v>1</v>
      </c>
      <c r="B4" s="129" t="s">
        <v>44</v>
      </c>
      <c r="C4" s="130" t="s">
        <v>45</v>
      </c>
      <c r="D4" s="130" t="s">
        <v>46</v>
      </c>
      <c r="E4" s="131">
        <v>73</v>
      </c>
      <c r="F4" s="131">
        <v>109</v>
      </c>
      <c r="G4" s="132">
        <v>182</v>
      </c>
      <c r="H4" s="133">
        <f>G4+G5+G6</f>
        <v>184</v>
      </c>
    </row>
    <row r="5" spans="1:8" ht="38.25">
      <c r="A5" s="134"/>
      <c r="B5" s="135"/>
      <c r="C5" s="136" t="s">
        <v>47</v>
      </c>
      <c r="D5" s="136" t="s">
        <v>48</v>
      </c>
      <c r="E5" s="137">
        <v>1</v>
      </c>
      <c r="F5" s="137">
        <v>0</v>
      </c>
      <c r="G5" s="138">
        <v>1</v>
      </c>
      <c r="H5" s="139"/>
    </row>
    <row r="6" spans="1:8" ht="39" thickBot="1">
      <c r="A6" s="140"/>
      <c r="B6" s="141"/>
      <c r="C6" s="142" t="s">
        <v>49</v>
      </c>
      <c r="D6" s="142" t="s">
        <v>50</v>
      </c>
      <c r="E6" s="143">
        <v>0</v>
      </c>
      <c r="F6" s="143">
        <v>1</v>
      </c>
      <c r="G6" s="144">
        <v>1</v>
      </c>
      <c r="H6" s="145"/>
    </row>
    <row r="7" spans="1:8" ht="25.5">
      <c r="A7" s="146">
        <v>2</v>
      </c>
      <c r="B7" s="147" t="s">
        <v>51</v>
      </c>
      <c r="C7" s="148" t="s">
        <v>52</v>
      </c>
      <c r="D7" s="148" t="s">
        <v>53</v>
      </c>
      <c r="E7" s="149">
        <v>52</v>
      </c>
      <c r="F7" s="149">
        <v>44</v>
      </c>
      <c r="G7" s="150">
        <v>96</v>
      </c>
      <c r="H7" s="151">
        <f>G7+G8</f>
        <v>100</v>
      </c>
    </row>
    <row r="8" spans="1:8" ht="37.5" customHeight="1" thickBot="1">
      <c r="A8" s="140"/>
      <c r="B8" s="141"/>
      <c r="C8" s="142" t="s">
        <v>49</v>
      </c>
      <c r="D8" s="142" t="s">
        <v>54</v>
      </c>
      <c r="E8" s="143">
        <v>1</v>
      </c>
      <c r="F8" s="143">
        <v>3</v>
      </c>
      <c r="G8" s="144">
        <v>4</v>
      </c>
      <c r="H8" s="145"/>
    </row>
    <row r="9" spans="1:8" ht="15">
      <c r="A9" s="146">
        <v>3</v>
      </c>
      <c r="B9" s="147" t="s">
        <v>55</v>
      </c>
      <c r="C9" s="148" t="s">
        <v>56</v>
      </c>
      <c r="D9" s="148" t="s">
        <v>57</v>
      </c>
      <c r="E9" s="149">
        <v>215</v>
      </c>
      <c r="F9" s="149">
        <v>138</v>
      </c>
      <c r="G9" s="150">
        <v>353</v>
      </c>
      <c r="H9" s="151">
        <f>G9+G10+G11+G12</f>
        <v>358</v>
      </c>
    </row>
    <row r="10" spans="1:8" ht="25.5">
      <c r="A10" s="134"/>
      <c r="B10" s="135"/>
      <c r="C10" s="136" t="s">
        <v>58</v>
      </c>
      <c r="D10" s="136" t="s">
        <v>59</v>
      </c>
      <c r="E10" s="137">
        <v>0</v>
      </c>
      <c r="F10" s="137">
        <v>3</v>
      </c>
      <c r="G10" s="138">
        <v>3</v>
      </c>
      <c r="H10" s="139"/>
    </row>
    <row r="11" spans="1:8" ht="38.25">
      <c r="A11" s="134"/>
      <c r="B11" s="135"/>
      <c r="C11" s="136" t="s">
        <v>49</v>
      </c>
      <c r="D11" s="136" t="s">
        <v>60</v>
      </c>
      <c r="E11" s="137">
        <v>0</v>
      </c>
      <c r="F11" s="137">
        <v>1</v>
      </c>
      <c r="G11" s="138">
        <v>1</v>
      </c>
      <c r="H11" s="139"/>
    </row>
    <row r="12" spans="1:8" ht="51.75" thickBot="1">
      <c r="A12" s="140"/>
      <c r="B12" s="141"/>
      <c r="C12" s="142" t="s">
        <v>61</v>
      </c>
      <c r="D12" s="142" t="s">
        <v>62</v>
      </c>
      <c r="E12" s="143">
        <v>0</v>
      </c>
      <c r="F12" s="143">
        <v>1</v>
      </c>
      <c r="G12" s="144">
        <v>1</v>
      </c>
      <c r="H12" s="145"/>
    </row>
    <row r="13" spans="1:8" ht="15.75" thickBot="1">
      <c r="A13" s="152">
        <v>4</v>
      </c>
      <c r="B13" s="153" t="s">
        <v>63</v>
      </c>
      <c r="C13" s="154" t="s">
        <v>56</v>
      </c>
      <c r="D13" s="154" t="s">
        <v>64</v>
      </c>
      <c r="E13" s="155">
        <v>34</v>
      </c>
      <c r="F13" s="155">
        <v>28</v>
      </c>
      <c r="G13" s="156">
        <v>62</v>
      </c>
      <c r="H13" s="157">
        <f>G13</f>
        <v>62</v>
      </c>
    </row>
    <row r="14" spans="1:8" ht="15">
      <c r="A14" s="146">
        <v>5</v>
      </c>
      <c r="B14" s="147" t="s">
        <v>65</v>
      </c>
      <c r="C14" s="148" t="s">
        <v>56</v>
      </c>
      <c r="D14" s="148" t="s">
        <v>66</v>
      </c>
      <c r="E14" s="149">
        <v>147</v>
      </c>
      <c r="F14" s="149">
        <v>87</v>
      </c>
      <c r="G14" s="150">
        <v>234</v>
      </c>
      <c r="H14" s="151">
        <f>G14+G15</f>
        <v>235</v>
      </c>
    </row>
    <row r="15" spans="1:8" ht="39" thickBot="1">
      <c r="A15" s="140"/>
      <c r="B15" s="141"/>
      <c r="C15" s="142" t="s">
        <v>49</v>
      </c>
      <c r="D15" s="142" t="s">
        <v>67</v>
      </c>
      <c r="E15" s="143">
        <v>0</v>
      </c>
      <c r="F15" s="143">
        <v>1</v>
      </c>
      <c r="G15" s="144">
        <v>1</v>
      </c>
      <c r="H15" s="145"/>
    </row>
    <row r="16" spans="1:8" ht="25.5">
      <c r="A16" s="146">
        <v>6</v>
      </c>
      <c r="B16" s="147" t="s">
        <v>68</v>
      </c>
      <c r="C16" s="148" t="s">
        <v>45</v>
      </c>
      <c r="D16" s="148" t="s">
        <v>69</v>
      </c>
      <c r="E16" s="149">
        <v>38</v>
      </c>
      <c r="F16" s="149">
        <v>32</v>
      </c>
      <c r="G16" s="150">
        <v>70</v>
      </c>
      <c r="H16" s="151">
        <f>G16+G17+G18</f>
        <v>75</v>
      </c>
    </row>
    <row r="17" spans="1:8" ht="25.5">
      <c r="A17" s="134"/>
      <c r="B17" s="135"/>
      <c r="C17" s="136" t="s">
        <v>58</v>
      </c>
      <c r="D17" s="136" t="s">
        <v>70</v>
      </c>
      <c r="E17" s="137">
        <v>1</v>
      </c>
      <c r="F17" s="137">
        <v>1</v>
      </c>
      <c r="G17" s="138">
        <v>2</v>
      </c>
      <c r="H17" s="139"/>
    </row>
    <row r="18" spans="1:8" ht="39" thickBot="1">
      <c r="A18" s="140"/>
      <c r="B18" s="141"/>
      <c r="C18" s="142" t="s">
        <v>49</v>
      </c>
      <c r="D18" s="142" t="s">
        <v>71</v>
      </c>
      <c r="E18" s="143">
        <v>0</v>
      </c>
      <c r="F18" s="143">
        <v>3</v>
      </c>
      <c r="G18" s="144">
        <v>3</v>
      </c>
      <c r="H18" s="145"/>
    </row>
    <row r="19" spans="1:8" ht="25.5">
      <c r="A19" s="146">
        <v>7</v>
      </c>
      <c r="B19" s="147" t="s">
        <v>72</v>
      </c>
      <c r="C19" s="148" t="s">
        <v>45</v>
      </c>
      <c r="D19" s="148" t="s">
        <v>73</v>
      </c>
      <c r="E19" s="149">
        <v>24</v>
      </c>
      <c r="F19" s="149">
        <v>16</v>
      </c>
      <c r="G19" s="150">
        <v>40</v>
      </c>
      <c r="H19" s="151">
        <f>G19+G20</f>
        <v>42</v>
      </c>
    </row>
    <row r="20" spans="1:8" ht="39" thickBot="1">
      <c r="A20" s="140"/>
      <c r="B20" s="141"/>
      <c r="C20" s="142" t="s">
        <v>49</v>
      </c>
      <c r="D20" s="142" t="s">
        <v>74</v>
      </c>
      <c r="E20" s="143">
        <v>1</v>
      </c>
      <c r="F20" s="143">
        <v>1</v>
      </c>
      <c r="G20" s="144">
        <v>2</v>
      </c>
      <c r="H20" s="145"/>
    </row>
    <row r="21" spans="1:8" ht="25.5">
      <c r="A21" s="146">
        <v>8</v>
      </c>
      <c r="B21" s="147" t="s">
        <v>75</v>
      </c>
      <c r="C21" s="148" t="s">
        <v>45</v>
      </c>
      <c r="D21" s="148" t="s">
        <v>76</v>
      </c>
      <c r="E21" s="149">
        <v>32</v>
      </c>
      <c r="F21" s="149">
        <v>29</v>
      </c>
      <c r="G21" s="150">
        <v>61</v>
      </c>
      <c r="H21" s="151">
        <f>G21+G22</f>
        <v>62</v>
      </c>
    </row>
    <row r="22" spans="1:8" ht="26.25" thickBot="1">
      <c r="A22" s="140"/>
      <c r="B22" s="141"/>
      <c r="C22" s="142" t="s">
        <v>58</v>
      </c>
      <c r="D22" s="142" t="s">
        <v>77</v>
      </c>
      <c r="E22" s="143">
        <v>0</v>
      </c>
      <c r="F22" s="143">
        <v>1</v>
      </c>
      <c r="G22" s="144">
        <v>1</v>
      </c>
      <c r="H22" s="145"/>
    </row>
    <row r="23" spans="1:8" ht="25.5">
      <c r="A23" s="146">
        <v>9</v>
      </c>
      <c r="B23" s="147" t="s">
        <v>78</v>
      </c>
      <c r="C23" s="148" t="s">
        <v>45</v>
      </c>
      <c r="D23" s="148" t="s">
        <v>79</v>
      </c>
      <c r="E23" s="149">
        <v>190</v>
      </c>
      <c r="F23" s="149">
        <v>121</v>
      </c>
      <c r="G23" s="150">
        <v>311</v>
      </c>
      <c r="H23" s="151">
        <f>G23+G24</f>
        <v>312</v>
      </c>
    </row>
    <row r="24" spans="1:8" ht="26.25" thickBot="1">
      <c r="A24" s="140"/>
      <c r="B24" s="141"/>
      <c r="C24" s="142" t="s">
        <v>58</v>
      </c>
      <c r="D24" s="142" t="s">
        <v>80</v>
      </c>
      <c r="E24" s="143">
        <v>0</v>
      </c>
      <c r="F24" s="143">
        <v>1</v>
      </c>
      <c r="G24" s="144">
        <v>1</v>
      </c>
      <c r="H24" s="145"/>
    </row>
    <row r="25" spans="1:8" ht="15.75" thickBot="1">
      <c r="A25" s="152">
        <v>10</v>
      </c>
      <c r="B25" s="153" t="s">
        <v>81</v>
      </c>
      <c r="C25" s="154" t="s">
        <v>56</v>
      </c>
      <c r="D25" s="154" t="s">
        <v>82</v>
      </c>
      <c r="E25" s="155">
        <v>41</v>
      </c>
      <c r="F25" s="155">
        <v>39</v>
      </c>
      <c r="G25" s="156">
        <v>80</v>
      </c>
      <c r="H25" s="157">
        <f>G25</f>
        <v>80</v>
      </c>
    </row>
    <row r="26" spans="1:8" ht="25.5">
      <c r="A26" s="146">
        <v>11</v>
      </c>
      <c r="B26" s="147" t="s">
        <v>83</v>
      </c>
      <c r="C26" s="148" t="s">
        <v>45</v>
      </c>
      <c r="D26" s="148" t="s">
        <v>84</v>
      </c>
      <c r="E26" s="149">
        <v>65</v>
      </c>
      <c r="F26" s="149">
        <v>37</v>
      </c>
      <c r="G26" s="150">
        <v>102</v>
      </c>
      <c r="H26" s="151">
        <f>G26+G27</f>
        <v>109</v>
      </c>
    </row>
    <row r="27" spans="1:8" ht="26.25" thickBot="1">
      <c r="A27" s="140"/>
      <c r="B27" s="141"/>
      <c r="C27" s="142" t="s">
        <v>58</v>
      </c>
      <c r="D27" s="142" t="s">
        <v>85</v>
      </c>
      <c r="E27" s="143">
        <v>0</v>
      </c>
      <c r="F27" s="143">
        <v>7</v>
      </c>
      <c r="G27" s="144">
        <v>7</v>
      </c>
      <c r="H27" s="145"/>
    </row>
    <row r="28" spans="1:8" ht="15.75" thickBot="1">
      <c r="A28" s="152">
        <v>12</v>
      </c>
      <c r="B28" s="153" t="s">
        <v>86</v>
      </c>
      <c r="C28" s="154" t="s">
        <v>56</v>
      </c>
      <c r="D28" s="154" t="s">
        <v>87</v>
      </c>
      <c r="E28" s="155">
        <v>165</v>
      </c>
      <c r="F28" s="155">
        <v>147</v>
      </c>
      <c r="G28" s="156">
        <v>312</v>
      </c>
      <c r="H28" s="157">
        <f>G28</f>
        <v>312</v>
      </c>
    </row>
    <row r="29" spans="1:8" ht="15.75" thickBot="1">
      <c r="A29" s="158">
        <v>13</v>
      </c>
      <c r="B29" s="159" t="s">
        <v>88</v>
      </c>
      <c r="C29" s="154" t="s">
        <v>56</v>
      </c>
      <c r="D29" s="154" t="s">
        <v>89</v>
      </c>
      <c r="E29" s="155">
        <v>132</v>
      </c>
      <c r="F29" s="155">
        <v>78</v>
      </c>
      <c r="G29" s="156">
        <v>210</v>
      </c>
      <c r="H29" s="157">
        <f>G29</f>
        <v>210</v>
      </c>
    </row>
    <row r="30" spans="1:8" ht="15.75" thickBot="1">
      <c r="A30" s="160">
        <v>14</v>
      </c>
      <c r="B30" s="161" t="s">
        <v>90</v>
      </c>
      <c r="C30" s="162" t="s">
        <v>56</v>
      </c>
      <c r="D30" s="162" t="s">
        <v>91</v>
      </c>
      <c r="E30" s="163">
        <v>81</v>
      </c>
      <c r="F30" s="163">
        <v>66</v>
      </c>
      <c r="G30" s="164">
        <v>147</v>
      </c>
      <c r="H30" s="165">
        <f>G30</f>
        <v>147</v>
      </c>
    </row>
    <row r="31" spans="1:8" ht="15">
      <c r="A31" s="166">
        <v>15</v>
      </c>
      <c r="B31" s="167" t="s">
        <v>92</v>
      </c>
      <c r="C31" s="148" t="s">
        <v>56</v>
      </c>
      <c r="D31" s="148" t="s">
        <v>93</v>
      </c>
      <c r="E31" s="149">
        <v>50</v>
      </c>
      <c r="F31" s="149">
        <v>54</v>
      </c>
      <c r="G31" s="150">
        <v>104</v>
      </c>
      <c r="H31" s="151">
        <f>G31+G32</f>
        <v>264</v>
      </c>
    </row>
    <row r="32" spans="1:8" ht="26.25" thickBot="1">
      <c r="A32" s="140"/>
      <c r="B32" s="141"/>
      <c r="C32" s="142" t="s">
        <v>94</v>
      </c>
      <c r="D32" s="142" t="s">
        <v>95</v>
      </c>
      <c r="E32" s="143">
        <v>85</v>
      </c>
      <c r="F32" s="143">
        <v>75</v>
      </c>
      <c r="G32" s="144">
        <v>160</v>
      </c>
      <c r="H32" s="145"/>
    </row>
    <row r="33" spans="1:8" ht="15.75" thickBot="1">
      <c r="A33" s="152">
        <v>16</v>
      </c>
      <c r="B33" s="153" t="s">
        <v>96</v>
      </c>
      <c r="C33" s="154" t="s">
        <v>56</v>
      </c>
      <c r="D33" s="154" t="s">
        <v>97</v>
      </c>
      <c r="E33" s="155">
        <v>144</v>
      </c>
      <c r="F33" s="155">
        <v>141</v>
      </c>
      <c r="G33" s="156">
        <v>285</v>
      </c>
      <c r="H33" s="157">
        <f>G33</f>
        <v>285</v>
      </c>
    </row>
    <row r="34" spans="1:8" ht="15">
      <c r="A34" s="146">
        <v>17</v>
      </c>
      <c r="B34" s="147" t="s">
        <v>98</v>
      </c>
      <c r="C34" s="148" t="s">
        <v>56</v>
      </c>
      <c r="D34" s="148" t="s">
        <v>99</v>
      </c>
      <c r="E34" s="149">
        <v>94</v>
      </c>
      <c r="F34" s="149">
        <v>83</v>
      </c>
      <c r="G34" s="150">
        <v>177</v>
      </c>
      <c r="H34" s="151">
        <f>G34+G35+G36</f>
        <v>196</v>
      </c>
    </row>
    <row r="35" spans="1:8" ht="25.5">
      <c r="A35" s="134"/>
      <c r="B35" s="135"/>
      <c r="C35" s="136" t="s">
        <v>58</v>
      </c>
      <c r="D35" s="136" t="s">
        <v>100</v>
      </c>
      <c r="E35" s="137">
        <v>0</v>
      </c>
      <c r="F35" s="137">
        <v>12</v>
      </c>
      <c r="G35" s="138">
        <v>12</v>
      </c>
      <c r="H35" s="139"/>
    </row>
    <row r="36" spans="1:8" ht="39" thickBot="1">
      <c r="A36" s="140"/>
      <c r="B36" s="141"/>
      <c r="C36" s="142" t="s">
        <v>49</v>
      </c>
      <c r="D36" s="142" t="s">
        <v>101</v>
      </c>
      <c r="E36" s="143">
        <v>0</v>
      </c>
      <c r="F36" s="143">
        <v>7</v>
      </c>
      <c r="G36" s="144">
        <v>7</v>
      </c>
      <c r="H36" s="145"/>
    </row>
    <row r="37" spans="1:8" ht="15.75" thickBot="1">
      <c r="A37" s="152">
        <v>18</v>
      </c>
      <c r="B37" s="153" t="s">
        <v>102</v>
      </c>
      <c r="C37" s="154" t="s">
        <v>56</v>
      </c>
      <c r="D37" s="154" t="s">
        <v>103</v>
      </c>
      <c r="E37" s="155">
        <v>68</v>
      </c>
      <c r="F37" s="155">
        <v>47</v>
      </c>
      <c r="G37" s="156">
        <v>115</v>
      </c>
      <c r="H37" s="157">
        <f>G37</f>
        <v>115</v>
      </c>
    </row>
    <row r="38" spans="1:8" ht="26.25" thickBot="1">
      <c r="A38" s="152">
        <v>19</v>
      </c>
      <c r="B38" s="153" t="s">
        <v>104</v>
      </c>
      <c r="C38" s="154" t="s">
        <v>45</v>
      </c>
      <c r="D38" s="154" t="s">
        <v>105</v>
      </c>
      <c r="E38" s="155">
        <v>61</v>
      </c>
      <c r="F38" s="155">
        <v>53</v>
      </c>
      <c r="G38" s="156">
        <v>114</v>
      </c>
      <c r="H38" s="157">
        <f>G38</f>
        <v>114</v>
      </c>
    </row>
    <row r="39" spans="1:8" ht="26.25" thickBot="1">
      <c r="A39" s="152">
        <v>20</v>
      </c>
      <c r="B39" s="153" t="s">
        <v>106</v>
      </c>
      <c r="C39" s="154" t="s">
        <v>45</v>
      </c>
      <c r="D39" s="154" t="s">
        <v>107</v>
      </c>
      <c r="E39" s="155">
        <v>21</v>
      </c>
      <c r="F39" s="155">
        <v>17</v>
      </c>
      <c r="G39" s="156">
        <v>38</v>
      </c>
      <c r="H39" s="157">
        <f>G39</f>
        <v>38</v>
      </c>
    </row>
    <row r="40" spans="5:8" ht="24" customHeight="1" thickBot="1">
      <c r="E40" s="168">
        <f>SUM(E4:E39)</f>
        <v>1816</v>
      </c>
      <c r="F40" s="169">
        <f>SUM(F4:F39)</f>
        <v>1484</v>
      </c>
      <c r="G40" s="170">
        <f>SUM(G4:G39)</f>
        <v>3300</v>
      </c>
      <c r="H40" s="171">
        <f>SUM(H4:H39)</f>
        <v>3300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Elga Dzedzele</dc:creator>
  <cp:keywords/>
  <dc:description/>
  <cp:lastModifiedBy>Santa Hermane</cp:lastModifiedBy>
  <cp:lastPrinted>2022-01-13T12:35:38Z</cp:lastPrinted>
  <dcterms:created xsi:type="dcterms:W3CDTF">2022-01-10T09:28:24Z</dcterms:created>
  <dcterms:modified xsi:type="dcterms:W3CDTF">2022-01-28T12:31:45Z</dcterms:modified>
  <cp:category/>
  <cp:version/>
  <cp:contentType/>
  <cp:contentStatus/>
</cp:coreProperties>
</file>