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675" yWindow="765" windowWidth="47265" windowHeight="29160" tabRatio="711" activeTab="4"/>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 name="PIELIKUMS" sheetId="9" r:id="rId9"/>
  </sheets>
  <externalReferences>
    <externalReference r:id="rId10"/>
  </externalReferences>
  <definedNames>
    <definedName name="_ftnref1" localSheetId="8">PIELIKUMS!#REF!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S98" i="5" l="1"/>
  <c r="AD98" i="5"/>
  <c r="AK98" i="5" s="1"/>
  <c r="AC98" i="5"/>
  <c r="U98" i="5"/>
  <c r="M98" i="5"/>
  <c r="AT98" i="5" l="1"/>
  <c r="AS267" i="4"/>
  <c r="AK267" i="4"/>
  <c r="AC267" i="4"/>
  <c r="U267" i="4"/>
  <c r="M267" i="4"/>
  <c r="AS253" i="3"/>
  <c r="AD253" i="3"/>
  <c r="AK253" i="3" s="1"/>
  <c r="U253" i="3"/>
  <c r="M253" i="3"/>
  <c r="AT253" i="3" l="1"/>
  <c r="AT21" i="3" l="1"/>
  <c r="AS21" i="3"/>
  <c r="AS279" i="3"/>
  <c r="AK279" i="3"/>
  <c r="AT279" i="3" s="1"/>
  <c r="AS277" i="3"/>
  <c r="AK277" i="3"/>
  <c r="AT277" i="3" s="1"/>
  <c r="AS275" i="3"/>
  <c r="AK275" i="3"/>
  <c r="AS273" i="3"/>
  <c r="AK273" i="3"/>
  <c r="AT273" i="3" s="1"/>
  <c r="AS271" i="3"/>
  <c r="AK271" i="3"/>
  <c r="AS269" i="3"/>
  <c r="AK269" i="3"/>
  <c r="AT269" i="3" s="1"/>
  <c r="AS267" i="3"/>
  <c r="AK267" i="3"/>
  <c r="AS233" i="3"/>
  <c r="AK233" i="3"/>
  <c r="AT275" i="3" l="1"/>
  <c r="AT267" i="3"/>
  <c r="AT233" i="3"/>
  <c r="AT271" i="3"/>
  <c r="AS282" i="3"/>
  <c r="AS281" i="3" s="1"/>
  <c r="AQ281" i="3"/>
  <c r="AP281" i="3"/>
  <c r="AN281" i="3"/>
  <c r="AM281" i="3"/>
  <c r="AL281" i="3"/>
  <c r="AS265" i="3"/>
  <c r="AS263" i="3"/>
  <c r="AS261" i="3"/>
  <c r="AS259" i="3"/>
  <c r="AS257" i="3"/>
  <c r="AS255" i="3"/>
  <c r="AS251" i="3"/>
  <c r="AS249" i="3"/>
  <c r="AS247" i="3"/>
  <c r="AS245" i="3"/>
  <c r="AS243" i="3"/>
  <c r="AS241" i="3"/>
  <c r="AS239" i="3"/>
  <c r="AS237" i="3"/>
  <c r="AS235" i="3"/>
  <c r="AS231" i="3"/>
  <c r="AS229" i="3"/>
  <c r="AS227" i="3"/>
  <c r="AS225" i="3"/>
  <c r="AS223" i="3"/>
  <c r="AS221" i="3"/>
  <c r="AS219" i="3"/>
  <c r="AS217" i="3"/>
  <c r="AS215" i="3"/>
  <c r="AS212" i="3"/>
  <c r="AS210" i="3"/>
  <c r="AS208" i="3"/>
  <c r="AS205" i="3"/>
  <c r="AS201" i="3"/>
  <c r="AS199" i="3"/>
  <c r="AS197" i="3"/>
  <c r="AS195" i="3"/>
  <c r="AS193" i="3"/>
  <c r="AS191" i="3"/>
  <c r="AS189" i="3"/>
  <c r="AS187" i="3"/>
  <c r="AS184" i="3"/>
  <c r="AS182" i="3"/>
  <c r="AS180" i="3"/>
  <c r="AS178" i="3"/>
  <c r="AS177" i="3"/>
  <c r="AS176" i="3"/>
  <c r="AS174" i="3"/>
  <c r="AS172" i="3"/>
  <c r="AS171" i="3"/>
  <c r="AS170" i="3"/>
  <c r="AS169" i="3"/>
  <c r="AS168" i="3"/>
  <c r="AS167" i="3"/>
  <c r="AS165" i="3"/>
  <c r="AS163" i="3"/>
  <c r="AS162" i="3"/>
  <c r="AS161" i="3"/>
  <c r="AS160" i="3"/>
  <c r="AS159" i="3"/>
  <c r="AS158" i="3"/>
  <c r="AS157" i="3"/>
  <c r="AS156" i="3"/>
  <c r="AS155" i="3"/>
  <c r="AS154" i="3"/>
  <c r="AS153" i="3"/>
  <c r="AS152" i="3"/>
  <c r="AS151" i="3"/>
  <c r="AS150" i="3"/>
  <c r="AS149" i="3"/>
  <c r="AS148" i="3"/>
  <c r="AS147" i="3"/>
  <c r="AS146" i="3"/>
  <c r="AS145" i="3"/>
  <c r="AS144" i="3"/>
  <c r="AS143" i="3"/>
  <c r="AS142" i="3"/>
  <c r="AS141" i="3"/>
  <c r="AS140" i="3"/>
  <c r="AS139" i="3"/>
  <c r="AS138" i="3"/>
  <c r="AS137" i="3"/>
  <c r="AS136" i="3"/>
  <c r="AS135" i="3"/>
  <c r="AS134" i="3"/>
  <c r="AS133" i="3"/>
  <c r="AS132" i="3"/>
  <c r="AS131" i="3"/>
  <c r="AS130" i="3"/>
  <c r="AS129" i="3"/>
  <c r="AS128" i="3"/>
  <c r="AS127" i="3"/>
  <c r="AS126" i="3"/>
  <c r="AS125" i="3"/>
  <c r="AS124" i="3"/>
  <c r="AS123" i="3"/>
  <c r="AS122" i="3"/>
  <c r="AS121" i="3"/>
  <c r="AS120" i="3"/>
  <c r="AS119" i="3"/>
  <c r="AS118" i="3"/>
  <c r="AS117" i="3"/>
  <c r="AS116" i="3"/>
  <c r="AS115" i="3"/>
  <c r="AS114" i="3"/>
  <c r="AS113" i="3"/>
  <c r="AS112" i="3"/>
  <c r="AS111" i="3"/>
  <c r="AS110" i="3"/>
  <c r="AS109" i="3"/>
  <c r="AS108" i="3"/>
  <c r="AS107" i="3"/>
  <c r="AS106" i="3"/>
  <c r="AS105" i="3"/>
  <c r="AS104" i="3"/>
  <c r="AS103" i="3"/>
  <c r="AS102" i="3"/>
  <c r="AS101" i="3"/>
  <c r="AS100" i="3"/>
  <c r="AS99" i="3"/>
  <c r="AS97" i="3"/>
  <c r="AS96" i="3"/>
  <c r="AS95" i="3"/>
  <c r="AS94" i="3"/>
  <c r="AS93" i="3"/>
  <c r="AS92" i="3"/>
  <c r="AS91" i="3"/>
  <c r="AS90" i="3"/>
  <c r="AS89" i="3"/>
  <c r="AS88" i="3"/>
  <c r="AS87" i="3"/>
  <c r="AS86" i="3"/>
  <c r="AS85" i="3"/>
  <c r="AS84" i="3"/>
  <c r="AS83" i="3"/>
  <c r="AS82" i="3"/>
  <c r="AS80" i="3"/>
  <c r="AS79" i="3"/>
  <c r="AS78" i="3"/>
  <c r="AS77" i="3"/>
  <c r="AS76" i="3"/>
  <c r="AS75" i="3"/>
  <c r="AS74" i="3"/>
  <c r="AS73" i="3"/>
  <c r="AS72" i="3"/>
  <c r="AS71" i="3"/>
  <c r="AS70" i="3"/>
  <c r="AS69" i="3"/>
  <c r="AS68" i="3"/>
  <c r="AS67" i="3"/>
  <c r="AS66" i="3"/>
  <c r="AS65" i="3"/>
  <c r="AS64" i="3"/>
  <c r="AS63" i="3"/>
  <c r="AS62" i="3"/>
  <c r="AS61" i="3"/>
  <c r="AS60" i="3"/>
  <c r="AS59" i="3"/>
  <c r="AS58" i="3"/>
  <c r="AS57" i="3"/>
  <c r="AS56" i="3"/>
  <c r="AS55" i="3"/>
  <c r="AS53" i="3"/>
  <c r="AS52" i="3"/>
  <c r="AS51" i="3"/>
  <c r="AS50" i="3"/>
  <c r="AS49" i="3"/>
  <c r="AS48" i="3"/>
  <c r="AS47" i="3"/>
  <c r="AS46" i="3"/>
  <c r="AS45" i="3"/>
  <c r="AS44" i="3"/>
  <c r="AS43" i="3"/>
  <c r="AS42" i="3"/>
  <c r="AS41" i="3"/>
  <c r="AS40" i="3"/>
  <c r="AS39" i="3"/>
  <c r="AS38" i="3"/>
  <c r="AS36" i="3"/>
  <c r="AS35" i="3"/>
  <c r="AS32" i="3"/>
  <c r="AS31" i="3"/>
  <c r="AS30" i="3"/>
  <c r="AS29" i="3"/>
  <c r="AS27" i="3"/>
  <c r="AS25" i="3"/>
  <c r="AS24" i="3"/>
  <c r="AS23" i="3"/>
  <c r="AS22" i="3"/>
  <c r="AR21" i="3"/>
  <c r="AQ21" i="3"/>
  <c r="AP21" i="3"/>
  <c r="AO21" i="3"/>
  <c r="AN21" i="3"/>
  <c r="AM21" i="3"/>
  <c r="AL21" i="3"/>
  <c r="AS19" i="3"/>
  <c r="AS17" i="3"/>
  <c r="AS16" i="3"/>
  <c r="AS15" i="3"/>
  <c r="AR14" i="3"/>
  <c r="AQ14" i="3"/>
  <c r="AP14" i="3"/>
  <c r="AO14" i="3"/>
  <c r="AN14" i="3"/>
  <c r="AM14" i="3"/>
  <c r="AL14" i="3"/>
  <c r="AS14" i="3" l="1"/>
  <c r="AQ13" i="3"/>
  <c r="AP13" i="3"/>
  <c r="AM13" i="3"/>
  <c r="AL13" i="3"/>
  <c r="AN13" i="3"/>
  <c r="AS13" i="3"/>
  <c r="F16" i="5" l="1"/>
  <c r="G16" i="5"/>
  <c r="H16" i="5"/>
  <c r="I16" i="5"/>
  <c r="J16" i="5"/>
  <c r="K16" i="5"/>
  <c r="L16" i="5"/>
  <c r="N16" i="5"/>
  <c r="O16" i="5"/>
  <c r="P16" i="5"/>
  <c r="Q16" i="5"/>
  <c r="R16" i="5"/>
  <c r="S16" i="5"/>
  <c r="T16" i="5"/>
  <c r="W16" i="5"/>
  <c r="Y16" i="5"/>
  <c r="Z16" i="5"/>
  <c r="AA16" i="5"/>
  <c r="AB16" i="5"/>
  <c r="AD16" i="5"/>
  <c r="AE16" i="5"/>
  <c r="AF16" i="5"/>
  <c r="AG16" i="5"/>
  <c r="AH16" i="5"/>
  <c r="AI16" i="5"/>
  <c r="AJ16" i="5"/>
  <c r="AL16" i="5"/>
  <c r="AM16" i="5"/>
  <c r="AN16" i="5"/>
  <c r="AO16" i="5"/>
  <c r="AP16" i="5"/>
  <c r="AQ16" i="5"/>
  <c r="AR16" i="5"/>
  <c r="AS123" i="5"/>
  <c r="AK123" i="5"/>
  <c r="AC123" i="5"/>
  <c r="U123" i="5"/>
  <c r="M123" i="5"/>
  <c r="AT123" i="5" l="1"/>
  <c r="AS20" i="1"/>
  <c r="AP20" i="1"/>
  <c r="AP17" i="1" s="1"/>
  <c r="AM20" i="1"/>
  <c r="AH20" i="1"/>
  <c r="AK20" i="1" s="1"/>
  <c r="AC20" i="1"/>
  <c r="U20" i="1"/>
  <c r="M20" i="1"/>
  <c r="AS23" i="1"/>
  <c r="AS22" i="1" s="1"/>
  <c r="AQ22" i="1"/>
  <c r="AP22" i="1"/>
  <c r="AN22" i="1"/>
  <c r="AM22" i="1"/>
  <c r="AL22" i="1"/>
  <c r="AS19" i="1"/>
  <c r="AS18" i="1"/>
  <c r="AQ17" i="1"/>
  <c r="AN17" i="1"/>
  <c r="AM17" i="1"/>
  <c r="AL17" i="1"/>
  <c r="AS16" i="1"/>
  <c r="AS15" i="1"/>
  <c r="AS14" i="1"/>
  <c r="AQ12" i="1"/>
  <c r="AP12" i="1"/>
  <c r="AN12" i="1"/>
  <c r="AM12" i="1"/>
  <c r="AL12" i="1"/>
  <c r="AS11" i="1"/>
  <c r="AS10" i="1" s="1"/>
  <c r="AQ10" i="1"/>
  <c r="AP10" i="1"/>
  <c r="AN10" i="1"/>
  <c r="AM10" i="1"/>
  <c r="AL10" i="1"/>
  <c r="AL9" i="1" s="1"/>
  <c r="AS12" i="1" l="1"/>
  <c r="AT20" i="1"/>
  <c r="AQ9" i="1"/>
  <c r="AN9" i="1"/>
  <c r="AM9" i="1"/>
  <c r="AS17" i="1"/>
  <c r="AS9" i="1" s="1"/>
  <c r="AP9" i="1"/>
  <c r="AS228" i="4" l="1"/>
  <c r="AK228" i="4"/>
  <c r="AC228" i="4"/>
  <c r="U228" i="4"/>
  <c r="M228" i="4"/>
  <c r="AT61" i="4"/>
  <c r="AS266" i="4"/>
  <c r="AS265" i="4" s="1"/>
  <c r="AQ265" i="4"/>
  <c r="AP265" i="4"/>
  <c r="AN265" i="4"/>
  <c r="AM265" i="4"/>
  <c r="AL265" i="4"/>
  <c r="AS264" i="4"/>
  <c r="AS263" i="4" s="1"/>
  <c r="AQ263" i="4"/>
  <c r="AP263" i="4"/>
  <c r="AN263" i="4"/>
  <c r="AM263" i="4"/>
  <c r="AL263" i="4"/>
  <c r="AS262" i="4"/>
  <c r="AS260" i="4"/>
  <c r="AS258" i="4"/>
  <c r="AS256" i="4"/>
  <c r="AS254" i="4"/>
  <c r="AS253" i="4"/>
  <c r="AS252" i="4"/>
  <c r="AS251" i="4"/>
  <c r="AS250" i="4"/>
  <c r="AS249" i="4"/>
  <c r="AS248" i="4"/>
  <c r="AS247" i="4"/>
  <c r="AS246" i="4"/>
  <c r="AS245" i="4"/>
  <c r="AS244" i="4"/>
  <c r="AS243" i="4"/>
  <c r="AS242" i="4"/>
  <c r="AS241" i="4"/>
  <c r="AS240" i="4"/>
  <c r="AS239" i="4"/>
  <c r="AS238" i="4"/>
  <c r="AS237" i="4"/>
  <c r="AQ236" i="4"/>
  <c r="AP236" i="4"/>
  <c r="AN236" i="4"/>
  <c r="AM236" i="4"/>
  <c r="AL236" i="4"/>
  <c r="AS233" i="4"/>
  <c r="AS231" i="4"/>
  <c r="AS230" i="4"/>
  <c r="AS227" i="4"/>
  <c r="AS226" i="4"/>
  <c r="AS225" i="4"/>
  <c r="AS224" i="4"/>
  <c r="AS223" i="4"/>
  <c r="AS222" i="4"/>
  <c r="AS221" i="4"/>
  <c r="AS220" i="4"/>
  <c r="AS219" i="4"/>
  <c r="AS218" i="4"/>
  <c r="AS217" i="4"/>
  <c r="AS216" i="4"/>
  <c r="AS215" i="4"/>
  <c r="AS214" i="4"/>
  <c r="AS213" i="4"/>
  <c r="AS212" i="4"/>
  <c r="AS211" i="4"/>
  <c r="AS210" i="4"/>
  <c r="AS209" i="4"/>
  <c r="AS208" i="4"/>
  <c r="AS207" i="4"/>
  <c r="AS206" i="4"/>
  <c r="AS205" i="4"/>
  <c r="AS204" i="4"/>
  <c r="AS203" i="4"/>
  <c r="AS202" i="4"/>
  <c r="AS201" i="4"/>
  <c r="AS200" i="4"/>
  <c r="AS199" i="4"/>
  <c r="AS198" i="4"/>
  <c r="AS197" i="4"/>
  <c r="AS196" i="4"/>
  <c r="AS195" i="4"/>
  <c r="AS194" i="4"/>
  <c r="AS193" i="4"/>
  <c r="AS192" i="4"/>
  <c r="AS191" i="4"/>
  <c r="AS190" i="4"/>
  <c r="AS189" i="4"/>
  <c r="AS188" i="4"/>
  <c r="AS187" i="4"/>
  <c r="AS186" i="4"/>
  <c r="AS185" i="4"/>
  <c r="AS183" i="4"/>
  <c r="AS182" i="4"/>
  <c r="AS181" i="4"/>
  <c r="AS180" i="4"/>
  <c r="AS179" i="4"/>
  <c r="AS178" i="4"/>
  <c r="AS177" i="4"/>
  <c r="AS176" i="4"/>
  <c r="AS175" i="4"/>
  <c r="AS174" i="4"/>
  <c r="AS173" i="4"/>
  <c r="AS172" i="4"/>
  <c r="AS171" i="4"/>
  <c r="AS170" i="4"/>
  <c r="AS169" i="4"/>
  <c r="AS168" i="4"/>
  <c r="AS167" i="4"/>
  <c r="AS166" i="4"/>
  <c r="AS165" i="4"/>
  <c r="AS164" i="4"/>
  <c r="AS163" i="4"/>
  <c r="AS162" i="4"/>
  <c r="AS161" i="4"/>
  <c r="AS160" i="4"/>
  <c r="AS159" i="4"/>
  <c r="AS158" i="4"/>
  <c r="AS157" i="4"/>
  <c r="AS156" i="4"/>
  <c r="AS155" i="4"/>
  <c r="AS154" i="4"/>
  <c r="AS153" i="4"/>
  <c r="AS152" i="4"/>
  <c r="AS151" i="4"/>
  <c r="AS150" i="4"/>
  <c r="AS149" i="4"/>
  <c r="AS148" i="4"/>
  <c r="AS147" i="4"/>
  <c r="AS146" i="4"/>
  <c r="AS145" i="4"/>
  <c r="AS144" i="4"/>
  <c r="AS143" i="4"/>
  <c r="AS142" i="4"/>
  <c r="AS141" i="4"/>
  <c r="AS140" i="4"/>
  <c r="AS139" i="4"/>
  <c r="AS138" i="4"/>
  <c r="AS137" i="4"/>
  <c r="AS136" i="4"/>
  <c r="AS135" i="4"/>
  <c r="AS134" i="4"/>
  <c r="AS133" i="4"/>
  <c r="AS132" i="4"/>
  <c r="AS131" i="4"/>
  <c r="AS130" i="4"/>
  <c r="AS129" i="4"/>
  <c r="AS128" i="4"/>
  <c r="AS127" i="4"/>
  <c r="AS126" i="4"/>
  <c r="AS125" i="4"/>
  <c r="AS124" i="4"/>
  <c r="AS123" i="4"/>
  <c r="AS122" i="4"/>
  <c r="AS121" i="4"/>
  <c r="AS120" i="4"/>
  <c r="AS119" i="4"/>
  <c r="AS118" i="4"/>
  <c r="AS117" i="4"/>
  <c r="AS116" i="4"/>
  <c r="AS115" i="4"/>
  <c r="AS114" i="4"/>
  <c r="AS113" i="4"/>
  <c r="AS112" i="4"/>
  <c r="AS111" i="4"/>
  <c r="AS110" i="4"/>
  <c r="AS109" i="4"/>
  <c r="AS108" i="4"/>
  <c r="AS107" i="4"/>
  <c r="AS106" i="4"/>
  <c r="AS105" i="4"/>
  <c r="AS104" i="4"/>
  <c r="AS103" i="4"/>
  <c r="AS102" i="4"/>
  <c r="AS101" i="4"/>
  <c r="AS100" i="4"/>
  <c r="AS99" i="4"/>
  <c r="AS98" i="4"/>
  <c r="AS97" i="4"/>
  <c r="AS96" i="4"/>
  <c r="AS95" i="4"/>
  <c r="AS94" i="4"/>
  <c r="AS93" i="4"/>
  <c r="AS92" i="4"/>
  <c r="AS91" i="4"/>
  <c r="AS90" i="4"/>
  <c r="AS89" i="4"/>
  <c r="AS88" i="4"/>
  <c r="AS87" i="4"/>
  <c r="AS86" i="4"/>
  <c r="AS85" i="4"/>
  <c r="AS84" i="4"/>
  <c r="AS83" i="4"/>
  <c r="AS82" i="4"/>
  <c r="AS81" i="4"/>
  <c r="AS80" i="4"/>
  <c r="AS79" i="4"/>
  <c r="AS78" i="4"/>
  <c r="AS77" i="4"/>
  <c r="AS76" i="4"/>
  <c r="AS74" i="4"/>
  <c r="AS73" i="4"/>
  <c r="AS72" i="4"/>
  <c r="AS71" i="4"/>
  <c r="AS70" i="4"/>
  <c r="AS69" i="4"/>
  <c r="AS68" i="4"/>
  <c r="AS67" i="4"/>
  <c r="AS66" i="4"/>
  <c r="AS65" i="4"/>
  <c r="AS64" i="4"/>
  <c r="AS63" i="4"/>
  <c r="AS60" i="4"/>
  <c r="AS59" i="4"/>
  <c r="AS58" i="4"/>
  <c r="AS57" i="4"/>
  <c r="AS56" i="4"/>
  <c r="AS55" i="4"/>
  <c r="AS54" i="4"/>
  <c r="AS53" i="4"/>
  <c r="AS52" i="4"/>
  <c r="AS51" i="4"/>
  <c r="AS50" i="4"/>
  <c r="AS49" i="4"/>
  <c r="AS48" i="4"/>
  <c r="AS47" i="4"/>
  <c r="AS46" i="4"/>
  <c r="AS45" i="4"/>
  <c r="AS44" i="4"/>
  <c r="AS43" i="4"/>
  <c r="AS42" i="4"/>
  <c r="AS41" i="4"/>
  <c r="AS40" i="4"/>
  <c r="AS39" i="4"/>
  <c r="AS38" i="4"/>
  <c r="AS37" i="4"/>
  <c r="AS36" i="4"/>
  <c r="AS35" i="4"/>
  <c r="AS34" i="4"/>
  <c r="AS33" i="4"/>
  <c r="AS32" i="4"/>
  <c r="AS31" i="4"/>
  <c r="AS29" i="4"/>
  <c r="AS28" i="4"/>
  <c r="AS26" i="4"/>
  <c r="AS25" i="4"/>
  <c r="AR24" i="4"/>
  <c r="AQ24" i="4"/>
  <c r="AP24" i="4"/>
  <c r="AO24" i="4"/>
  <c r="AN24" i="4"/>
  <c r="AM24" i="4"/>
  <c r="AL24" i="4"/>
  <c r="AS23" i="4"/>
  <c r="AS22" i="4"/>
  <c r="AS21" i="4"/>
  <c r="AS20" i="4"/>
  <c r="AS19" i="4"/>
  <c r="AS18" i="4"/>
  <c r="AS17" i="4"/>
  <c r="AS16" i="4"/>
  <c r="AS15" i="4"/>
  <c r="AQ14" i="4"/>
  <c r="AP14" i="4"/>
  <c r="AN14" i="4"/>
  <c r="AM14" i="4"/>
  <c r="AL14" i="4"/>
  <c r="AS19" i="2"/>
  <c r="AK19" i="2"/>
  <c r="AC19" i="2"/>
  <c r="U19" i="2"/>
  <c r="M19" i="2"/>
  <c r="AS28" i="2"/>
  <c r="AS27" i="2" s="1"/>
  <c r="AQ27" i="2"/>
  <c r="AP27" i="2"/>
  <c r="AN27" i="2"/>
  <c r="AM27" i="2"/>
  <c r="AL27" i="2"/>
  <c r="AS26" i="2"/>
  <c r="AS25" i="2"/>
  <c r="AS24" i="2" s="1"/>
  <c r="AQ24" i="2"/>
  <c r="AP24" i="2"/>
  <c r="AN24" i="2"/>
  <c r="AM24" i="2"/>
  <c r="AL24" i="2"/>
  <c r="AS23" i="2"/>
  <c r="AS21" i="2"/>
  <c r="AS18" i="2"/>
  <c r="AR17" i="2"/>
  <c r="AQ17" i="2"/>
  <c r="AP17" i="2"/>
  <c r="AO17" i="2"/>
  <c r="AN17" i="2"/>
  <c r="AM17" i="2"/>
  <c r="AL17" i="2"/>
  <c r="AS15" i="2"/>
  <c r="AS14" i="2"/>
  <c r="AQ13" i="2"/>
  <c r="AP13" i="2"/>
  <c r="AN13" i="2"/>
  <c r="AM13" i="2"/>
  <c r="AL13" i="2"/>
  <c r="AS121" i="5"/>
  <c r="AK121" i="5"/>
  <c r="AC121" i="5"/>
  <c r="U121" i="5"/>
  <c r="M121" i="5"/>
  <c r="AS17" i="5"/>
  <c r="AS129" i="5"/>
  <c r="AS128" i="5" s="1"/>
  <c r="AQ128" i="5"/>
  <c r="AP128" i="5"/>
  <c r="AN128" i="5"/>
  <c r="AM128" i="5"/>
  <c r="AL128" i="5"/>
  <c r="AS127" i="5"/>
  <c r="AS126" i="5"/>
  <c r="AQ126" i="5"/>
  <c r="AP126" i="5"/>
  <c r="AN126" i="5"/>
  <c r="AM126" i="5"/>
  <c r="AL126" i="5"/>
  <c r="AS118" i="5"/>
  <c r="AS116" i="5"/>
  <c r="AS114" i="5"/>
  <c r="AS112" i="5"/>
  <c r="AS110" i="5"/>
  <c r="AS108" i="5"/>
  <c r="AS106" i="5"/>
  <c r="AS105" i="5"/>
  <c r="AS104" i="5"/>
  <c r="AS103" i="5"/>
  <c r="AS102" i="5"/>
  <c r="AS101" i="5"/>
  <c r="AS100" i="5"/>
  <c r="AS97" i="5"/>
  <c r="AS96" i="5"/>
  <c r="AS95" i="5"/>
  <c r="AS94" i="5"/>
  <c r="AS93" i="5"/>
  <c r="AS92" i="5"/>
  <c r="AS91" i="5"/>
  <c r="AS90" i="5"/>
  <c r="AS89" i="5"/>
  <c r="AS88" i="5"/>
  <c r="AS87" i="5"/>
  <c r="AS86" i="5"/>
  <c r="AS85" i="5"/>
  <c r="AS84" i="5"/>
  <c r="AS83" i="5"/>
  <c r="AS82" i="5"/>
  <c r="AS81" i="5"/>
  <c r="AS80" i="5"/>
  <c r="AS79" i="5"/>
  <c r="AS78" i="5"/>
  <c r="AS77" i="5"/>
  <c r="AS76" i="5"/>
  <c r="AS75" i="5"/>
  <c r="AS74" i="5"/>
  <c r="AS73" i="5"/>
  <c r="AS72" i="5"/>
  <c r="AS71" i="5"/>
  <c r="AS70" i="5"/>
  <c r="AS69" i="5"/>
  <c r="AS68" i="5"/>
  <c r="AS67" i="5"/>
  <c r="AS66" i="5"/>
  <c r="AS65" i="5"/>
  <c r="AS64" i="5"/>
  <c r="AS63" i="5"/>
  <c r="AS62" i="5"/>
  <c r="AS61" i="5"/>
  <c r="AS60" i="5"/>
  <c r="AS59" i="5"/>
  <c r="AS58" i="5"/>
  <c r="AS57" i="5"/>
  <c r="AS56" i="5"/>
  <c r="AS55" i="5"/>
  <c r="AS54" i="5"/>
  <c r="AS53" i="5"/>
  <c r="AS52" i="5"/>
  <c r="AS51" i="5"/>
  <c r="AS50" i="5"/>
  <c r="AS49" i="5"/>
  <c r="AS48" i="5"/>
  <c r="AS47" i="5"/>
  <c r="AS46" i="5"/>
  <c r="AS45" i="5"/>
  <c r="AS44" i="5"/>
  <c r="AS43" i="5"/>
  <c r="AS42" i="5"/>
  <c r="AS41" i="5"/>
  <c r="AS40" i="5"/>
  <c r="AS39" i="5"/>
  <c r="AS38" i="5"/>
  <c r="AS37" i="5"/>
  <c r="AS36" i="5"/>
  <c r="AS35" i="5"/>
  <c r="AS34" i="5"/>
  <c r="AS33" i="5"/>
  <c r="AS32" i="5"/>
  <c r="AS31" i="5"/>
  <c r="AS30" i="5"/>
  <c r="AS29" i="5"/>
  <c r="AS28" i="5"/>
  <c r="AS27" i="5"/>
  <c r="AS26" i="5"/>
  <c r="AS25" i="5"/>
  <c r="AS24" i="5"/>
  <c r="AS23" i="5"/>
  <c r="AS22" i="5"/>
  <c r="AS21" i="5"/>
  <c r="AS20" i="5"/>
  <c r="AS19" i="5"/>
  <c r="AS18" i="5"/>
  <c r="AS15" i="5"/>
  <c r="AS14" i="5" s="1"/>
  <c r="AQ14" i="5"/>
  <c r="AP14" i="5"/>
  <c r="AN14" i="5"/>
  <c r="AM14" i="5"/>
  <c r="AL14" i="5"/>
  <c r="AL13" i="5" s="1"/>
  <c r="AS16" i="5" l="1"/>
  <c r="AS13" i="5" s="1"/>
  <c r="AN13" i="5"/>
  <c r="AP13" i="5"/>
  <c r="AM13" i="5"/>
  <c r="AQ13" i="4"/>
  <c r="AM13" i="4"/>
  <c r="AL13" i="4"/>
  <c r="AT228" i="4"/>
  <c r="AS14" i="4"/>
  <c r="AN13" i="4"/>
  <c r="AS236" i="4"/>
  <c r="AP13" i="4"/>
  <c r="AS24" i="4"/>
  <c r="AQ13" i="5"/>
  <c r="AT121" i="5"/>
  <c r="AT19" i="2"/>
  <c r="AN12" i="2"/>
  <c r="AS17" i="2"/>
  <c r="AL12" i="2"/>
  <c r="AM12" i="2"/>
  <c r="AQ12" i="2"/>
  <c r="AS13" i="2"/>
  <c r="AP12" i="2"/>
  <c r="AS13" i="4" l="1"/>
  <c r="AS12" i="2"/>
  <c r="AK36" i="3"/>
  <c r="AC36" i="3"/>
  <c r="U36" i="3"/>
  <c r="M36" i="3"/>
  <c r="AT36" i="3" l="1"/>
  <c r="AK265" i="3"/>
  <c r="AC265" i="3"/>
  <c r="U265" i="3"/>
  <c r="M265" i="3"/>
  <c r="AK263" i="3"/>
  <c r="AC263" i="3"/>
  <c r="U263" i="3"/>
  <c r="M263" i="3"/>
  <c r="AK261" i="3"/>
  <c r="AC261" i="3"/>
  <c r="U261" i="3"/>
  <c r="M261" i="3"/>
  <c r="AK118" i="5"/>
  <c r="AT118" i="5" s="1"/>
  <c r="AK260" i="4"/>
  <c r="AT260" i="4" s="1"/>
  <c r="AT261" i="3" l="1"/>
  <c r="AT263" i="3"/>
  <c r="AT265" i="3"/>
  <c r="AK259" i="3"/>
  <c r="U259" i="3"/>
  <c r="M259" i="3"/>
  <c r="AT259" i="3" l="1"/>
  <c r="AK257" i="3"/>
  <c r="U257" i="3"/>
  <c r="M257" i="3"/>
  <c r="AK255" i="3"/>
  <c r="U255" i="3"/>
  <c r="M255" i="3"/>
  <c r="AK26" i="4"/>
  <c r="AC26" i="4"/>
  <c r="AK97" i="3"/>
  <c r="AC97" i="3"/>
  <c r="U97" i="3"/>
  <c r="M97" i="3"/>
  <c r="AT97" i="3" l="1"/>
  <c r="AT257" i="3"/>
  <c r="AT255" i="3"/>
  <c r="AT26" i="4"/>
  <c r="M215" i="3"/>
  <c r="U215" i="3"/>
  <c r="AC215" i="3"/>
  <c r="AK215" i="3"/>
  <c r="AK217" i="3"/>
  <c r="AT217" i="3" s="1"/>
  <c r="AK219" i="3"/>
  <c r="AT219" i="3" s="1"/>
  <c r="AK221" i="3"/>
  <c r="AT221" i="3" s="1"/>
  <c r="AC223" i="3"/>
  <c r="AK223" i="3"/>
  <c r="AC225" i="3"/>
  <c r="AK225" i="3"/>
  <c r="AC227" i="3"/>
  <c r="AK227" i="3"/>
  <c r="AC229" i="3"/>
  <c r="AK229" i="3"/>
  <c r="AK231" i="3"/>
  <c r="AT231" i="3" s="1"/>
  <c r="AK235" i="3"/>
  <c r="AT235" i="3" s="1"/>
  <c r="AK237" i="3"/>
  <c r="AT237" i="3" s="1"/>
  <c r="AK239" i="3"/>
  <c r="AT239" i="3" s="1"/>
  <c r="AK241" i="3"/>
  <c r="AT241" i="3" s="1"/>
  <c r="AK243" i="3"/>
  <c r="AT243" i="3" s="1"/>
  <c r="AK245" i="3"/>
  <c r="AT245" i="3" s="1"/>
  <c r="AK247" i="3"/>
  <c r="AT247" i="3" s="1"/>
  <c r="AK249" i="3"/>
  <c r="AT249" i="3" s="1"/>
  <c r="AK251" i="3"/>
  <c r="AT251" i="3" s="1"/>
  <c r="AT227" i="3" l="1"/>
  <c r="AT223" i="3"/>
  <c r="AT215" i="3"/>
  <c r="AT229" i="3"/>
  <c r="AT225" i="3"/>
  <c r="AK233" i="4" l="1"/>
  <c r="AT233" i="4" s="1"/>
  <c r="AK258" i="4"/>
  <c r="AT258" i="4" s="1"/>
  <c r="AK20" i="7"/>
  <c r="AL20" i="7" s="1"/>
  <c r="AD22" i="1"/>
  <c r="AF15" i="2"/>
  <c r="AF13" i="2" s="1"/>
  <c r="AD80" i="3"/>
  <c r="AK80" i="3" s="1"/>
  <c r="AK116" i="5"/>
  <c r="AT116" i="5" s="1"/>
  <c r="AE142" i="3"/>
  <c r="AK142" i="3" s="1"/>
  <c r="AK32" i="3"/>
  <c r="AK18" i="2"/>
  <c r="AK17" i="3"/>
  <c r="M231" i="4"/>
  <c r="U231" i="4"/>
  <c r="AC231" i="4"/>
  <c r="AK231" i="4"/>
  <c r="AC21" i="2"/>
  <c r="AC18" i="2"/>
  <c r="AC15" i="2"/>
  <c r="F10" i="1"/>
  <c r="G10" i="1"/>
  <c r="H10" i="1"/>
  <c r="J10" i="1"/>
  <c r="K10" i="1"/>
  <c r="O10" i="1"/>
  <c r="P10" i="1"/>
  <c r="R10" i="1"/>
  <c r="S10" i="1"/>
  <c r="V10" i="1"/>
  <c r="W10" i="1"/>
  <c r="X10" i="1"/>
  <c r="Z10" i="1"/>
  <c r="AA10" i="1"/>
  <c r="AD10" i="1"/>
  <c r="AE10" i="1"/>
  <c r="AF10" i="1"/>
  <c r="AH10" i="1"/>
  <c r="AI10" i="1"/>
  <c r="M11" i="1"/>
  <c r="M10" i="1" s="1"/>
  <c r="N11" i="1"/>
  <c r="U11" i="1" s="1"/>
  <c r="AC11" i="1"/>
  <c r="AK11" i="1"/>
  <c r="AK10" i="1" s="1"/>
  <c r="F12" i="1"/>
  <c r="G12" i="1"/>
  <c r="H12" i="1"/>
  <c r="J12" i="1"/>
  <c r="K12" i="1"/>
  <c r="N12" i="1"/>
  <c r="O12" i="1"/>
  <c r="P12" i="1"/>
  <c r="R12" i="1"/>
  <c r="S12" i="1"/>
  <c r="V12" i="1"/>
  <c r="W12" i="1"/>
  <c r="X12" i="1"/>
  <c r="Z12" i="1"/>
  <c r="AA12" i="1"/>
  <c r="AD12" i="1"/>
  <c r="AE12" i="1"/>
  <c r="AF12" i="1"/>
  <c r="AH12" i="1"/>
  <c r="AI12" i="1"/>
  <c r="M14" i="1"/>
  <c r="U14" i="1"/>
  <c r="AC14" i="1"/>
  <c r="AK14" i="1"/>
  <c r="M15" i="1"/>
  <c r="U15" i="1"/>
  <c r="AC15" i="1"/>
  <c r="AK15" i="1"/>
  <c r="M16" i="1"/>
  <c r="U16" i="1"/>
  <c r="AC16" i="1"/>
  <c r="AK16" i="1"/>
  <c r="F17" i="1"/>
  <c r="G17" i="1"/>
  <c r="H17" i="1"/>
  <c r="J17" i="1"/>
  <c r="K17" i="1"/>
  <c r="N17" i="1"/>
  <c r="O17" i="1"/>
  <c r="P17" i="1"/>
  <c r="R17" i="1"/>
  <c r="S17" i="1"/>
  <c r="V17" i="1"/>
  <c r="W17" i="1"/>
  <c r="X17" i="1"/>
  <c r="Z17" i="1"/>
  <c r="AA17" i="1"/>
  <c r="AD17" i="1"/>
  <c r="AE17" i="1"/>
  <c r="AF17" i="1"/>
  <c r="AH17" i="1"/>
  <c r="AI17" i="1"/>
  <c r="M18" i="1"/>
  <c r="U18" i="1"/>
  <c r="AC18" i="1"/>
  <c r="AK18" i="1"/>
  <c r="M19" i="1"/>
  <c r="U19" i="1"/>
  <c r="AC19" i="1"/>
  <c r="AK19" i="1"/>
  <c r="F22" i="1"/>
  <c r="G22" i="1"/>
  <c r="H22" i="1"/>
  <c r="J22" i="1"/>
  <c r="K22" i="1"/>
  <c r="N22" i="1"/>
  <c r="O22" i="1"/>
  <c r="P22" i="1"/>
  <c r="R22" i="1"/>
  <c r="S22" i="1"/>
  <c r="S9" i="1" s="1"/>
  <c r="M13" i="8" s="1"/>
  <c r="V22" i="1"/>
  <c r="W22" i="1"/>
  <c r="X22" i="1"/>
  <c r="Z22" i="1"/>
  <c r="AA22" i="1"/>
  <c r="AE22" i="1"/>
  <c r="AF22" i="1"/>
  <c r="AH22" i="1"/>
  <c r="AI22" i="1"/>
  <c r="M23" i="1"/>
  <c r="M22" i="1" s="1"/>
  <c r="U23" i="1"/>
  <c r="U22" i="1" s="1"/>
  <c r="AC23" i="1"/>
  <c r="AC22" i="1" s="1"/>
  <c r="AK23" i="1"/>
  <c r="AK22" i="1" s="1"/>
  <c r="B26" i="1"/>
  <c r="F13" i="2"/>
  <c r="G13" i="2"/>
  <c r="H13" i="2"/>
  <c r="N13" i="2"/>
  <c r="O13" i="2"/>
  <c r="P13" i="2"/>
  <c r="V13" i="2"/>
  <c r="W13" i="2"/>
  <c r="X13" i="2"/>
  <c r="Z13" i="2"/>
  <c r="AA13" i="2"/>
  <c r="AD13" i="2"/>
  <c r="AE13" i="2"/>
  <c r="AH13" i="2"/>
  <c r="AI13" i="2"/>
  <c r="M14" i="2"/>
  <c r="M13" i="2" s="1"/>
  <c r="U14" i="2"/>
  <c r="U13" i="2" s="1"/>
  <c r="AC14" i="2"/>
  <c r="AK14" i="2"/>
  <c r="M15" i="2"/>
  <c r="U15" i="2"/>
  <c r="G17" i="2"/>
  <c r="H17" i="2"/>
  <c r="I17" i="2"/>
  <c r="J17" i="2"/>
  <c r="J13" i="2" s="1"/>
  <c r="K17" i="2"/>
  <c r="K13" i="2" s="1"/>
  <c r="L17" i="2"/>
  <c r="N17" i="2"/>
  <c r="P17" i="2"/>
  <c r="Q17" i="2"/>
  <c r="R17" i="2"/>
  <c r="R13" i="2" s="1"/>
  <c r="S17" i="2"/>
  <c r="S13" i="2" s="1"/>
  <c r="T17" i="2"/>
  <c r="V17" i="2"/>
  <c r="W17" i="2"/>
  <c r="X17" i="2"/>
  <c r="Y17" i="2"/>
  <c r="Z17" i="2"/>
  <c r="AA17" i="2"/>
  <c r="AB17" i="2"/>
  <c r="AD17" i="2"/>
  <c r="AE17" i="2"/>
  <c r="AF17" i="2"/>
  <c r="AG17" i="2"/>
  <c r="AH17" i="2"/>
  <c r="AI17" i="2"/>
  <c r="AJ17" i="2"/>
  <c r="F18" i="2"/>
  <c r="F17" i="2" s="1"/>
  <c r="O18" i="2"/>
  <c r="U18" i="2" s="1"/>
  <c r="M21" i="2"/>
  <c r="U21" i="2"/>
  <c r="AK21" i="2"/>
  <c r="M23" i="2"/>
  <c r="U23" i="2"/>
  <c r="AC23" i="2"/>
  <c r="AK23" i="2"/>
  <c r="F24" i="2"/>
  <c r="G24" i="2"/>
  <c r="H24" i="2"/>
  <c r="J24" i="2"/>
  <c r="K24" i="2"/>
  <c r="N24" i="2"/>
  <c r="O24" i="2"/>
  <c r="P24" i="2"/>
  <c r="R24" i="2"/>
  <c r="S24" i="2"/>
  <c r="V24" i="2"/>
  <c r="W24" i="2"/>
  <c r="X24" i="2"/>
  <c r="Z24" i="2"/>
  <c r="AA24" i="2"/>
  <c r="AD24" i="2"/>
  <c r="AE24" i="2"/>
  <c r="AF24" i="2"/>
  <c r="AH24" i="2"/>
  <c r="AI24" i="2"/>
  <c r="M25" i="2"/>
  <c r="M24" i="2" s="1"/>
  <c r="U25" i="2"/>
  <c r="U24" i="2" s="1"/>
  <c r="AC25" i="2"/>
  <c r="AC24" i="2" s="1"/>
  <c r="AK25" i="2"/>
  <c r="AK24" i="2" s="1"/>
  <c r="M26" i="2"/>
  <c r="U26" i="2"/>
  <c r="AC26" i="2"/>
  <c r="AK26" i="2"/>
  <c r="F27" i="2"/>
  <c r="G27" i="2"/>
  <c r="H27" i="2"/>
  <c r="J27" i="2"/>
  <c r="K27" i="2"/>
  <c r="N27" i="2"/>
  <c r="O27" i="2"/>
  <c r="P27" i="2"/>
  <c r="R27" i="2"/>
  <c r="S27" i="2"/>
  <c r="V27" i="2"/>
  <c r="W27" i="2"/>
  <c r="X27" i="2"/>
  <c r="Z27" i="2"/>
  <c r="AA27" i="2"/>
  <c r="AA12" i="2" s="1"/>
  <c r="S14" i="8" s="1"/>
  <c r="AD27" i="2"/>
  <c r="AE27" i="2"/>
  <c r="AF27" i="2"/>
  <c r="AH27" i="2"/>
  <c r="AI27" i="2"/>
  <c r="M28" i="2"/>
  <c r="M27" i="2" s="1"/>
  <c r="U28" i="2"/>
  <c r="AC28" i="2"/>
  <c r="AC27" i="2" s="1"/>
  <c r="AK28" i="2"/>
  <c r="AK27" i="2" s="1"/>
  <c r="F14" i="3"/>
  <c r="G14" i="3"/>
  <c r="H14" i="3"/>
  <c r="I14" i="3"/>
  <c r="J14" i="3"/>
  <c r="K14" i="3"/>
  <c r="L14" i="3"/>
  <c r="N14" i="3"/>
  <c r="O14" i="3"/>
  <c r="P14" i="3"/>
  <c r="Q14" i="3"/>
  <c r="R14" i="3"/>
  <c r="S14" i="3"/>
  <c r="T14" i="3"/>
  <c r="V14" i="3"/>
  <c r="W14" i="3"/>
  <c r="X14" i="3"/>
  <c r="Y14" i="3"/>
  <c r="Z14" i="3"/>
  <c r="AA14" i="3"/>
  <c r="AB14" i="3"/>
  <c r="AD14" i="3"/>
  <c r="AE14" i="3"/>
  <c r="AF14" i="3"/>
  <c r="AG14" i="3"/>
  <c r="AH14" i="3"/>
  <c r="AI14" i="3"/>
  <c r="AJ14" i="3"/>
  <c r="M15" i="3"/>
  <c r="U15" i="3"/>
  <c r="AC15" i="3"/>
  <c r="AK15" i="3"/>
  <c r="M16" i="3"/>
  <c r="U16" i="3"/>
  <c r="AC16" i="3"/>
  <c r="AK16" i="3"/>
  <c r="M17" i="3"/>
  <c r="U17" i="3"/>
  <c r="AC17" i="3"/>
  <c r="M19" i="3"/>
  <c r="U19" i="3"/>
  <c r="AC19" i="3"/>
  <c r="AT19" i="3" s="1"/>
  <c r="AK19" i="3"/>
  <c r="H21" i="3"/>
  <c r="J21" i="3"/>
  <c r="K21" i="3"/>
  <c r="Q21" i="3"/>
  <c r="S21" i="3"/>
  <c r="T21" i="3"/>
  <c r="W21" i="3"/>
  <c r="Y21" i="3"/>
  <c r="Z21" i="3"/>
  <c r="AA21" i="3"/>
  <c r="AB21" i="3"/>
  <c r="AG21" i="3"/>
  <c r="AH21" i="3"/>
  <c r="AI21" i="3"/>
  <c r="AJ21" i="3"/>
  <c r="M22" i="3"/>
  <c r="U22" i="3"/>
  <c r="AC22" i="3"/>
  <c r="AK22" i="3"/>
  <c r="M23" i="3"/>
  <c r="U23" i="3"/>
  <c r="AC23" i="3"/>
  <c r="AK23" i="3"/>
  <c r="M24" i="3"/>
  <c r="N24" i="3"/>
  <c r="O24" i="3"/>
  <c r="AC24" i="3"/>
  <c r="AK24" i="3"/>
  <c r="M25" i="3"/>
  <c r="U25" i="3"/>
  <c r="AC25" i="3"/>
  <c r="AT25" i="3" s="1"/>
  <c r="AK25" i="3"/>
  <c r="M27" i="3"/>
  <c r="U27" i="3"/>
  <c r="V27" i="3"/>
  <c r="AC27" i="3" s="1"/>
  <c r="AT27" i="3" s="1"/>
  <c r="AK27" i="3"/>
  <c r="M29" i="3"/>
  <c r="O29" i="3"/>
  <c r="U29" i="3" s="1"/>
  <c r="AC29" i="3"/>
  <c r="AT29" i="3" s="1"/>
  <c r="AK29" i="3"/>
  <c r="F30" i="3"/>
  <c r="M30" i="3" s="1"/>
  <c r="U30" i="3"/>
  <c r="AC30" i="3"/>
  <c r="AT30" i="3" s="1"/>
  <c r="AK30" i="3"/>
  <c r="M31" i="3"/>
  <c r="U31" i="3"/>
  <c r="AC31" i="3"/>
  <c r="AT31" i="3" s="1"/>
  <c r="AK31" i="3"/>
  <c r="M32" i="3"/>
  <c r="V32" i="3"/>
  <c r="AC32" i="3" s="1"/>
  <c r="AT32" i="3" s="1"/>
  <c r="M35" i="3"/>
  <c r="U35" i="3"/>
  <c r="AC35" i="3"/>
  <c r="AK35" i="3"/>
  <c r="M38" i="3"/>
  <c r="U38" i="3"/>
  <c r="AC38" i="3"/>
  <c r="AK38" i="3"/>
  <c r="M39" i="3"/>
  <c r="U39" i="3"/>
  <c r="AC39" i="3"/>
  <c r="AK39" i="3"/>
  <c r="M40" i="3"/>
  <c r="U40" i="3"/>
  <c r="AC40" i="3"/>
  <c r="AK40" i="3"/>
  <c r="M41" i="3"/>
  <c r="U41" i="3"/>
  <c r="AC41" i="3"/>
  <c r="AK41" i="3"/>
  <c r="M42" i="3"/>
  <c r="U42" i="3"/>
  <c r="AC42" i="3"/>
  <c r="AK42" i="3"/>
  <c r="M43" i="3"/>
  <c r="U43" i="3"/>
  <c r="AC43" i="3"/>
  <c r="AK43" i="3"/>
  <c r="M44" i="3"/>
  <c r="U44" i="3"/>
  <c r="AC44" i="3"/>
  <c r="AK44" i="3"/>
  <c r="M45" i="3"/>
  <c r="U45" i="3"/>
  <c r="AC45" i="3"/>
  <c r="AK45" i="3"/>
  <c r="M46" i="3"/>
  <c r="U46" i="3"/>
  <c r="AC46" i="3"/>
  <c r="AK46" i="3"/>
  <c r="M47" i="3"/>
  <c r="U47" i="3"/>
  <c r="AC47" i="3"/>
  <c r="AK47" i="3"/>
  <c r="M48" i="3"/>
  <c r="U48" i="3"/>
  <c r="AC48" i="3"/>
  <c r="AK48" i="3"/>
  <c r="M49" i="3"/>
  <c r="U49" i="3"/>
  <c r="AC49" i="3"/>
  <c r="AK49" i="3"/>
  <c r="M50" i="3"/>
  <c r="U50" i="3"/>
  <c r="AC50" i="3"/>
  <c r="AK50" i="3"/>
  <c r="M51" i="3"/>
  <c r="U51" i="3"/>
  <c r="AC51" i="3"/>
  <c r="AK51" i="3"/>
  <c r="M52" i="3"/>
  <c r="U52" i="3"/>
  <c r="AC52" i="3"/>
  <c r="AK52" i="3"/>
  <c r="M53" i="3"/>
  <c r="U53" i="3"/>
  <c r="V53" i="3"/>
  <c r="AC53" i="3" s="1"/>
  <c r="AK53" i="3"/>
  <c r="M55" i="3"/>
  <c r="U55" i="3"/>
  <c r="AC55" i="3"/>
  <c r="AK55" i="3"/>
  <c r="M56" i="3"/>
  <c r="U56" i="3"/>
  <c r="AC56" i="3"/>
  <c r="AK56" i="3"/>
  <c r="M57" i="3"/>
  <c r="U57" i="3"/>
  <c r="AC57" i="3"/>
  <c r="AK57" i="3"/>
  <c r="M58" i="3"/>
  <c r="U58" i="3"/>
  <c r="AC58" i="3"/>
  <c r="AK58" i="3"/>
  <c r="M59" i="3"/>
  <c r="U59" i="3"/>
  <c r="AC59" i="3"/>
  <c r="AK59" i="3"/>
  <c r="M60" i="3"/>
  <c r="U60" i="3"/>
  <c r="AC60" i="3"/>
  <c r="AK60" i="3"/>
  <c r="M61" i="3"/>
  <c r="U61" i="3"/>
  <c r="AC61" i="3"/>
  <c r="AK61" i="3"/>
  <c r="M62" i="3"/>
  <c r="U62" i="3"/>
  <c r="AC62" i="3"/>
  <c r="AK62" i="3"/>
  <c r="M63" i="3"/>
  <c r="U63" i="3"/>
  <c r="AC63" i="3"/>
  <c r="AK63" i="3"/>
  <c r="M64" i="3"/>
  <c r="U64" i="3"/>
  <c r="AC64" i="3"/>
  <c r="AK64" i="3"/>
  <c r="M65" i="3"/>
  <c r="U65" i="3"/>
  <c r="AC65" i="3"/>
  <c r="AK65" i="3"/>
  <c r="M66" i="3"/>
  <c r="U66" i="3"/>
  <c r="AC66" i="3"/>
  <c r="AK66" i="3"/>
  <c r="M67" i="3"/>
  <c r="U67" i="3"/>
  <c r="AC67" i="3"/>
  <c r="AK67" i="3"/>
  <c r="M68" i="3"/>
  <c r="U68" i="3"/>
  <c r="AC68" i="3"/>
  <c r="AK68" i="3"/>
  <c r="F69" i="3"/>
  <c r="M69" i="3" s="1"/>
  <c r="U69" i="3"/>
  <c r="AC69" i="3"/>
  <c r="AK69" i="3"/>
  <c r="M70" i="3"/>
  <c r="U70" i="3"/>
  <c r="AC70" i="3"/>
  <c r="AK70" i="3"/>
  <c r="M71" i="3"/>
  <c r="U71" i="3"/>
  <c r="AC71" i="3"/>
  <c r="AK71" i="3"/>
  <c r="M72" i="3"/>
  <c r="U72" i="3"/>
  <c r="AC72" i="3"/>
  <c r="AK72" i="3"/>
  <c r="M73" i="3"/>
  <c r="U73" i="3"/>
  <c r="AC73" i="3"/>
  <c r="AK73" i="3"/>
  <c r="M74" i="3"/>
  <c r="U74" i="3"/>
  <c r="AC74" i="3"/>
  <c r="AK74" i="3"/>
  <c r="M75" i="3"/>
  <c r="U75" i="3"/>
  <c r="AC75" i="3"/>
  <c r="AK75" i="3"/>
  <c r="M76" i="3"/>
  <c r="U76" i="3"/>
  <c r="AC76" i="3"/>
  <c r="AK76" i="3"/>
  <c r="M77" i="3"/>
  <c r="U77" i="3"/>
  <c r="AC77" i="3"/>
  <c r="AK77" i="3"/>
  <c r="M78" i="3"/>
  <c r="U78" i="3"/>
  <c r="AC78" i="3"/>
  <c r="AK78" i="3"/>
  <c r="M79" i="3"/>
  <c r="U79" i="3"/>
  <c r="AC79" i="3"/>
  <c r="AK79" i="3"/>
  <c r="M80" i="3"/>
  <c r="U80" i="3"/>
  <c r="AC80" i="3"/>
  <c r="M82" i="3"/>
  <c r="U82" i="3"/>
  <c r="AC82" i="3"/>
  <c r="AK82" i="3"/>
  <c r="M83" i="3"/>
  <c r="U83" i="3"/>
  <c r="AC83" i="3"/>
  <c r="AK83" i="3"/>
  <c r="M84" i="3"/>
  <c r="U84" i="3"/>
  <c r="AC84" i="3"/>
  <c r="AK84" i="3"/>
  <c r="M85" i="3"/>
  <c r="U85" i="3"/>
  <c r="AC85" i="3"/>
  <c r="AK85" i="3"/>
  <c r="M86" i="3"/>
  <c r="U86" i="3"/>
  <c r="AC86" i="3"/>
  <c r="AK86" i="3"/>
  <c r="M87" i="3"/>
  <c r="U87" i="3"/>
  <c r="AC87" i="3"/>
  <c r="AK87" i="3"/>
  <c r="M88" i="3"/>
  <c r="U88" i="3"/>
  <c r="AC88" i="3"/>
  <c r="AK88" i="3"/>
  <c r="M89" i="3"/>
  <c r="U89" i="3"/>
  <c r="AC89" i="3"/>
  <c r="AK89" i="3"/>
  <c r="M90" i="3"/>
  <c r="U90" i="3"/>
  <c r="V90" i="3"/>
  <c r="AC90" i="3" s="1"/>
  <c r="AK90" i="3"/>
  <c r="M91" i="3"/>
  <c r="U91" i="3"/>
  <c r="AC91" i="3"/>
  <c r="AK91" i="3"/>
  <c r="M92" i="3"/>
  <c r="U92" i="3"/>
  <c r="AC92" i="3"/>
  <c r="AK92" i="3"/>
  <c r="M93" i="3"/>
  <c r="U93" i="3"/>
  <c r="V93" i="3"/>
  <c r="AC93" i="3" s="1"/>
  <c r="AK93" i="3"/>
  <c r="M94" i="3"/>
  <c r="U94" i="3"/>
  <c r="AC94" i="3"/>
  <c r="AK94" i="3"/>
  <c r="M95" i="3"/>
  <c r="U95" i="3"/>
  <c r="AC95" i="3"/>
  <c r="AK95" i="3"/>
  <c r="M96" i="3"/>
  <c r="U96" i="3"/>
  <c r="AC96" i="3"/>
  <c r="AK96" i="3"/>
  <c r="M99" i="3"/>
  <c r="U99" i="3"/>
  <c r="AC99" i="3"/>
  <c r="AK99" i="3"/>
  <c r="M100" i="3"/>
  <c r="U100" i="3"/>
  <c r="AC100" i="3"/>
  <c r="AK100" i="3"/>
  <c r="M101" i="3"/>
  <c r="U101" i="3"/>
  <c r="AC101" i="3"/>
  <c r="AK101" i="3"/>
  <c r="M102" i="3"/>
  <c r="U102" i="3"/>
  <c r="AC102" i="3"/>
  <c r="AK102" i="3"/>
  <c r="M103" i="3"/>
  <c r="U103" i="3"/>
  <c r="AC103" i="3"/>
  <c r="AK103" i="3"/>
  <c r="M104" i="3"/>
  <c r="U104" i="3"/>
  <c r="AC104" i="3"/>
  <c r="AK104" i="3"/>
  <c r="M105" i="3"/>
  <c r="U105" i="3"/>
  <c r="AC105" i="3"/>
  <c r="AK105" i="3"/>
  <c r="M106" i="3"/>
  <c r="U106" i="3"/>
  <c r="AC106" i="3"/>
  <c r="AK106" i="3"/>
  <c r="M107" i="3"/>
  <c r="U107" i="3"/>
  <c r="AC107" i="3"/>
  <c r="AK107" i="3"/>
  <c r="M108" i="3"/>
  <c r="U108" i="3"/>
  <c r="AC108" i="3"/>
  <c r="AK108" i="3"/>
  <c r="M109" i="3"/>
  <c r="U109" i="3"/>
  <c r="AC109" i="3"/>
  <c r="AK109" i="3"/>
  <c r="M110" i="3"/>
  <c r="U110" i="3"/>
  <c r="AC110" i="3"/>
  <c r="AK110" i="3"/>
  <c r="M111" i="3"/>
  <c r="U111" i="3"/>
  <c r="AC111" i="3"/>
  <c r="AK111" i="3"/>
  <c r="M112" i="3"/>
  <c r="U112" i="3"/>
  <c r="AC112" i="3"/>
  <c r="AK112" i="3"/>
  <c r="M113" i="3"/>
  <c r="U113" i="3"/>
  <c r="AC113" i="3"/>
  <c r="AK113" i="3"/>
  <c r="M114" i="3"/>
  <c r="U114" i="3"/>
  <c r="AC114" i="3"/>
  <c r="AK114" i="3"/>
  <c r="M115" i="3"/>
  <c r="U115" i="3"/>
  <c r="AC115" i="3"/>
  <c r="AK115" i="3"/>
  <c r="M116" i="3"/>
  <c r="U116" i="3"/>
  <c r="AC116" i="3"/>
  <c r="AK116" i="3"/>
  <c r="M117" i="3"/>
  <c r="U117" i="3"/>
  <c r="AC117" i="3"/>
  <c r="AK117" i="3"/>
  <c r="M118" i="3"/>
  <c r="U118" i="3"/>
  <c r="AC118" i="3"/>
  <c r="AK118" i="3"/>
  <c r="M119" i="3"/>
  <c r="U119" i="3"/>
  <c r="AC119" i="3"/>
  <c r="AK119" i="3"/>
  <c r="M120" i="3"/>
  <c r="U120" i="3"/>
  <c r="AC120" i="3"/>
  <c r="AK120" i="3"/>
  <c r="M121" i="3"/>
  <c r="U121" i="3"/>
  <c r="AC121" i="3"/>
  <c r="AK121" i="3"/>
  <c r="M122" i="3"/>
  <c r="U122" i="3"/>
  <c r="AC122" i="3"/>
  <c r="AK122" i="3"/>
  <c r="M123" i="3"/>
  <c r="U123" i="3"/>
  <c r="AC123" i="3"/>
  <c r="AK123" i="3"/>
  <c r="M124" i="3"/>
  <c r="U124" i="3"/>
  <c r="AC124" i="3"/>
  <c r="AK124" i="3"/>
  <c r="M125" i="3"/>
  <c r="U125" i="3"/>
  <c r="AC125" i="3"/>
  <c r="AK125" i="3"/>
  <c r="M126" i="3"/>
  <c r="U126" i="3"/>
  <c r="AC126" i="3"/>
  <c r="AK126" i="3"/>
  <c r="F127" i="3"/>
  <c r="M127" i="3" s="1"/>
  <c r="U127" i="3"/>
  <c r="AC127" i="3"/>
  <c r="AK127" i="3"/>
  <c r="F128" i="3"/>
  <c r="M128" i="3" s="1"/>
  <c r="U128" i="3"/>
  <c r="AC128" i="3"/>
  <c r="AK128" i="3"/>
  <c r="M129" i="3"/>
  <c r="U129" i="3"/>
  <c r="AC129" i="3"/>
  <c r="AK129" i="3"/>
  <c r="M130" i="3"/>
  <c r="U130" i="3"/>
  <c r="AC130" i="3"/>
  <c r="AK130" i="3"/>
  <c r="M131" i="3"/>
  <c r="U131" i="3"/>
  <c r="AC131" i="3"/>
  <c r="AK131" i="3"/>
  <c r="M132" i="3"/>
  <c r="U132" i="3"/>
  <c r="AC132" i="3"/>
  <c r="AK132" i="3"/>
  <c r="M133" i="3"/>
  <c r="U133" i="3"/>
  <c r="AC133" i="3"/>
  <c r="AK133" i="3"/>
  <c r="M134" i="3"/>
  <c r="U134" i="3"/>
  <c r="AC134" i="3"/>
  <c r="AK134" i="3"/>
  <c r="M135" i="3"/>
  <c r="U135" i="3"/>
  <c r="AC135" i="3"/>
  <c r="AK135" i="3"/>
  <c r="M136" i="3"/>
  <c r="U136" i="3"/>
  <c r="AC136" i="3"/>
  <c r="AK136" i="3"/>
  <c r="M137" i="3"/>
  <c r="U137" i="3"/>
  <c r="AC137" i="3"/>
  <c r="AK137" i="3"/>
  <c r="M138" i="3"/>
  <c r="U138" i="3"/>
  <c r="AC138" i="3"/>
  <c r="AK138" i="3"/>
  <c r="F139" i="3"/>
  <c r="M139" i="3" s="1"/>
  <c r="U139" i="3"/>
  <c r="AC139" i="3"/>
  <c r="AK139" i="3"/>
  <c r="M140" i="3"/>
  <c r="U140" i="3"/>
  <c r="AC140" i="3"/>
  <c r="AK140" i="3"/>
  <c r="M141" i="3"/>
  <c r="U141" i="3"/>
  <c r="AC141" i="3"/>
  <c r="AK141" i="3"/>
  <c r="O142" i="3"/>
  <c r="G142" i="3" s="1"/>
  <c r="M142" i="3" s="1"/>
  <c r="P142" i="3"/>
  <c r="P21" i="3" s="1"/>
  <c r="AC142" i="3"/>
  <c r="M143" i="3"/>
  <c r="U143" i="3"/>
  <c r="AC143" i="3"/>
  <c r="AT143" i="3" s="1"/>
  <c r="AK143" i="3"/>
  <c r="M144" i="3"/>
  <c r="U144" i="3"/>
  <c r="AC144" i="3"/>
  <c r="AT144" i="3" s="1"/>
  <c r="AK144" i="3"/>
  <c r="M145" i="3"/>
  <c r="U145" i="3"/>
  <c r="AC145" i="3"/>
  <c r="AT145" i="3" s="1"/>
  <c r="AK145" i="3"/>
  <c r="M146" i="3"/>
  <c r="U146" i="3"/>
  <c r="AC146" i="3"/>
  <c r="AT146" i="3" s="1"/>
  <c r="AK146" i="3"/>
  <c r="M147" i="3"/>
  <c r="U147" i="3"/>
  <c r="AC147" i="3"/>
  <c r="AT147" i="3" s="1"/>
  <c r="AK147" i="3"/>
  <c r="M148" i="3"/>
  <c r="U148" i="3"/>
  <c r="AC148" i="3"/>
  <c r="AT148" i="3" s="1"/>
  <c r="AK148" i="3"/>
  <c r="M149" i="3"/>
  <c r="U149" i="3"/>
  <c r="AC149" i="3"/>
  <c r="AT149" i="3" s="1"/>
  <c r="AK149" i="3"/>
  <c r="M150" i="3"/>
  <c r="U150" i="3"/>
  <c r="AC150" i="3"/>
  <c r="AT150" i="3" s="1"/>
  <c r="AK150" i="3"/>
  <c r="F151" i="3"/>
  <c r="M151" i="3" s="1"/>
  <c r="U151" i="3"/>
  <c r="AC151" i="3"/>
  <c r="AT151" i="3" s="1"/>
  <c r="AK151" i="3"/>
  <c r="M152" i="3"/>
  <c r="U152" i="3"/>
  <c r="AC152" i="3"/>
  <c r="AT152" i="3" s="1"/>
  <c r="AK152" i="3"/>
  <c r="F153" i="3"/>
  <c r="M153" i="3" s="1"/>
  <c r="U153" i="3"/>
  <c r="AC153" i="3"/>
  <c r="AT153" i="3" s="1"/>
  <c r="AK153" i="3"/>
  <c r="M154" i="3"/>
  <c r="U154" i="3"/>
  <c r="AC154" i="3"/>
  <c r="AT154" i="3" s="1"/>
  <c r="AK154" i="3"/>
  <c r="M155" i="3"/>
  <c r="U155" i="3"/>
  <c r="AC155" i="3"/>
  <c r="AT155" i="3" s="1"/>
  <c r="AK155" i="3"/>
  <c r="M156" i="3"/>
  <c r="U156" i="3"/>
  <c r="AC156" i="3"/>
  <c r="AT156" i="3" s="1"/>
  <c r="AK156" i="3"/>
  <c r="M157" i="3"/>
  <c r="U157" i="3"/>
  <c r="AC157" i="3"/>
  <c r="AT157" i="3" s="1"/>
  <c r="AK157" i="3"/>
  <c r="M158" i="3"/>
  <c r="U158" i="3"/>
  <c r="AC158" i="3"/>
  <c r="AT158" i="3" s="1"/>
  <c r="AK158" i="3"/>
  <c r="M159" i="3"/>
  <c r="U159" i="3"/>
  <c r="AC159" i="3"/>
  <c r="AT159" i="3" s="1"/>
  <c r="AK159" i="3"/>
  <c r="M160" i="3"/>
  <c r="U160" i="3"/>
  <c r="AC160" i="3"/>
  <c r="AT160" i="3" s="1"/>
  <c r="AK160" i="3"/>
  <c r="M161" i="3"/>
  <c r="U161" i="3"/>
  <c r="AC161" i="3"/>
  <c r="AT161" i="3" s="1"/>
  <c r="AK161" i="3"/>
  <c r="M162" i="3"/>
  <c r="U162" i="3"/>
  <c r="AC162" i="3"/>
  <c r="AT162" i="3" s="1"/>
  <c r="AK162" i="3"/>
  <c r="M163" i="3"/>
  <c r="U163" i="3"/>
  <c r="AC163" i="3"/>
  <c r="AT163" i="3" s="1"/>
  <c r="AK163" i="3"/>
  <c r="F165" i="3"/>
  <c r="M165" i="3" s="1"/>
  <c r="U165" i="3"/>
  <c r="AC165" i="3"/>
  <c r="AT165" i="3" s="1"/>
  <c r="AK165" i="3"/>
  <c r="M167" i="3"/>
  <c r="U167" i="3"/>
  <c r="AC167" i="3"/>
  <c r="AT167" i="3" s="1"/>
  <c r="AK167" i="3"/>
  <c r="M168" i="3"/>
  <c r="U168" i="3"/>
  <c r="AC168" i="3"/>
  <c r="AT168" i="3" s="1"/>
  <c r="AK168" i="3"/>
  <c r="F169" i="3"/>
  <c r="M169" i="3" s="1"/>
  <c r="U169" i="3"/>
  <c r="AC169" i="3"/>
  <c r="AT169" i="3" s="1"/>
  <c r="AK169" i="3"/>
  <c r="F170" i="3"/>
  <c r="M170" i="3" s="1"/>
  <c r="U170" i="3"/>
  <c r="AC170" i="3"/>
  <c r="AT170" i="3" s="1"/>
  <c r="AK170" i="3"/>
  <c r="M171" i="3"/>
  <c r="U171" i="3"/>
  <c r="AC171" i="3"/>
  <c r="AT171" i="3" s="1"/>
  <c r="AK171" i="3"/>
  <c r="M172" i="3"/>
  <c r="U172" i="3"/>
  <c r="AC172" i="3"/>
  <c r="AT172" i="3" s="1"/>
  <c r="AK172" i="3"/>
  <c r="M174" i="3"/>
  <c r="U174" i="3"/>
  <c r="V174" i="3"/>
  <c r="AC174" i="3" s="1"/>
  <c r="AT174" i="3" s="1"/>
  <c r="AK174" i="3"/>
  <c r="M176" i="3"/>
  <c r="U176" i="3"/>
  <c r="AC176" i="3"/>
  <c r="AT176" i="3" s="1"/>
  <c r="AK176" i="3"/>
  <c r="M177" i="3"/>
  <c r="U177" i="3"/>
  <c r="AC177" i="3"/>
  <c r="AT177" i="3" s="1"/>
  <c r="AK177" i="3"/>
  <c r="M178" i="3"/>
  <c r="N178" i="3"/>
  <c r="R178" i="3"/>
  <c r="R21" i="3" s="1"/>
  <c r="AC178" i="3"/>
  <c r="AK178" i="3"/>
  <c r="M180" i="3"/>
  <c r="U180" i="3"/>
  <c r="AC180" i="3"/>
  <c r="AK180" i="3"/>
  <c r="M182" i="3"/>
  <c r="U182" i="3"/>
  <c r="X182" i="3"/>
  <c r="AF21" i="3"/>
  <c r="M184" i="3"/>
  <c r="U184" i="3"/>
  <c r="AC184" i="3"/>
  <c r="AK184" i="3"/>
  <c r="M187" i="3"/>
  <c r="U187" i="3"/>
  <c r="V187" i="3"/>
  <c r="AC187" i="3" s="1"/>
  <c r="AK187" i="3"/>
  <c r="M189" i="3"/>
  <c r="U189" i="3"/>
  <c r="AC189" i="3"/>
  <c r="AK189" i="3"/>
  <c r="M191" i="3"/>
  <c r="U191" i="3"/>
  <c r="AC191" i="3"/>
  <c r="AK191" i="3"/>
  <c r="M193" i="3"/>
  <c r="U193" i="3"/>
  <c r="AC193" i="3"/>
  <c r="AK193" i="3"/>
  <c r="M195" i="3"/>
  <c r="U195" i="3"/>
  <c r="AC195" i="3"/>
  <c r="AK195" i="3"/>
  <c r="M197" i="3"/>
  <c r="U197" i="3"/>
  <c r="AC197" i="3"/>
  <c r="AK197" i="3"/>
  <c r="M199" i="3"/>
  <c r="U199" i="3"/>
  <c r="AC199" i="3"/>
  <c r="AK199" i="3"/>
  <c r="M201" i="3"/>
  <c r="U201" i="3"/>
  <c r="AC201" i="3"/>
  <c r="AK201" i="3"/>
  <c r="M203" i="3"/>
  <c r="U203" i="3"/>
  <c r="AC203" i="3"/>
  <c r="M205" i="3"/>
  <c r="U205" i="3"/>
  <c r="AC205" i="3"/>
  <c r="AT205" i="3" s="1"/>
  <c r="AK205" i="3"/>
  <c r="AC208" i="3"/>
  <c r="AK208" i="3"/>
  <c r="AC210" i="3"/>
  <c r="AT210" i="3" s="1"/>
  <c r="AK210" i="3"/>
  <c r="M212" i="3"/>
  <c r="U212" i="3"/>
  <c r="AC212" i="3"/>
  <c r="AT212" i="3" s="1"/>
  <c r="AK212" i="3"/>
  <c r="F281" i="3"/>
  <c r="G281" i="3"/>
  <c r="H281" i="3"/>
  <c r="J281" i="3"/>
  <c r="K281" i="3"/>
  <c r="N281" i="3"/>
  <c r="O281" i="3"/>
  <c r="P281" i="3"/>
  <c r="R281" i="3"/>
  <c r="S281" i="3"/>
  <c r="V281" i="3"/>
  <c r="W281" i="3"/>
  <c r="X281" i="3"/>
  <c r="Z281" i="3"/>
  <c r="AA281" i="3"/>
  <c r="AD281" i="3"/>
  <c r="AE281" i="3"/>
  <c r="AF281" i="3"/>
  <c r="AH281" i="3"/>
  <c r="AI281" i="3"/>
  <c r="M282" i="3"/>
  <c r="M281" i="3" s="1"/>
  <c r="U282" i="3"/>
  <c r="U281" i="3" s="1"/>
  <c r="AC282" i="3"/>
  <c r="AK282" i="3"/>
  <c r="AK281" i="3" s="1"/>
  <c r="B284" i="3"/>
  <c r="F14" i="4"/>
  <c r="G14" i="4"/>
  <c r="H14" i="4"/>
  <c r="J14" i="4"/>
  <c r="K14" i="4"/>
  <c r="N14" i="4"/>
  <c r="O14" i="4"/>
  <c r="P14" i="4"/>
  <c r="R14" i="4"/>
  <c r="S14" i="4"/>
  <c r="V14" i="4"/>
  <c r="W14" i="4"/>
  <c r="X14" i="4"/>
  <c r="Z14" i="4"/>
  <c r="AA14" i="4"/>
  <c r="AD14" i="4"/>
  <c r="AE14" i="4"/>
  <c r="AF14" i="4"/>
  <c r="AH14" i="4"/>
  <c r="AI14" i="4"/>
  <c r="M15" i="4"/>
  <c r="U15" i="4"/>
  <c r="U14" i="4" s="1"/>
  <c r="AC15" i="4"/>
  <c r="AK15" i="4"/>
  <c r="M16" i="4"/>
  <c r="AC16" i="4"/>
  <c r="AK16" i="4"/>
  <c r="M17" i="4"/>
  <c r="AC17" i="4"/>
  <c r="AK17" i="4"/>
  <c r="M18" i="4"/>
  <c r="AC18" i="4"/>
  <c r="AK18" i="4"/>
  <c r="M19" i="4"/>
  <c r="AC19" i="4"/>
  <c r="AK19" i="4"/>
  <c r="M20" i="4"/>
  <c r="AC20" i="4"/>
  <c r="AK20" i="4"/>
  <c r="M21" i="4"/>
  <c r="AC21" i="4"/>
  <c r="AK21" i="4"/>
  <c r="M22" i="4"/>
  <c r="AC22" i="4"/>
  <c r="AK22" i="4"/>
  <c r="M23" i="4"/>
  <c r="AC23" i="4"/>
  <c r="AK23" i="4"/>
  <c r="G24" i="4"/>
  <c r="I24" i="4"/>
  <c r="J24" i="4"/>
  <c r="K24" i="4"/>
  <c r="L24" i="4"/>
  <c r="O24" i="4"/>
  <c r="P24" i="4"/>
  <c r="Q24" i="4"/>
  <c r="R24" i="4"/>
  <c r="S24" i="4"/>
  <c r="T24" i="4"/>
  <c r="W24" i="4"/>
  <c r="Y24" i="4"/>
  <c r="Z24" i="4"/>
  <c r="AA24" i="4"/>
  <c r="AB24" i="4"/>
  <c r="AD24" i="4"/>
  <c r="AE24" i="4"/>
  <c r="AF24" i="4"/>
  <c r="AG24" i="4"/>
  <c r="AH24" i="4"/>
  <c r="AI24" i="4"/>
  <c r="AJ24" i="4"/>
  <c r="M25" i="4"/>
  <c r="U25" i="4"/>
  <c r="AC25" i="4"/>
  <c r="AK25" i="4"/>
  <c r="M28" i="4"/>
  <c r="U28" i="4"/>
  <c r="AC28" i="4"/>
  <c r="AK28" i="4"/>
  <c r="AC29" i="4"/>
  <c r="AK29" i="4"/>
  <c r="M31" i="4"/>
  <c r="U31" i="4"/>
  <c r="AC31" i="4"/>
  <c r="AK31" i="4"/>
  <c r="M32" i="4"/>
  <c r="U32" i="4"/>
  <c r="AC32" i="4"/>
  <c r="AK32" i="4"/>
  <c r="M33" i="4"/>
  <c r="U33" i="4"/>
  <c r="AC33" i="4"/>
  <c r="AK33" i="4"/>
  <c r="M34" i="4"/>
  <c r="U34" i="4"/>
  <c r="AC34" i="4"/>
  <c r="AK34" i="4"/>
  <c r="M35" i="4"/>
  <c r="U35" i="4"/>
  <c r="AC35" i="4"/>
  <c r="AK35" i="4"/>
  <c r="M36" i="4"/>
  <c r="U36" i="4"/>
  <c r="AC36" i="4"/>
  <c r="AK36" i="4"/>
  <c r="M37" i="4"/>
  <c r="U37" i="4"/>
  <c r="AC37" i="4"/>
  <c r="AK37" i="4"/>
  <c r="M38" i="4"/>
  <c r="U38" i="4"/>
  <c r="AC38" i="4"/>
  <c r="AK38" i="4"/>
  <c r="M39" i="4"/>
  <c r="U39" i="4"/>
  <c r="AC39" i="4"/>
  <c r="AK39" i="4"/>
  <c r="M40" i="4"/>
  <c r="U40" i="4"/>
  <c r="AC40" i="4"/>
  <c r="AK40" i="4"/>
  <c r="M41" i="4"/>
  <c r="U41" i="4"/>
  <c r="AC41" i="4"/>
  <c r="AK41" i="4"/>
  <c r="M42" i="4"/>
  <c r="U42" i="4"/>
  <c r="AC42" i="4"/>
  <c r="AK42" i="4"/>
  <c r="M43" i="4"/>
  <c r="U43" i="4"/>
  <c r="AC43" i="4"/>
  <c r="AK43" i="4"/>
  <c r="M44" i="4"/>
  <c r="U44" i="4"/>
  <c r="AC44" i="4"/>
  <c r="AK44" i="4"/>
  <c r="M45" i="4"/>
  <c r="U45" i="4"/>
  <c r="AC45" i="4"/>
  <c r="AK45" i="4"/>
  <c r="M46" i="4"/>
  <c r="U46" i="4"/>
  <c r="AC46" i="4"/>
  <c r="AK46" i="4"/>
  <c r="M47" i="4"/>
  <c r="U47" i="4"/>
  <c r="AC47" i="4"/>
  <c r="AK47" i="4"/>
  <c r="M48" i="4"/>
  <c r="U48" i="4"/>
  <c r="AC48" i="4"/>
  <c r="AK48" i="4"/>
  <c r="M49" i="4"/>
  <c r="U49" i="4"/>
  <c r="AC49" i="4"/>
  <c r="AK49" i="4"/>
  <c r="M50" i="4"/>
  <c r="U50" i="4"/>
  <c r="AC50" i="4"/>
  <c r="AK50" i="4"/>
  <c r="M51" i="4"/>
  <c r="U51" i="4"/>
  <c r="AC51" i="4"/>
  <c r="AK51" i="4"/>
  <c r="M52" i="4"/>
  <c r="U52" i="4"/>
  <c r="AC52" i="4"/>
  <c r="AK52" i="4"/>
  <c r="M53" i="4"/>
  <c r="U53" i="4"/>
  <c r="AC53" i="4"/>
  <c r="AK53" i="4"/>
  <c r="M54" i="4"/>
  <c r="U54" i="4"/>
  <c r="AC54" i="4"/>
  <c r="AK54" i="4"/>
  <c r="M55" i="4"/>
  <c r="U55" i="4"/>
  <c r="AC55" i="4"/>
  <c r="AK55" i="4"/>
  <c r="M56" i="4"/>
  <c r="U56" i="4"/>
  <c r="AC56" i="4"/>
  <c r="AK56" i="4"/>
  <c r="M57" i="4"/>
  <c r="N57" i="4"/>
  <c r="U57" i="4" s="1"/>
  <c r="AC57" i="4"/>
  <c r="AK57" i="4"/>
  <c r="M58" i="4"/>
  <c r="U58" i="4"/>
  <c r="AC58" i="4"/>
  <c r="AK58" i="4"/>
  <c r="M59" i="4"/>
  <c r="U59" i="4"/>
  <c r="AC59" i="4"/>
  <c r="AK59" i="4"/>
  <c r="M60" i="4"/>
  <c r="U60" i="4"/>
  <c r="AC60" i="4"/>
  <c r="AK60" i="4"/>
  <c r="M63" i="4"/>
  <c r="U63" i="4"/>
  <c r="AC63" i="4"/>
  <c r="AK63" i="4"/>
  <c r="M64" i="4"/>
  <c r="U64" i="4"/>
  <c r="AC64" i="4"/>
  <c r="AK64" i="4"/>
  <c r="M65" i="4"/>
  <c r="U65" i="4"/>
  <c r="AC65" i="4"/>
  <c r="AK65" i="4"/>
  <c r="M66" i="4"/>
  <c r="U66" i="4"/>
  <c r="AC66" i="4"/>
  <c r="AK66" i="4"/>
  <c r="M67" i="4"/>
  <c r="U67" i="4"/>
  <c r="AC67" i="4"/>
  <c r="AK67" i="4"/>
  <c r="M68" i="4"/>
  <c r="U68" i="4"/>
  <c r="AC68" i="4"/>
  <c r="AK68" i="4"/>
  <c r="M69" i="4"/>
  <c r="U69" i="4"/>
  <c r="AC69" i="4"/>
  <c r="AK69" i="4"/>
  <c r="M70" i="4"/>
  <c r="U70" i="4"/>
  <c r="AC70" i="4"/>
  <c r="AK70" i="4"/>
  <c r="M71" i="4"/>
  <c r="U71" i="4"/>
  <c r="AC71" i="4"/>
  <c r="AK71" i="4"/>
  <c r="M72" i="4"/>
  <c r="U72" i="4"/>
  <c r="AC72" i="4"/>
  <c r="AK72" i="4"/>
  <c r="M73" i="4"/>
  <c r="U73" i="4"/>
  <c r="AC73" i="4"/>
  <c r="AK73" i="4"/>
  <c r="M74" i="4"/>
  <c r="U74" i="4"/>
  <c r="AC74" i="4"/>
  <c r="AK74" i="4"/>
  <c r="M76" i="4"/>
  <c r="U76" i="4"/>
  <c r="AC76" i="4"/>
  <c r="AK76" i="4"/>
  <c r="M77" i="4"/>
  <c r="U77" i="4"/>
  <c r="AC77" i="4"/>
  <c r="AK77" i="4"/>
  <c r="M78" i="4"/>
  <c r="U78" i="4"/>
  <c r="AC78" i="4"/>
  <c r="AK78" i="4"/>
  <c r="M79" i="4"/>
  <c r="U79" i="4"/>
  <c r="AC79" i="4"/>
  <c r="AK79" i="4"/>
  <c r="M80" i="4"/>
  <c r="U80" i="4"/>
  <c r="AC80" i="4"/>
  <c r="AK80" i="4"/>
  <c r="M81" i="4"/>
  <c r="U81" i="4"/>
  <c r="AC81" i="4"/>
  <c r="AK81" i="4"/>
  <c r="M82" i="4"/>
  <c r="U82" i="4"/>
  <c r="AC82" i="4"/>
  <c r="AK82" i="4"/>
  <c r="M83" i="4"/>
  <c r="U83" i="4"/>
  <c r="AC83" i="4"/>
  <c r="AK83" i="4"/>
  <c r="M84" i="4"/>
  <c r="U84" i="4"/>
  <c r="AC84" i="4"/>
  <c r="AK84" i="4"/>
  <c r="M85" i="4"/>
  <c r="U85" i="4"/>
  <c r="AC85" i="4"/>
  <c r="AK85" i="4"/>
  <c r="M86" i="4"/>
  <c r="U86" i="4"/>
  <c r="AC86" i="4"/>
  <c r="AK86" i="4"/>
  <c r="M87" i="4"/>
  <c r="U87" i="4"/>
  <c r="AC87" i="4"/>
  <c r="AK87" i="4"/>
  <c r="M88" i="4"/>
  <c r="U88" i="4"/>
  <c r="AC88" i="4"/>
  <c r="AK88" i="4"/>
  <c r="M89" i="4"/>
  <c r="U89" i="4"/>
  <c r="AC89" i="4"/>
  <c r="AK89" i="4"/>
  <c r="M90" i="4"/>
  <c r="U90" i="4"/>
  <c r="AC90" i="4"/>
  <c r="AK90" i="4"/>
  <c r="M91" i="4"/>
  <c r="U91" i="4"/>
  <c r="AC91" i="4"/>
  <c r="AK91" i="4"/>
  <c r="M92" i="4"/>
  <c r="U92" i="4"/>
  <c r="AC92" i="4"/>
  <c r="AK92" i="4"/>
  <c r="M93" i="4"/>
  <c r="U93" i="4"/>
  <c r="AC93" i="4"/>
  <c r="AK93" i="4"/>
  <c r="M94" i="4"/>
  <c r="U94" i="4"/>
  <c r="AC94" i="4"/>
  <c r="AK94" i="4"/>
  <c r="M95" i="4"/>
  <c r="U95" i="4"/>
  <c r="AC95" i="4"/>
  <c r="AK95" i="4"/>
  <c r="M96" i="4"/>
  <c r="U96" i="4"/>
  <c r="AC96" i="4"/>
  <c r="AK96" i="4"/>
  <c r="M97" i="4"/>
  <c r="U97" i="4"/>
  <c r="AC97" i="4"/>
  <c r="AK97" i="4"/>
  <c r="M98" i="4"/>
  <c r="U98" i="4"/>
  <c r="AC98" i="4"/>
  <c r="AK98" i="4"/>
  <c r="M99" i="4"/>
  <c r="U99" i="4"/>
  <c r="AC99" i="4"/>
  <c r="AK99" i="4"/>
  <c r="M100" i="4"/>
  <c r="U100" i="4"/>
  <c r="AC100" i="4"/>
  <c r="AK100" i="4"/>
  <c r="M101" i="4"/>
  <c r="U101" i="4"/>
  <c r="AC101" i="4"/>
  <c r="AK101" i="4"/>
  <c r="M102" i="4"/>
  <c r="U102" i="4"/>
  <c r="AC102" i="4"/>
  <c r="AK102" i="4"/>
  <c r="M103" i="4"/>
  <c r="U103" i="4"/>
  <c r="AC103" i="4"/>
  <c r="AK103" i="4"/>
  <c r="M104" i="4"/>
  <c r="U104" i="4"/>
  <c r="AC104" i="4"/>
  <c r="AK104" i="4"/>
  <c r="M105" i="4"/>
  <c r="U105" i="4"/>
  <c r="AC105" i="4"/>
  <c r="AK105" i="4"/>
  <c r="M106" i="4"/>
  <c r="U106" i="4"/>
  <c r="AC106" i="4"/>
  <c r="AK106" i="4"/>
  <c r="M107" i="4"/>
  <c r="U107" i="4"/>
  <c r="AC107" i="4"/>
  <c r="AK107" i="4"/>
  <c r="M108" i="4"/>
  <c r="U108" i="4"/>
  <c r="AC108" i="4"/>
  <c r="AK108" i="4"/>
  <c r="M109" i="4"/>
  <c r="U109" i="4"/>
  <c r="AC109" i="4"/>
  <c r="AK109" i="4"/>
  <c r="M110" i="4"/>
  <c r="U110" i="4"/>
  <c r="AC110" i="4"/>
  <c r="AK110" i="4"/>
  <c r="M111" i="4"/>
  <c r="U111" i="4"/>
  <c r="V111" i="4"/>
  <c r="V24" i="4" s="1"/>
  <c r="AK111" i="4"/>
  <c r="M112" i="4"/>
  <c r="U112" i="4"/>
  <c r="AC112" i="4"/>
  <c r="AK112" i="4"/>
  <c r="M113" i="4"/>
  <c r="U113" i="4"/>
  <c r="AC113" i="4"/>
  <c r="AK113" i="4"/>
  <c r="M114" i="4"/>
  <c r="U114" i="4"/>
  <c r="AC114" i="4"/>
  <c r="AK114" i="4"/>
  <c r="M115" i="4"/>
  <c r="U115" i="4"/>
  <c r="AC115" i="4"/>
  <c r="AK115" i="4"/>
  <c r="M116" i="4"/>
  <c r="U116" i="4"/>
  <c r="AC116" i="4"/>
  <c r="AK116" i="4"/>
  <c r="M117" i="4"/>
  <c r="U117" i="4"/>
  <c r="AC117" i="4"/>
  <c r="AK117" i="4"/>
  <c r="M118" i="4"/>
  <c r="U118" i="4"/>
  <c r="AC118" i="4"/>
  <c r="AK118" i="4"/>
  <c r="M119" i="4"/>
  <c r="U119" i="4"/>
  <c r="AC119" i="4"/>
  <c r="AK119" i="4"/>
  <c r="M120" i="4"/>
  <c r="U120" i="4"/>
  <c r="AC120" i="4"/>
  <c r="AK120" i="4"/>
  <c r="M121" i="4"/>
  <c r="U121" i="4"/>
  <c r="AC121" i="4"/>
  <c r="AK121" i="4"/>
  <c r="M122" i="4"/>
  <c r="U122" i="4"/>
  <c r="AC122" i="4"/>
  <c r="AK122" i="4"/>
  <c r="M123" i="4"/>
  <c r="U123" i="4"/>
  <c r="AC123" i="4"/>
  <c r="AK123" i="4"/>
  <c r="M124" i="4"/>
  <c r="U124" i="4"/>
  <c r="AC124" i="4"/>
  <c r="AK124" i="4"/>
  <c r="M125" i="4"/>
  <c r="U125" i="4"/>
  <c r="AC125" i="4"/>
  <c r="AK125" i="4"/>
  <c r="M126" i="4"/>
  <c r="U126" i="4"/>
  <c r="AC126" i="4"/>
  <c r="AK126" i="4"/>
  <c r="M127" i="4"/>
  <c r="U127" i="4"/>
  <c r="AC127" i="4"/>
  <c r="AK127" i="4"/>
  <c r="M128" i="4"/>
  <c r="U128" i="4"/>
  <c r="AC128" i="4"/>
  <c r="AK128" i="4"/>
  <c r="M129" i="4"/>
  <c r="U129" i="4"/>
  <c r="AC129" i="4"/>
  <c r="AK129" i="4"/>
  <c r="M130" i="4"/>
  <c r="U130" i="4"/>
  <c r="AC130" i="4"/>
  <c r="AK130" i="4"/>
  <c r="M131" i="4"/>
  <c r="U131" i="4"/>
  <c r="AC131" i="4"/>
  <c r="AK131" i="4"/>
  <c r="M132" i="4"/>
  <c r="U132" i="4"/>
  <c r="AC132" i="4"/>
  <c r="AK132" i="4"/>
  <c r="M133" i="4"/>
  <c r="U133" i="4"/>
  <c r="AC133" i="4"/>
  <c r="AK133" i="4"/>
  <c r="M134" i="4"/>
  <c r="U134" i="4"/>
  <c r="AC134" i="4"/>
  <c r="AK134" i="4"/>
  <c r="M135" i="4"/>
  <c r="U135" i="4"/>
  <c r="AC135" i="4"/>
  <c r="AK135" i="4"/>
  <c r="M136" i="4"/>
  <c r="U136" i="4"/>
  <c r="AC136" i="4"/>
  <c r="AK136" i="4"/>
  <c r="M137" i="4"/>
  <c r="U137" i="4"/>
  <c r="AC137" i="4"/>
  <c r="AK137" i="4"/>
  <c r="M138" i="4"/>
  <c r="U138" i="4"/>
  <c r="AC138" i="4"/>
  <c r="AK138" i="4"/>
  <c r="M139" i="4"/>
  <c r="U139" i="4"/>
  <c r="AC139" i="4"/>
  <c r="AK139" i="4"/>
  <c r="M140" i="4"/>
  <c r="U140" i="4"/>
  <c r="AC140" i="4"/>
  <c r="AK140" i="4"/>
  <c r="M141" i="4"/>
  <c r="U141" i="4"/>
  <c r="AC141" i="4"/>
  <c r="AK141" i="4"/>
  <c r="M142" i="4"/>
  <c r="U142" i="4"/>
  <c r="AC142" i="4"/>
  <c r="AK142" i="4"/>
  <c r="M143" i="4"/>
  <c r="U143" i="4"/>
  <c r="AC143" i="4"/>
  <c r="AK143" i="4"/>
  <c r="M144" i="4"/>
  <c r="U144" i="4"/>
  <c r="AC144" i="4"/>
  <c r="AK144" i="4"/>
  <c r="M145" i="4"/>
  <c r="U145" i="4"/>
  <c r="AC145" i="4"/>
  <c r="AK145" i="4"/>
  <c r="M146" i="4"/>
  <c r="U146" i="4"/>
  <c r="AC146" i="4"/>
  <c r="AK146" i="4"/>
  <c r="M147" i="4"/>
  <c r="U147" i="4"/>
  <c r="AC147" i="4"/>
  <c r="AK147" i="4"/>
  <c r="M148" i="4"/>
  <c r="U148" i="4"/>
  <c r="AC148" i="4"/>
  <c r="AK148" i="4"/>
  <c r="M149" i="4"/>
  <c r="U149" i="4"/>
  <c r="AC149" i="4"/>
  <c r="AK149" i="4"/>
  <c r="M150" i="4"/>
  <c r="U150" i="4"/>
  <c r="AC150" i="4"/>
  <c r="AK150" i="4"/>
  <c r="M151" i="4"/>
  <c r="U151" i="4"/>
  <c r="AC151" i="4"/>
  <c r="AK151" i="4"/>
  <c r="M152" i="4"/>
  <c r="U152" i="4"/>
  <c r="AC152" i="4"/>
  <c r="AK152" i="4"/>
  <c r="M153" i="4"/>
  <c r="U153" i="4"/>
  <c r="AC153" i="4"/>
  <c r="AK153" i="4"/>
  <c r="M154" i="4"/>
  <c r="U154" i="4"/>
  <c r="AC154" i="4"/>
  <c r="AK154" i="4"/>
  <c r="M155" i="4"/>
  <c r="U155" i="4"/>
  <c r="AC155" i="4"/>
  <c r="AK155" i="4"/>
  <c r="M156" i="4"/>
  <c r="U156" i="4"/>
  <c r="AC156" i="4"/>
  <c r="AK156" i="4"/>
  <c r="M157" i="4"/>
  <c r="U157" i="4"/>
  <c r="AC157" i="4"/>
  <c r="AK157" i="4"/>
  <c r="M158" i="4"/>
  <c r="U158" i="4"/>
  <c r="AC158" i="4"/>
  <c r="AK158" i="4"/>
  <c r="M159" i="4"/>
  <c r="U159" i="4"/>
  <c r="AC159" i="4"/>
  <c r="AK159" i="4"/>
  <c r="M160" i="4"/>
  <c r="U160" i="4"/>
  <c r="AC160" i="4"/>
  <c r="AK160" i="4"/>
  <c r="M161" i="4"/>
  <c r="U161" i="4"/>
  <c r="AC161" i="4"/>
  <c r="AK161" i="4"/>
  <c r="M162" i="4"/>
  <c r="U162" i="4"/>
  <c r="AC162" i="4"/>
  <c r="AK162" i="4"/>
  <c r="M163" i="4"/>
  <c r="U163" i="4"/>
  <c r="AC163" i="4"/>
  <c r="AK163" i="4"/>
  <c r="M164" i="4"/>
  <c r="U164" i="4"/>
  <c r="AC164" i="4"/>
  <c r="AK164" i="4"/>
  <c r="M165" i="4"/>
  <c r="U165" i="4"/>
  <c r="AC165" i="4"/>
  <c r="AK165" i="4"/>
  <c r="M166" i="4"/>
  <c r="U166" i="4"/>
  <c r="AC166" i="4"/>
  <c r="AK166" i="4"/>
  <c r="M167" i="4"/>
  <c r="U167" i="4"/>
  <c r="AC167" i="4"/>
  <c r="AK167" i="4"/>
  <c r="M168" i="4"/>
  <c r="U168" i="4"/>
  <c r="AC168" i="4"/>
  <c r="AK168" i="4"/>
  <c r="M169" i="4"/>
  <c r="U169" i="4"/>
  <c r="AC169" i="4"/>
  <c r="AK169" i="4"/>
  <c r="M170" i="4"/>
  <c r="U170" i="4"/>
  <c r="AC170" i="4"/>
  <c r="AK170" i="4"/>
  <c r="M171" i="4"/>
  <c r="U171" i="4"/>
  <c r="AC171" i="4"/>
  <c r="AK171" i="4"/>
  <c r="M172" i="4"/>
  <c r="U172" i="4"/>
  <c r="AC172" i="4"/>
  <c r="AK172" i="4"/>
  <c r="M173" i="4"/>
  <c r="U173" i="4"/>
  <c r="AC173" i="4"/>
  <c r="AK173" i="4"/>
  <c r="M174" i="4"/>
  <c r="U174" i="4"/>
  <c r="AC174" i="4"/>
  <c r="AK174" i="4"/>
  <c r="M175" i="4"/>
  <c r="U175" i="4"/>
  <c r="AC175" i="4"/>
  <c r="AK175" i="4"/>
  <c r="M176" i="4"/>
  <c r="U176" i="4"/>
  <c r="AC176" i="4"/>
  <c r="AK176" i="4"/>
  <c r="M177" i="4"/>
  <c r="U177" i="4"/>
  <c r="AC177" i="4"/>
  <c r="AK177" i="4"/>
  <c r="M178" i="4"/>
  <c r="U178" i="4"/>
  <c r="AC178" i="4"/>
  <c r="AK178" i="4"/>
  <c r="M179" i="4"/>
  <c r="U179" i="4"/>
  <c r="AC179" i="4"/>
  <c r="AK179" i="4"/>
  <c r="M180" i="4"/>
  <c r="U180" i="4"/>
  <c r="AC180" i="4"/>
  <c r="AK180" i="4"/>
  <c r="M181" i="4"/>
  <c r="U181" i="4"/>
  <c r="AC181" i="4"/>
  <c r="AK181" i="4"/>
  <c r="F182" i="4"/>
  <c r="M182" i="4" s="1"/>
  <c r="U182" i="4"/>
  <c r="AC182" i="4"/>
  <c r="AK182" i="4"/>
  <c r="F183" i="4"/>
  <c r="H183" i="4"/>
  <c r="U183" i="4"/>
  <c r="AC183" i="4"/>
  <c r="AK183" i="4"/>
  <c r="M185" i="4"/>
  <c r="U185" i="4"/>
  <c r="AC185" i="4"/>
  <c r="AK185" i="4"/>
  <c r="M186" i="4"/>
  <c r="U186" i="4"/>
  <c r="AC186" i="4"/>
  <c r="AK186" i="4"/>
  <c r="M187" i="4"/>
  <c r="U187" i="4"/>
  <c r="AC187" i="4"/>
  <c r="AK187" i="4"/>
  <c r="M188" i="4"/>
  <c r="U188" i="4"/>
  <c r="AC188" i="4"/>
  <c r="AK188" i="4"/>
  <c r="M189" i="4"/>
  <c r="U189" i="4"/>
  <c r="AC189" i="4"/>
  <c r="AK189" i="4"/>
  <c r="M190" i="4"/>
  <c r="U190" i="4"/>
  <c r="AC190" i="4"/>
  <c r="AK190" i="4"/>
  <c r="M191" i="4"/>
  <c r="U191" i="4"/>
  <c r="AC191" i="4"/>
  <c r="AK191" i="4"/>
  <c r="M192" i="4"/>
  <c r="U192" i="4"/>
  <c r="AC192" i="4"/>
  <c r="AK192" i="4"/>
  <c r="M193" i="4"/>
  <c r="U193" i="4"/>
  <c r="AC193" i="4"/>
  <c r="AK193" i="4"/>
  <c r="M194" i="4"/>
  <c r="U194" i="4"/>
  <c r="AC194" i="4"/>
  <c r="AK194" i="4"/>
  <c r="M195" i="4"/>
  <c r="U195" i="4"/>
  <c r="AC195" i="4"/>
  <c r="AK195" i="4"/>
  <c r="M196" i="4"/>
  <c r="U196" i="4"/>
  <c r="AC196" i="4"/>
  <c r="AK196" i="4"/>
  <c r="M197" i="4"/>
  <c r="U197" i="4"/>
  <c r="AC197" i="4"/>
  <c r="AK197" i="4"/>
  <c r="M198" i="4"/>
  <c r="U198" i="4"/>
  <c r="AC198" i="4"/>
  <c r="AK198" i="4"/>
  <c r="M199" i="4"/>
  <c r="U199" i="4"/>
  <c r="AC199" i="4"/>
  <c r="AK199" i="4"/>
  <c r="M200" i="4"/>
  <c r="U200" i="4"/>
  <c r="AC200" i="4"/>
  <c r="AK200" i="4"/>
  <c r="M201" i="4"/>
  <c r="U201" i="4"/>
  <c r="AC201" i="4"/>
  <c r="AK201" i="4"/>
  <c r="M202" i="4"/>
  <c r="U202" i="4"/>
  <c r="AC202" i="4"/>
  <c r="AK202" i="4"/>
  <c r="M203" i="4"/>
  <c r="U203" i="4"/>
  <c r="AC203" i="4"/>
  <c r="AK203" i="4"/>
  <c r="M204" i="4"/>
  <c r="U204" i="4"/>
  <c r="AC204" i="4"/>
  <c r="AK204" i="4"/>
  <c r="M205" i="4"/>
  <c r="U205" i="4"/>
  <c r="AC205" i="4"/>
  <c r="AK205" i="4"/>
  <c r="M206" i="4"/>
  <c r="U206" i="4"/>
  <c r="AC206" i="4"/>
  <c r="AK206" i="4"/>
  <c r="M207" i="4"/>
  <c r="U207" i="4"/>
  <c r="AC207" i="4"/>
  <c r="AK207" i="4"/>
  <c r="M208" i="4"/>
  <c r="U208" i="4"/>
  <c r="AC208" i="4"/>
  <c r="AK208" i="4"/>
  <c r="M209" i="4"/>
  <c r="U209" i="4"/>
  <c r="AC209" i="4"/>
  <c r="AK209" i="4"/>
  <c r="M210" i="4"/>
  <c r="U210" i="4"/>
  <c r="AC210" i="4"/>
  <c r="AK210" i="4"/>
  <c r="M211" i="4"/>
  <c r="U211" i="4"/>
  <c r="AC211" i="4"/>
  <c r="AK211" i="4"/>
  <c r="M212" i="4"/>
  <c r="U212" i="4"/>
  <c r="AC212" i="4"/>
  <c r="AK212" i="4"/>
  <c r="M213" i="4"/>
  <c r="U213" i="4"/>
  <c r="AC213" i="4"/>
  <c r="AK213" i="4"/>
  <c r="M214" i="4"/>
  <c r="U214" i="4"/>
  <c r="AC214" i="4"/>
  <c r="AK214" i="4"/>
  <c r="M215" i="4"/>
  <c r="U215" i="4"/>
  <c r="AC215" i="4"/>
  <c r="AK215" i="4"/>
  <c r="M216" i="4"/>
  <c r="U216" i="4"/>
  <c r="AC216" i="4"/>
  <c r="AK216" i="4"/>
  <c r="M217" i="4"/>
  <c r="U217" i="4"/>
  <c r="AC217" i="4"/>
  <c r="AK217" i="4"/>
  <c r="M218" i="4"/>
  <c r="U218" i="4"/>
  <c r="AC218" i="4"/>
  <c r="AK218" i="4"/>
  <c r="M219" i="4"/>
  <c r="U219" i="4"/>
  <c r="AC219" i="4"/>
  <c r="AK219" i="4"/>
  <c r="M220" i="4"/>
  <c r="U220" i="4"/>
  <c r="AC220" i="4"/>
  <c r="AK220" i="4"/>
  <c r="M221" i="4"/>
  <c r="U221" i="4"/>
  <c r="AC221" i="4"/>
  <c r="AK221" i="4"/>
  <c r="M222" i="4"/>
  <c r="U222" i="4"/>
  <c r="AC222" i="4"/>
  <c r="AK222" i="4"/>
  <c r="M223" i="4"/>
  <c r="U223" i="4"/>
  <c r="AC223" i="4"/>
  <c r="AK223" i="4"/>
  <c r="M224" i="4"/>
  <c r="U224" i="4"/>
  <c r="AC224" i="4"/>
  <c r="AK224" i="4"/>
  <c r="M225" i="4"/>
  <c r="U225" i="4"/>
  <c r="AC225" i="4"/>
  <c r="AK225" i="4"/>
  <c r="M226" i="4"/>
  <c r="U226" i="4"/>
  <c r="AC226" i="4"/>
  <c r="AK226" i="4"/>
  <c r="M227" i="4"/>
  <c r="U227" i="4"/>
  <c r="AC227" i="4"/>
  <c r="AK227" i="4"/>
  <c r="M230" i="4"/>
  <c r="U230" i="4"/>
  <c r="AC230" i="4"/>
  <c r="AK230" i="4"/>
  <c r="F236" i="4"/>
  <c r="G236" i="4"/>
  <c r="H236" i="4"/>
  <c r="J236" i="4"/>
  <c r="K236" i="4"/>
  <c r="N236" i="4"/>
  <c r="O236" i="4"/>
  <c r="P236" i="4"/>
  <c r="R236" i="4"/>
  <c r="S236" i="4"/>
  <c r="V236" i="4"/>
  <c r="W236" i="4"/>
  <c r="X236" i="4"/>
  <c r="Z236" i="4"/>
  <c r="AA236" i="4"/>
  <c r="AD236" i="4"/>
  <c r="AE236" i="4"/>
  <c r="AF236" i="4"/>
  <c r="AH236" i="4"/>
  <c r="AI236" i="4"/>
  <c r="M237" i="4"/>
  <c r="U237" i="4"/>
  <c r="AC237" i="4"/>
  <c r="AK237" i="4"/>
  <c r="M238" i="4"/>
  <c r="U238" i="4"/>
  <c r="AC238" i="4"/>
  <c r="AK238" i="4"/>
  <c r="M239" i="4"/>
  <c r="U239" i="4"/>
  <c r="AC239" i="4"/>
  <c r="AK239" i="4"/>
  <c r="M240" i="4"/>
  <c r="U240" i="4"/>
  <c r="AC240" i="4"/>
  <c r="AK240" i="4"/>
  <c r="M241" i="4"/>
  <c r="U241" i="4"/>
  <c r="AC241" i="4"/>
  <c r="AK241" i="4"/>
  <c r="M242" i="4"/>
  <c r="U242" i="4"/>
  <c r="AC242" i="4"/>
  <c r="AK242" i="4"/>
  <c r="M243" i="4"/>
  <c r="U243" i="4"/>
  <c r="AC243" i="4"/>
  <c r="AK243" i="4"/>
  <c r="M244" i="4"/>
  <c r="U244" i="4"/>
  <c r="AC244" i="4"/>
  <c r="AK244" i="4"/>
  <c r="M245" i="4"/>
  <c r="U245" i="4"/>
  <c r="AC245" i="4"/>
  <c r="AK245" i="4"/>
  <c r="M246" i="4"/>
  <c r="U246" i="4"/>
  <c r="AC246" i="4"/>
  <c r="AK246" i="4"/>
  <c r="M247" i="4"/>
  <c r="U247" i="4"/>
  <c r="AC247" i="4"/>
  <c r="AK247" i="4"/>
  <c r="M248" i="4"/>
  <c r="U248" i="4"/>
  <c r="AC248" i="4"/>
  <c r="AK248" i="4"/>
  <c r="M249" i="4"/>
  <c r="U249" i="4"/>
  <c r="AC249" i="4"/>
  <c r="AK249" i="4"/>
  <c r="M250" i="4"/>
  <c r="U250" i="4"/>
  <c r="AC250" i="4"/>
  <c r="AK250" i="4"/>
  <c r="M251" i="4"/>
  <c r="U251" i="4"/>
  <c r="AC251" i="4"/>
  <c r="AK251" i="4"/>
  <c r="M252" i="4"/>
  <c r="U252" i="4"/>
  <c r="AC252" i="4"/>
  <c r="AK252" i="4"/>
  <c r="M253" i="4"/>
  <c r="U253" i="4"/>
  <c r="AC253" i="4"/>
  <c r="AK253" i="4"/>
  <c r="M254" i="4"/>
  <c r="U254" i="4"/>
  <c r="AC254" i="4"/>
  <c r="AK254" i="4"/>
  <c r="AC256" i="4"/>
  <c r="AK256" i="4"/>
  <c r="AC262" i="4"/>
  <c r="AK262" i="4"/>
  <c r="F263" i="4"/>
  <c r="G263" i="4"/>
  <c r="H263" i="4"/>
  <c r="J263" i="4"/>
  <c r="K263" i="4"/>
  <c r="N263" i="4"/>
  <c r="O263" i="4"/>
  <c r="P263" i="4"/>
  <c r="R263" i="4"/>
  <c r="S263" i="4"/>
  <c r="V263" i="4"/>
  <c r="W263" i="4"/>
  <c r="X263" i="4"/>
  <c r="Z263" i="4"/>
  <c r="AA263" i="4"/>
  <c r="AD263" i="4"/>
  <c r="AE263" i="4"/>
  <c r="AF263" i="4"/>
  <c r="AH263" i="4"/>
  <c r="AI263" i="4"/>
  <c r="M264" i="4"/>
  <c r="M263" i="4" s="1"/>
  <c r="U264" i="4"/>
  <c r="U263" i="4" s="1"/>
  <c r="AC264" i="4"/>
  <c r="AK264" i="4"/>
  <c r="AK263" i="4" s="1"/>
  <c r="F265" i="4"/>
  <c r="G265" i="4"/>
  <c r="H265" i="4"/>
  <c r="J265" i="4"/>
  <c r="K265" i="4"/>
  <c r="N265" i="4"/>
  <c r="O265" i="4"/>
  <c r="P265" i="4"/>
  <c r="R265" i="4"/>
  <c r="S265" i="4"/>
  <c r="V265" i="4"/>
  <c r="W265" i="4"/>
  <c r="X265" i="4"/>
  <c r="Z265" i="4"/>
  <c r="AA265" i="4"/>
  <c r="AD265" i="4"/>
  <c r="AE265" i="4"/>
  <c r="AF265" i="4"/>
  <c r="AH265" i="4"/>
  <c r="AI265" i="4"/>
  <c r="M266" i="4"/>
  <c r="M265" i="4" s="1"/>
  <c r="U266" i="4"/>
  <c r="U265" i="4" s="1"/>
  <c r="AC266" i="4"/>
  <c r="AC265" i="4" s="1"/>
  <c r="AK266" i="4"/>
  <c r="AK265" i="4" s="1"/>
  <c r="F14" i="5"/>
  <c r="G14" i="5"/>
  <c r="H14" i="5"/>
  <c r="J14" i="5"/>
  <c r="K14" i="5"/>
  <c r="N14" i="5"/>
  <c r="O14" i="5"/>
  <c r="P14" i="5"/>
  <c r="R14" i="5"/>
  <c r="S14" i="5"/>
  <c r="V14" i="5"/>
  <c r="W14" i="5"/>
  <c r="X14" i="5"/>
  <c r="Z14" i="5"/>
  <c r="AA14" i="5"/>
  <c r="AD14" i="5"/>
  <c r="AE14" i="5"/>
  <c r="AF14" i="5"/>
  <c r="AH14" i="5"/>
  <c r="AI14" i="5"/>
  <c r="M15" i="5"/>
  <c r="M14" i="5" s="1"/>
  <c r="U15" i="5"/>
  <c r="U14" i="5" s="1"/>
  <c r="AC15" i="5"/>
  <c r="AK15" i="5"/>
  <c r="AK14" i="5" s="1"/>
  <c r="M17" i="5"/>
  <c r="U17" i="5"/>
  <c r="AC17" i="5"/>
  <c r="AK17" i="5"/>
  <c r="M18" i="5"/>
  <c r="U18" i="5"/>
  <c r="AC18" i="5"/>
  <c r="AK18" i="5"/>
  <c r="M19" i="5"/>
  <c r="U19" i="5"/>
  <c r="V19" i="5"/>
  <c r="V16" i="5" s="1"/>
  <c r="AK19" i="5"/>
  <c r="M20" i="5"/>
  <c r="U20" i="5"/>
  <c r="AC20" i="5"/>
  <c r="AK20" i="5"/>
  <c r="M21" i="5"/>
  <c r="U21" i="5"/>
  <c r="AC21" i="5"/>
  <c r="AK21" i="5"/>
  <c r="M22" i="5"/>
  <c r="U22" i="5"/>
  <c r="AC22" i="5"/>
  <c r="AK22" i="5"/>
  <c r="M23" i="5"/>
  <c r="U23" i="5"/>
  <c r="AC23" i="5"/>
  <c r="AK23" i="5"/>
  <c r="M24" i="5"/>
  <c r="U24" i="5"/>
  <c r="AC24" i="5"/>
  <c r="AK24" i="5"/>
  <c r="M25" i="5"/>
  <c r="U25" i="5"/>
  <c r="AC25" i="5"/>
  <c r="AK25" i="5"/>
  <c r="M26" i="5"/>
  <c r="U26" i="5"/>
  <c r="AC26" i="5"/>
  <c r="AK26" i="5"/>
  <c r="M27" i="5"/>
  <c r="U27" i="5"/>
  <c r="AC27" i="5"/>
  <c r="AK27" i="5"/>
  <c r="M28" i="5"/>
  <c r="U28" i="5"/>
  <c r="AC28" i="5"/>
  <c r="AK28" i="5"/>
  <c r="M29" i="5"/>
  <c r="U29" i="5"/>
  <c r="AC29" i="5"/>
  <c r="AK29" i="5"/>
  <c r="M30" i="5"/>
  <c r="U30" i="5"/>
  <c r="AC30" i="5"/>
  <c r="AK30" i="5"/>
  <c r="M31" i="5"/>
  <c r="U31" i="5"/>
  <c r="AC31" i="5"/>
  <c r="AK31" i="5"/>
  <c r="M32" i="5"/>
  <c r="U32" i="5"/>
  <c r="AC32" i="5"/>
  <c r="AK32" i="5"/>
  <c r="M33" i="5"/>
  <c r="U33" i="5"/>
  <c r="AC33" i="5"/>
  <c r="AK33" i="5"/>
  <c r="M34" i="5"/>
  <c r="U34" i="5"/>
  <c r="AC34" i="5"/>
  <c r="AK34" i="5"/>
  <c r="M35" i="5"/>
  <c r="U35" i="5"/>
  <c r="AC35" i="5"/>
  <c r="AK35" i="5"/>
  <c r="M36" i="5"/>
  <c r="U36" i="5"/>
  <c r="AC36" i="5"/>
  <c r="AK36" i="5"/>
  <c r="M37" i="5"/>
  <c r="U37" i="5"/>
  <c r="AC37" i="5"/>
  <c r="AK37" i="5"/>
  <c r="M38" i="5"/>
  <c r="U38" i="5"/>
  <c r="AC38" i="5"/>
  <c r="AK38" i="5"/>
  <c r="M39" i="5"/>
  <c r="U39" i="5"/>
  <c r="AC39" i="5"/>
  <c r="AK39" i="5"/>
  <c r="M40" i="5"/>
  <c r="U40" i="5"/>
  <c r="AC40" i="5"/>
  <c r="AK40" i="5"/>
  <c r="M41" i="5"/>
  <c r="U41" i="5"/>
  <c r="AC41" i="5"/>
  <c r="AK41" i="5"/>
  <c r="M42" i="5"/>
  <c r="U42" i="5"/>
  <c r="AC42" i="5"/>
  <c r="AK42" i="5"/>
  <c r="M43" i="5"/>
  <c r="U43" i="5"/>
  <c r="AC43" i="5"/>
  <c r="AK43" i="5"/>
  <c r="M44" i="5"/>
  <c r="U44" i="5"/>
  <c r="AC44" i="5"/>
  <c r="AK44" i="5"/>
  <c r="M45" i="5"/>
  <c r="U45" i="5"/>
  <c r="AC45" i="5"/>
  <c r="AK45" i="5"/>
  <c r="M46" i="5"/>
  <c r="U46" i="5"/>
  <c r="AC46" i="5"/>
  <c r="AK46" i="5"/>
  <c r="M47" i="5"/>
  <c r="U47" i="5"/>
  <c r="AC47" i="5"/>
  <c r="AK47" i="5"/>
  <c r="M48" i="5"/>
  <c r="U48" i="5"/>
  <c r="AC48" i="5"/>
  <c r="AK48" i="5"/>
  <c r="M49" i="5"/>
  <c r="U49" i="5"/>
  <c r="AC49" i="5"/>
  <c r="AK49" i="5"/>
  <c r="M50" i="5"/>
  <c r="U50" i="5"/>
  <c r="AC50" i="5"/>
  <c r="AK50" i="5"/>
  <c r="M51" i="5"/>
  <c r="U51" i="5"/>
  <c r="AC51" i="5"/>
  <c r="AK51" i="5"/>
  <c r="M52" i="5"/>
  <c r="U52" i="5"/>
  <c r="AC52" i="5"/>
  <c r="AK52" i="5"/>
  <c r="M53" i="5"/>
  <c r="U53" i="5"/>
  <c r="AC53" i="5"/>
  <c r="AK53" i="5"/>
  <c r="M54" i="5"/>
  <c r="U54" i="5"/>
  <c r="AC54" i="5"/>
  <c r="AK54" i="5"/>
  <c r="M55" i="5"/>
  <c r="U55" i="5"/>
  <c r="AC55" i="5"/>
  <c r="AK55" i="5"/>
  <c r="M56" i="5"/>
  <c r="U56" i="5"/>
  <c r="AC56" i="5"/>
  <c r="AK56" i="5"/>
  <c r="M57" i="5"/>
  <c r="U57" i="5"/>
  <c r="AC57" i="5"/>
  <c r="AK57" i="5"/>
  <c r="M58" i="5"/>
  <c r="U58" i="5"/>
  <c r="AC58" i="5"/>
  <c r="AK58" i="5"/>
  <c r="M59" i="5"/>
  <c r="U59" i="5"/>
  <c r="AC59" i="5"/>
  <c r="AK59" i="5"/>
  <c r="M60" i="5"/>
  <c r="U60" i="5"/>
  <c r="AC60" i="5"/>
  <c r="AK60" i="5"/>
  <c r="M61" i="5"/>
  <c r="U61" i="5"/>
  <c r="AC61" i="5"/>
  <c r="AK61" i="5"/>
  <c r="M62" i="5"/>
  <c r="U62" i="5"/>
  <c r="AC62" i="5"/>
  <c r="AK62" i="5"/>
  <c r="M63" i="5"/>
  <c r="U63" i="5"/>
  <c r="AC63" i="5"/>
  <c r="AK63" i="5"/>
  <c r="M64" i="5"/>
  <c r="U64" i="5"/>
  <c r="AC64" i="5"/>
  <c r="AK64" i="5"/>
  <c r="M65" i="5"/>
  <c r="U65" i="5"/>
  <c r="AC65" i="5"/>
  <c r="AK65" i="5"/>
  <c r="M66" i="5"/>
  <c r="U66" i="5"/>
  <c r="AC66" i="5"/>
  <c r="AK66" i="5"/>
  <c r="M67" i="5"/>
  <c r="U67" i="5"/>
  <c r="AC67" i="5"/>
  <c r="AK67" i="5"/>
  <c r="M68" i="5"/>
  <c r="U68" i="5"/>
  <c r="AC68" i="5"/>
  <c r="AK68" i="5"/>
  <c r="M69" i="5"/>
  <c r="U69" i="5"/>
  <c r="AC69" i="5"/>
  <c r="AK69" i="5"/>
  <c r="M70" i="5"/>
  <c r="U70" i="5"/>
  <c r="AC70" i="5"/>
  <c r="AK70" i="5"/>
  <c r="M71" i="5"/>
  <c r="U71" i="5"/>
  <c r="AC71" i="5"/>
  <c r="AK71" i="5"/>
  <c r="M72" i="5"/>
  <c r="U72" i="5"/>
  <c r="AC72" i="5"/>
  <c r="AK72" i="5"/>
  <c r="M73" i="5"/>
  <c r="U73" i="5"/>
  <c r="AC73" i="5"/>
  <c r="AK73" i="5"/>
  <c r="M74" i="5"/>
  <c r="U74" i="5"/>
  <c r="AC74" i="5"/>
  <c r="AK74" i="5"/>
  <c r="M75" i="5"/>
  <c r="U75" i="5"/>
  <c r="AC75" i="5"/>
  <c r="AK75" i="5"/>
  <c r="M76" i="5"/>
  <c r="U76" i="5"/>
  <c r="AC76" i="5"/>
  <c r="AK76" i="5"/>
  <c r="M77" i="5"/>
  <c r="U77" i="5"/>
  <c r="AC77" i="5"/>
  <c r="AK77" i="5"/>
  <c r="M78" i="5"/>
  <c r="U78" i="5"/>
  <c r="AC78" i="5"/>
  <c r="AK78" i="5"/>
  <c r="M79" i="5"/>
  <c r="U79" i="5"/>
  <c r="AC79" i="5"/>
  <c r="AK79" i="5"/>
  <c r="M80" i="5"/>
  <c r="U80" i="5"/>
  <c r="AC80" i="5"/>
  <c r="AK80" i="5"/>
  <c r="M81" i="5"/>
  <c r="U81" i="5"/>
  <c r="AC81" i="5"/>
  <c r="AK81" i="5"/>
  <c r="M82" i="5"/>
  <c r="U82" i="5"/>
  <c r="AC82" i="5"/>
  <c r="AK82" i="5"/>
  <c r="M83" i="5"/>
  <c r="U83" i="5"/>
  <c r="AC83" i="5"/>
  <c r="AK83" i="5"/>
  <c r="M84" i="5"/>
  <c r="U84" i="5"/>
  <c r="AC84" i="5"/>
  <c r="AK84" i="5"/>
  <c r="M85" i="5"/>
  <c r="U85" i="5"/>
  <c r="AC85" i="5"/>
  <c r="AK85" i="5"/>
  <c r="M86" i="5"/>
  <c r="U86" i="5"/>
  <c r="AC86" i="5"/>
  <c r="AK86" i="5"/>
  <c r="M87" i="5"/>
  <c r="U87" i="5"/>
  <c r="AC87" i="5"/>
  <c r="AK87" i="5"/>
  <c r="M88" i="5"/>
  <c r="U88" i="5"/>
  <c r="AC88" i="5"/>
  <c r="AK88" i="5"/>
  <c r="M89" i="5"/>
  <c r="U89" i="5"/>
  <c r="AC89" i="5"/>
  <c r="AK89" i="5"/>
  <c r="M90" i="5"/>
  <c r="U90" i="5"/>
  <c r="AC90" i="5"/>
  <c r="AK90" i="5"/>
  <c r="M91" i="5"/>
  <c r="U91" i="5"/>
  <c r="AC91" i="5"/>
  <c r="AK91" i="5"/>
  <c r="M92" i="5"/>
  <c r="U92" i="5"/>
  <c r="AC92" i="5"/>
  <c r="AK92" i="5"/>
  <c r="M93" i="5"/>
  <c r="U93" i="5"/>
  <c r="AC93" i="5"/>
  <c r="AK93" i="5"/>
  <c r="M94" i="5"/>
  <c r="U94" i="5"/>
  <c r="AC94" i="5"/>
  <c r="AK94" i="5"/>
  <c r="M95" i="5"/>
  <c r="U95" i="5"/>
  <c r="AC95" i="5"/>
  <c r="AK95" i="5"/>
  <c r="M96" i="5"/>
  <c r="U96" i="5"/>
  <c r="AC96" i="5"/>
  <c r="AK96" i="5"/>
  <c r="M97" i="5"/>
  <c r="U97" i="5"/>
  <c r="AC97" i="5"/>
  <c r="AK97" i="5"/>
  <c r="M100" i="5"/>
  <c r="U100" i="5"/>
  <c r="AC100" i="5"/>
  <c r="AK100" i="5"/>
  <c r="M101" i="5"/>
  <c r="U101" i="5"/>
  <c r="AC101" i="5"/>
  <c r="AK101" i="5"/>
  <c r="M102" i="5"/>
  <c r="U102" i="5"/>
  <c r="AC102" i="5"/>
  <c r="AK102" i="5"/>
  <c r="M103" i="5"/>
  <c r="U103" i="5"/>
  <c r="AC103" i="5"/>
  <c r="AK103" i="5"/>
  <c r="M104" i="5"/>
  <c r="U104" i="5"/>
  <c r="AC104" i="5"/>
  <c r="AK104" i="5"/>
  <c r="M105" i="5"/>
  <c r="U105" i="5"/>
  <c r="AC105" i="5"/>
  <c r="AK105" i="5"/>
  <c r="M106" i="5"/>
  <c r="U106" i="5"/>
  <c r="AC106" i="5"/>
  <c r="AK106" i="5"/>
  <c r="U108" i="5"/>
  <c r="X108" i="5"/>
  <c r="X16" i="5" s="1"/>
  <c r="AK108" i="5"/>
  <c r="U110" i="5"/>
  <c r="AC110" i="5"/>
  <c r="AK110" i="5"/>
  <c r="AC112" i="5"/>
  <c r="AK112" i="5"/>
  <c r="M114" i="5"/>
  <c r="U114" i="5"/>
  <c r="AC114" i="5"/>
  <c r="AK114" i="5"/>
  <c r="F126" i="5"/>
  <c r="G126" i="5"/>
  <c r="H126" i="5"/>
  <c r="J126" i="5"/>
  <c r="K126" i="5"/>
  <c r="N126" i="5"/>
  <c r="O126" i="5"/>
  <c r="P126" i="5"/>
  <c r="R126" i="5"/>
  <c r="S126" i="5"/>
  <c r="V126" i="5"/>
  <c r="W126" i="5"/>
  <c r="X126" i="5"/>
  <c r="Z126" i="5"/>
  <c r="AA126" i="5"/>
  <c r="AD126" i="5"/>
  <c r="AE126" i="5"/>
  <c r="AF126" i="5"/>
  <c r="AH126" i="5"/>
  <c r="AI126" i="5"/>
  <c r="M127" i="5"/>
  <c r="M126" i="5" s="1"/>
  <c r="U127" i="5"/>
  <c r="U126" i="5" s="1"/>
  <c r="AC127" i="5"/>
  <c r="AK127" i="5"/>
  <c r="AK126" i="5" s="1"/>
  <c r="F128" i="5"/>
  <c r="G128" i="5"/>
  <c r="H128" i="5"/>
  <c r="J128" i="5"/>
  <c r="K128" i="5"/>
  <c r="N128" i="5"/>
  <c r="O128" i="5"/>
  <c r="P128" i="5"/>
  <c r="R128" i="5"/>
  <c r="S128" i="5"/>
  <c r="V128" i="5"/>
  <c r="W128" i="5"/>
  <c r="X128" i="5"/>
  <c r="Z128" i="5"/>
  <c r="AA128" i="5"/>
  <c r="AD128" i="5"/>
  <c r="AE128" i="5"/>
  <c r="AF128" i="5"/>
  <c r="AH128" i="5"/>
  <c r="AI128" i="5"/>
  <c r="M129" i="5"/>
  <c r="M128" i="5" s="1"/>
  <c r="U129" i="5"/>
  <c r="U128" i="5" s="1"/>
  <c r="AC129" i="5"/>
  <c r="AK129" i="5"/>
  <c r="AK128" i="5" s="1"/>
  <c r="B131" i="5"/>
  <c r="F14" i="6"/>
  <c r="G14" i="6"/>
  <c r="H14" i="6"/>
  <c r="J14" i="6"/>
  <c r="K14" i="6"/>
  <c r="N14" i="6"/>
  <c r="O14" i="6"/>
  <c r="P14" i="6"/>
  <c r="R14" i="6"/>
  <c r="S14" i="6"/>
  <c r="V14" i="6"/>
  <c r="W14" i="6"/>
  <c r="X14" i="6"/>
  <c r="Z14" i="6"/>
  <c r="AA14" i="6"/>
  <c r="AD14" i="6"/>
  <c r="AD13" i="6" s="1"/>
  <c r="U18" i="8" s="1"/>
  <c r="AE14" i="6"/>
  <c r="AF14" i="6"/>
  <c r="AH14" i="6"/>
  <c r="AI14" i="6"/>
  <c r="M15" i="6"/>
  <c r="M14" i="6" s="1"/>
  <c r="U15" i="6"/>
  <c r="AC15" i="6"/>
  <c r="AC14" i="6" s="1"/>
  <c r="AK15" i="6"/>
  <c r="AK14" i="6" s="1"/>
  <c r="F16" i="6"/>
  <c r="G16" i="6"/>
  <c r="H16" i="6"/>
  <c r="J16" i="6"/>
  <c r="K16" i="6"/>
  <c r="N16" i="6"/>
  <c r="O16" i="6"/>
  <c r="P16" i="6"/>
  <c r="R16" i="6"/>
  <c r="S16" i="6"/>
  <c r="V16" i="6"/>
  <c r="W16" i="6"/>
  <c r="X16" i="6"/>
  <c r="Z16" i="6"/>
  <c r="AA16" i="6"/>
  <c r="AD16" i="6"/>
  <c r="AE16" i="6"/>
  <c r="AF16" i="6"/>
  <c r="AH16" i="6"/>
  <c r="AI16" i="6"/>
  <c r="M17" i="6"/>
  <c r="M16" i="6" s="1"/>
  <c r="U17" i="6"/>
  <c r="U16" i="6" s="1"/>
  <c r="AC17" i="6"/>
  <c r="AC16" i="6" s="1"/>
  <c r="AK17" i="6"/>
  <c r="AK16" i="6" s="1"/>
  <c r="F18" i="6"/>
  <c r="G18" i="6"/>
  <c r="H18" i="6"/>
  <c r="J18" i="6"/>
  <c r="K18" i="6"/>
  <c r="N18" i="6"/>
  <c r="O18" i="6"/>
  <c r="P18" i="6"/>
  <c r="S18" i="6"/>
  <c r="V18" i="6"/>
  <c r="W18" i="6"/>
  <c r="X18" i="6"/>
  <c r="Z18" i="6"/>
  <c r="AA18" i="6"/>
  <c r="AE18" i="6"/>
  <c r="AF18" i="6"/>
  <c r="AH18" i="6"/>
  <c r="AI18" i="6"/>
  <c r="M19" i="6"/>
  <c r="R19" i="6"/>
  <c r="U19" i="6" s="1"/>
  <c r="AC19" i="6"/>
  <c r="AK19" i="6"/>
  <c r="M20" i="6"/>
  <c r="U20" i="6"/>
  <c r="AC20" i="6"/>
  <c r="AK20" i="6"/>
  <c r="AC21" i="6"/>
  <c r="AK21" i="6"/>
  <c r="M23" i="6"/>
  <c r="U23" i="6"/>
  <c r="AC23" i="6"/>
  <c r="AK23" i="6"/>
  <c r="F24" i="6"/>
  <c r="G24" i="6"/>
  <c r="H24" i="6"/>
  <c r="J24" i="6"/>
  <c r="K24" i="6"/>
  <c r="N24" i="6"/>
  <c r="O24" i="6"/>
  <c r="P24" i="6"/>
  <c r="R24" i="6"/>
  <c r="S24" i="6"/>
  <c r="V24" i="6"/>
  <c r="W24" i="6"/>
  <c r="X24" i="6"/>
  <c r="Z24" i="6"/>
  <c r="AA24" i="6"/>
  <c r="AD24" i="6"/>
  <c r="AE24" i="6"/>
  <c r="AF24" i="6"/>
  <c r="AH24" i="6"/>
  <c r="AI24" i="6"/>
  <c r="M25" i="6"/>
  <c r="M24" i="6" s="1"/>
  <c r="U25" i="6"/>
  <c r="U24" i="6" s="1"/>
  <c r="AC25" i="6"/>
  <c r="AC24" i="6" s="1"/>
  <c r="AK25" i="6"/>
  <c r="F14" i="7"/>
  <c r="G14" i="7"/>
  <c r="H14" i="7"/>
  <c r="J14" i="7"/>
  <c r="K14" i="7"/>
  <c r="N14" i="7"/>
  <c r="O14" i="7"/>
  <c r="P14" i="7"/>
  <c r="R14" i="7"/>
  <c r="S14" i="7"/>
  <c r="V14" i="7"/>
  <c r="W14" i="7"/>
  <c r="X14" i="7"/>
  <c r="Z14" i="7"/>
  <c r="AA14" i="7"/>
  <c r="AD14" i="7"/>
  <c r="AE14" i="7"/>
  <c r="AF14" i="7"/>
  <c r="AH14" i="7"/>
  <c r="AI14" i="7"/>
  <c r="M15" i="7"/>
  <c r="U15" i="7"/>
  <c r="AC15" i="7"/>
  <c r="AK15" i="7"/>
  <c r="M16" i="7"/>
  <c r="U16" i="7"/>
  <c r="AC16" i="7"/>
  <c r="AK16" i="7"/>
  <c r="F17" i="7"/>
  <c r="G17" i="7"/>
  <c r="H17" i="7"/>
  <c r="J17" i="7"/>
  <c r="K17" i="7"/>
  <c r="M17" i="7"/>
  <c r="N17" i="7"/>
  <c r="O17" i="7"/>
  <c r="P17" i="7"/>
  <c r="R17" i="7"/>
  <c r="S17" i="7"/>
  <c r="U17" i="7"/>
  <c r="V17" i="7"/>
  <c r="W17" i="7"/>
  <c r="X17" i="7"/>
  <c r="Z17" i="7"/>
  <c r="AA17" i="7"/>
  <c r="AD17" i="7"/>
  <c r="AE17" i="7"/>
  <c r="AF17" i="7"/>
  <c r="AH17" i="7"/>
  <c r="AI17" i="7"/>
  <c r="AC18" i="7"/>
  <c r="AC17" i="7" s="1"/>
  <c r="AK18" i="7"/>
  <c r="AK17" i="7" s="1"/>
  <c r="F22" i="7"/>
  <c r="G22" i="7"/>
  <c r="H22" i="7"/>
  <c r="J22" i="7"/>
  <c r="K22" i="7"/>
  <c r="N22" i="7"/>
  <c r="O22" i="7"/>
  <c r="P22" i="7"/>
  <c r="R22" i="7"/>
  <c r="S22" i="7"/>
  <c r="V22" i="7"/>
  <c r="W22" i="7"/>
  <c r="X22" i="7"/>
  <c r="Z22" i="7"/>
  <c r="AA22" i="7"/>
  <c r="AD22" i="7"/>
  <c r="AE22" i="7"/>
  <c r="AF22" i="7"/>
  <c r="AH22" i="7"/>
  <c r="AI22" i="7"/>
  <c r="M23" i="7"/>
  <c r="M22" i="7" s="1"/>
  <c r="U23" i="7"/>
  <c r="U22" i="7" s="1"/>
  <c r="AC23" i="7"/>
  <c r="AC22" i="7" s="1"/>
  <c r="AK23" i="7"/>
  <c r="AK22" i="7" s="1"/>
  <c r="F24" i="7"/>
  <c r="G24" i="7"/>
  <c r="H24" i="7"/>
  <c r="J24" i="7"/>
  <c r="K24" i="7"/>
  <c r="N24" i="7"/>
  <c r="O24" i="7"/>
  <c r="P24" i="7"/>
  <c r="R24" i="7"/>
  <c r="S24" i="7"/>
  <c r="V24" i="7"/>
  <c r="W24" i="7"/>
  <c r="X24" i="7"/>
  <c r="Z24" i="7"/>
  <c r="AA24" i="7"/>
  <c r="AD24" i="7"/>
  <c r="AE24" i="7"/>
  <c r="AF24" i="7"/>
  <c r="AH24" i="7"/>
  <c r="AI24" i="7"/>
  <c r="M25" i="7"/>
  <c r="U25" i="7"/>
  <c r="AC25" i="7"/>
  <c r="AK25" i="7"/>
  <c r="M26" i="7"/>
  <c r="U26" i="7"/>
  <c r="AC26" i="7"/>
  <c r="AK26" i="7"/>
  <c r="AC27" i="7"/>
  <c r="AK27" i="7"/>
  <c r="B30" i="7"/>
  <c r="B13" i="8"/>
  <c r="G13" i="8"/>
  <c r="B14" i="8"/>
  <c r="G14" i="8"/>
  <c r="B15" i="8"/>
  <c r="G15" i="8"/>
  <c r="B16" i="8"/>
  <c r="G16" i="8"/>
  <c r="B17" i="8"/>
  <c r="G17" i="8"/>
  <c r="B18" i="8"/>
  <c r="G18" i="8"/>
  <c r="B19" i="8"/>
  <c r="G19" i="8"/>
  <c r="H22" i="8"/>
  <c r="N22" i="8"/>
  <c r="T22" i="8"/>
  <c r="Z22" i="8"/>
  <c r="P9" i="1"/>
  <c r="K13" i="8" s="1"/>
  <c r="AK182" i="3"/>
  <c r="AC17" i="1"/>
  <c r="F13" i="7"/>
  <c r="C19" i="8" s="1"/>
  <c r="U14" i="7"/>
  <c r="AC14" i="7"/>
  <c r="M24" i="7"/>
  <c r="AC281" i="3" l="1"/>
  <c r="AT282" i="3"/>
  <c r="AT23" i="3"/>
  <c r="AT22"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3" i="3"/>
  <c r="AT52" i="3"/>
  <c r="AT51" i="3"/>
  <c r="AT50" i="3"/>
  <c r="AT49" i="3"/>
  <c r="AT48" i="3"/>
  <c r="AT47" i="3"/>
  <c r="AT46" i="3"/>
  <c r="AT45" i="3"/>
  <c r="AT44" i="3"/>
  <c r="AT43" i="3"/>
  <c r="AT42" i="3"/>
  <c r="AT41" i="3"/>
  <c r="AT40" i="3"/>
  <c r="AT39" i="3"/>
  <c r="AT38" i="3"/>
  <c r="AT35" i="3"/>
  <c r="AT208" i="3"/>
  <c r="AT203" i="3"/>
  <c r="AT201" i="3"/>
  <c r="AT199" i="3"/>
  <c r="AT197" i="3"/>
  <c r="AT195" i="3"/>
  <c r="AT193" i="3"/>
  <c r="AT191" i="3"/>
  <c r="AT189" i="3"/>
  <c r="AT187" i="3"/>
  <c r="AT184" i="3"/>
  <c r="AT180" i="3"/>
  <c r="AT141" i="3"/>
  <c r="AT140" i="3"/>
  <c r="AT139" i="3"/>
  <c r="AT138" i="3"/>
  <c r="AT137" i="3"/>
  <c r="AT136" i="3"/>
  <c r="AT135" i="3"/>
  <c r="AT134" i="3"/>
  <c r="AT133" i="3"/>
  <c r="AT132" i="3"/>
  <c r="AT131" i="3"/>
  <c r="AT130" i="3"/>
  <c r="AT129" i="3"/>
  <c r="AT128" i="3"/>
  <c r="AT127" i="3"/>
  <c r="AT126" i="3"/>
  <c r="AT125" i="3"/>
  <c r="AT124" i="3"/>
  <c r="AT123" i="3"/>
  <c r="AT122" i="3"/>
  <c r="AT121" i="3"/>
  <c r="AT120" i="3"/>
  <c r="AT119" i="3"/>
  <c r="AT118" i="3"/>
  <c r="AT117" i="3"/>
  <c r="AT116" i="3"/>
  <c r="AT115" i="3"/>
  <c r="AT114" i="3"/>
  <c r="AT113" i="3"/>
  <c r="AT112" i="3"/>
  <c r="AT111" i="3"/>
  <c r="AT110" i="3"/>
  <c r="AT109" i="3"/>
  <c r="AT108" i="3"/>
  <c r="AT107" i="3"/>
  <c r="AT106" i="3"/>
  <c r="AT105" i="3"/>
  <c r="AT104" i="3"/>
  <c r="AT103" i="3"/>
  <c r="AT102" i="3"/>
  <c r="AT101" i="3"/>
  <c r="AT100" i="3"/>
  <c r="AT99" i="3"/>
  <c r="AT96" i="3"/>
  <c r="AT95" i="3"/>
  <c r="AT94" i="3"/>
  <c r="AT93" i="3"/>
  <c r="AT92" i="3"/>
  <c r="AT91" i="3"/>
  <c r="AT90" i="3"/>
  <c r="AT89" i="3"/>
  <c r="AT88" i="3"/>
  <c r="AT87" i="3"/>
  <c r="AT86" i="3"/>
  <c r="AT85" i="3"/>
  <c r="AT84" i="3"/>
  <c r="AT83" i="3"/>
  <c r="AT82" i="3"/>
  <c r="AT17" i="3"/>
  <c r="AT16" i="3"/>
  <c r="AT15" i="3"/>
  <c r="M16" i="5"/>
  <c r="AK16" i="5"/>
  <c r="U16" i="5"/>
  <c r="AT112" i="5"/>
  <c r="AT127" i="5"/>
  <c r="AT114" i="5"/>
  <c r="U12" i="1"/>
  <c r="AT23" i="1"/>
  <c r="AT22" i="1" s="1"/>
  <c r="N10" i="1"/>
  <c r="N9" i="1" s="1"/>
  <c r="I13" i="8" s="1"/>
  <c r="AT19" i="1"/>
  <c r="AT18" i="1"/>
  <c r="AT16" i="1"/>
  <c r="AT15" i="1"/>
  <c r="AT14" i="1"/>
  <c r="AC10" i="1"/>
  <c r="AT11" i="1"/>
  <c r="AT10" i="1" s="1"/>
  <c r="AK15" i="2"/>
  <c r="AT182" i="4"/>
  <c r="AT179" i="4"/>
  <c r="AT177" i="4"/>
  <c r="AT175" i="4"/>
  <c r="AT173" i="4"/>
  <c r="AT171" i="4"/>
  <c r="AT169" i="4"/>
  <c r="AT168" i="4"/>
  <c r="AT166" i="4"/>
  <c r="AT164" i="4"/>
  <c r="AT162" i="4"/>
  <c r="AT160" i="4"/>
  <c r="AT158" i="4"/>
  <c r="AT156" i="4"/>
  <c r="AT153" i="4"/>
  <c r="AT151" i="4"/>
  <c r="AT149" i="4"/>
  <c r="AT148" i="4"/>
  <c r="AT146" i="4"/>
  <c r="AT144" i="4"/>
  <c r="AT142" i="4"/>
  <c r="AT140" i="4"/>
  <c r="AT138" i="4"/>
  <c r="AT136" i="4"/>
  <c r="AT134" i="4"/>
  <c r="AT132" i="4"/>
  <c r="AT130" i="4"/>
  <c r="AT128" i="4"/>
  <c r="AT126" i="4"/>
  <c r="AT124" i="4"/>
  <c r="AT121" i="4"/>
  <c r="AT119" i="4"/>
  <c r="AT29" i="4"/>
  <c r="AT181" i="4"/>
  <c r="AT180" i="4"/>
  <c r="AT178" i="4"/>
  <c r="AT176" i="4"/>
  <c r="AT174" i="4"/>
  <c r="AT172" i="4"/>
  <c r="AT170" i="4"/>
  <c r="AT167" i="4"/>
  <c r="AT165" i="4"/>
  <c r="AT163" i="4"/>
  <c r="AT161" i="4"/>
  <c r="AT159" i="4"/>
  <c r="AT157" i="4"/>
  <c r="AT155" i="4"/>
  <c r="AT154" i="4"/>
  <c r="AT152" i="4"/>
  <c r="AT150" i="4"/>
  <c r="AT147" i="4"/>
  <c r="AT145" i="4"/>
  <c r="AT143" i="4"/>
  <c r="AT141" i="4"/>
  <c r="AT139" i="4"/>
  <c r="AT137" i="4"/>
  <c r="AT135" i="4"/>
  <c r="AT133" i="4"/>
  <c r="AT131" i="4"/>
  <c r="AT129" i="4"/>
  <c r="AT127" i="4"/>
  <c r="AT125" i="4"/>
  <c r="AT123" i="4"/>
  <c r="AT122" i="4"/>
  <c r="AT120" i="4"/>
  <c r="AT118" i="4"/>
  <c r="AT117" i="4"/>
  <c r="AT116" i="4"/>
  <c r="AT115" i="4"/>
  <c r="AT114" i="4"/>
  <c r="AT113" i="4"/>
  <c r="AT112"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4" i="4"/>
  <c r="AT73" i="4"/>
  <c r="AT72" i="4"/>
  <c r="AT71" i="4"/>
  <c r="AT70" i="4"/>
  <c r="AT69" i="4"/>
  <c r="AT68" i="4"/>
  <c r="AT67" i="4"/>
  <c r="AT66" i="4"/>
  <c r="AT65" i="4"/>
  <c r="AT64" i="4"/>
  <c r="AT63"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22" i="4"/>
  <c r="AT18" i="4"/>
  <c r="AT20" i="4"/>
  <c r="AC236" i="4"/>
  <c r="AT256" i="4"/>
  <c r="AT23" i="4"/>
  <c r="AT19" i="4"/>
  <c r="AT15" i="4"/>
  <c r="AT231" i="4"/>
  <c r="AT28" i="4"/>
  <c r="AT25" i="4"/>
  <c r="AT16" i="4"/>
  <c r="AC263" i="4"/>
  <c r="AT264" i="4"/>
  <c r="AT263" i="4" s="1"/>
  <c r="AT262" i="4"/>
  <c r="AT254" i="4"/>
  <c r="AT253" i="4"/>
  <c r="AT252" i="4"/>
  <c r="AT251" i="4"/>
  <c r="AT250" i="4"/>
  <c r="AT249" i="4"/>
  <c r="AT248" i="4"/>
  <c r="AT247" i="4"/>
  <c r="AT246" i="4"/>
  <c r="AT245" i="4"/>
  <c r="AT244" i="4"/>
  <c r="AT243" i="4"/>
  <c r="AT242" i="4"/>
  <c r="AT241" i="4"/>
  <c r="AT240" i="4"/>
  <c r="AT239" i="4"/>
  <c r="AT238" i="4"/>
  <c r="AT237" i="4"/>
  <c r="AT230"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21" i="4"/>
  <c r="AT17" i="4"/>
  <c r="AT106" i="5"/>
  <c r="AT105" i="5"/>
  <c r="AT110" i="5"/>
  <c r="AD13" i="4"/>
  <c r="U16" i="8" s="1"/>
  <c r="AI12" i="2"/>
  <c r="Y14" i="8" s="1"/>
  <c r="AT104" i="5"/>
  <c r="AT103" i="5"/>
  <c r="AT102" i="5"/>
  <c r="AT101" i="5"/>
  <c r="AT100" i="5"/>
  <c r="AT97" i="5"/>
  <c r="AT96" i="5"/>
  <c r="AT95" i="5"/>
  <c r="AT94" i="5"/>
  <c r="AT93" i="5"/>
  <c r="AT92" i="5"/>
  <c r="AT91" i="5"/>
  <c r="AT90" i="5"/>
  <c r="AT89" i="5"/>
  <c r="AT88" i="5"/>
  <c r="AT87" i="5"/>
  <c r="AT86" i="5"/>
  <c r="AT85" i="5"/>
  <c r="AT84" i="5"/>
  <c r="AT83" i="5"/>
  <c r="AT82" i="5"/>
  <c r="AT81" i="5"/>
  <c r="AT80" i="5"/>
  <c r="AT79" i="5"/>
  <c r="AT78" i="5"/>
  <c r="AT77" i="5"/>
  <c r="AT76" i="5"/>
  <c r="AT75" i="5"/>
  <c r="AT74" i="5"/>
  <c r="AT73" i="5"/>
  <c r="AT72" i="5"/>
  <c r="AT71" i="5"/>
  <c r="AT70" i="5"/>
  <c r="AT69" i="5"/>
  <c r="AT68" i="5"/>
  <c r="AT67" i="5"/>
  <c r="AT66" i="5"/>
  <c r="AT65" i="5"/>
  <c r="AT64" i="5"/>
  <c r="AT63" i="5"/>
  <c r="AT62" i="5"/>
  <c r="AT61" i="5"/>
  <c r="AT60" i="5"/>
  <c r="AT59" i="5"/>
  <c r="AT58" i="5"/>
  <c r="AT57" i="5"/>
  <c r="AT56" i="5"/>
  <c r="AT55" i="5"/>
  <c r="AT54" i="5"/>
  <c r="AT53" i="5"/>
  <c r="AT52" i="5"/>
  <c r="AT51" i="5"/>
  <c r="AT50" i="5"/>
  <c r="AT49" i="5"/>
  <c r="AT48" i="5"/>
  <c r="AT47" i="5"/>
  <c r="AT46" i="5"/>
  <c r="AT45" i="5"/>
  <c r="AT44" i="5"/>
  <c r="AT43" i="5"/>
  <c r="AT42" i="5"/>
  <c r="AT41" i="5"/>
  <c r="AT40" i="5"/>
  <c r="AT39" i="5"/>
  <c r="AT38" i="5"/>
  <c r="AT37" i="5"/>
  <c r="AT36" i="5"/>
  <c r="AT35" i="5"/>
  <c r="AT34" i="5"/>
  <c r="AT33" i="5"/>
  <c r="AT32" i="5"/>
  <c r="AT31" i="5"/>
  <c r="AT30" i="5"/>
  <c r="AT29" i="5"/>
  <c r="AT28" i="5"/>
  <c r="AT27" i="5"/>
  <c r="AT26" i="5"/>
  <c r="AT25" i="5"/>
  <c r="AT24" i="5"/>
  <c r="AT23" i="5"/>
  <c r="AT22" i="5"/>
  <c r="AT21" i="5"/>
  <c r="AT20" i="5"/>
  <c r="AT18" i="5"/>
  <c r="AT17" i="5"/>
  <c r="AC14" i="5"/>
  <c r="AT15" i="5"/>
  <c r="AT14" i="5" s="1"/>
  <c r="AT14" i="2"/>
  <c r="V9" i="1"/>
  <c r="O13" i="8" s="1"/>
  <c r="O9" i="1"/>
  <c r="J13" i="8" s="1"/>
  <c r="AT21" i="2"/>
  <c r="AT23" i="2"/>
  <c r="AT15" i="2"/>
  <c r="M18" i="2"/>
  <c r="AT18" i="2" s="1"/>
  <c r="AC13" i="2"/>
  <c r="O17" i="2"/>
  <c r="O12" i="2" s="1"/>
  <c r="J14" i="8" s="1"/>
  <c r="AT129" i="5"/>
  <c r="AT128" i="5" s="1"/>
  <c r="M14" i="3"/>
  <c r="O13" i="7"/>
  <c r="J19" i="8" s="1"/>
  <c r="AK14" i="7"/>
  <c r="W13" i="6"/>
  <c r="P18" i="8" s="1"/>
  <c r="AH9" i="1"/>
  <c r="X13" i="8" s="1"/>
  <c r="AL27" i="7"/>
  <c r="G13" i="7"/>
  <c r="D19" i="8" s="1"/>
  <c r="AK13" i="5"/>
  <c r="Z17" i="8" s="1"/>
  <c r="AK21" i="3"/>
  <c r="AH13" i="4"/>
  <c r="X16" i="8" s="1"/>
  <c r="M21" i="3"/>
  <c r="U236" i="4"/>
  <c r="R18" i="6"/>
  <c r="R13" i="6" s="1"/>
  <c r="L18" i="8" s="1"/>
  <c r="AC111" i="4"/>
  <c r="AT111" i="4" s="1"/>
  <c r="X13" i="5"/>
  <c r="Q17" i="8" s="1"/>
  <c r="W13" i="5"/>
  <c r="P17" i="8" s="1"/>
  <c r="H13" i="5"/>
  <c r="E17" i="8" s="1"/>
  <c r="AK13" i="2"/>
  <c r="AL20" i="6"/>
  <c r="AC128" i="5"/>
  <c r="AC17" i="2"/>
  <c r="U17" i="2"/>
  <c r="AK17" i="1"/>
  <c r="AF9" i="1"/>
  <c r="W13" i="8" s="1"/>
  <c r="K13" i="4"/>
  <c r="W13" i="7"/>
  <c r="P19" i="8" s="1"/>
  <c r="R13" i="4"/>
  <c r="L16" i="8" s="1"/>
  <c r="AC108" i="5"/>
  <c r="AT108" i="5" s="1"/>
  <c r="AD13" i="5"/>
  <c r="U17" i="8" s="1"/>
  <c r="P13" i="5"/>
  <c r="K17" i="8" s="1"/>
  <c r="J13" i="5"/>
  <c r="F17" i="8" s="1"/>
  <c r="AF13" i="5"/>
  <c r="W17" i="8" s="1"/>
  <c r="S13" i="5"/>
  <c r="M17" i="8" s="1"/>
  <c r="N13" i="5"/>
  <c r="I17" i="8" s="1"/>
  <c r="G13" i="5"/>
  <c r="D17" i="8" s="1"/>
  <c r="O13" i="4"/>
  <c r="J16" i="8" s="1"/>
  <c r="M236" i="4"/>
  <c r="AK236" i="4"/>
  <c r="H24" i="4"/>
  <c r="H13" i="4" s="1"/>
  <c r="E16" i="8" s="1"/>
  <c r="W13" i="4"/>
  <c r="P16" i="8" s="1"/>
  <c r="X9" i="1"/>
  <c r="Q13" i="8" s="1"/>
  <c r="S13" i="4"/>
  <c r="M16" i="8" s="1"/>
  <c r="U27" i="2"/>
  <c r="U12" i="2" s="1"/>
  <c r="N14" i="8" s="1"/>
  <c r="AT28" i="2"/>
  <c r="AT27" i="2" s="1"/>
  <c r="V12" i="2"/>
  <c r="O14" i="8" s="1"/>
  <c r="U10" i="1"/>
  <c r="X24" i="4"/>
  <c r="X13" i="4" s="1"/>
  <c r="Q16" i="8" s="1"/>
  <c r="R9" i="1"/>
  <c r="L13" i="8" s="1"/>
  <c r="M14" i="7"/>
  <c r="M13" i="7" s="1"/>
  <c r="H19" i="8" s="1"/>
  <c r="AE13" i="7"/>
  <c r="V19" i="8" s="1"/>
  <c r="X13" i="7"/>
  <c r="Q19" i="8" s="1"/>
  <c r="R13" i="7"/>
  <c r="L19" i="8" s="1"/>
  <c r="K13" i="7"/>
  <c r="AK18" i="6"/>
  <c r="V13" i="6"/>
  <c r="O18" i="8" s="1"/>
  <c r="V13" i="5"/>
  <c r="O17" i="8" s="1"/>
  <c r="AC19" i="5"/>
  <c r="AT19" i="5" s="1"/>
  <c r="AL25" i="7"/>
  <c r="AI13" i="7"/>
  <c r="Y19" i="8" s="1"/>
  <c r="P13" i="7"/>
  <c r="K19" i="8" s="1"/>
  <c r="AL19" i="6"/>
  <c r="N24" i="4"/>
  <c r="N13" i="4" s="1"/>
  <c r="I16" i="8" s="1"/>
  <c r="AD13" i="7"/>
  <c r="U19" i="8" s="1"/>
  <c r="AE13" i="6"/>
  <c r="V18" i="8" s="1"/>
  <c r="S13" i="6"/>
  <c r="M18" i="8" s="1"/>
  <c r="AL21" i="6"/>
  <c r="R12" i="2"/>
  <c r="L14" i="8" s="1"/>
  <c r="W12" i="2"/>
  <c r="P14" i="8" s="1"/>
  <c r="G9" i="1"/>
  <c r="D13" i="8" s="1"/>
  <c r="G21" i="3"/>
  <c r="G13" i="3" s="1"/>
  <c r="D15" i="8" s="1"/>
  <c r="K13" i="6"/>
  <c r="AL26" i="7"/>
  <c r="J13" i="6"/>
  <c r="F18" i="8" s="1"/>
  <c r="O21" i="3"/>
  <c r="O13" i="3" s="1"/>
  <c r="J15" i="8" s="1"/>
  <c r="AT266" i="4"/>
  <c r="AT265" i="4" s="1"/>
  <c r="G12" i="8"/>
  <c r="V13" i="4"/>
  <c r="O16" i="8" s="1"/>
  <c r="AT25" i="2"/>
  <c r="AT24" i="2" s="1"/>
  <c r="AH13" i="7"/>
  <c r="X19" i="8" s="1"/>
  <c r="AA13" i="7"/>
  <c r="S19" i="8" s="1"/>
  <c r="AL16" i="7"/>
  <c r="AL15" i="7"/>
  <c r="P13" i="4"/>
  <c r="K16" i="8" s="1"/>
  <c r="J13" i="4"/>
  <c r="F16" i="8" s="1"/>
  <c r="W9" i="1"/>
  <c r="P13" i="8" s="1"/>
  <c r="AI13" i="6"/>
  <c r="Y18" i="8" s="1"/>
  <c r="Z13" i="6"/>
  <c r="R18" i="8" s="1"/>
  <c r="AF13" i="6"/>
  <c r="W18" i="8" s="1"/>
  <c r="AA13" i="5"/>
  <c r="S17" i="8" s="1"/>
  <c r="O13" i="5"/>
  <c r="J17" i="8" s="1"/>
  <c r="AI13" i="4"/>
  <c r="Y16" i="8" s="1"/>
  <c r="AE13" i="4"/>
  <c r="V16" i="8" s="1"/>
  <c r="M14" i="4"/>
  <c r="AH12" i="2"/>
  <c r="X14" i="8" s="1"/>
  <c r="P12" i="2"/>
  <c r="K14" i="8" s="1"/>
  <c r="AK17" i="2"/>
  <c r="AK12" i="2" s="1"/>
  <c r="Z14" i="8" s="1"/>
  <c r="F12" i="2"/>
  <c r="C14" i="8" s="1"/>
  <c r="N12" i="2"/>
  <c r="I14" i="8" s="1"/>
  <c r="U24" i="4"/>
  <c r="AF13" i="4"/>
  <c r="W16" i="8" s="1"/>
  <c r="G13" i="4"/>
  <c r="D16" i="8" s="1"/>
  <c r="AA13" i="4"/>
  <c r="S16" i="8" s="1"/>
  <c r="N21" i="3"/>
  <c r="N13" i="3" s="1"/>
  <c r="I15" i="8" s="1"/>
  <c r="AC14" i="4"/>
  <c r="U18" i="6"/>
  <c r="AL18" i="7"/>
  <c r="AL17" i="7" s="1"/>
  <c r="V13" i="7"/>
  <c r="O19" i="8" s="1"/>
  <c r="H13" i="7"/>
  <c r="E19" i="8" s="1"/>
  <c r="AA13" i="6"/>
  <c r="S18" i="8" s="1"/>
  <c r="U13" i="5"/>
  <c r="N18" i="8" s="1"/>
  <c r="AH13" i="5"/>
  <c r="X17" i="8" s="1"/>
  <c r="AK24" i="6"/>
  <c r="AK13" i="6" s="1"/>
  <c r="Z18" i="8" s="1"/>
  <c r="AL25" i="6"/>
  <c r="AL24" i="6" s="1"/>
  <c r="U24" i="7"/>
  <c r="U13" i="7" s="1"/>
  <c r="N19" i="8" s="1"/>
  <c r="AC126" i="5"/>
  <c r="AT126" i="5"/>
  <c r="M13" i="5"/>
  <c r="H17" i="8" s="1"/>
  <c r="AL23" i="7"/>
  <c r="AL22" i="7" s="1"/>
  <c r="U14" i="6"/>
  <c r="AL15" i="6"/>
  <c r="AL14" i="6" s="1"/>
  <c r="O13" i="6"/>
  <c r="J18" i="8" s="1"/>
  <c r="AC182" i="3"/>
  <c r="X21" i="3"/>
  <c r="X13" i="3" s="1"/>
  <c r="Q15" i="8" s="1"/>
  <c r="AK14" i="3"/>
  <c r="AK24" i="7"/>
  <c r="AL23" i="6"/>
  <c r="M18" i="6"/>
  <c r="M13" i="6" s="1"/>
  <c r="H18" i="8" s="1"/>
  <c r="F13" i="6"/>
  <c r="C18" i="8" s="1"/>
  <c r="H12" i="2"/>
  <c r="E14" i="8" s="1"/>
  <c r="AE12" i="2"/>
  <c r="V14" i="8" s="1"/>
  <c r="F9" i="1"/>
  <c r="C13" i="8" s="1"/>
  <c r="M12" i="1"/>
  <c r="AC24" i="7"/>
  <c r="AC13" i="7" s="1"/>
  <c r="T19" i="8" s="1"/>
  <c r="N13" i="7"/>
  <c r="I19" i="8" s="1"/>
  <c r="J13" i="7"/>
  <c r="F19" i="8" s="1"/>
  <c r="H13" i="6"/>
  <c r="E18" i="8" s="1"/>
  <c r="P13" i="6"/>
  <c r="K18" i="8" s="1"/>
  <c r="AI13" i="5"/>
  <c r="Y17" i="8" s="1"/>
  <c r="Z13" i="5"/>
  <c r="R17" i="8" s="1"/>
  <c r="R13" i="5"/>
  <c r="L17" i="8" s="1"/>
  <c r="K13" i="5"/>
  <c r="F13" i="5"/>
  <c r="C17" i="8" s="1"/>
  <c r="AK14" i="4"/>
  <c r="AK12" i="1"/>
  <c r="AI9" i="1"/>
  <c r="Y13" i="8" s="1"/>
  <c r="AD9" i="1"/>
  <c r="U13" i="8" s="1"/>
  <c r="AD12" i="2"/>
  <c r="U14" i="8" s="1"/>
  <c r="X12" i="2"/>
  <c r="Q14" i="8" s="1"/>
  <c r="AE9" i="1"/>
  <c r="V13" i="8" s="1"/>
  <c r="H9" i="1"/>
  <c r="E13" i="8" s="1"/>
  <c r="AA9" i="1"/>
  <c r="S13" i="8" s="1"/>
  <c r="AF12" i="2"/>
  <c r="W14" i="8" s="1"/>
  <c r="Z13" i="7"/>
  <c r="R19" i="8" s="1"/>
  <c r="AF13" i="7"/>
  <c r="W19" i="8" s="1"/>
  <c r="S13" i="7"/>
  <c r="M19" i="8" s="1"/>
  <c r="X13" i="6"/>
  <c r="Q18" i="8" s="1"/>
  <c r="G13" i="6"/>
  <c r="D18" i="8" s="1"/>
  <c r="S13" i="3"/>
  <c r="M15" i="8" s="1"/>
  <c r="K12" i="2"/>
  <c r="G12" i="2"/>
  <c r="D14" i="8" s="1"/>
  <c r="K9" i="1"/>
  <c r="AE21" i="3"/>
  <c r="AE13" i="3" s="1"/>
  <c r="V15" i="8" s="1"/>
  <c r="U24" i="3"/>
  <c r="AT24" i="3" s="1"/>
  <c r="U178" i="3"/>
  <c r="AT178" i="3" s="1"/>
  <c r="AF13" i="3"/>
  <c r="W15" i="8" s="1"/>
  <c r="V21" i="3"/>
  <c r="V13" i="3" s="1"/>
  <c r="O15" i="8" s="1"/>
  <c r="AT281" i="3"/>
  <c r="P13" i="3"/>
  <c r="K15" i="8" s="1"/>
  <c r="R13" i="3"/>
  <c r="L15" i="8" s="1"/>
  <c r="AC14" i="3"/>
  <c r="Z13" i="3"/>
  <c r="R15" i="8" s="1"/>
  <c r="F21" i="3"/>
  <c r="F13" i="3" s="1"/>
  <c r="C15" i="8" s="1"/>
  <c r="U142" i="3"/>
  <c r="AT142" i="3" s="1"/>
  <c r="AI13" i="3"/>
  <c r="Y15" i="8" s="1"/>
  <c r="U14" i="3"/>
  <c r="H13" i="3"/>
  <c r="E15" i="8" s="1"/>
  <c r="W13" i="3"/>
  <c r="P15" i="8" s="1"/>
  <c r="AH13" i="3"/>
  <c r="X15" i="8" s="1"/>
  <c r="J13" i="3"/>
  <c r="F15" i="8" s="1"/>
  <c r="F24" i="4"/>
  <c r="F13" i="4" s="1"/>
  <c r="C16" i="8" s="1"/>
  <c r="M183" i="4"/>
  <c r="AT183" i="4" s="1"/>
  <c r="AK24" i="4"/>
  <c r="AC18" i="6"/>
  <c r="AC13" i="6" s="1"/>
  <c r="T18" i="8" s="1"/>
  <c r="Z12" i="2"/>
  <c r="R14" i="8" s="1"/>
  <c r="M17" i="1"/>
  <c r="AH13" i="6"/>
  <c r="X18" i="8" s="1"/>
  <c r="AE13" i="5"/>
  <c r="V17" i="8" s="1"/>
  <c r="AT26" i="2"/>
  <c r="AC12" i="1"/>
  <c r="AC9" i="1" s="1"/>
  <c r="T13" i="8" s="1"/>
  <c r="J9" i="1"/>
  <c r="F13" i="8" s="1"/>
  <c r="AL17" i="6"/>
  <c r="AL16" i="6" s="1"/>
  <c r="Z13" i="4"/>
  <c r="R16" i="8" s="1"/>
  <c r="AD21" i="3"/>
  <c r="AD13" i="3" s="1"/>
  <c r="U15" i="8" s="1"/>
  <c r="S12" i="2"/>
  <c r="M14" i="8" s="1"/>
  <c r="J12" i="2"/>
  <c r="F14" i="8" s="1"/>
  <c r="N13" i="6"/>
  <c r="I18" i="8" s="1"/>
  <c r="K13" i="3"/>
  <c r="U17" i="1"/>
  <c r="Z9" i="1"/>
  <c r="R13" i="8" s="1"/>
  <c r="AA13" i="3"/>
  <c r="S15" i="8" s="1"/>
  <c r="AC21" i="3" l="1"/>
  <c r="AC13" i="3" s="1"/>
  <c r="T15" i="8" s="1"/>
  <c r="AT182" i="3"/>
  <c r="AT13" i="2"/>
  <c r="AT16" i="5"/>
  <c r="AT13" i="5" s="1"/>
  <c r="AC16" i="5"/>
  <c r="AK9" i="1"/>
  <c r="Z13" i="8" s="1"/>
  <c r="AK13" i="7"/>
  <c r="Z19" i="8" s="1"/>
  <c r="AC24" i="4"/>
  <c r="AC13" i="4" s="1"/>
  <c r="T16" i="8" s="1"/>
  <c r="AK13" i="4"/>
  <c r="Z16" i="8" s="1"/>
  <c r="U9" i="1"/>
  <c r="N13" i="8" s="1"/>
  <c r="M17" i="2"/>
  <c r="M12" i="2" s="1"/>
  <c r="H14" i="8" s="1"/>
  <c r="AC12" i="2"/>
  <c r="T14" i="8" s="1"/>
  <c r="N17" i="8"/>
  <c r="AT17" i="2"/>
  <c r="AT12" i="2" s="1"/>
  <c r="M13" i="3"/>
  <c r="H15" i="8" s="1"/>
  <c r="AT17" i="1"/>
  <c r="AT12" i="1"/>
  <c r="AL24" i="7"/>
  <c r="U13" i="4"/>
  <c r="N16" i="8" s="1"/>
  <c r="AL14" i="7"/>
  <c r="AL13" i="7" s="1"/>
  <c r="J12" i="8"/>
  <c r="AT24" i="4"/>
  <c r="M9" i="1"/>
  <c r="H13" i="8" s="1"/>
  <c r="AT236" i="4"/>
  <c r="M12" i="8"/>
  <c r="K12" i="8"/>
  <c r="U12" i="8"/>
  <c r="P12" i="8"/>
  <c r="O12" i="8"/>
  <c r="AL18" i="6"/>
  <c r="AL13" i="6" s="1"/>
  <c r="AC13" i="5"/>
  <c r="T17" i="8" s="1"/>
  <c r="AA17" i="8" s="1"/>
  <c r="E12" i="8"/>
  <c r="L12" i="8"/>
  <c r="W12" i="8"/>
  <c r="C12" i="8"/>
  <c r="D12" i="8"/>
  <c r="AK13" i="3"/>
  <c r="Z15" i="8" s="1"/>
  <c r="Q12" i="8"/>
  <c r="Y12" i="8"/>
  <c r="AA18" i="8"/>
  <c r="S12" i="8"/>
  <c r="V12" i="8"/>
  <c r="I12" i="8"/>
  <c r="AT14" i="4"/>
  <c r="AA19" i="8"/>
  <c r="U13" i="6"/>
  <c r="U21" i="3"/>
  <c r="U13" i="3" s="1"/>
  <c r="N15" i="8" s="1"/>
  <c r="R12" i="8"/>
  <c r="F12" i="8"/>
  <c r="X12" i="8"/>
  <c r="AT14" i="3"/>
  <c r="M24" i="4"/>
  <c r="M13" i="4" s="1"/>
  <c r="H16" i="8" s="1"/>
  <c r="AA13" i="8"/>
  <c r="AA14" i="8" l="1"/>
  <c r="Z12" i="8"/>
  <c r="N12" i="8"/>
  <c r="AA16" i="8"/>
  <c r="AT9" i="1"/>
  <c r="T12" i="8"/>
  <c r="AT13" i="4"/>
  <c r="AA15" i="8"/>
  <c r="AT13" i="3"/>
  <c r="H12" i="8"/>
  <c r="AA12" i="8" l="1"/>
</calcChain>
</file>

<file path=xl/sharedStrings.xml><?xml version="1.0" encoding="utf-8"?>
<sst xmlns="http://schemas.openxmlformats.org/spreadsheetml/2006/main" count="5334" uniqueCount="2097">
  <si>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</si>
  <si>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</si>
  <si>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</si>
  <si>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</si>
  <si>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</si>
  <si>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</si>
  <si>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</si>
  <si>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</si>
  <si>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</si>
  <si>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</si>
  <si>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</si>
  <si>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</si>
  <si>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</si>
  <si>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</si>
  <si>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</si>
  <si>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</si>
  <si>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</si>
  <si>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</si>
  <si>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</si>
  <si>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</si>
  <si>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</si>
  <si>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</si>
  <si>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</si>
  <si>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</si>
  <si>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</si>
  <si>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</si>
  <si>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</si>
  <si>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</si>
  <si>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</si>
  <si>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</si>
  <si>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</si>
  <si>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</si>
  <si>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</si>
  <si>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Jā</t>
  </si>
  <si>
    <t xml:space="preserve">Projekts īstenots. </t>
  </si>
  <si>
    <t>2. VTP Mūsdienu prasībām atbilstoša infrastruktūra</t>
  </si>
  <si>
    <t>2.1.1. Nodrošināt sociālo pakalpojumu un palīdzības sniegšanai nepieciešamos materiāli tehniskos līdzekļus</t>
  </si>
  <si>
    <t>Svarīgi</t>
  </si>
  <si>
    <t>1.2.2</t>
  </si>
  <si>
    <t>Sociālo dzīvokļu izveide novadā</t>
  </si>
  <si>
    <t>Iespējami</t>
  </si>
  <si>
    <t>10.600 Mājokļa atbalsts</t>
  </si>
  <si>
    <t>Izveidots sociālais dzīvoklis Mazozolos</t>
  </si>
  <si>
    <t>2021.</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</si>
  <si>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</si>
  <si>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</si>
  <si>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</si>
  <si>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</si>
  <si>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</si>
  <si>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</si>
  <si>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</si>
  <si>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</si>
  <si>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</si>
  <si>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</si>
  <si>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</si>
  <si>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2019.-2021.</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</si>
  <si>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</si>
  <si>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</si>
  <si>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</si>
  <si>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</si>
  <si>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</si>
  <si>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</si>
  <si>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</si>
  <si>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</si>
  <si>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</si>
  <si>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</si>
  <si>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</si>
  <si>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</si>
  <si>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</si>
  <si>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2018-2021</t>
  </si>
  <si>
    <t xml:space="preserve"> Ogres novada sociālais dienests </t>
  </si>
  <si>
    <t>4. VTP  Sabiedrības līdzdalība sociālajā aizsardzībā un veselības veicināšanā</t>
  </si>
  <si>
    <t>1.4.1</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</si>
  <si>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</si>
  <si>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</si>
  <si>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</si>
  <si>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</si>
  <si>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</si>
  <si>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</si>
  <si>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</si>
  <si>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</si>
  <si>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</si>
  <si>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2.2.2</t>
  </si>
  <si>
    <t xml:space="preserve">SAM 3.3.1. Uzņēmējdarbības attīstība Ogres stacijas rajonā, pārbūvējot uzņēmējiem svarīgu ielas posmu un laukumu Ogrē </t>
  </si>
  <si>
    <t>04.51016</t>
  </si>
  <si>
    <t xml:space="preserve">Projekta mērķis ir sekmēt komercdarbības attīstību un veicināt privāto investīciju apjomu pieaugumu, pārbūvējot Skolas ielas posmu (430,28m) un laukumu (3687,50m2), kā arī izbūvējot atbilstošu lietus ūdens kanalizāciju, pazemes komunikācijas, gājēju un veloceliņu. Projekta rezultātā tiktu atbalstīts vismaz 1 komersants, kā trikotāžas šūšanas uzņēmumā tiktu izveidota vismaz 1 jauna darba vieta un ieguldītas nefinanšu investīcijas - 12 000 EUR apmērā.
Kopējās projekta izmaksas – 1 580 153,19 EUR
ERAF nepieciešamais līdzfinansējums – 27 751,00 EUR
Uzņēmēju radītās darba vietas – 1
Projekta rezultātā tiktu atbalstīti vismaz 1 komersants, kā arī mājražotāji, kuri piedāvā savu produkciju Ogres tirgū.
Komersantu piesaistīto investīciju apjoms – Vismaz s komersants 50% apmērā saražoto produkciju eksportē uz ārvalstīm.
Projekta gatavības pakāpe – izstrādāts un iesniegts Ogres novada Būvvaldē būvprojekts minimālā sastāvā. </t>
  </si>
  <si>
    <t>(Ogres novada pašvaldības domes 12.03.2020. ārkārtas sēdes lēmuma (protokols Nr.4; 1.§)  redakcijā)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</si>
  <si>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</si>
  <si>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</si>
  <si>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</si>
  <si>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</si>
  <si>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</si>
  <si>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</si>
  <si>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2018-2020</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</si>
  <si>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</si>
  <si>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</si>
  <si>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</si>
  <si>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</si>
  <si>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</si>
  <si>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2.3.3</t>
  </si>
  <si>
    <t>Suntažu tirgus laukuma izveide</t>
  </si>
  <si>
    <t>2.3.4</t>
  </si>
  <si>
    <t xml:space="preserve">Svītrots saskaņā ar Ogres novada pašvaldības domes 18.07.2019. sēdes lēmumu (protokols Nr.9; 7.§) </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</si>
  <si>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</si>
  <si>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</si>
  <si>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</si>
  <si>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</si>
  <si>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</si>
  <si>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</si>
  <si>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</si>
  <si>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</si>
  <si>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</si>
  <si>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</si>
  <si>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1VTP</t>
  </si>
  <si>
    <t>2VTP</t>
  </si>
  <si>
    <t>3VTP</t>
  </si>
  <si>
    <t>4VTP</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</si>
  <si>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</si>
  <si>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</si>
  <si>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</si>
  <si>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</si>
  <si>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</si>
  <si>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</si>
  <si>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</si>
  <si>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</si>
  <si>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3.1.3. Radošās un sociālās uzņēmējdarbības centra izveide Ogrē</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</si>
  <si>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</si>
  <si>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</si>
  <si>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</si>
  <si>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</si>
  <si>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</si>
  <si>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</si>
  <si>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</si>
  <si>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indexed="22"/>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</si>
  <si>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</si>
  <si>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</si>
  <si>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</si>
  <si>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</si>
  <si>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</si>
  <si>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</si>
  <si>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</si>
  <si>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</si>
  <si>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</si>
  <si>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</si>
  <si>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</si>
  <si>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</si>
  <si>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</si>
  <si>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</si>
  <si>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</si>
  <si>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</si>
  <si>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</si>
  <si>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</si>
  <si>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2021</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</si>
  <si>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</si>
  <si>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</si>
  <si>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</si>
  <si>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</si>
  <si>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</si>
  <si>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2019-2021</t>
  </si>
  <si>
    <t>P/A "Ogres Namsaimnieks"</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</si>
  <si>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</si>
  <si>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</si>
  <si>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</si>
  <si>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Interreg Central Baltic</t>
  </si>
  <si>
    <t>Izstrādāts Ogres upes ūdens līmeņa un ledus hidroloģiskais modelis, uzstādītas/ izbūvētas vismaz divas automātiskās hidroloģiskās stacijas Ogres upē</t>
  </si>
  <si>
    <t>(Ogres novada pašvaldības domes 18.07.2019. sēdes lēmuma (protokols Nr.9; 7.§) redakcijā)</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</si>
  <si>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</si>
  <si>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</si>
  <si>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</si>
  <si>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</si>
  <si>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</si>
  <si>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</si>
  <si>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</si>
  <si>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</si>
  <si>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</si>
  <si>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3.2.2</t>
  </si>
  <si>
    <t xml:space="preserve">Dzelzceļa šķērsojuma Ogres pilsētā tehniskā projekta izstrāde un būvniecība
</t>
  </si>
  <si>
    <t>_0451009, 06.2001</t>
  </si>
  <si>
    <t>Izstrādāta pārvada tehniskā projekta dokumentācija, izbūvēts šķērsojums zem dzelzceļa šķērsojuma Ogres pilsētā</t>
  </si>
  <si>
    <t>3.2.3</t>
  </si>
  <si>
    <t>Izstrādāta projekta dokomentācija un pārbūvēta Rūpnieku iela</t>
  </si>
  <si>
    <t>2.1.2. Uzlabot pašvaldības ielu un ceļu tehnisko stāvokli, satiksmes drošības sistēmu un satiksmes organizāciju</t>
  </si>
  <si>
    <t>_04.510012</t>
  </si>
  <si>
    <t>Projekts īstenots</t>
  </si>
  <si>
    <t>3.2.4</t>
  </si>
  <si>
    <t>Izstrādāta projekta dokomentācija un pārbūvēta Birzgales iela</t>
  </si>
  <si>
    <t>04.510 Autotransports</t>
  </si>
  <si>
    <t xml:space="preserve">Izstrādāta projekta dokomentācija un pārbūvēta Birzgales iela
Projekta mērķis – pārbūvēt Birzgales ielu, Ogrē, nodrošinot Ogres pilsētas Loka un Rūpnieku ielas mikrorajona iedzīvotāju un transporta plūsmas nodrošināšanai, centra rajona atslogošanai, transporta plūsmu pa Birzgales, Kadiķu un Egļu ielām novirzot ārā no pilsētas un autoceļu Rīga – Koknese, tādējādi minētais objekts būs nozīmīgs arī Ogres novada iedzīvotāju dzīves kvalitātes un drošības uzlabošanas objekts.  
2019.g. izstrādāts būvprojekts – (EUR 21 162,90). 
Būvniecības darbu kopējās izmaksas – EUR 564 640,85 (EUR 367 859,13  – valsts aizdevums, EUR 196 781,72 – pašvaldības budzeta līdzekļi):
 </t>
  </si>
  <si>
    <t>(Ogres novada pašvaldības domes 13.08.2020. sēdes lēmuma (protokols Nr.18; 14.§)  redakcijā)</t>
  </si>
  <si>
    <t>3.2.5</t>
  </si>
  <si>
    <t>Izstrādāta projekta dokumentācija un pārbūvēta Kadiķu iela</t>
  </si>
  <si>
    <t xml:space="preserve">Izstrādāta projekta dokomentācija un pārbūvēta Kadiķu iela
Projekta mērķis - nodrošināt Ogres pilsētas Loka un Rūpnieku ielas mikrorajona iedzīvotāju un transporta plūsmas savienojumu ar autoceļu Rīga - Koknese, atslogot pilsētas centru un sastrēgumus, veicinot mobilitāti un mazinot vides piesārņošanu. 
2020.gadā izstrādāts būvprojekts (EUR 11 343.50)
Būvdarbu kopējās izmaksas  – EUR 179 585,55 (EUR 105 000 – valsts aizdevums; EUR 74 585,55 – pašvaldības budžeta līdzekļi):
    – 2020.g.: EUR 143 668,44 (EUR 84 000 – valsts aizdevums, EUR 59 668,44 – pašvaldības budžeta līdzekļi);
    – 2021.g.: EUR 35 917,11 (EUR 21 000 – valsts aizdevums, EUR 14 917,11 – pašvaldības budžeta līdzekļi). </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</si>
  <si>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</si>
  <si>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</si>
  <si>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</si>
  <si>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</si>
  <si>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</si>
  <si>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</si>
  <si>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</si>
  <si>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06.2001 Teritoriju attīstība</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</si>
  <si>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</si>
  <si>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</si>
  <si>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</si>
  <si>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</si>
  <si>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2019</t>
  </si>
  <si>
    <t>3.2.9.</t>
  </si>
  <si>
    <t>Parka ielas būvprojekta izstrāde un pārbūves 1. kārta</t>
  </si>
  <si>
    <t>.</t>
  </si>
  <si>
    <t xml:space="preserve">Izstrādāts Parka ielas pārbūves būvprojekts
Projekta mērķis – Parka ielas, Ogrē, pārbūve, uzlabojot satiksmes drošību un komforta līmeni satiksmes mazāk aizsargātajiem dalībniekiem – gājējiem un velosipēdistiem.
Parka ielas būvprojekts (izstrādāts 2020.g. – EUR 12 075.80) paredz Parka ielas pārbūvi veikt 2. kārtās. 
Ogres novada pašvaldība ir paredzējusi veikt 1. kārtas pārbūvi Parka ielas posmā no Lapu ielas līdz Ceriņu ielai, kur minēto ielas posmu paredzēts veidot kā gājēju ielu ar labiekārtojuma elementiem. 
Ielu pārbūves projekta koncepcija un risinājumi paredz:
1. Ielas braucamās daļas pārbūvi;
2. Ietvju, gājēju un velosipēdu ceļu izbūvi;
3. Nodrošināt slēgto lietus ūdens atvadi;
4. Apgaismojuma izbūvi.
Būvdarbus plānots īstenot 2020.-2021.g. 
Būvdarbu kopējās izmaksas – 308 550 EUR (218 550 EUR – pašvaldība budžeta līdzekļi, 90 000 EUR – valsts aizdevums):
      2020.g.: 277 695 EUR (196 695 EUR – pašvaldības budžeta līdzekļi, 81 000 EUR – valsts aizdevums);
     2021.g.: 30 855 EUR (21 855 EUR – pašvaldības budžeta līdzekļi, 9 000 EUR – valsts aizdevums). 
</t>
  </si>
  <si>
    <t xml:space="preserve">Infrastruktūras veicināšanas nodaļa </t>
  </si>
  <si>
    <t>3.2.11</t>
  </si>
  <si>
    <t>Norupes ielas remonts</t>
  </si>
  <si>
    <t>Veikts Norupes ielas remonts</t>
  </si>
  <si>
    <t>3.2.12</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</si>
  <si>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</si>
  <si>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</si>
  <si>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</si>
  <si>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</si>
  <si>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</si>
  <si>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</si>
  <si>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PA "Ogres namsaimnieks"</t>
  </si>
  <si>
    <t>3.2.15</t>
  </si>
  <si>
    <t>Izstrādāta projekta dokumentācija un izbūvēts apgaismojums Lēdmanes, Puķu, Apses
ielās, Pureņu gatvē</t>
  </si>
  <si>
    <t>3.2.16</t>
  </si>
  <si>
    <t>Izbūvēts apgaismojums Priežu ielā, Ciemupes ciemā</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</si>
  <si>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</si>
  <si>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</si>
  <si>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</si>
  <si>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</si>
  <si>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</si>
  <si>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</si>
  <si>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</si>
  <si>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</si>
  <si>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</si>
  <si>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</si>
  <si>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</si>
  <si>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</si>
  <si>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</si>
  <si>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</si>
  <si>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</si>
  <si>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</si>
  <si>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</si>
  <si>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</si>
  <si>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</si>
  <si>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</si>
  <si>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</si>
  <si>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</si>
  <si>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</si>
  <si>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</si>
  <si>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</si>
  <si>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</si>
  <si>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</si>
  <si>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</si>
  <si>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</si>
  <si>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</si>
  <si>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</si>
  <si>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</si>
  <si>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</si>
  <si>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</si>
  <si>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</si>
  <si>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</si>
  <si>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</si>
  <si>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</si>
  <si>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</si>
  <si>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Izveidots tehniskais projekts un izbūvēts veloceliņš Ogre - Ogresgals
Projekta mērķis ir uzlabot satiksmes drošību augstāk minētajā ceļa posmā, izbūvējot gājēju un velo celiņu ~ 2,50m platumā, ņemot vērā, ka šo ceļa posmu turp un atpakaļ ikdienu mēro ļoti liels iedzīvotāju skaits.
Būvniecības dokumentācijas izstrādes izmaksas – EUR 12088. 
Būvniecības darbu kopējās izmaksas – EUR 1 089 000,00 (EUR 816 750 – valsts aizdevums, EUR 272 250 – pašvaldības budžeta līdzekļi):
    – 2020.g. EUR 326 700  (EUR –  245 025 valsts aizdevums, EUR 81 6756 – pašvaldības budžeta līdzekļi);
 – 2021.g. EUR 733 300 (EUR 571 725  – valsts aizdevums, EUR 190 575 – pašvaldības budžeta līdzekļi);</t>
  </si>
  <si>
    <t>2020-2021</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</si>
  <si>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</si>
  <si>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</si>
  <si>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</si>
  <si>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</si>
  <si>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</si>
  <si>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</si>
  <si>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</si>
  <si>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</si>
  <si>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</si>
  <si>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</si>
  <si>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</si>
  <si>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</si>
  <si>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</si>
  <si>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</si>
  <si>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</si>
  <si>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Apgaismojuma projektēšana un būvniecība Ogrē</t>
  </si>
  <si>
    <t>2.4.4. Paaugstināt pašvaldības ēku energoefektivitāti</t>
  </si>
  <si>
    <t>Izstrādāta projekta dokumentācija un nomainīts apgaismojums uz LED Ogrē</t>
  </si>
  <si>
    <t>2018.-2021.</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</si>
  <si>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</si>
  <si>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</si>
  <si>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</si>
  <si>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</si>
  <si>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</si>
  <si>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</si>
  <si>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</si>
  <si>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</si>
  <si>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</si>
  <si>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</si>
  <si>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</si>
  <si>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</si>
  <si>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</si>
  <si>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</si>
  <si>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</si>
  <si>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</si>
  <si>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</si>
  <si>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</si>
  <si>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</si>
  <si>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</si>
  <si>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</si>
  <si>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</si>
  <si>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</si>
  <si>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</si>
  <si>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</si>
  <si>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</si>
  <si>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</si>
  <si>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</si>
  <si>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</si>
  <si>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</si>
  <si>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</si>
  <si>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</si>
  <si>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</si>
  <si>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</si>
  <si>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</si>
  <si>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</si>
  <si>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</si>
  <si>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</si>
  <si>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</si>
  <si>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</si>
  <si>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</si>
  <si>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</si>
  <si>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</si>
  <si>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</si>
  <si>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</si>
  <si>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</si>
  <si>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</si>
  <si>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</si>
  <si>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</si>
  <si>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2020.</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</si>
  <si>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</si>
  <si>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</si>
  <si>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</si>
  <si>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</si>
  <si>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</si>
  <si>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</si>
  <si>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</si>
  <si>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</si>
  <si>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</si>
  <si>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</si>
  <si>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</si>
  <si>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</si>
  <si>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</si>
  <si>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</si>
  <si>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</si>
  <si>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</si>
  <si>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</si>
  <si>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</si>
  <si>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</si>
  <si>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</si>
  <si>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</si>
  <si>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</si>
  <si>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</si>
  <si>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</si>
  <si>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</si>
  <si>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</si>
  <si>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</si>
  <si>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</si>
  <si>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</si>
  <si>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</si>
  <si>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</si>
  <si>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</si>
  <si>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</si>
  <si>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</si>
  <si>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</si>
  <si>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</si>
  <si>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</si>
  <si>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</si>
  <si>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</si>
  <si>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</si>
  <si>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</si>
  <si>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</si>
  <si>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</si>
  <si>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</si>
  <si>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</si>
  <si>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</si>
  <si>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</si>
  <si>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</si>
  <si>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</si>
  <si>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</si>
  <si>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</si>
  <si>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</si>
  <si>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</si>
  <si>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</si>
  <si>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</si>
  <si>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</si>
  <si>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</si>
  <si>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</si>
  <si>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</si>
  <si>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</si>
  <si>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</si>
  <si>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</si>
  <si>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</si>
  <si>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</si>
  <si>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</si>
  <si>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</si>
  <si>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</si>
  <si>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</si>
  <si>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</si>
  <si>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</si>
  <si>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</si>
  <si>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</si>
  <si>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</si>
  <si>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</si>
  <si>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</si>
  <si>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</si>
  <si>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</si>
  <si>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</si>
  <si>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</si>
  <si>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</si>
  <si>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</si>
  <si>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</si>
  <si>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</si>
  <si>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</si>
  <si>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</si>
  <si>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</si>
  <si>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</si>
  <si>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</si>
  <si>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</si>
  <si>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</si>
  <si>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</si>
  <si>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</si>
  <si>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</si>
  <si>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</si>
  <si>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</si>
  <si>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</si>
  <si>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</si>
  <si>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</si>
  <si>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</si>
  <si>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</si>
  <si>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</si>
  <si>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</si>
  <si>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</si>
  <si>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</si>
  <si>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</si>
  <si>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</si>
  <si>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</si>
  <si>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</si>
  <si>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</si>
  <si>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</si>
  <si>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</si>
  <si>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</si>
  <si>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</si>
  <si>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</si>
  <si>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</si>
  <si>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</si>
  <si>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</si>
  <si>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</si>
  <si>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</si>
  <si>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</si>
  <si>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</si>
  <si>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2019.-2020.</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</si>
  <si>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</si>
  <si>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</si>
  <si>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</si>
  <si>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</si>
  <si>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</si>
  <si>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</si>
  <si>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</si>
  <si>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2018.</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</si>
  <si>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</si>
  <si>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</si>
  <si>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</si>
  <si>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</si>
  <si>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</si>
  <si>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</si>
  <si>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</si>
  <si>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</si>
  <si>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</si>
  <si>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</si>
  <si>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</si>
  <si>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</si>
  <si>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</si>
  <si>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</si>
  <si>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</si>
  <si>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</si>
  <si>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</si>
  <si>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</si>
  <si>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</si>
  <si>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</si>
  <si>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</si>
  <si>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</si>
  <si>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</si>
  <si>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</si>
  <si>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</si>
  <si>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</si>
  <si>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</si>
  <si>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</si>
  <si>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</si>
  <si>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</si>
  <si>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</si>
  <si>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</si>
  <si>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</si>
  <si>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</si>
  <si>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</si>
  <si>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</si>
  <si>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</si>
  <si>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</si>
  <si>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</si>
  <si>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</si>
  <si>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</si>
  <si>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</si>
  <si>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</si>
  <si>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</si>
  <si>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</si>
  <si>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</si>
  <si>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</si>
  <si>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</si>
  <si>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</si>
  <si>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</si>
  <si>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</si>
  <si>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</si>
  <si>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</si>
  <si>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</si>
  <si>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</si>
  <si>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</si>
  <si>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</si>
  <si>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</si>
  <si>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</si>
  <si>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</si>
  <si>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</si>
  <si>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</si>
  <si>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</si>
  <si>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</si>
  <si>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</si>
  <si>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</si>
  <si>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</si>
  <si>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</si>
  <si>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</si>
  <si>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</si>
  <si>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</si>
  <si>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</si>
  <si>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</si>
  <si>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2019-2020</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</si>
  <si>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</si>
  <si>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</si>
  <si>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</si>
  <si>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</si>
  <si>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</si>
  <si>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</si>
  <si>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</si>
  <si>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</si>
  <si>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</si>
  <si>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</si>
  <si>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</si>
  <si>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</si>
  <si>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</si>
  <si>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</si>
  <si>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</si>
  <si>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</si>
  <si>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</si>
  <si>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</si>
  <si>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</si>
  <si>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</si>
  <si>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</si>
  <si>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</si>
  <si>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</si>
  <si>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</si>
  <si>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</si>
  <si>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</si>
  <si>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</si>
  <si>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</si>
  <si>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</si>
  <si>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</si>
  <si>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</si>
  <si>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</si>
  <si>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</si>
  <si>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</si>
  <si>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</si>
  <si>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</si>
  <si>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CFLA</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</si>
  <si>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</si>
  <si>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</si>
  <si>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</si>
  <si>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</si>
  <si>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</si>
  <si>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</si>
  <si>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</si>
  <si>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</si>
  <si>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</si>
  <si>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</si>
  <si>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</si>
  <si>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</si>
  <si>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</si>
  <si>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</si>
  <si>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</si>
  <si>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</si>
  <si>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</si>
  <si>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</si>
  <si>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</si>
  <si>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</si>
  <si>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</si>
  <si>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</si>
  <si>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</si>
  <si>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</si>
  <si>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</si>
  <si>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</si>
  <si>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</si>
  <si>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</si>
  <si>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</si>
  <si>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</si>
  <si>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</si>
  <si>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</si>
  <si>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</si>
  <si>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</si>
  <si>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</si>
  <si>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</si>
  <si>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</si>
  <si>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</si>
  <si>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</si>
  <si>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</si>
  <si>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</si>
  <si>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</si>
  <si>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</si>
  <si>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</si>
  <si>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</si>
  <si>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</si>
  <si>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</si>
  <si>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</si>
  <si>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</si>
  <si>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</si>
  <si>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</si>
  <si>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</si>
  <si>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</si>
  <si>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</si>
  <si>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</si>
  <si>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</si>
  <si>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</si>
  <si>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</si>
  <si>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</si>
  <si>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</si>
  <si>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</si>
  <si>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</si>
  <si>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</si>
  <si>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</si>
  <si>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</si>
  <si>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</si>
  <si>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</si>
  <si>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</si>
  <si>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</si>
  <si>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</si>
  <si>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</si>
  <si>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</si>
  <si>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</si>
  <si>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</si>
  <si>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</si>
  <si>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</si>
  <si>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3.2.137</t>
  </si>
  <si>
    <t>Zemes iegāde Bērzu aleja 6B, Ogre (gājēju celiņš 326.12 m2)  pēc kadastrālās vērtības.</t>
  </si>
  <si>
    <t>Veikta zemes iegāde Bērzu aleja 6B, Ogre (gājēju celiņš 326.12 m2)  pēc kadastrālās vērtības.</t>
  </si>
  <si>
    <t>Nekustamo īpašumu nodaļa</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</si>
  <si>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</si>
  <si>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</si>
  <si>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</si>
  <si>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</si>
  <si>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</si>
  <si>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</si>
  <si>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</si>
  <si>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</si>
  <si>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</si>
  <si>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</si>
  <si>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</si>
  <si>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</si>
  <si>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</si>
  <si>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</si>
  <si>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</si>
  <si>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</si>
  <si>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</si>
  <si>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</si>
  <si>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Poruka ielas projektēšana</t>
  </si>
  <si>
    <t>Veikta Poruka ielas ielas Ogrē projektēšana. Pārbūvi plānots tiek veikt 2021.-2022,g,</t>
  </si>
  <si>
    <t>2020-2022</t>
  </si>
  <si>
    <t>3.2.145</t>
  </si>
  <si>
    <t>Svītrots saskaņā ar Ogres novada pašvaldības domes 19.12.2019.  sēdes lēmumu (protokols Nr.17;11.§)</t>
  </si>
  <si>
    <t>3.2.146</t>
  </si>
  <si>
    <t>Egļu ielas projektēšana un pārbūve</t>
  </si>
  <si>
    <t xml:space="preserve">Veikta Egļu ielas Ogrē projektēšana un pārbūve
Projekta mērķis – pārbūvēt Egļu ielu, Ogrē, nodrošinot Ogres pilsētas Loka un Rūpnieku ielas mikrorajona iedzīvotāju un transporta plūsmu uz autoceļu Rīga - Koknese, tādējādi atslogojot pilsētas centru un sastrēgumus pie Rīga – Daugavpils dzelzceļa pārbrauktuvēm, veicinot mobilitāti un mazinot vides piesārņošanu. 
2020.gadā izstrādāta būvniecības dokumentācija (EUR 11 797,50). 
Būvniecības darbu kopējās izmaksas – EUR 431 458,80  (EUR 245 671,25 – valsts aizdevums, EUR 185 787,55 – pašvaldības budžeta līdzekļi):
     – 2020.g.: EUR 345 167 (EUR 196 537,00 –  valsts aizdevums, EUR 148 630,04  – pašvaldības budžeta līdzekļi); 
     – 2021.g.: EUR 86 291 ,76(EUR 49 134,25  – valsts aizdevums, 37 157,51  EUR – pašvaldības budžeta līdzekļi). 
</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</si>
  <si>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</si>
  <si>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</si>
  <si>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</si>
  <si>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</si>
  <si>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</si>
  <si>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</si>
  <si>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</si>
  <si>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</si>
  <si>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</si>
  <si>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</si>
  <si>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</si>
  <si>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(Ogres novada pašvaldības domes 15.11.2018. ārkārtas sēdes lēmuma (protokols Nr.17; 6.§)   redakcijā)</t>
  </si>
  <si>
    <t>3.2.150.</t>
  </si>
  <si>
    <t xml:space="preserve">Aktīvā tūrisma infrastruktūras attīstība Rīgas ielā 45, Ogrē. </t>
  </si>
  <si>
    <t xml:space="preserve">Publiski pieejams mūsdienu prasībām atbilstošais aktīvās rekreācijas objekts. Bijušā Ogres trikotāžas kombināta sūkņu stacijas ēka pārprojektēta par daudzfunkcionālo pakalpojumu objektu. </t>
  </si>
  <si>
    <t>(Ogres novada pašvaldības domes 18.07.2019. sēdes lēmuma (protokols Nr.9; 7.§)  redakcijā)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</si>
  <si>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</si>
  <si>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</si>
  <si>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</si>
  <si>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</si>
  <si>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</si>
  <si>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3.2.153.</t>
  </si>
  <si>
    <t xml:space="preserve">Svītrots saskaņā ar Ogres novada pašvaldības domes 12.03.2020. ārkārtas sēdes lēmumu (protokols Nr.4; 1.§) </t>
  </si>
  <si>
    <t>3.2.154.</t>
  </si>
  <si>
    <t>Būvprojekta  "Jaunogres prospekta posmā no Raiņa prospekta līdz Baldones ielai gājēju ceļa izbūve" izstrāde, izbūve</t>
  </si>
  <si>
    <t>Izbūvēts gājēju ceļš Jaunogres prospekta posmā no Raiņa prospekta līdz Baldones ielai. 
Projekta mērķis ir izbūvēt jaunu gājēju ceļu Jaunogres prospekta posmā no Baldones ielas līdz Raiņa prospektam. Tāpat būvprojekta ietvaros ir paredzēts pārbūvēt esošās iebrauktuves uz pieguļošajiem īpašumiem projektētā gājēju ceļa pusē, atjaunot Jaunogres prospekta krustojumu segumu ar krustojošajām ielām, pārbūvēt autobusu pieturvietas “A.Upīša iela” platformu, kā arī gājēju ceļa galā izveidot divas jaunas gājēju pārejas.
2020.gadā izstrādāta būvniecības dokumentācija (EUR 12 098.79)
Būvniecības darbu kopējas izmaksas – EUR 148 157,86 (EUR 111 118,39 – valsts aizdevums, EUR 37039,47 – pašvaldības budžeta  līdzekļi)</t>
  </si>
  <si>
    <t>3.2.155.</t>
  </si>
  <si>
    <t>Akmeņu ielas gājēju ceļa būvprojekta izstrāde posmā no Vidzemes ielas līdz Daugavpils ielai</t>
  </si>
  <si>
    <t>Izstrādāts gājēju ceļa Akmeņu ielas  posmā no Vidzemes ielas līdz Daugavpils ielai būvprojekts</t>
  </si>
  <si>
    <t>(Ogres novada pašvaldības domes 19.12.2019. sēdes lēmuma (protokols Nr.17;11.§) redakcijā.)</t>
  </si>
  <si>
    <t>3.2.156.</t>
  </si>
  <si>
    <t>Gājēju ceļa no Pārogres stacijas līdz Pārogres gatvei būvprojekta izstrāde, izbūve</t>
  </si>
  <si>
    <t>04.51017</t>
  </si>
  <si>
    <t>Izbūvēts gājēju ceļs no Pārogres stacijas līdz Pārogres gatvei</t>
  </si>
  <si>
    <t>3.2.157.</t>
  </si>
  <si>
    <t>Zilokalnu un Vidus prospekta krustojuma satiksmes organizācijas būvprojekta izstrāde un izbūve.</t>
  </si>
  <si>
    <t>Izbūvēts Zilokalnu un Vidus prospekta krustojums</t>
  </si>
  <si>
    <t>3.2.158.</t>
  </si>
  <si>
    <t xml:space="preserve"> Būvprojekta "Ogresgala veloceliņa izbūve" izstrāde</t>
  </si>
  <si>
    <t>Izstrādāts  Ogresgala veloceliņa izbūves būvprojekts</t>
  </si>
  <si>
    <t>3.2.159.</t>
  </si>
  <si>
    <t>Ogres 1,vidusskolas stāvlaukuma būvproejkta izstrāde</t>
  </si>
  <si>
    <t>09.21901</t>
  </si>
  <si>
    <t>Izstrādāts  1.vidusskolas stāvlaukuma būvprojekts</t>
  </si>
  <si>
    <t>3.2.160.</t>
  </si>
  <si>
    <t>Autostāvlaukuma izbūve Mālkalnes prospektā 43</t>
  </si>
  <si>
    <t>3.2.161.</t>
  </si>
  <si>
    <t>Gājēju ceļa posmā no Krasta ielas promenādes līdz Brīvības ielai 60, Ogrē, izbūve</t>
  </si>
  <si>
    <t>Izbūvēts gājēju ceļš</t>
  </si>
  <si>
    <t>3.2.162.</t>
  </si>
  <si>
    <t>Bojāto apgaismojuma vadības bloku C-BOX nomaiņa Ogres pilsētā, Ogres novadā</t>
  </si>
  <si>
    <t>Nomainīti bojātie apgaismojuma vadības bloki C-BOX</t>
  </si>
  <si>
    <t>2020</t>
  </si>
  <si>
    <t>3.2.163.</t>
  </si>
  <si>
    <t>Slēpošanas kompleksa attīstība Ķentes kalna teritorijā</t>
  </si>
  <si>
    <t>06.60025</t>
  </si>
  <si>
    <t>3.2.164.</t>
  </si>
  <si>
    <t xml:space="preserve"> Svītrots saskaņā ar Ogres novada pašvaldības domes 14.05.2020. sēdes lēmumu (protokols Nr.12; 3.§) </t>
  </si>
  <si>
    <t>3.2.165.</t>
  </si>
  <si>
    <t>SAM 4.2.2. Sporta centra ēkas energoefektivitātes paaugstināšana, izmantojot atjaunojamos energoresursus</t>
  </si>
  <si>
    <t>05.300</t>
  </si>
  <si>
    <t>Projekta mērķis ir samazināt oglekļa dioksīda emisijas un primārās enerģijas patēriņu, sekmējot energoefektivitātes paaugstināšanu un izdevumu samazināšanos par siltumapgādi pašvaldības īpašumā esošajā Sporta centra ēkā (kopējā ēkas platība 1292 m2) Skolas ielā 12, Ogrē. 
 Lai veicinātu atjaunojamo energoresursu izmantošanu, uz ēkas jumta ir plānots uzstādīt saules paneļus elektroenerģijas ražošanai. Saules baterijas ir paredzētas saules enerģijas pārveidošanai elektrībā, ko var izmantot ēkas elektroierīču darbināšanā. 
Projekta gatavības pakāpe ir atbilstoša – pieejams detalizēts tehniskās apsekošanas atzinums, veikts energoaudits, sagatavota specifikācija iepirkuma izsludināšanai. 
Potenciālais projekta uzsākšanas laiks – 2020.gada augusts.
                Prognozējamie rezultāti
Projekta īstenošanas rezultātā prognozējams primārās enerģijas patēriņa samazinājums no 277,54 kWh/m2 līdz 135,45 kWh/m2. Projekta īstenošanas rezultātā primārās enerģijas ietaupījums sasniegs 168 620 kWh/gadā. 
Aprēķinātais siltumnīcefekta gāzu emisiju apjoms pirms  projekta īstenošanas, CO2 ekvivalenta tonnas/gadā – 69,573, pēc projekta īstenošanas – 35,324. Projekta īstenošanas rezultātā plānotais siltumnīcefekta gāzu emisiju apjoma samazinājums –  34,249 CO2 ekvivalenta tonnas/gadā.
No atjaunojamiem energoresursiem saražotā papildjauda projekta ietvaros veikto investīciju rezultātā – 0,010 MW.</t>
  </si>
  <si>
    <t>2022
(20 mēneši (ietverot projektēšanu))</t>
  </si>
  <si>
    <t>(Ogres novada pašvaldības domes 18.06.2020. sēdes lēmuma (protokols Nr.15; 6.§)  redakcijā)</t>
  </si>
  <si>
    <t>3.2.166.</t>
  </si>
  <si>
    <t>SAM 4.2.2. Bijušās sūkņu stacijas ēkā, Rīgas ielā 45, Ogrē, energoefektivitātes paaugstināšana, izmantojot atjaunojamos energoresursus</t>
  </si>
  <si>
    <r>
      <t>Projekta mērķis ir samazināt oglekļa dioksīda emisijas un primārās enerģijas patēriņu, sekmējot energoefektivitātes paaugstināšanu un izdevumu samazināšanos par siltumapgādi pašvaldības īpašumā esošajā bij. sūkņu stacijas ēkā (kopējā ēkas platība 474 m2) Rīgas ielā 45, Ogrē. 
Lai veicinātu atjaunojamo energoresursu izmantošanu, uz ēkas jumta ir plānots uzstādīt saules paneļus elektroenerģijas ražošanai. Saules baterijas ir paredzētas saules enerģijas pārveidošanai elektrībā, ko var izmantot ēkas elektroierīču darbināšanā. Paredzēta ēkas siltināšana. 
un tiks veidota autonoma AER apkures sistēma (nodrošinās gan apkuri, gan karstā ūdens sagatavošanu).
Projekta gatavības pakāpe ir atbilstoša – pieejams detalizēts tehniskās apsekošanas atzinums, veikts energoaudits, sagatavota specifikācija iepirkuma izsludināšanai. 
Potenciālais projekta uzsākšanas laiks – 2020.gada decembris. 
     Prognozējamie rezultāti
Projekta īstenošanas rezultātā prognozējams primārās enerģijas patēriņa samazinājums no 915,48 kWh/gadā līdz 0 kWh/gadā, sasniedzot primārās enerģijas ietaupījumu 91 731 kWh/gadā.
Aprēķinātais siltumnīcefekta gāzu emisiju apjoms pirms projekta īstenošanas, CO</t>
    </r>
    <r>
      <rPr>
        <vertAlign val="subscript"/>
        <sz val="10"/>
        <rFont val="Arial"/>
        <family val="2"/>
        <charset val="186"/>
      </rPr>
      <t>2</t>
    </r>
    <r>
      <rPr>
        <sz val="10"/>
        <rFont val="Arial"/>
        <family val="2"/>
        <charset val="186"/>
      </rPr>
      <t xml:space="preserve"> ekvivalenta tonnas/gadā – 18,629, pēc projekta īstenošanas – 0. Projekta īstenošanas rezultātā plānotais siltumnīcefekta gāzu emisiju apjoma samazinājums – 18,629 CO</t>
    </r>
    <r>
      <rPr>
        <vertAlign val="subscript"/>
        <sz val="10"/>
        <rFont val="Arial"/>
        <family val="2"/>
        <charset val="186"/>
      </rPr>
      <t>2</t>
    </r>
    <r>
      <rPr>
        <sz val="10"/>
        <rFont val="Arial"/>
        <family val="2"/>
        <charset val="186"/>
      </rPr>
      <t xml:space="preserve"> ekvivalenta tonnas/gadā. 
No atjaunojamiem energoresursiem saražotā papildjauda projekta ietvaros veikto investīciju rezultātā – 0,024 MW.
</t>
    </r>
  </si>
  <si>
    <t>(Ogres novada pašvaldības domes 14.05.2020. sēdes lēmuma (protokols Nr.12; 3.§)  redakcijā)</t>
  </si>
  <si>
    <t>3.2.167.</t>
  </si>
  <si>
    <t>SAM 4.2.2. PII "Bitīte" ēkas energoefektivitātes paaugstināšana</t>
  </si>
  <si>
    <t xml:space="preserve">Projekta mērķis ir samazināt oglekļa dioksīda emisijas un primārās enerģijas patēriņu, sekmējot energoefektivitātes paaugstināšanu un izdevumu samazināšanos par siltumapgādi pašvaldības īpašumā esošajā  PII "Bitīte" ēkā, Mālkalnes pr. 10, Ogrē, Ogres nov., veicot tās siltināšanu. </t>
  </si>
  <si>
    <t>2020 - 2022</t>
  </si>
  <si>
    <t>3.2.168.</t>
  </si>
  <si>
    <t>2020. - 2021.</t>
  </si>
  <si>
    <t>3.2.169.</t>
  </si>
  <si>
    <t>Madlienas pagasta autoceļa A1 posma P32 līdz iebrauktuvei uz Madlienas vidusskolu pārbūve</t>
  </si>
  <si>
    <t xml:space="preserve">Projekta rezultātā tiks pārbūvēts Madlienas pagasta autoceļa A1 posms no P32 līdz iebrauktuvei uz Madlienas vidusskolu (620 m), izveidojot asfalta segumu. </t>
  </si>
  <si>
    <t>3.2.170.</t>
  </si>
  <si>
    <t xml:space="preserve">Atbalsts iedzīvotāju nekustamā īpašuma pievienošanai  centralizētajai ūdensapgādes un kanalizācijas sistēmai </t>
  </si>
  <si>
    <t>05.200
06.300</t>
  </si>
  <si>
    <t xml:space="preserve">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 Projekts tiks īstenots 2020.-2021.gadu periodā. Nepieciešama finansējuma apmērs – 900 000 EUR (675 000 EUR – valsts aizdevums, 225 000 EUR – pašvaldības budžeta līdzekļi): 
     2020.g.: 300 000 EUR (225 000 EUR – valsts aizdevums, 75 000 EUR – pašvaldības budžeta līdzekļi);
     2021.g.: 600 000 EUR (450 000 EUR – valsts aizdevums, 150 000 EUR – pašvaldības budžeta līdzekļi). </t>
  </si>
  <si>
    <t xml:space="preserve">PA "Ogres Komunikācijas" </t>
  </si>
  <si>
    <t>3.2.171.</t>
  </si>
  <si>
    <t>Atbalsts videi draudzīgajam sabiedriskajam transportam</t>
  </si>
  <si>
    <t>Kohēzijas fonds</t>
  </si>
  <si>
    <t>2021.-2023.</t>
  </si>
  <si>
    <t>3.2.172.</t>
  </si>
  <si>
    <t>3. VTP Sabiedrības iesaistīšana infrastruktūras attīstībā</t>
  </si>
  <si>
    <t>3.3.1</t>
  </si>
  <si>
    <t>Konkurss vides pieejamības nodrošināšanai invalīdiem</t>
  </si>
  <si>
    <t>3.1.1. Organizēt ikgadēju projektu konkursu vietējo iniciatīvu atbalstam apkārtējās vides labiekārtošanā</t>
  </si>
  <si>
    <t>10.70009 Konkurss Vides pieejamības nodrošināšana invalīdiem</t>
  </si>
  <si>
    <t>Gadā personām ar funkcionāliem traucējumiem tiek pielāgoti 3 objekti</t>
  </si>
  <si>
    <t xml:space="preserve">SIA “Ogres namsaimnieks” </t>
  </si>
  <si>
    <t xml:space="preserve"> </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</si>
  <si>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</si>
  <si>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</si>
  <si>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</si>
  <si>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</si>
  <si>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</si>
  <si>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</si>
  <si>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</si>
  <si>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</si>
  <si>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</si>
  <si>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</si>
  <si>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</si>
  <si>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</si>
  <si>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</si>
  <si>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</si>
  <si>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</si>
  <si>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</si>
  <si>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</si>
  <si>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 xml:space="preserve">2021 </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</si>
  <si>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</si>
  <si>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</si>
  <si>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</si>
  <si>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</si>
  <si>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</si>
  <si>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</si>
  <si>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</si>
  <si>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</si>
  <si>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</si>
  <si>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</si>
  <si>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</si>
  <si>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</si>
  <si>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</si>
  <si>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</si>
  <si>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</si>
  <si>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</si>
  <si>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</si>
  <si>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</si>
  <si>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</si>
  <si>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</si>
  <si>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</si>
  <si>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</si>
  <si>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</si>
  <si>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</si>
  <si>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</si>
  <si>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</si>
  <si>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</si>
  <si>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</si>
  <si>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</si>
  <si>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</si>
  <si>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 xml:space="preserve"> Veikta VPII „Ābelīte” ēkas siltināšana</t>
  </si>
  <si>
    <t>2.1.1. Paaugstināt izglītības iestāžu energoefektivitāti</t>
  </si>
  <si>
    <t>4.2.3</t>
  </si>
  <si>
    <t xml:space="preserve">Nomainīts sporta laukuma
segums VPII "Ābelīte"
</t>
  </si>
  <si>
    <t>2.1.3. Pilnveidot izglītības iestāžu sporta bāzes</t>
  </si>
  <si>
    <t>4.2.4</t>
  </si>
  <si>
    <t>Jaunogres vidusskolas 2.korpusa energoefektivitātes paaugstināšana</t>
  </si>
  <si>
    <t xml:space="preserve"> 09.21903 Jaunogres vidusskola </t>
  </si>
  <si>
    <t xml:space="preserve">Projekta ietvaros tiks veikta Jaunogres vidusskolas ēkas Mālkalnes pr. 43, Ogrē, Ogres nov., ēkas ar kadastra apzīmējumu 7401 002 0113 002 energoefektivitātes paaugstināšanas pasākumi: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Darbi tiks īstenoti 2020.-2021.g. 
Projekta īstenošanai nepieciešamā finansējuma apmērs ir EUR 1 200 000 (EUR 912 750 – pašvaldības budžeta līdzekļi, EUR 287 250 – valsts aizdevums):
     – 2020.g.: – EUR 360 000  (EUR 273 825 – pašvaldības budžeta līdzekļi, EUR 86 175 – valsts aizdevums);
     –  2021.g.– EUR 840 000 (EUR 638 925 – pašvaldības budžeta līdzekļi, EUR 201 075 – valsts aizdevums). </t>
  </si>
  <si>
    <t>2021. - 2021.</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</si>
  <si>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</si>
  <si>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</si>
  <si>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</si>
  <si>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</si>
  <si>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Jaunogres vidusskola</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</si>
  <si>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</si>
  <si>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</si>
  <si>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</si>
  <si>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</si>
  <si>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</si>
  <si>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</si>
  <si>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</si>
  <si>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</si>
  <si>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</si>
  <si>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</si>
  <si>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</si>
  <si>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</si>
  <si>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</si>
  <si>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</si>
  <si>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</si>
  <si>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</si>
  <si>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</si>
  <si>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</si>
  <si>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</si>
  <si>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</si>
  <si>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</si>
  <si>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</si>
  <si>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</si>
  <si>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</si>
  <si>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</si>
  <si>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</si>
  <si>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</si>
  <si>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</si>
  <si>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</si>
  <si>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</si>
  <si>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</si>
  <si>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</si>
  <si>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</si>
  <si>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</si>
  <si>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</si>
  <si>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</si>
  <si>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</si>
  <si>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</si>
  <si>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</si>
  <si>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</si>
  <si>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</si>
  <si>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</si>
  <si>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</si>
  <si>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</si>
  <si>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</si>
  <si>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</si>
  <si>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</si>
  <si>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</si>
  <si>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</si>
  <si>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</si>
  <si>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</si>
  <si>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</si>
  <si>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</si>
  <si>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</si>
  <si>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</si>
  <si>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</si>
  <si>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</si>
  <si>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</si>
  <si>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</si>
  <si>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</si>
  <si>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</si>
  <si>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</si>
  <si>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</si>
  <si>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</si>
  <si>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</si>
  <si>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</si>
  <si>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</si>
  <si>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</si>
  <si>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</si>
  <si>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</si>
  <si>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</si>
  <si>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</si>
  <si>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</si>
  <si>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</si>
  <si>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</si>
  <si>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</si>
  <si>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</si>
  <si>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</si>
  <si>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</si>
  <si>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</si>
  <si>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</si>
  <si>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</si>
  <si>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</si>
  <si>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</si>
  <si>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</si>
  <si>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</si>
  <si>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</si>
  <si>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</si>
  <si>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</si>
  <si>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</si>
  <si>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SAM 4.2.2. Ogresgala pamatskolas ēkas siltināšana</t>
  </si>
  <si>
    <t>Veikta Ogresgala pamatskolas ēkas siltināšana. Projekts īstenojams 2020.-2022.g.</t>
  </si>
  <si>
    <t>2022</t>
  </si>
  <si>
    <t>Ogresgala pamatskola</t>
  </si>
  <si>
    <t>4.2.36</t>
  </si>
  <si>
    <t>Iegādāts autobuss Ogresgala pamatskolai</t>
  </si>
  <si>
    <t>2.3.1. Uzlabot visu izglītības iestāžu audzēkņu pārvadājumus ar sabiedrisko transportu vai pašvaldības autobusiem</t>
  </si>
  <si>
    <t>09.21904 Ogresgala pamatskola</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</si>
  <si>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</si>
  <si>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</si>
  <si>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</si>
  <si>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</si>
  <si>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</si>
  <si>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</si>
  <si>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</si>
  <si>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</si>
  <si>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</si>
  <si>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</si>
  <si>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</si>
  <si>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</si>
  <si>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</si>
  <si>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</si>
  <si>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</si>
  <si>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</si>
  <si>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</si>
  <si>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</si>
  <si>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</si>
  <si>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</si>
  <si>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</si>
  <si>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</si>
  <si>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</si>
  <si>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</si>
  <si>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</si>
  <si>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</si>
  <si>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</si>
  <si>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</si>
  <si>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</si>
  <si>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</si>
  <si>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</si>
  <si>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
Svītrots saskaņā ar Ogres novada pašvaldības domes 12.03.2020. ārkārtas sēdes lēmumu (protokols Nr.4; 1.§)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</si>
  <si>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</si>
  <si>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</si>
  <si>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</si>
  <si>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</si>
  <si>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</si>
  <si>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</si>
  <si>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</si>
  <si>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</si>
  <si>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</si>
  <si>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</si>
  <si>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</si>
  <si>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</si>
  <si>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</si>
  <si>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</si>
  <si>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</si>
  <si>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</si>
  <si>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</si>
  <si>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</si>
  <si>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</si>
  <si>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</si>
  <si>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</si>
  <si>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</si>
  <si>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</si>
  <si>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</si>
  <si>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</si>
  <si>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</si>
  <si>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</si>
  <si>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</si>
  <si>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</si>
  <si>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</si>
  <si>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</si>
  <si>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</si>
  <si>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</si>
  <si>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</si>
  <si>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</si>
  <si>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</si>
  <si>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</si>
  <si>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</si>
  <si>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</si>
  <si>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</si>
  <si>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</si>
  <si>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</si>
  <si>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</si>
  <si>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</si>
  <si>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</si>
  <si>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</si>
  <si>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</si>
  <si>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</si>
  <si>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</si>
  <si>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</si>
  <si>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</si>
  <si>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</si>
  <si>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</si>
  <si>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</si>
  <si>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</si>
  <si>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</si>
  <si>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</si>
  <si>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</si>
  <si>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</si>
  <si>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</si>
  <si>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</si>
  <si>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</si>
  <si>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</si>
  <si>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</si>
  <si>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</si>
  <si>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</si>
  <si>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</si>
  <si>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</si>
  <si>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</si>
  <si>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</si>
  <si>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</si>
  <si>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</si>
  <si>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</si>
  <si>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</si>
  <si>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</si>
  <si>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</si>
  <si>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</si>
  <si>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</si>
  <si>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</si>
  <si>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</si>
  <si>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</si>
  <si>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</si>
  <si>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</si>
  <si>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</si>
  <si>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</si>
  <si>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</si>
  <si>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</si>
  <si>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</si>
  <si>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</si>
  <si>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</si>
  <si>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</si>
  <si>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</si>
  <si>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</si>
  <si>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</si>
  <si>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</si>
  <si>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</si>
  <si>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</si>
  <si>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</si>
  <si>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</si>
  <si>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</si>
  <si>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</si>
  <si>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</si>
  <si>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</si>
  <si>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</si>
  <si>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</si>
  <si>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</si>
  <si>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</si>
  <si>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</si>
  <si>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</si>
  <si>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</si>
  <si>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</si>
  <si>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</si>
  <si>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</si>
  <si>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</si>
  <si>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</si>
  <si>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</si>
  <si>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</si>
  <si>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</si>
  <si>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</si>
  <si>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</si>
  <si>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</si>
  <si>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</si>
  <si>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</si>
  <si>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</si>
  <si>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</si>
  <si>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</si>
  <si>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</si>
  <si>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</si>
  <si>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</si>
  <si>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</si>
  <si>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</si>
  <si>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</si>
  <si>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</si>
  <si>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</si>
  <si>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</si>
  <si>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</si>
  <si>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</si>
  <si>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</si>
  <si>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</si>
  <si>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</si>
  <si>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</si>
  <si>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</si>
  <si>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</si>
  <si>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</si>
  <si>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</si>
  <si>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</si>
  <si>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</si>
  <si>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</si>
  <si>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</si>
  <si>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</si>
  <si>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</si>
  <si>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</si>
  <si>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</si>
  <si>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</si>
  <si>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</si>
  <si>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</si>
  <si>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</si>
  <si>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</si>
  <si>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</si>
  <si>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</si>
  <si>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</si>
  <si>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</si>
  <si>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</si>
  <si>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</si>
  <si>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</si>
  <si>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</si>
  <si>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</si>
  <si>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</si>
  <si>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</si>
  <si>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</si>
  <si>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</si>
  <si>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</si>
  <si>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</si>
  <si>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</si>
  <si>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</si>
  <si>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</si>
  <si>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</si>
  <si>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</si>
  <si>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</si>
  <si>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</si>
  <si>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</si>
  <si>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</si>
  <si>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</si>
  <si>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</si>
  <si>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</si>
  <si>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</si>
  <si>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</si>
  <si>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</si>
  <si>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</si>
  <si>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</si>
  <si>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</si>
  <si>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</si>
  <si>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</si>
  <si>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</si>
  <si>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</si>
  <si>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</si>
  <si>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</si>
  <si>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</si>
  <si>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</si>
  <si>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</si>
  <si>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</si>
  <si>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</si>
  <si>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</si>
  <si>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</si>
  <si>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</si>
  <si>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</si>
  <si>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</si>
  <si>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</si>
  <si>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</si>
  <si>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</si>
  <si>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</si>
  <si>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</si>
  <si>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</si>
  <si>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</si>
  <si>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</si>
  <si>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</si>
  <si>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</si>
  <si>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</si>
  <si>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</si>
  <si>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</si>
  <si>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</si>
  <si>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</si>
  <si>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</si>
  <si>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</si>
  <si>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</si>
  <si>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</si>
  <si>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</si>
  <si>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</si>
  <si>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</si>
  <si>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</si>
  <si>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</si>
  <si>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</si>
  <si>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</si>
  <si>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</si>
  <si>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</si>
  <si>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</si>
  <si>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</si>
  <si>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</si>
  <si>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</si>
  <si>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</si>
  <si>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</si>
  <si>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</si>
  <si>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</si>
  <si>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</si>
  <si>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</si>
  <si>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</si>
  <si>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</si>
  <si>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</si>
  <si>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</si>
  <si>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</si>
  <si>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</si>
  <si>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</si>
  <si>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</si>
  <si>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</si>
  <si>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</si>
  <si>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</si>
  <si>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</si>
  <si>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</si>
  <si>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</si>
  <si>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</si>
  <si>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</si>
  <si>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</si>
  <si>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</si>
  <si>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</si>
  <si>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</si>
  <si>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</si>
  <si>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</si>
  <si>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</si>
  <si>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</si>
  <si>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</si>
  <si>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</si>
  <si>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</si>
  <si>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</si>
  <si>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</si>
  <si>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</si>
  <si>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</si>
  <si>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</si>
  <si>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</si>
  <si>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</si>
  <si>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</si>
  <si>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</si>
  <si>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</si>
  <si>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</si>
  <si>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</si>
  <si>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</si>
  <si>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</si>
  <si>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</si>
  <si>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</si>
  <si>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</si>
  <si>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</si>
  <si>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</si>
  <si>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</si>
  <si>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</si>
  <si>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</si>
  <si>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</si>
  <si>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</si>
  <si>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</si>
  <si>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</si>
  <si>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</si>
  <si>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</si>
  <si>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</si>
  <si>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</si>
  <si>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</si>
  <si>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</si>
  <si>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</si>
  <si>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</si>
  <si>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</si>
  <si>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</si>
  <si>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tīklos"</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</si>
  <si>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</si>
  <si>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</si>
  <si>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</si>
  <si>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</si>
  <si>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</si>
  <si>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</si>
  <si>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</si>
  <si>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</si>
  <si>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</si>
  <si>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</si>
  <si>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</si>
  <si>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</si>
  <si>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</si>
  <si>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</si>
  <si>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</si>
  <si>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</si>
  <si>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</si>
  <si>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</si>
  <si>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</si>
  <si>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</si>
  <si>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</si>
  <si>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</si>
  <si>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</si>
  <si>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</si>
  <si>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</si>
  <si>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</si>
  <si>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</si>
  <si>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</si>
  <si>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</si>
  <si>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</si>
  <si>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</si>
  <si>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</si>
  <si>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</si>
  <si>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</si>
  <si>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</si>
  <si>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</si>
  <si>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</si>
  <si>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</si>
  <si>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</si>
  <si>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</si>
  <si>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</si>
  <si>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</si>
  <si>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</si>
  <si>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</si>
  <si>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</si>
  <si>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</si>
  <si>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</si>
  <si>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</si>
  <si>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</si>
  <si>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</si>
  <si>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</si>
  <si>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</si>
  <si>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</si>
  <si>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</si>
  <si>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</si>
  <si>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</si>
  <si>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</si>
  <si>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</si>
  <si>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</si>
  <si>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</si>
  <si>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</si>
  <si>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</si>
  <si>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</si>
  <si>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</si>
  <si>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</si>
  <si>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</si>
  <si>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</si>
  <si>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</si>
  <si>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</si>
  <si>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</si>
  <si>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</si>
  <si>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</si>
  <si>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</si>
  <si>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</si>
  <si>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</si>
  <si>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</si>
  <si>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</si>
  <si>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</si>
  <si>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</si>
  <si>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</si>
  <si>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</si>
  <si>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</si>
  <si>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</si>
  <si>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</si>
  <si>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</si>
  <si>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</si>
  <si>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</si>
  <si>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</si>
  <si>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</si>
  <si>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</si>
  <si>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</si>
  <si>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</si>
  <si>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</si>
  <si>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</si>
  <si>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</si>
  <si>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</si>
  <si>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</si>
  <si>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</si>
  <si>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</si>
  <si>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</si>
  <si>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</si>
  <si>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</si>
  <si>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</si>
  <si>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</si>
  <si>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</si>
  <si>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</si>
  <si>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</si>
  <si>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</si>
  <si>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</si>
  <si>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</si>
  <si>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</si>
  <si>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</si>
  <si>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</si>
  <si>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</si>
  <si>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</si>
  <si>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</si>
  <si>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</si>
  <si>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</si>
  <si>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</si>
  <si>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</si>
  <si>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</si>
  <si>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</si>
  <si>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</si>
  <si>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</si>
  <si>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</si>
  <si>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4.2.197</t>
  </si>
  <si>
    <t>Labiekārtot rotaļu un sporta laukumus PII</t>
  </si>
  <si>
    <t>Labiekārtots PVII rotaļu laukums</t>
  </si>
  <si>
    <t>2018-2019</t>
  </si>
  <si>
    <t>4.2.198</t>
  </si>
  <si>
    <t xml:space="preserve">Izveidotas jaunas rotaļu būves laukumos PVII "Strautiņš" </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</si>
  <si>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</si>
  <si>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</si>
  <si>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</si>
  <si>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</si>
  <si>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</si>
  <si>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</si>
  <si>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</si>
  <si>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</si>
  <si>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</si>
  <si>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</si>
  <si>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</si>
  <si>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</si>
  <si>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</si>
  <si>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4.2.203</t>
  </si>
  <si>
    <t>Janiešu mājas būvprojekta izstrāde</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</si>
  <si>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</si>
  <si>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</si>
  <si>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</si>
  <si>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</si>
  <si>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</si>
  <si>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</si>
  <si>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</si>
  <si>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</si>
  <si>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</si>
  <si>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</si>
  <si>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</si>
  <si>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</si>
  <si>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</si>
  <si>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</si>
  <si>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</si>
  <si>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</si>
  <si>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</si>
  <si>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</si>
  <si>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</si>
  <si>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</si>
  <si>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</si>
  <si>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</si>
  <si>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</si>
  <si>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</si>
  <si>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</si>
  <si>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</si>
  <si>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</si>
  <si>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</si>
  <si>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</si>
  <si>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</si>
  <si>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</si>
  <si>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</si>
  <si>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</si>
  <si>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</si>
  <si>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</si>
  <si>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</si>
  <si>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</si>
  <si>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</si>
  <si>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</si>
  <si>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</si>
  <si>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</si>
  <si>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</si>
  <si>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</si>
  <si>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</si>
  <si>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</si>
  <si>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</si>
  <si>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</si>
  <si>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</si>
  <si>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</si>
  <si>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</si>
  <si>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</si>
  <si>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</si>
  <si>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</si>
  <si>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</si>
  <si>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4.3.18.</t>
  </si>
  <si>
    <t>Baseina ģērbtuvju pārbūve un modernu skapīšu piegāde</t>
  </si>
  <si>
    <t>PA "Ogres komunikācijas" "Neptūns"</t>
  </si>
  <si>
    <t>Pārbūvētas ģerbtuves un uzstādīti mūsdienu standartiem atbilstoši skapīši</t>
  </si>
  <si>
    <t>4.3.19.</t>
  </si>
  <si>
    <t>Jaunas pirmskolas izglītības iestādes būvniecība</t>
  </si>
  <si>
    <t>09.100 Pirmskolas izglītība</t>
  </si>
  <si>
    <t>Projekta mērķis - mazināt bērnu rindu uz vietām Ogres novada pirmsskolas izglītības iestādēs. Projekta īstenošanas rezultātā tiks izveidota mūsdienu prasībām atbilstoša pirmskolas izglītības iestāžu ēka ar filiāli un kapacitāti 590 vietas bērniem pirmsskolas izglītības iestādē.
Kopējais projekta īstenošanai nepieciešamā finansējuma apmērs – 7 080 000 EUR (1 770 000 EUR – pašvaldības budžeta līdzfinansējums, 5 310 000 EUR – kredītlīdzekļi).
2020.gadā tiks izstrādāta būvniecības dokumentācija un uzsākti būvniecības darbi.
2020.g. nepieciešamā finansējuma apmērs – 500 000 EUR (125 000 EUR – pašvaldības budžeta līdzekļi, 375 000 – kredītlīdzekļi).
2021.g. turpināsies būvniecības darbi. Nepieciešamais finansējums – 3 290 000 EUR ( 822 500 EUR – pašvaldības budžeta līdzekļi, 2 467 500 EUR – kredītlīdzekļi ).
2022.g. plānoto būvniecības darbu izmaksas sastāda  3 290 000 EUR ( 822 500 EUR – pašvaldības budžeta līdzekļi, 2 467 500 EUR – kredītlīdzekļi ). 
Projekta īstenošanas termiņš – 31.08.2022.</t>
  </si>
  <si>
    <t>2020.-2022.</t>
  </si>
  <si>
    <t>(Ogres novada pašvaldības domes 16.04.2020. sēdes lēmuma (protokols Nr.8;8.§) redakcijā.)</t>
  </si>
  <si>
    <t>4. VTP  Sabiedrības iesaistīšana izglītības procesā</t>
  </si>
  <si>
    <t>4.4.1</t>
  </si>
  <si>
    <t>5. VTP  Jaunatnes politikas īstenošana</t>
  </si>
  <si>
    <t>4.5.1</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</si>
  <si>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</si>
  <si>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</si>
  <si>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</si>
  <si>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</si>
  <si>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</si>
  <si>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</si>
  <si>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</si>
  <si>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</si>
  <si>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</si>
  <si>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Uzbūvēta publiskā bibliotēka kā pasīvā ēka ar tehnoloģiskajām inovācijām</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</si>
  <si>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</si>
  <si>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</si>
  <si>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</si>
  <si>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</si>
  <si>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</si>
  <si>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</si>
  <si>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</si>
  <si>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</si>
  <si>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</si>
  <si>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</si>
  <si>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</si>
  <si>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</si>
  <si>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</si>
  <si>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</si>
  <si>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</si>
  <si>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Ogres novada kultūras centrs</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</si>
  <si>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</si>
  <si>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</si>
  <si>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</si>
  <si>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</si>
  <si>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</si>
  <si>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</si>
  <si>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</si>
  <si>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</si>
  <si>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</si>
  <si>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</si>
  <si>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</si>
  <si>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</si>
  <si>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</si>
  <si>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</si>
  <si>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</si>
  <si>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</si>
  <si>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</si>
  <si>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</si>
  <si>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</si>
  <si>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</si>
  <si>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</si>
  <si>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</si>
  <si>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</si>
  <si>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</si>
  <si>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</si>
  <si>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</si>
  <si>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</si>
  <si>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</si>
  <si>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</si>
  <si>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</si>
  <si>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</si>
  <si>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</si>
  <si>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</si>
  <si>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</si>
  <si>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</si>
  <si>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</si>
  <si>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</si>
  <si>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</si>
  <si>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</si>
  <si>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</si>
  <si>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</si>
  <si>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Veikta 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</si>
  <si>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</si>
  <si>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</si>
  <si>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</si>
  <si>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</si>
  <si>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</si>
  <si>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</si>
  <si>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</si>
  <si>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</si>
  <si>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</si>
  <si>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</si>
  <si>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</si>
  <si>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</si>
  <si>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</si>
  <si>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</si>
  <si>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</si>
  <si>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</si>
  <si>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</si>
  <si>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</si>
  <si>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</si>
  <si>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</si>
  <si>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</si>
  <si>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</si>
  <si>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</si>
  <si>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</si>
  <si>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</si>
  <si>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</si>
  <si>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</si>
  <si>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</si>
  <si>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</si>
  <si>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</si>
  <si>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</si>
  <si>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</si>
  <si>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</si>
  <si>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</si>
  <si>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</si>
  <si>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</si>
  <si>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</si>
  <si>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</si>
  <si>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</si>
  <si>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</si>
  <si>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</si>
  <si>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</si>
  <si>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</si>
  <si>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</si>
  <si>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</si>
  <si>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</si>
  <si>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</si>
  <si>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</si>
  <si>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</si>
  <si>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</si>
  <si>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</si>
  <si>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</si>
  <si>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</si>
  <si>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</si>
  <si>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</si>
  <si>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</si>
  <si>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</si>
  <si>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</si>
  <si>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</si>
  <si>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</si>
  <si>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</si>
  <si>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</si>
  <si>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</si>
  <si>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</si>
  <si>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</si>
  <si>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</si>
  <si>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</si>
  <si>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</si>
  <si>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</si>
  <si>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</si>
  <si>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</si>
  <si>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</si>
  <si>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</si>
  <si>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</si>
  <si>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</si>
  <si>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</si>
  <si>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</si>
  <si>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</si>
  <si>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</si>
  <si>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</si>
  <si>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</si>
  <si>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</si>
  <si>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</si>
  <si>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</si>
  <si>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</si>
  <si>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</si>
  <si>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</si>
  <si>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</si>
  <si>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</si>
  <si>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</si>
  <si>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</si>
  <si>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</si>
  <si>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</si>
  <si>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</si>
  <si>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</si>
  <si>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</si>
  <si>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</si>
  <si>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</si>
  <si>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</si>
  <si>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</si>
  <si>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</si>
  <si>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</si>
  <si>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</si>
  <si>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</si>
  <si>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</si>
  <si>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</si>
  <si>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</si>
  <si>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</si>
  <si>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</si>
  <si>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</si>
  <si>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</si>
  <si>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</si>
  <si>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</si>
  <si>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</si>
  <si>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</si>
  <si>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</si>
  <si>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</si>
  <si>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</si>
  <si>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</si>
  <si>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</si>
  <si>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</si>
  <si>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</si>
  <si>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</si>
  <si>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</si>
  <si>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</si>
  <si>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</si>
  <si>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</si>
  <si>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</si>
  <si>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</si>
  <si>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</si>
  <si>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</si>
  <si>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</si>
  <si>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</si>
  <si>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</si>
  <si>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</si>
  <si>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</si>
  <si>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</si>
  <si>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</si>
  <si>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</si>
  <si>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</si>
  <si>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</si>
  <si>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</si>
  <si>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</si>
  <si>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</si>
  <si>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</si>
  <si>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</si>
  <si>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</si>
  <si>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</si>
  <si>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</si>
  <si>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</si>
  <si>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</si>
  <si>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</si>
  <si>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</si>
  <si>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</si>
  <si>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</si>
  <si>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</si>
  <si>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</si>
  <si>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</si>
  <si>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</si>
  <si>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</si>
  <si>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</si>
  <si>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</si>
  <si>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</si>
  <si>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</si>
  <si>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</si>
  <si>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</si>
  <si>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</si>
  <si>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</si>
  <si>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</si>
  <si>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</si>
  <si>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</si>
  <si>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</si>
  <si>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</si>
  <si>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</si>
  <si>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</si>
  <si>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</si>
  <si>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</si>
  <si>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</si>
  <si>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</si>
  <si>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</si>
  <si>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</si>
  <si>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</si>
  <si>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</si>
  <si>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</si>
  <si>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</si>
  <si>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</si>
  <si>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</si>
  <si>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</si>
  <si>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</si>
  <si>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 xml:space="preserve">Taurupes muižas klēts atjaunošana ar mērķi izveidot V.Purvīša muzeju </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</si>
  <si>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</si>
  <si>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</si>
  <si>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</si>
  <si>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</si>
  <si>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</si>
  <si>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</si>
  <si>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</si>
  <si>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</si>
  <si>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</si>
  <si>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</si>
  <si>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</si>
  <si>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</si>
  <si>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</si>
  <si>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</si>
  <si>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</si>
  <si>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</si>
  <si>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</si>
  <si>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</si>
  <si>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</si>
  <si>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</si>
  <si>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</si>
  <si>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5.2.89.</t>
  </si>
  <si>
    <t>Sakrālā mantojuma konkurss</t>
  </si>
  <si>
    <t>08.4001 Atbalsts sakrāliem objektiem</t>
  </si>
  <si>
    <t>Restaurēti kultūras/vēstures mantojuma objekti (5 vienības gadā)</t>
  </si>
  <si>
    <t>5.2.90.</t>
  </si>
  <si>
    <t>Ogresgala Tautas nama laukuma labiekārtošana</t>
  </si>
  <si>
    <t xml:space="preserve">Labiekārtots laukums, izbūvēta brīvdabas estrāde. </t>
  </si>
  <si>
    <t>(Ogres novada pašvaldības domes 19.12.2019. sēdes lēmuma (protokols Nr.17; 11.§)  redakcijā)</t>
  </si>
  <si>
    <t>5.2.91.</t>
  </si>
  <si>
    <t xml:space="preserve">Robota iegāde Ogres Centrālajai bibliotēkai </t>
  </si>
  <si>
    <t>Iegādats robots</t>
  </si>
  <si>
    <t>(Ogres novada pašvaldības domes 19.12.2019. sēdes lēmuma (protokols Nr.17;11.§)  redakcijā)</t>
  </si>
  <si>
    <t>5.2.92.</t>
  </si>
  <si>
    <t>Bijušā Ogres Tautas nama ēkas pielāgošana Operetes teātra funkcijai un pieguļošās teritorijas labiekārtošana .</t>
  </si>
  <si>
    <t>08.240 Teātri, izrādes un kultūrdarbi</t>
  </si>
  <si>
    <t xml:space="preserve">Projekta īstenošanas rezultātā bijušā Ogres Tautas nama ēka tiks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Projekts tiks īstenots 2020.-2022.gadu periodā publiskās un privātās partnerības ietvaros, t.sk., pašvaldībai sadarbojoties ar Latvijas Republikas Kultūras ministriju.
</t>
  </si>
  <si>
    <t>5.2.93.</t>
  </si>
  <si>
    <t>Bijušās bērnu sanatorijas “Ogre” ieejas vestibila atjaunošana</t>
  </si>
  <si>
    <t>Atjaunots vietējās nozīmes kultūras piemineklis, sakopta degradēta vide. Atjaunots vietējas nozīmes arhitektūras pieminekļa - Sanatorijas "Ogre" (Gaismas prospekts 2/6, Ogre, arhitekts K.Pēkšēns; valsts aizsardzības Nr.8274) vestibils ar valsts nozīmes mākslas pieminekli - A.Cīruļa veidotajiem Sienu gleznojumiem” (valsts aizsardzības Nr.4087), veikti labiekārtošanas būvdarbi (bruģis, apgaismojums, žogs, žoga balsti u.c.), A.Cīruļa griestu gleznojumu restaurācija, Lielās zāles un vestibila apgaismes ķermeņu atjaunošana un uzstādīšana.</t>
  </si>
  <si>
    <t>3. VTP Kultūras mantojuma saglabāšana un mūsdienu kultūras procesu attīstība</t>
  </si>
  <si>
    <t>5.3.1</t>
  </si>
  <si>
    <t>4. VTP  Sabiedrības iesaistīšana kultūrvides veidošanā</t>
  </si>
  <si>
    <t>5.4.1</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</si>
  <si>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</si>
  <si>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</si>
  <si>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</si>
  <si>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</si>
  <si>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</si>
  <si>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</si>
  <si>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</si>
  <si>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</si>
  <si>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</si>
  <si>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</si>
  <si>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</si>
  <si>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</si>
  <si>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</si>
  <si>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</si>
  <si>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</si>
  <si>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</si>
  <si>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</si>
  <si>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Dabas un bioloģiskās daudzveidības saglabāšanas un aizsardzības pasākumi īpaši aizsargājamajā dabas teritorijā “Ogres ieleja</t>
  </si>
  <si>
    <t>3.1.3. Veikt dabas pieminekļu un dabas objektu labiekārtošanu</t>
  </si>
  <si>
    <t>Izbūvēts Mazozolu-Meņģeles trošu tilts pār Ogres upi</t>
  </si>
  <si>
    <t>6.3.2</t>
  </si>
  <si>
    <t>Ērgļu - Mazozolu trošu tilta būvniecība</t>
  </si>
  <si>
    <t>Uzbūvēts Ērgļu-Mazozolu trošu tilts pār Ogres upi un skatu platforma</t>
  </si>
  <si>
    <t>6.3.3.</t>
  </si>
  <si>
    <t>11. Rotaļu laukuma izbūve dabas parkā “Ogres zilie kalni”</t>
  </si>
  <si>
    <t>Izbūvets rotaļlaukums</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</si>
  <si>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</si>
  <si>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</si>
  <si>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</si>
  <si>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</si>
  <si>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</si>
  <si>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</si>
  <si>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</si>
  <si>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</si>
  <si>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</si>
  <si>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</si>
  <si>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</si>
  <si>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</si>
  <si>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</si>
  <si>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</si>
  <si>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</si>
  <si>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</si>
  <si>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</si>
  <si>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</si>
  <si>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2. VTP E-pārvalde</t>
  </si>
  <si>
    <t>7.2.1.</t>
  </si>
  <si>
    <t>Jaunu pašvaldības pakalpojumu sniegšanas veidu attīstība</t>
  </si>
  <si>
    <t>2.2.1. Aktivizēt iedzīvotājus izmantot pašvaldības e-pakalpojumus</t>
  </si>
  <si>
    <t>09.820
08.290
06.600
05.200
06.300</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</si>
  <si>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</si>
  <si>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</si>
  <si>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</si>
  <si>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</si>
  <si>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</si>
  <si>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</si>
  <si>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</si>
  <si>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</si>
  <si>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</si>
  <si>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</si>
  <si>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</si>
  <si>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</si>
  <si>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3.1.1. Sekmēt pilsonisko izglītību un iedzīvotāju līdzdalību sabiedriskajos procesos</t>
  </si>
  <si>
    <t>1.1.2. Uzlabot finanšu vadības sistēmu</t>
  </si>
  <si>
    <t>3.1.2. Izmantot IKT interaktīvās iespējas iedzīvotāju un pašvaldības komunikācijā</t>
  </si>
  <si>
    <t>1.1.3. Izveidot vienotu personāla vadības sistēmu</t>
  </si>
  <si>
    <t>3.1.3. Veicināt dialogu starp pašvaldību, NVO un interešu grupām</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</si>
  <si>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</si>
  <si>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</si>
  <si>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</si>
  <si>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</si>
  <si>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</si>
  <si>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</si>
  <si>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</si>
  <si>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</si>
  <si>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</si>
  <si>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Pielikums Ogres novada investīciju plānam 2018.-2020. gadam</t>
  </si>
  <si>
    <t>Projektu ideju apraksti</t>
  </si>
  <si>
    <t>Projekta idejas  nosaukums</t>
  </si>
  <si>
    <t>Atbilstošā ilgtermiņa prioritāte</t>
  </si>
  <si>
    <t>Atbilstoša vidējā termiņa prioritāte</t>
  </si>
  <si>
    <t>Projekta idejas apraksts</t>
  </si>
  <si>
    <t>Projekta idejas provizoriskais īstenošanas termiņš</t>
  </si>
  <si>
    <t>Finansējuma avots</t>
  </si>
  <si>
    <t>1.</t>
  </si>
  <si>
    <t>Rūpnieku un Loku ielu rajona ielu attīstība</t>
  </si>
  <si>
    <t>3.ilgtermiņa prioritāte – VIDI SAUDZĒJOŠA INFRASTRUKTŪRA</t>
  </si>
  <si>
    <t>Ļoti svarīgs</t>
  </si>
  <si>
    <r>
      <t xml:space="preserve">Pamatojums
</t>
    </r>
    <r>
      <rPr>
        <sz val="11"/>
        <color indexed="8"/>
        <rFont val="Calibri"/>
        <family val="2"/>
        <charset val="186"/>
      </rPr>
      <t xml:space="preserve">Saskaņā ar Ilgtspējīgas attīstības stratēģijā 2013.-2037.g. zem 3.ilgtermiņa prioritātes “Vidi saudzējoša infrastruktūra” tiek noteiktas šādas pamatnostādnes:
Ogres novads saglabās esošo un attīstīs modernu un savstarpēji saistītu transporta sistēmu, kas nodrošina efektīvu novada iekšējo un ārējo sasniedzamību, paaugstina iedzīvotāju mobilitāti un samazina vides piesārņojumu un riskus.
Ogres pilsētā deklarēto iedzīvotāju skaits uzrāda pozitīvu tendenci. Laika periodā 01.07.2018.-01.07.2019. Ogres pilsētā deklarēto iedzīvotāju skaits palielinājies par 56 personām, sasniedzot 24 227 . Rūpnieku un Loku ielu rajona novietojums pilsētas centra tiešajā tuvumā, attīstīta satiksmes infrastruktūra un sociālās infrastruktūras pieejamība, apstādījumu teritoriju un ūdensmalas sasniedzamība rada priekšnoteikumus minētā rajona attīstībai kā vietas ar augstu dzīvojamās vides kvalitāti. Tomēr šobrīd kā būtisks kavējošais faktors jāatzīmē prasībām neatbilstoša ielu seguma kvalitāte. Ielu tīklu negatīvi iespaido intensīvā autotransporta plūsma un augošais automašīnu skaits, kas ir iemesls tam, ka ielas ātrāk nolietojas, kas prasa biežāk veikt konkrētus pasākumus to uzlabošanai, it sevišķi grants vai grunts segumi, kuru uzturēšana prasa regulāru greiderēšanu. Sausā laikā ir lielas problēmas ar putekļu veidošanos, ko rada autotransports, bieži vien arī netiek ievēroti noteikumi maksimālo ātrumu 20 vai 30 km/h, pārsniedzot ātrumu pieaug putekļu daudzums.  Teritorijā asfalta vai bruģa seguma apjoms ir neliels un nepieciešams turpināt darbu pie tā palielināšanas. Palielinoties iedzīvotāju skaitam, kā arī turpinoties autotransporta satiksmes plūsmas pieaugumam, minētā faktora ierobežojošais raksturs tikai pieaugs.
</t>
    </r>
  </si>
  <si>
    <t xml:space="preserve">2019.-2024.g.
Projekta īstenošanas ietvaros paredzēts veikt 1.attēlā norādīto ielu pārbūvi ar asfalta vai divkāršās apstrādes virsmu. 
Ielu pārbūve īstenojama 2019.-2024.g. periodā atbilstoši provizoriskajam laika grafikam (1.tabula). </t>
  </si>
  <si>
    <r>
      <t>1. attēls.</t>
    </r>
    <r>
      <rPr>
        <sz val="11"/>
        <color indexed="8"/>
        <rFont val="Calibri"/>
        <family val="2"/>
        <charset val="186"/>
      </rPr>
      <t xml:space="preserve"> </t>
    </r>
    <r>
      <rPr>
        <b/>
        <sz val="11"/>
        <color indexed="8"/>
        <rFont val="Calibri"/>
        <family val="2"/>
        <charset val="186"/>
      </rPr>
      <t xml:space="preserve">Rūpnieku un Loku ielu rajonā pārbūvei paredzētās ielas.
</t>
    </r>
    <r>
      <rPr>
        <i/>
        <sz val="11"/>
        <color indexed="8"/>
        <rFont val="Calibri"/>
        <family val="2"/>
        <charset val="186"/>
      </rPr>
      <t>Piezīmes: ar zilo krāsu ir iezīmētas ielas, kuras nepieciešams attīstības koncepcijas ietvaros asfaltēt vai bruģēt un ar brūno krāsu ir iezīmēti ielu posmi, kuriem tiks veikta divkāršās virsmas apstrāde, bet ar pelēko krāsu ir iezīmētas ielas, kurās veikti ielas pārbūves darbi (no 2017.gada) un ar melno krāsu iezīmētas pārējās ielas ar asfaltbetona segumu. Pārējās ielās 2022. – 2024.g. plānots veikt divkāršās virsmas apstrādi.</t>
    </r>
  </si>
  <si>
    <t>1. tabula</t>
  </si>
  <si>
    <t>Rūpnieku un Loku ielu rajona ielu pārbūves provizoriskais laika grafiks</t>
  </si>
  <si>
    <t>Nr.p.k.</t>
  </si>
  <si>
    <t>Objekts</t>
  </si>
  <si>
    <t>Pasākums (stadija)</t>
  </si>
  <si>
    <r>
      <t>2022</t>
    </r>
    <r>
      <rPr>
        <sz val="8"/>
        <color indexed="8"/>
        <rFont val="Times New Roman"/>
        <family val="1"/>
        <charset val="186"/>
      </rPr>
      <t> </t>
    </r>
  </si>
  <si>
    <t>Būvniecības ieceres dokumentācijas izstrāde</t>
  </si>
  <si>
    <t>Būvniecība</t>
  </si>
  <si>
    <t>X</t>
  </si>
  <si>
    <t>2.</t>
  </si>
  <si>
    <t>3.</t>
  </si>
  <si>
    <t>4.</t>
  </si>
  <si>
    <t>5.</t>
  </si>
  <si>
    <t>6.</t>
  </si>
  <si>
    <t>7.</t>
  </si>
  <si>
    <t>8.</t>
  </si>
  <si>
    <t>9.</t>
  </si>
  <si>
    <t xml:space="preserve">Pārējās rajona ielas </t>
  </si>
  <si>
    <t>Būvniecības ieceres dokumentācijas izstrāde, divkāršā virsmas apstrāde</t>
  </si>
  <si>
    <t xml:space="preserve">2. </t>
  </si>
  <si>
    <t xml:space="preserve">Paredzēts veikt pilsētas ekosistēmas pakalpojumu novērtēšanu,  izstrādāt un īstenot rīcības un pasākumus to ilgtspējīgai pārvaldībai un plānošanai (piemēram, lietus dārzi, ekstensīvi kopjamas zemesedzes utt. teritoriju ierīkošana).
Projekta ietvaros 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</si>
  <si>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Pilsētas vēstures dārza izveide </t>
  </si>
  <si>
    <t>2021.-2022.</t>
  </si>
  <si>
    <t>Publiskā auto stāvlaukumā izveide Upes prospektā 15A, Ogrē</t>
  </si>
  <si>
    <t>3.2.173.</t>
  </si>
  <si>
    <t>Poruka ielas pārbūve</t>
  </si>
  <si>
    <t xml:space="preserve">R.Blaumaņa ielas pārbūves būvniecības  dokumentācijas izstrāde un pārbūve. </t>
  </si>
  <si>
    <t>Rožu ielas pārbūves  būvniecības  dokumentācijas izstrāde un pārbūve</t>
  </si>
  <si>
    <t>3.2.174.</t>
  </si>
  <si>
    <t>3.2.175.</t>
  </si>
  <si>
    <t>3.2.176.</t>
  </si>
  <si>
    <t xml:space="preserve">Miera ielas posma no Turkalnes līdz Brīvības ielai pārbūves būvniecības dokumentācijas izstrāde un pārbūve </t>
  </si>
  <si>
    <t xml:space="preserve">Ņemot vērā, ka pēc bijušās Ogres rajona poliklīnikas (Miera ielā 2) pārbūves dienesta dzīvokļu vajadzībām palielināsies autotransporta intensitāte, plānots pārbūvēt Miera ielu posmā no Turkalnes līdz Brīvības ielai. 
2020.g. - būvniecības dokumentācijas izstrāde;
2021.g. – pārbūve. </t>
  </si>
  <si>
    <t>1.2.1.</t>
  </si>
  <si>
    <t>3.2.10.</t>
  </si>
  <si>
    <t xml:space="preserve">Ekosistēmas pakalpojumu efektivitātes paaugstināšana </t>
  </si>
  <si>
    <t>3. VTP Mūsdienu prasībām atbilstoša infrastruktūra</t>
  </si>
  <si>
    <t>Svarīgs</t>
  </si>
  <si>
    <t>4. VTP Mūsdienu prasībām atbilstoša infrastruktūra</t>
  </si>
  <si>
    <t xml:space="preserve">Svarīgs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</si>
  <si>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</si>
  <si>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Loka ielas šķērsielas (Taurupes iela; Madlienas iela; Lēdmanes iela; Lauberes iela; Mežmalas iela; Bezdelīgu iela)</t>
  </si>
  <si>
    <t>Tiks pārbūvēta Poruka iela, izbūvējot  bruģakmens segumu.</t>
  </si>
  <si>
    <t>Tiks izstrādāta būvniecības dokumentācija un  pārbūvēta R.Blaumaņa iela, izbūvējot  bruģakmens segumu.
Projekts īstenojams 2020.-2021.g. periodā.</t>
  </si>
  <si>
    <t xml:space="preserve">Tiks izstrādāta būvniecības dokumentācija un  pārbūvēta Rožu iela, izbūvējot bruģakmens segumu.
Projekts īstenojams 2021.-2023.g. periodā:
– 2020.g. – būvniecības dokumentācijas izstrāde;
– 2020.-2021.g. – pārbūve.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</si>
  <si>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Projektu plānots īstenot 2021.-2022.gadā. </t>
  </si>
  <si>
    <t xml:space="preserve">Projekta ietvaros paredzēts sabiedriskā transporta pakalpojumu sniedzējam Ogres pilsētā iegādāties 20 ar CNG darbināmos autobusus. 
Projektu plānots īstenot 2021.-2023.gadu periodā.  
</t>
  </si>
  <si>
    <t xml:space="preserve">Svītrots saskaņā ar Ogres novada pašvaldības domes 21.01.2021. sēdes lēmumu (protokols Nr1; 6.) </t>
  </si>
  <si>
    <t xml:space="preserve">Svītrots saskaņā ar Ogres novada pašvaldības domes 21.01.2021. sēdes lēmumu (protokols Nr.1; 6) </t>
  </si>
  <si>
    <t>(Ogres novada pašvaldības domes 21.01.2021. sēdes lēmuma (protokols Nr.1; 6.)  redakcijā)</t>
  </si>
  <si>
    <t xml:space="preserve">Svītrots saskaņā ar Ogres novada pašvaldības domes 21.01.2021. sēdes lēmumu (protokols Nr.1; 6.) </t>
  </si>
  <si>
    <t>Iekārtā (gājēju) tilta pār Ogres upi teritorijā starp J.Čakstes pr. un Ogres ielu Ogrē būvniecība.</t>
  </si>
  <si>
    <t>Gājēju un veloceliņa izbūve gar autoceļa V996 "Ogre – Viskāļi - Koknese" brauktuves malu posmā no Ogres līdz Ogresgalam</t>
  </si>
  <si>
    <t>3.2.177.</t>
  </si>
  <si>
    <t>J.Čakstes un Strēlnieku prospekta posma līdz Dārza ielai atjaunošana un būvuzraudzība</t>
  </si>
  <si>
    <t>3.2.178.</t>
  </si>
  <si>
    <t>3.2.179.</t>
  </si>
  <si>
    <t xml:space="preserve">Dārza ielas posma līdz autoceļam A6 atjaunošana un būvuzraudzība </t>
  </si>
  <si>
    <t>Tiks pārbūvēts Dārza ielas posms līdz autoceļam A6</t>
  </si>
  <si>
    <t>3.2.180.</t>
  </si>
  <si>
    <t xml:space="preserve">Lielvārdes ielas virsmas atjaunošana un būvuzraudzība </t>
  </si>
  <si>
    <t xml:space="preserve">Tiks atjaunota Lielvārdes iela. </t>
  </si>
  <si>
    <t>3.2.181.</t>
  </si>
  <si>
    <t xml:space="preserve">Projekta īstenošanas rezultātā tiks pārbūvēta Stirnu iela posmā no Vanagu ielas. </t>
  </si>
  <si>
    <t xml:space="preserve">Stirnu ielas (posma no Vanagu ielas) pārbūve un būvuzraudzība </t>
  </si>
  <si>
    <t>3.2.182.</t>
  </si>
  <si>
    <t>3.2.183.</t>
  </si>
  <si>
    <r>
      <t>Velo trases ar izciļņiem (</t>
    </r>
    <r>
      <rPr>
        <i/>
        <sz val="11"/>
        <color indexed="8"/>
        <rFont val="Calibri"/>
        <family val="2"/>
        <charset val="186"/>
      </rPr>
      <t>pump track</t>
    </r>
    <r>
      <rPr>
        <sz val="11"/>
        <color indexed="8"/>
        <rFont val="Calibri"/>
        <family val="2"/>
        <charset val="186"/>
      </rPr>
      <t>) izbūve J.Čakstes pr.1</t>
    </r>
  </si>
  <si>
    <t>04.51038</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</si>
  <si>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</si>
  <si>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3.2.184.</t>
  </si>
  <si>
    <t xml:space="preserve">Ceriņu ielas pārbūve </t>
  </si>
  <si>
    <t>3.2.185.</t>
  </si>
  <si>
    <t>Bākas uz mola projektēšana un būvniecība</t>
  </si>
  <si>
    <t>06.60030</t>
  </si>
  <si>
    <t xml:space="preserve">Svarīgi </t>
  </si>
  <si>
    <t>Rotaļu laukuma izveide Ogres novada Ķeipenes pagastā</t>
  </si>
  <si>
    <t>5.2.94.</t>
  </si>
  <si>
    <t>Brīvdabas skatuves būvniecība un Meņģeles pagasta Tautas nama laukuma labiekārtošana</t>
  </si>
  <si>
    <t>08.29023</t>
  </si>
  <si>
    <t>Tiks veikta J.Čakstes posma no Saulstaru ielas un Strēlnieku prospekta posma līdz Dārza ielai pārbūve.</t>
  </si>
  <si>
    <t xml:space="preserve">Projekta īstenošanas rezultātā tiks atjaunota Meņģeles brīvdabas skatuve un labiekārtots Meņģeles Tautas nama laukums. </t>
  </si>
  <si>
    <t xml:space="preserve">Pie Ķeipenes pamatskolas tiks izveidots atbilstoši mūsdienu prasībām labiekārtotais bērnu rotaļlaukums (169 m2). </t>
  </si>
  <si>
    <t xml:space="preserve">Tiks pārbūvēta Ceriņu iela. </t>
  </si>
  <si>
    <t xml:space="preserve">Projekta īstenošanas rezultātā uz aizsargmola (Dambja ielā) tiks izbūvēta bāka. Paredzams, ka objekts kļūs par interesantu pilsētnieku un pilsētas viesu pastaigu ceļa mērķi, pilsētas identitātes elementu, tūrisma objektu; uz bākas plānots uzstādīt izgaismotu Ogres novada logo. . </t>
  </si>
  <si>
    <t>05.30014</t>
  </si>
  <si>
    <t xml:space="preserve">Izstrādāts būvprojekts un veikta iekārtā (gājēju) tilta pār Ogres upi būvniecība, izbūvēts gājēju ceļs luz izveidota regulējamā gājēju pāreja. 
 Atrašanās vieta: Jāņa Čakstes prospekts, kadastra apzīmējums 74800030968; 74010050960; Ogres upe, kadastra apzīmējums 74800031001 un 74010040815;  Ogres iela, kadastra apzīmējums 74010040789;  Mazā Ķentes iela, kadastra apzīmējums 74800031106. 
</t>
  </si>
  <si>
    <t>2020. - 2022.</t>
  </si>
  <si>
    <t>7.2.2.</t>
  </si>
  <si>
    <t>Ogres Centrālās bibliotēkas tehnoloģiskās sistēmas ieviešana</t>
  </si>
  <si>
    <t>Projekta mērķis – nodrošināt Ogres Centrālās bibliotēkas jaunu bezkontakta risinājumu un jaunu pakalpojumu iedzīvotājiem, tādējādi samazinot klātienes saskarsmes nepieciešamību un veicot preventīvos pasākumus Covid-19 izplatības mazināšanai. 
Projekta ietvaros bibliotēkā plānots izveidot un ieviest lasītāju pašapkalpošanās RFID (radio frekvences identifikācijas) sistēmu. Izstrādātā sistēma ļautu minimizēt kontaktus, izveidojot jaunu pakalpojumu – patstāvīgu grāmatu pasūtīšanas, saņemšanas, nodošanas sistēmu, kas darbosies 24/7 režīmā</t>
  </si>
  <si>
    <t xml:space="preserve">Izbūvēts autostāvlaukums
Projekta mērķis ir izbūvēt autostāvlaukumu starp Jaunogres vidusskolu, vidusskolas 2.korpusu un VPII “Dzīpariņš”, nodrošinot izglītojamo vecāku autotransporta novietošanu, kā arī izglītojamo drošību mācību iestāžu sasniegšanai.
Projekta ietvaros paredzēts sakārtot arī Blāzmas un Lapu ielu krustojumu, kas dabiskā veidā izveidojies kā apļa veida krustojums. 
Projekta īstenošanai nepieciešamā finansējuma apmērs – EUR 146 000 (EUR 124 100 – valsts aizdevums, EUR 21 900 – pašvaldības budžeta līdzekļi). 
</t>
  </si>
  <si>
    <t>(Ogres novada pašvaldības domes 13.08.2020. sēdes lēmuma (protokols Nr.18; 14.§)  redakcijā)
(Ogres novada pašvaldības domes 18.02.2021. ārkārtas sēdes lēmuma (protokols Nr._; _.§)  redakcijā)</t>
  </si>
  <si>
    <t>8.290</t>
  </si>
  <si>
    <r>
      <t xml:space="preserve">Projekta ietvaros tiks attīstīti pašvaldības iestāžu (t.sk. Ogres Centrālas bibliotēkas, izglītības, kultūras, sporta un iestāžu, SIA "Ogres Namsimnieks", PA "Ogres Komunikācijas") pakalpojumi, izstrādājot bezkontakta vai autonomus risinājumus:
 Nepieciešamais finansējums – 706 182,20 EUR (529 636,65 EUR – valsts aizdevums, 176 545,55 EUR – pašvaldības budžeta līdzekļi: 
      2020.g.: 250 000 EUR (187 500 EUR – valsts aizdevums, 62 500 EUR – pašvaldības budžeta līdzekļi);
    2021.g.:  456 182,20 EUR (342 136,65 EUR – valsts aizdevums, 114 045,55 EUR – pašvaldības budžeta līdzekļi). 
</t>
    </r>
    <r>
      <rPr>
        <b/>
        <sz val="10"/>
        <color indexed="8"/>
        <rFont val="Calibri"/>
        <family val="2"/>
        <charset val="186"/>
      </rPr>
      <t xml:space="preserve">Projekts ietver šādas aktivitātes: 
</t>
    </r>
    <r>
      <rPr>
        <sz val="10"/>
        <rFont val="Arial"/>
        <family val="2"/>
        <charset val="186"/>
      </rPr>
      <t xml:space="preserve">1.  Ogres Centrālā bibliotēka
– Attālināta bibliotēkas pakalpojumu nodrošināšana (56 000 EUR )
– Patstāvīgs attālināts apmācību pakalpojums (36 000 EUR )
– Attālināta bibliotēkas telpu rezervācija (6 000 EUR)
– Attālināts drukāšanas pakalpojums (7 200  EUR)
2. Attālinātas apmācību sistēmas stiprināšana skolu audzekņiem
– 320 portatīvo datoru iegāde  (240 000 EUR);
– 8 uzlādes staciju iegāde  (17 600 EUR).
3. Covid19 preventīvo aizsardzības līdzekļu iegāde un uzstādīšana
– 4 termokameras (9 680 EUR) ; 
– 24 mobilie temperatūras mērītāji (1 597,20 EUR);
– 40 stacionārās bezkontakta dezinfekcijas iekārtas (12 100 EUR);
– 50 pie sienas stiprināmas bezkontakta dezinfekcijas iekārtas (9 075 EUR).
4. Mobilās aplikacijas "Ogres novadnieks" izstrāde (90 000 EUR )
5. Videokonferenču risinājumnu izstrāde un ieviešana (39 930 EUR)
6. Projekta vadība (6 000 EUR). 
</t>
    </r>
  </si>
  <si>
    <t>(Ogres novada pašvaldības domes 18.02.2021. ārkārtas sēdes lēmuma (protokols Nr.3; 3.)  redakcijā)</t>
  </si>
  <si>
    <t xml:space="preserve">Svītrots saskaņā ar Ogres novada pašvaldības domes 18.02.2021. sēdes lēmumu (protokols Nr.3; 3.) </t>
  </si>
  <si>
    <t>3.2.186.</t>
  </si>
  <si>
    <t>Urbuma un ūdensapgādes sistēmas būvniecība Krapē daudzdzīvokļu mājai “Modernieki”, kurā tiek nodrošināta sociālās aprūpes centra funkcija</t>
  </si>
  <si>
    <t xml:space="preserve">Daudzdzīvokļu ēkai "Modernieki", Krapē, Krapes pag., kurā tiek nodrošināta sociālās aprūpes centra funkcija, tiks izveidots ūdens urbums un izbūvēta ūensapgādes sistēma. 
</t>
  </si>
  <si>
    <t>(Ogres novada pašvaldības domes 15.04.2021. sēdes lēmuma (protokols Nr.7; 8)  redakcijā)</t>
  </si>
  <si>
    <t>3.2.187.</t>
  </si>
  <si>
    <t>Meža prospekta pārbūve</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</si>
  <si>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</si>
  <si>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2021-2022</t>
  </si>
  <si>
    <t>4.3.20.</t>
  </si>
  <si>
    <t>Ķeipenes pamatskolas ēkas fasādes un kabinetu atjaunošana</t>
  </si>
  <si>
    <t xml:space="preserve">Projekta īstenošanas rezultātā tiks atjaunota Ķeipenes pamatskolas ēkas Ziedu ielā 3, Ķeipenē, Ķeipenes pag., Ogres nov., fasāde, ieejas mezgls un telpas. </t>
  </si>
  <si>
    <t>4.2.204.</t>
  </si>
  <si>
    <t>Vides pieejamības nodrošināšana Ogres Valsts ģimnāzijas ēkā</t>
  </si>
  <si>
    <t xml:space="preserve">Ogres Valsts ģimnāzijas ēka Meža prospektā 14, Ogrē, Ogres nov., tiks pielāgota personām ar kustības traucējumiem. 
Ekspluatācijas ērtības labad, kā arī Covid-19 infekcijas izplatības mazināšanai tiks pielietots liftu un pacēlāju bezkontakta aktivizēšanas risinājums – ar Ogres skolēna vai iedzīvotāja kartes palīdzību. </t>
  </si>
  <si>
    <t>(Ogres novada pašvaldības domes 15.04.2021. sēdes lēmuma (protokols Nr.7; 8.)  redakcijā)</t>
  </si>
  <si>
    <t>Jauniešu mājas ēkas pārbūve</t>
  </si>
  <si>
    <t>5.3.1. Attīstīt piemērotu infrastruktūru jauniešu aktivitātēm</t>
  </si>
  <si>
    <t>06.60028</t>
  </si>
  <si>
    <t>3.2.188.</t>
  </si>
  <si>
    <t>Ūdenstorņa pārveide klinšu kāpšanas sienā</t>
  </si>
  <si>
    <t>Svītrots saskaņā ar Ogres novada pašvaldības domes 29.04.2021. ārkārtas sēdes lēmumu (protokols Nr.8; 1.)</t>
  </si>
  <si>
    <r>
      <t xml:space="preserve">Veikta VPII „Ābelīte” ēkas siltināšana. Projekts īstenojams 2020.-2021.g.
Projekta mērķis ir pašvaldības ēkas Ogres novada Ogresgala pagasta pirmsskolas izglītības iestādes “Ābelīte” energoefektivitātes pasākumi (atjaunošana), kā rezultātā tiks samazinātas siltumnīcefekta gāzu emisijas un uzlabota pašvaldības ēkas energoefektivitāte.
Lai samazinātu CO2 emisijas, siltumenerģijas un elektroenerģijas patēriņu un panāktu maksimālu izmaksu efektivitāti,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Projekts īstenojams 2020.-2021.g. 
</t>
    </r>
    <r>
      <rPr>
        <sz val="10"/>
        <color indexed="8"/>
        <rFont val="Arial"/>
        <family val="2"/>
        <charset val="186"/>
      </rPr>
      <t xml:space="preserve">
</t>
    </r>
  </si>
  <si>
    <t>(Ogres novada pašvaldības domes 13.05.2021. ārkārtas sēdes lēmuma (protokols Nr.9;2.)  redakcijā)</t>
  </si>
  <si>
    <t>(Ogres novada pašvaldības domes 13.05.2021. ārkārtas sēdes lēmuma (protokols Nr.9; 2.)  redakcijā)</t>
  </si>
  <si>
    <t>3.2.189.</t>
  </si>
  <si>
    <t>Gājēju ietves izbūve valsts vietējā autoceļa V920 Koknese-Vērene-Madliena-Suntaži posmā 32,240-32,360 km</t>
  </si>
  <si>
    <t>04.510</t>
  </si>
  <si>
    <t xml:space="preserve">Projekta īstenošanas rezultātā valsts vietējā autoceļa V920 Koknese-Vērene-Madliena-Suntaži posmā 32,240-32,360 km tiks izbūvēta gājēju ietve. Provizoriskais nepieciešamā finansējuma apmērs –  EUR 70 000. 
Projekts īstenojams 2021.-2022.g. periodā, 2021. gadā plānots izstrādāt būvniecības dokumentāciju. </t>
  </si>
  <si>
    <t>(Ogres novada pašvaldības domes 17.06.2021. sēdes lēmuma (protokols Nr.11; 10.)  redakcijā)</t>
  </si>
  <si>
    <t>3.2.190.</t>
  </si>
  <si>
    <t>Asfaltētas velo trases (pump-track) izbūve pie Madlienas vidusskolas</t>
  </si>
  <si>
    <t xml:space="preserve">Projekts paredz Madlienas vidusskolai pueguļošajā teritorijā izbūvēt asfaltētu velo trasi (pump-track). Provizoriskais nepieciešamā finansējuma apmērs – EUR 50 000. 
Projekts īstenojams 2021.-2022.g. periodā, 2021. gadā plānots izstrādāt būvniecības dokumentāciju. </t>
  </si>
  <si>
    <t>3.2.191.</t>
  </si>
  <si>
    <t xml:space="preserve">Projekta īstenošanas rezultātā tiks izbūvēts ceļš, kas nodrošinās piekļuvi Smiltāju kapiem no valsts reģionālā autoceļa P5 Ulbroka-Ogre (garums – 900 m). Projekts īstenojams 2021.-2022.gadu periodā. 
Nepieciešamā finansējuma apmērs – EUR 900 000:
– 2021. gadā – EUR 270 000 (EUR 40 500 – pašvaldības budžeta līdzekļi, EUR 229 500 – aizņēmums);
</t>
  </si>
  <si>
    <t xml:space="preserve">Attīstības un plānošanas nodaļa </t>
  </si>
  <si>
    <t xml:space="preserve">4.3.21. </t>
  </si>
  <si>
    <t>09.219</t>
  </si>
  <si>
    <t xml:space="preserve">Projekta realizācijas rezultātā tiks iegādāts 321 portatīvais dators attālinātā mācību procesa nodrošināšanai Ogres novada pašvaldības izglītības iestāžu 10.-11. klašu skolēniem. Projekts īstenojams 2021. gadā. Kopējais nepieciešamā finansējuma apmērs – EUR 271566 (EUR 40 735 – pašvaldības budžeta līdzekļi, EUR 230 831 – aizņēmums). </t>
  </si>
  <si>
    <t>Ogres novada Izglītības pārvalde</t>
  </si>
  <si>
    <t>(Ogres novada pašvaldības domes 30.09.2021. ārkārtas sēdes lēmuma (protokols Nr.10; 1.)  redakcijā)</t>
  </si>
  <si>
    <t xml:space="preserve">Ceļa pārbūve “Dubkalnu ezera meži" </t>
  </si>
  <si>
    <t>Jaunu pašvaldības pakalpojumu sniegšanas veidu attīstība 2</t>
  </si>
  <si>
    <t>5.2.95.</t>
  </si>
  <si>
    <t xml:space="preserve">Ēkas Brīvības ielā 2, Ogrē, Ogres nov., pārbūve un pielāgošana muzeja funkcijai, izveidojot Latvijas 20. gadsimta nozīmīgajiem vēstures notikumiem veltītās ekspozīcijas. </t>
  </si>
  <si>
    <t xml:space="preserve">2021.-2022. </t>
  </si>
  <si>
    <t>Attīstības un plānošanas nodaļa</t>
  </si>
  <si>
    <r>
      <t xml:space="preserve">Projekta īstenošanas rezultātā ēkā Brīvības ielā 2, Ogrē, Ogres nov., tiks pārbūvēta muzeja funkcijai, izveidojot komleksas un atraktīvas 20. gadsimta notikumiem Latvijas valsts vēsturē veltītās ekspozīcijas: </t>
    </r>
    <r>
      <rPr>
        <i/>
        <sz val="11"/>
        <rFont val="Times New Roman"/>
        <family val="1"/>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1"/>
        <rFont val="Times New Roman"/>
        <family val="1"/>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</si>
  <si>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(Ogres novada pašvaldības domes 14.10.2021. sēdes lēmuma (protokols Nr.11; 17.)  redakcijā)</t>
  </si>
  <si>
    <t>3.2.192.</t>
  </si>
  <si>
    <t>Lauberes ielas seguma atjaunošana un lietus ūdens kanalizācijas sistēmas izveide, Ogrē, Ogres nov.</t>
  </si>
  <si>
    <r>
      <t xml:space="preserve">Pārbūvēta  Lauberes iela posmā līdz Amatnieku ielai,  izveidota lietus ūdens kanalizācijas sistēma.
Projekts īstenojams  2021.-2022.gadu periodā. 
Nepieciešamā finansējuma apmērs – </t>
    </r>
    <r>
      <rPr>
        <b/>
        <sz val="10"/>
        <color theme="1"/>
        <rFont val="Arial"/>
        <family val="2"/>
        <charset val="186"/>
      </rPr>
      <t>EUR 122 895</t>
    </r>
    <r>
      <rPr>
        <sz val="10"/>
        <color theme="1"/>
        <rFont val="Arial"/>
        <family val="2"/>
        <charset val="186"/>
      </rPr>
      <t xml:space="preserve">
    – 2021.g. – 44 242;
    – 2022.g. – 78 653, 85% – kredīts);
</t>
    </r>
  </si>
  <si>
    <t>2021.2022.</t>
  </si>
  <si>
    <t>3.2.193.</t>
  </si>
  <si>
    <t>Madlienas ielas seguma atjaunošana un lietus ūdens kanalizācijas sistēmas izveide, Ogrē, Ogres nov.</t>
  </si>
  <si>
    <r>
      <t xml:space="preserve">Pārbūvēta Madlienas iela posmā līdz Amatnieku ielai, izveidota lietus ūdens kanalizācijas sistēma.
Būvniecības darbi īstenojami  2021.-2022.gadu periodā. 
Nepieciešamā finansējuma apmērs – </t>
    </r>
    <r>
      <rPr>
        <b/>
        <sz val="10"/>
        <color theme="1"/>
        <rFont val="Arial"/>
        <family val="2"/>
        <charset val="186"/>
      </rPr>
      <t>EUR 146 754:</t>
    </r>
    <r>
      <rPr>
        <sz val="10"/>
        <color theme="1"/>
        <rFont val="Arial"/>
        <family val="2"/>
        <charset val="186"/>
      </rPr>
      <t xml:space="preserve">
     – 2021.g. – EUR 44 026; 
     – 2022.gadā – EUR  102 728. 
</t>
    </r>
  </si>
  <si>
    <t xml:space="preserve">3.2.194. </t>
  </si>
  <si>
    <t>Bezdelīgu ielas seguma atjaunošana un lietus ūdens kanalizācijas sistēmas izveide, Ogrē, Ogres nov.</t>
  </si>
  <si>
    <r>
      <t xml:space="preserve">Pārbūvēta Bezdelīgu iela posmā līdz Amatnieku ielai, izveidota lietus ūdens kanalizācijas sistēma.
Projekts īstenojams   2021.-2022.gadu periodā. 
Nepieciešamā finansējuma apmērs – </t>
    </r>
    <r>
      <rPr>
        <b/>
        <sz val="10"/>
        <color theme="1"/>
        <rFont val="Arial"/>
        <family val="2"/>
        <charset val="186"/>
      </rPr>
      <t>EUR 113 844:</t>
    </r>
    <r>
      <rPr>
        <sz val="10"/>
        <color theme="1"/>
        <rFont val="Arial"/>
        <family val="2"/>
        <charset val="186"/>
      </rPr>
      <t xml:space="preserve">
    –  2021.g. – 34 153; 
    – 2022.g. – 79 691, 85% – kredīs. </t>
    </r>
  </si>
  <si>
    <t>(Ogres novada pašvaldības domes 11.11..2021. sēdes lēmuma (protokols Nr.12;29.)  redakcijā)</t>
  </si>
  <si>
    <t xml:space="preserve">Lēdmanes,  Taurupes, Mežmalas (līdz Amatnieku),  un Vēju (līdz Amatnieku) ielu pārbūve. </t>
  </si>
  <si>
    <r>
      <t xml:space="preserve">Pārbūvētas  Lēdmanes, Taurupes, Mežmalas (līdz Amatnieku) un Vēju (līdz Amatnieku) ielas (asfalts/bruģis), izveidota lietus ūdens kanalizācijas sistēma.
Projekts īstenojams 2022. gadā. 
Nepieciešamā finansējuma apmērs – </t>
    </r>
    <r>
      <rPr>
        <b/>
        <sz val="10"/>
        <color theme="1"/>
        <rFont val="Arial"/>
        <family val="2"/>
        <charset val="186"/>
      </rPr>
      <t>EUR 786 594</t>
    </r>
    <r>
      <rPr>
        <sz val="10"/>
        <color theme="1"/>
        <rFont val="Arial"/>
        <family val="2"/>
        <charset val="186"/>
      </rPr>
      <t xml:space="preserve">
- Vēju iela – EUR 213 149 (85% – kredīts);
- Mežmalas iela –EUR 210 149 (85% – kredīts);
- Lēdmanes iela – EUR 160 149 (85% – kredīts);
- Taurupes iela – EUR 203 149 (85% – kredīts). </t>
    </r>
  </si>
  <si>
    <t xml:space="preserve">Ēkas "Viļņi", Ķeipenē, Ķeipenes pag.,Ogres nov., pārbūve par daudzfunkcionālo centru  </t>
  </si>
  <si>
    <t>5.2.96.</t>
  </si>
  <si>
    <t xml:space="preserve">Ēka "Viļņi", Ķeipenē, Ķeipenes pag. tiks pārbūvēta daudzfunkcionālā centra vajadzībām:
-jumta nomaiņa, apkures ierīkošana;
-1.stāvā tiks izveidotas pašdarbības kolektīvu mēģinājuma un jaunrades telpas, ģērbtuves, telpas rekvizītu un tautas tērpu glabāšanai. 
2.stāvā tiks izveidota izstāžu zāle vairākām tematiskajām ekspozīcijām, semināru telpas
Projekta īstenošanai nepieciešamā finansējuma apmērs – EUR 780 845,92 (ar PVN):
   -2022.gadā – EUR 390 423 (EUR 58 563– pašvaldības budžets, EUR 331 860 – valsts dotācija);
   -2023.gadā –EUR 390 423 (EUR 58 563– pašvaldības budžets, EUR 331 860 – valsts dotācija). </t>
  </si>
  <si>
    <t>2022.-2023.</t>
  </si>
  <si>
    <t xml:space="preserve">Meņģeles pagasta vēsturiskās ēkas “Krievskola” atjaunošana un pielāgošana vietējai tirdzniecības vietai, izvietojot tajā arī Sudraba Edžus muzeju un tūrisma informācijas centru, 
Ēkas pārbūves un pielāgošanas jaunājām funkcijām izmaksas – EUR 526 195.51 (ar PVN):
   -2022.g. – EUR 263 098  (EUR 39 465 – pašvaldības budžets, EUR 223 633– valsts dotācija); 
   -2023.g. – EUR 263 098  (EUR 39 465 – pašvaldības budžets, EUR 223 633– valsts dotācija). </t>
  </si>
  <si>
    <t>2018.-2023.</t>
  </si>
  <si>
    <t>(Ogres novada pašvaldības domes 16.12.2021. sēdes lēmuma (protokols Nr.13;3.)  redakcijā)</t>
  </si>
  <si>
    <t>(Ogres novada pašvaldības domes 16.12.2021. sēdes lēmuma (protokols Nr.13;3.) redakcijā)</t>
  </si>
  <si>
    <t>(Ogres novada pašvaldības domes 16.12.2021. sēdes lēmuma (protokols Nr.13; 3.)  redakcijā)</t>
  </si>
  <si>
    <t>ERAF+valsts</t>
  </si>
  <si>
    <t>2018-2022</t>
  </si>
  <si>
    <t>(Ogres novada pašvaldības domes 27.01.2022. sēdes lēmuma (protokols Nr.2; 7) redakcijā.)</t>
  </si>
  <si>
    <t>Pakalpojumu infrastruktūras attīstība deinstitucionalizācijas plānu īstenošanai Ogres novadā</t>
  </si>
  <si>
    <t>Eiropas Reģionālais attīstības fonds</t>
  </si>
  <si>
    <t>Ieviests projekts "Pakalpojumu infrastruktūras attīstība deinstitucionalizācijas plānu īstenošanai Ogres novadā"</t>
  </si>
  <si>
    <t>2019-2022</t>
  </si>
  <si>
    <t>5.2.97.</t>
  </si>
  <si>
    <t>Veselības veicināšanas un rehabilitācijas centra izveide sanatorijā “Ogre”</t>
  </si>
  <si>
    <t xml:space="preserve">Nolūkā nodrošināt bijušās bērnu sanatorijas „Ogre”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</si>
  <si>
    <t>2022.</t>
  </si>
  <si>
    <t>(Ogres novada pašvaldības domes 24.02.2022. sēdes lēmuma (protokols Nr.3; 10.) redakcijā.)</t>
  </si>
  <si>
    <t>Ietves izbūve J.Čakstes pr. posmā no M.Ķentes ielas līdz Skalbju ielai</t>
  </si>
  <si>
    <t xml:space="preserve">Projekta īstenošanas rezultātā tiks pārbūvēts J.Čakstes prospekta posms  no Mazās Ķentes līdz Skalbju ielai. 
Projekts tiks īstenots 2022.-2023.gadā.
Projekta īstenošanai nepieciešamā finansējuma   apmērs – EUR 471 846. 
2022.gadā tiks izstrādāta būvniecības dokumentācija (EUR).
2023.gadā tiks veikti būvniecības darbi  – EUR 471 846. </t>
  </si>
  <si>
    <t xml:space="preserve">3.2.195. </t>
  </si>
  <si>
    <t xml:space="preserve">Strēlnieku pospekta pārbūve </t>
  </si>
  <si>
    <t xml:space="preserve">Tiks pārbūvēts Strēlnieku prospekta posms no Dārza ielas līdz Jāņa Čakstes prospektam, Ogrē, Ogres nov.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</si>
  <si>
    <t xml:space="preserve">3.2.196. </t>
  </si>
  <si>
    <t>Saules prospekta pārbūve</t>
  </si>
  <si>
    <t>Projekts paredz 2022.g.  pārbūvēt Saules prospektu, Ogrē, Ogres nov.
Nepieciešamā finansējuma apmērs – EUR 707 004.</t>
  </si>
  <si>
    <t xml:space="preserve">3.2.197. </t>
  </si>
  <si>
    <t>Skolas ielas (no Pirts ielas līdz jaunogres prospektam) pārbūve</t>
  </si>
  <si>
    <t>Projekts paredz Skolas ielas posmā no Pirts ielas līdz Jaunogres prospektam, Ogrē, Ogres nov., pārbūvi 2022.-2023.gadā.
Projekta īstenošanai nepieciešamā finansējuma apmērs – EUR 856 000:
   – 2022.gadā – 513 600 EUR (77 040  EUR – pašvaldības budžeta līdzekļi, 436 560 EUR – aizņēmums)
   – 2023.gadā – 342 400 EUR ( 51 360  EUR – pašvaldības budžeta līdzekļi,  291 040 EUR – aizņēmums)</t>
  </si>
  <si>
    <t xml:space="preserve">3.2.198. </t>
  </si>
  <si>
    <t xml:space="preserve">Vēju ielas seguma atjaunošana un lietus ūdens kanalizācijas sistēmas izveide. </t>
  </si>
  <si>
    <t xml:space="preserve">Tiks pārbūvēts Vēju ielas, Ogrē, Ogres nov., segums un izveidota lietus ūdens kanalizācijas sistēma. 
Projektu plānots īstenot 2022-2023.gadu periodā.
Nepieciešamā finansējuma apmērs – EUR 213 149:
 - 2022.gadā – 106 575 EUR  (15 986 EUR – pašvaldības budžeta līdzekļi, 90 588 – aizņēmums);
 - 2023.gadā – 106 575 EUR  (15 986 EUR – pašvaldības budžeta līdzekļi, 90 588 – aizņēmums). </t>
  </si>
  <si>
    <t>3.2.199.</t>
  </si>
  <si>
    <t xml:space="preserve">Rotācijas apļu būvniecība </t>
  </si>
  <si>
    <t>Projekts paredz rotācijas apļu izbūvi Ogrē:
   – Brīvības un Kalna prospekta krustojumā;
   – Kalna prospekta un Zvaigžņu ielas krustojumā. 
Projekts īstenojams 2022.-2023.gadu periodā.
Nepieciešamā finansējuma apmērs – 1 000 000 EUR:
   – 2022.gadā – 300 000 EUR (45 000 EUR – pašvaldības budžeta līdzekļi, 255 000 EUR – aizņēmums); 
   – 2023.gadā – 700 000 EUR (105 000 EUR – pašvaldīas budžeta līdzekļi, 595 000 EUR – aizņēmums)</t>
  </si>
  <si>
    <t>3.2.200.</t>
  </si>
  <si>
    <t>Pašvaldības koplietošanas meliorācijas sistēmu pārbūve Ogres novada Ogresgala pagasta Ciemupes ciema Zvejnieku, Pionieru, Daugavas un Krasta ielas rajonā.</t>
  </si>
  <si>
    <t xml:space="preserve">Paredzēta koplietošanas meliorācijas sistēmu pārbūve Zvejneku, Pionieru, Daugavas un Krasta ielas rajonā Ciemupē, Ogresgala pag., Ogres nov. 
Projekts īstenojams 2022.gadā. 
Nepieciešamā finansējuma apmērs – EUR 423 500. </t>
  </si>
  <si>
    <t xml:space="preserve">Ielu un ceļu uzturēšanas nodaļa </t>
  </si>
  <si>
    <t>3.2.201.</t>
  </si>
  <si>
    <t xml:space="preserve">Madlienas pagasta autoceļa A1 posmā Aveni-Šūšeni pārbūve </t>
  </si>
  <si>
    <t xml:space="preserve">Tiks pārbūvēts autoceļa A1 posms Aveni-Šūšeni, Madlienas pag. (~4 km). 
Projekts īstenojams 2022.-2023. gadu periodā.  
Nepieciešamā finansējuma apmērs – EUR 753 244:
  – 2022.gadā – 376 622 EUR (56 493 EUR – pašvaldības budžeta līdzekļi, 320 129 EUR – aizņēmums);
  – 2023.gadā – 376 622 EUR (56 493 EUR – pašvaldības budžeta līdzekļi, 320 129 EUR – aizņēmums). 
</t>
  </si>
  <si>
    <r>
      <t>Uz zemes vienības Zvaigžņu ielā 11, Ogrē, esošais ūdenstornis tiks pārveidots kāpšanās sienā, uzstādot boulderinga moduļsienu</t>
    </r>
    <r>
      <rPr>
        <i/>
        <sz val="10"/>
        <color theme="1"/>
        <rFont val="Arial"/>
        <family val="2"/>
        <charset val="186"/>
      </rPr>
      <t xml:space="preserve"> </t>
    </r>
    <r>
      <rPr>
        <sz val="10"/>
        <color theme="1"/>
        <rFont val="Arial"/>
        <family val="2"/>
        <charset val="186"/>
      </rPr>
      <t xml:space="preserve">un ātrumkāpšanas moduli, pārbūvēts piebraucamais ceļs, izbūvētas apgaismojuma laternas un ierīkota vidionovērošanas sistēma. </t>
    </r>
    <r>
      <rPr>
        <i/>
        <sz val="10"/>
        <color theme="1"/>
        <rFont val="Arial"/>
        <family val="2"/>
        <charset val="186"/>
      </rPr>
      <t xml:space="preserve"> </t>
    </r>
    <r>
      <rPr>
        <sz val="10"/>
        <color theme="1"/>
        <rFont val="Arial"/>
        <family val="2"/>
        <charset val="186"/>
      </rPr>
      <t xml:space="preserve">Projekta īstenošanas rezultātā 20.gadsimta industriālā mantojuma būve tiks pielāgota jaunajai funkcijai, pilsētai iegūstot unikālo aktīvās atpūtas un tūrisma objektu. 
</t>
    </r>
  </si>
  <si>
    <r>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t>
    </r>
    <r>
      <rPr>
        <sz val="10"/>
        <color rgb="FF00B050"/>
        <rFont val="Arial"/>
        <family val="2"/>
        <charset val="186"/>
      </rPr>
      <t xml:space="preserve">Papildus darbi 2022.g.: grīdu pamatnes, sienu mezglu, jumta konstrukcijas pārbūve, apsardzes sistēmas uzstādīšana, 1.stāva pārseguma stiprināšana, pagaraba durvju nomaiņa, bēniņu siltināšana. Izmaksas – EUR 86 875. </t>
    </r>
    <r>
      <rPr>
        <sz val="10"/>
        <rFont val="Arial"/>
        <family val="2"/>
        <charset val="186"/>
      </rPr>
      <t xml:space="preserve">
</t>
    </r>
    <r>
      <rPr>
        <sz val="10"/>
        <color rgb="FF00B050"/>
        <rFont val="Arial"/>
        <family val="2"/>
        <charset val="186"/>
      </rPr>
      <t xml:space="preserve">
Turpmākajos 10 gados objekta uzturēšana varētu izmaksāt EUR 124 000. </t>
    </r>
    <r>
      <rPr>
        <sz val="10"/>
        <rFont val="Arial"/>
        <family val="2"/>
        <charset val="186"/>
      </rPr>
      <t xml:space="preserve">
</t>
    </r>
  </si>
  <si>
    <r>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t>
    </r>
    <r>
      <rPr>
        <sz val="10"/>
        <color rgb="FF00B050"/>
        <rFont val="Arial"/>
        <family val="2"/>
        <charset val="186"/>
      </rPr>
      <t xml:space="preserve"> pārbūvēts piebraucamais ceļš un ierīkotas apgaismojuma laternas un novērošanas kameras. </t>
    </r>
    <r>
      <rPr>
        <sz val="10"/>
        <rFont val="Arial"/>
        <family val="2"/>
        <charset val="186"/>
      </rPr>
      <t xml:space="preserve">
Projektu plānots īstenot 2021.-2022.g. periodā. Kopējais nepieciešamā finansējuma apjoms – EUR 900 000:
   </t>
    </r>
  </si>
  <si>
    <r>
      <t xml:space="preserve">Pielikums 
Ogres novada pašvaldības domes
18.02.2021. ārkārtas sēdes lēmumam (protokols Nr.3; 3.)
</t>
    </r>
    <r>
      <rPr>
        <i/>
        <sz val="12"/>
        <rFont val="Calibri Light"/>
        <family val="2"/>
        <charset val="186"/>
      </rPr>
      <t>Ar Ogres novada pašvaldības domes 15.04.2021. sēdes lēmuma (protokols Nr.7; 8.) grozījumiem
Ar Ogres novada pašvaldības domes 29.04.2021. ārkārtas sēdes lēmuma (protokols Nr.8; 1.) grozījumiem
Ar Ogres novada pašvaldības domes 13.05.2021. ārkārtas sēdes lēmuma (protokols Nr.9; 2.) grozījumiem
Ar Ogres novada pašvaldības domes 17.06.2021. sēdes lēmuma (protokols Nr.11; 10.) grozījumiem
Ar Ogres novada pašvaldības domes 30.09.2021. ārkārtas sēdes lēmuma (protokols Nr.10; 1.) grozījumiem
Ar Ogres novada pašvaldības domes 14.10.2021. sēdes lēmuma (protokols Nr.11; 17.) grozījumiem
Ar Ogres novada pašvaldības domes 11.11.2021. sēdes lēmuma (protokols Nr.12; 29.) grozījumiem
Ar Ogres novada pašvaldības domes 16.12.2021. sēdes lēmuma (protokols Nr.13; 3.) grozījumiem
Ar Ogres novada pašvaldības domes 27.01.2022. sēdes lēmuma (protokols Nr.2; 7) grozījumiem
Ar Ogres novada pašvaldības domes 24.02.2022. sēdes lēmuma (protokols Nr.3; 10) grozījumiem
Ar Ogres novada pašvaldības domes 31.03.2022 sēdes lēmuma (protokols Nr.6; 20) grozījumiem</t>
    </r>
  </si>
  <si>
    <t>(Ogres novada pašvaldības domes 18.02.2021. ārkārtas sēdes lēmuma (protokols Nr.3; 3.)  redakcijā;
Ogres novada pašvaldības domes 31.03.2022. sēdes lēmuma (protokols Nr.6;20) redakcijā)</t>
  </si>
  <si>
    <t>(Ogres novada pašvaldības domes 29.04.2021. ārkārtas sēdes lēmuma (protokols Nr.8; 1.) un
Ogres novada pašvaldības domes 31.03.2022. sēdes lēmuma (protokols Nr.6;20)  redakcijā)</t>
  </si>
  <si>
    <t>(Ogres novada pašvaldības domes 31.03.2022. sēdes lēmuma (protokols Nr.6;20) redakcijā)</t>
  </si>
  <si>
    <t>(Ogres novada pašvaldības domes 29.04.2021. ārkārtas sēdes lēmuma (protokols Nr.8; 1.) un
 Ogres novada pašvaldības domes 31.03.2022. sēdes lēmuma (protokols Nr.6;20) redakcijā)</t>
  </si>
  <si>
    <t>(Ogres novada pašvaldības domes 29.04.2021. ārkārtas sēdes lēmuma (protokols Nr.8; 1.) un 
Ogres novada pašvaldības domes 31.03.2022. sēdes lēmuma (protokols Nr.6;20)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</si>
</sst>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 #,##0.00_-;_-* \-??_-;_-@_-"/>
    <numFmt numFmtId="165" formatCode="0.0_ ;\-0.0\ "/>
    <numFmt numFmtId="166" formatCode="_-* #,##0.0_-;\-* #,##0.0_-;_-* \-??_-;_-@_-"/>
    <numFmt numFmtId="167" formatCode="#,##0.0"/>
    <numFmt numFmtId="168" formatCode="_-* #,##0_-;\-* #,##0_-;_-* \-??_-;_-@_-"/>
    <numFmt numFmtId="169" formatCode="0_ ;\-0\ "/>
    <numFmt numFmtId="170" formatCode="_-* #,##0.0000_-;\-* #,##0.0000_-;_-* \-??_-;_-@_-"/>
    <numFmt numFmtId="171" formatCode="_-* #,##0.00\ _€_-;\-* #,##0.00\ _€_-;_-* \-??\ _€_-;_-@_-"/>
    <numFmt numFmtId="172" formatCode="_-* #,##0.0_-;\-* #,##0.0_-;_-* &quot;-&quot;??_-;_-@_-"/>
    <numFmt numFmtId="173" formatCode="#,##0.00_ ;\-#,##0.00\ "/>
  </numFmts>
  <fonts count="68">
    <font>
      <sz val="11"/>
      <color indexed="8"/>
      <name val="Calibri"/>
      <family val="2"/>
      <charset val="186"/>
    </font>
    <font>
      <sz val="10"/>
      <name val="Arial"/>
      <family val="2"/>
      <charset val="186"/>
    </font>
    <font>
      <sz val="10"/>
      <name val="BaltHelvetica"/>
    </font>
    <font>
      <sz val="11"/>
      <color indexed="8"/>
      <name val="Calibri"/>
      <family val="2"/>
    </font>
    <font>
      <sz val="10"/>
      <color indexed="8"/>
      <name val="Calibri Light"/>
      <family val="1"/>
      <charset val="186"/>
    </font>
    <font>
      <b/>
      <sz val="9"/>
      <name val="Arial"/>
      <family val="2"/>
      <charset val="186"/>
    </font>
    <font>
      <sz val="9"/>
      <name val="Arial"/>
      <family val="2"/>
      <charset val="186"/>
    </font>
    <font>
      <sz val="9"/>
      <color indexed="8"/>
      <name val="Arial"/>
      <family val="2"/>
      <charset val="186"/>
    </font>
    <font>
      <sz val="10"/>
      <name val="Arial"/>
      <family val="2"/>
    </font>
    <font>
      <sz val="11"/>
      <name val="Times New Roman"/>
      <family val="1"/>
      <charset val="186"/>
    </font>
    <font>
      <i/>
      <sz val="10"/>
      <color indexed="8"/>
      <name val="Arial"/>
      <family val="2"/>
      <charset val="186"/>
    </font>
    <font>
      <sz val="10"/>
      <color indexed="8"/>
      <name val="Calibri Light"/>
      <family val="2"/>
      <charset val="186"/>
    </font>
    <font>
      <b/>
      <sz val="10"/>
      <color indexed="10"/>
      <name val="Calibri Light"/>
      <family val="2"/>
      <charset val="186"/>
    </font>
    <font>
      <sz val="10"/>
      <color indexed="10"/>
      <name val="Calibri Light"/>
      <family val="2"/>
      <charset val="186"/>
    </font>
    <font>
      <sz val="10"/>
      <color indexed="9"/>
      <name val="Calibri Light"/>
      <family val="1"/>
      <charset val="186"/>
    </font>
    <font>
      <sz val="10"/>
      <color indexed="10"/>
      <name val="Arial"/>
      <family val="2"/>
      <charset val="186"/>
    </font>
    <font>
      <sz val="10"/>
      <color indexed="9"/>
      <name val="Arial"/>
      <family val="2"/>
      <charset val="186"/>
    </font>
    <font>
      <b/>
      <sz val="10"/>
      <name val="Arial"/>
      <family val="2"/>
      <charset val="186"/>
    </font>
    <font>
      <sz val="10"/>
      <color indexed="8"/>
      <name val="Arial"/>
      <family val="2"/>
      <charset val="186"/>
    </font>
    <font>
      <i/>
      <sz val="10"/>
      <name val="Arial"/>
      <family val="2"/>
      <charset val="186"/>
    </font>
    <font>
      <sz val="10"/>
      <color indexed="22"/>
      <name val="Arial"/>
      <family val="2"/>
      <charset val="186"/>
    </font>
    <font>
      <sz val="11"/>
      <color indexed="22"/>
      <name val="Times New Roman"/>
      <family val="1"/>
      <charset val="186"/>
    </font>
    <font>
      <strike/>
      <sz val="11"/>
      <color indexed="22"/>
      <name val="Times New Roman"/>
      <family val="1"/>
      <charset val="186"/>
    </font>
    <font>
      <sz val="14"/>
      <color indexed="8"/>
      <name val="Calibri Light"/>
      <family val="2"/>
      <charset val="186"/>
    </font>
    <font>
      <i/>
      <sz val="10"/>
      <color indexed="12"/>
      <name val="Arial"/>
      <family val="2"/>
      <charset val="186"/>
    </font>
    <font>
      <i/>
      <sz val="11"/>
      <name val="Times New Roman"/>
      <family val="1"/>
      <charset val="186"/>
    </font>
    <font>
      <sz val="11"/>
      <color indexed="8"/>
      <name val="Times New Roman"/>
      <family val="1"/>
      <charset val="186"/>
    </font>
    <font>
      <sz val="12"/>
      <name val="Times New Roman"/>
      <family val="1"/>
      <charset val="186"/>
    </font>
    <font>
      <sz val="12"/>
      <color indexed="8"/>
      <name val="Times New Roman"/>
      <family val="1"/>
      <charset val="186"/>
    </font>
    <font>
      <sz val="10"/>
      <name val="Arial"/>
      <family val="2"/>
      <charset val="1"/>
    </font>
    <font>
      <sz val="10"/>
      <name val="Times New Roman"/>
      <family val="1"/>
      <charset val="186"/>
    </font>
    <font>
      <vertAlign val="subscript"/>
      <sz val="10"/>
      <name val="Arial"/>
      <family val="2"/>
      <charset val="186"/>
    </font>
    <font>
      <sz val="10"/>
      <name val="Times New Roman"/>
      <family val="1"/>
    </font>
    <font>
      <sz val="10"/>
      <color indexed="8"/>
      <name val="Times New Roman"/>
      <family val="1"/>
      <charset val="186"/>
    </font>
    <font>
      <sz val="12"/>
      <name val="Arial"/>
      <family val="2"/>
      <charset val="186"/>
    </font>
    <font>
      <b/>
      <sz val="14"/>
      <name val="Arial"/>
      <family val="2"/>
      <charset val="186"/>
    </font>
    <font>
      <b/>
      <sz val="12"/>
      <name val="Arial"/>
      <family val="2"/>
      <charset val="186"/>
    </font>
    <font>
      <i/>
      <sz val="12"/>
      <color indexed="12"/>
      <name val="Arial"/>
      <family val="2"/>
      <charset val="186"/>
    </font>
    <font>
      <b/>
      <sz val="11"/>
      <name val="Arial"/>
      <family val="2"/>
      <charset val="186"/>
    </font>
    <font>
      <sz val="11"/>
      <name val="Arial"/>
      <family val="2"/>
      <charset val="186"/>
    </font>
    <font>
      <i/>
      <sz val="11"/>
      <color indexed="12"/>
      <name val="Arial"/>
      <family val="2"/>
      <charset val="186"/>
    </font>
    <font>
      <sz val="11"/>
      <color indexed="8"/>
      <name val="Arial"/>
      <family val="2"/>
      <charset val="186"/>
    </font>
    <font>
      <b/>
      <sz val="10"/>
      <color indexed="8"/>
      <name val="Calibri"/>
      <family val="2"/>
      <charset val="186"/>
    </font>
    <font>
      <i/>
      <sz val="11"/>
      <name val="Arial"/>
      <family val="2"/>
      <charset val="186"/>
    </font>
    <font>
      <b/>
      <sz val="12"/>
      <color indexed="8"/>
      <name val="Calibri"/>
      <family val="2"/>
      <charset val="186"/>
    </font>
    <font>
      <b/>
      <sz val="13"/>
      <color indexed="8"/>
      <name val="Calibri"/>
      <family val="2"/>
      <charset val="186"/>
    </font>
    <font>
      <sz val="13"/>
      <color indexed="8"/>
      <name val="Calibri"/>
      <family val="2"/>
      <charset val="186"/>
    </font>
    <font>
      <b/>
      <sz val="11"/>
      <color indexed="8"/>
      <name val="Calibri"/>
      <family val="2"/>
      <charset val="186"/>
    </font>
    <font>
      <i/>
      <sz val="11"/>
      <color indexed="8"/>
      <name val="Calibri"/>
      <family val="2"/>
      <charset val="186"/>
    </font>
    <font>
      <b/>
      <sz val="11"/>
      <color indexed="8"/>
      <name val="Times New Roman"/>
      <family val="1"/>
      <charset val="186"/>
    </font>
    <font>
      <sz val="8"/>
      <color indexed="8"/>
      <name val="Times New Roman"/>
      <family val="1"/>
      <charset val="186"/>
    </font>
    <font>
      <sz val="8"/>
      <color indexed="8"/>
      <name val="Calibri"/>
      <family val="2"/>
      <charset val="186"/>
    </font>
    <font>
      <sz val="11"/>
      <color indexed="8"/>
      <name val="Calibri"/>
      <family val="2"/>
      <charset val="186"/>
    </font>
    <font>
      <sz val="8"/>
      <name val="Calibri"/>
      <family val="2"/>
      <charset val="186"/>
    </font>
    <font>
      <i/>
      <sz val="11"/>
      <color indexed="8"/>
      <name val="Times New Roman"/>
      <family val="1"/>
      <charset val="186"/>
    </font>
    <font>
      <sz val="10"/>
      <color theme="1"/>
      <name val="Arial"/>
      <family val="2"/>
      <charset val="186"/>
    </font>
    <font>
      <b/>
      <sz val="11"/>
      <color rgb="FF000000"/>
      <name val="Times New Roman"/>
      <family val="1"/>
      <charset val="186"/>
    </font>
    <font>
      <b/>
      <sz val="11"/>
      <color theme="1"/>
      <name val="Times New Roman"/>
      <family val="1"/>
      <charset val="186"/>
    </font>
    <font>
      <i/>
      <sz val="11"/>
      <color theme="1"/>
      <name val="Calibri"/>
      <family val="2"/>
      <charset val="186"/>
      <scheme val="minor"/>
    </font>
    <font>
      <sz val="11"/>
      <color theme="1"/>
      <name val="Times New Roman"/>
      <family val="1"/>
      <charset val="186"/>
    </font>
    <font>
      <i/>
      <sz val="12"/>
      <name val="Arial"/>
      <family val="2"/>
      <charset val="186"/>
    </font>
    <font>
      <b/>
      <sz val="10"/>
      <color theme="1"/>
      <name val="Arial"/>
      <family val="2"/>
      <charset val="186"/>
    </font>
    <font>
      <b/>
      <sz val="10"/>
      <color indexed="8"/>
      <name val="Arial"/>
      <family val="2"/>
      <charset val="186"/>
    </font>
    <font>
      <b/>
      <sz val="12"/>
      <name val="Calibri Light"/>
      <family val="2"/>
      <charset val="186"/>
    </font>
    <font>
      <i/>
      <sz val="12"/>
      <name val="Calibri Light"/>
      <family val="2"/>
      <charset val="186"/>
    </font>
    <font>
      <i/>
      <sz val="10"/>
      <color theme="1"/>
      <name val="Arial"/>
      <family val="2"/>
      <charset val="186"/>
    </font>
    <font>
      <i/>
      <sz val="12"/>
      <color theme="1"/>
      <name val="Arial"/>
      <family val="2"/>
      <charset val="186"/>
    </font>
    <font>
      <sz val="10"/>
      <color rgb="FF00B050"/>
      <name val="Arial"/>
      <family val="2"/>
      <charset val="186"/>
    </font>
  </fonts>
  <fills count="15">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44"/>
        <bgColor indexed="31"/>
      </patternFill>
    </fill>
    <fill>
      <patternFill patternType="solid">
        <fgColor indexed="57"/>
        <bgColor indexed="21"/>
      </patternFill>
    </fill>
    <fill>
      <patternFill patternType="solid">
        <fgColor theme="0"/>
        <bgColor indexed="64"/>
      </patternFill>
    </fill>
    <fill>
      <patternFill patternType="solid">
        <fgColor rgb="FF9CC2E5"/>
        <bgColor indexed="64"/>
      </patternFill>
    </fill>
    <fill>
      <patternFill patternType="solid">
        <fgColor rgb="FFFFFFFF"/>
        <bgColor indexed="64"/>
      </patternFill>
    </fill>
    <fill>
      <patternFill patternType="solid">
        <fgColor rgb="FF70AD47"/>
        <bgColor indexed="64"/>
      </patternFill>
    </fill>
    <fill>
      <patternFill patternType="solid">
        <fgColor theme="0"/>
        <bgColor indexed="50"/>
      </patternFill>
    </fill>
    <fill>
      <patternFill patternType="solid">
        <fgColor rgb="FFFF0000"/>
        <bgColor indexed="64"/>
      </patternFill>
    </fill>
    <fill>
      <patternFill patternType="solid">
        <fgColor rgb="FF00B05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bottom/>
      <diagonal/>
    </border>
    <border>
      <left style="medium">
        <color indexed="8"/>
      </left>
      <right/>
      <top/>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8"/>
      </top>
      <bottom/>
      <diagonal/>
    </border>
  </borders>
  <cellStyleXfs count="11">
    <xf numFmtId="0" fontId="0" fillId="0" borderId="0"/>
    <xf numFmtId="164" fontId="52" fillId="0" borderId="0" applyFill="0" applyBorder="0" applyAlignment="0" applyProtection="0"/>
    <xf numFmtId="164" fontId="52" fillId="0" borderId="0" applyFill="0" applyBorder="0" applyAlignment="0" applyProtection="0"/>
    <xf numFmtId="0" fontId="1" fillId="0" borderId="0"/>
    <xf numFmtId="0" fontId="2" fillId="0" borderId="0"/>
    <xf numFmtId="0" fontId="3" fillId="0" borderId="0"/>
    <xf numFmtId="0" fontId="52" fillId="0" borderId="0"/>
    <xf numFmtId="0" fontId="52" fillId="0" borderId="0"/>
    <xf numFmtId="0" fontId="1" fillId="0" borderId="0"/>
    <xf numFmtId="0" fontId="1" fillId="0" borderId="0"/>
    <xf numFmtId="0" fontId="52" fillId="0" borderId="0"/>
  </cellStyleXfs>
  <cellXfs count="838">
    <xf numFmtId="0" fontId="0" fillId="0" borderId="0" xfId="0"/>
    <xf numFmtId="165" fontId="1" fillId="0" borderId="0" xfId="0" applyNumberFormat="1" applyFont="1" applyAlignment="1">
      <alignment horizontal="center" vertical="center"/>
    </xf>
    <xf numFmtId="166" fontId="1" fillId="0" borderId="0" xfId="0" applyNumberFormat="1" applyFont="1" applyAlignment="1">
      <alignment vertical="center" wrapText="1"/>
    </xf>
    <xf numFmtId="166" fontId="1" fillId="0" borderId="0" xfId="0" applyNumberFormat="1" applyFont="1" applyAlignment="1">
      <alignment vertical="center"/>
    </xf>
    <xf numFmtId="167" fontId="1" fillId="0" borderId="0" xfId="0" applyNumberFormat="1" applyFont="1" applyAlignment="1">
      <alignment horizontal="center" vertical="center"/>
    </xf>
    <xf numFmtId="167" fontId="1" fillId="0" borderId="0" xfId="3" applyNumberFormat="1" applyAlignment="1">
      <alignment horizontal="center" vertical="center"/>
    </xf>
    <xf numFmtId="49" fontId="1" fillId="2" borderId="0" xfId="0"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166" fontId="1" fillId="2" borderId="0" xfId="0" applyNumberFormat="1" applyFont="1" applyFill="1" applyAlignment="1">
      <alignment horizontal="center" vertical="center" wrapText="1"/>
    </xf>
    <xf numFmtId="166" fontId="4" fillId="2" borderId="0" xfId="0" applyNumberFormat="1" applyFont="1" applyFill="1" applyAlignment="1">
      <alignment vertical="center"/>
    </xf>
    <xf numFmtId="166" fontId="6" fillId="0" borderId="0" xfId="0" applyNumberFormat="1" applyFont="1" applyAlignment="1">
      <alignment horizontal="center" vertical="center" wrapText="1"/>
    </xf>
    <xf numFmtId="166" fontId="6" fillId="0" borderId="0" xfId="0" applyNumberFormat="1" applyFont="1" applyAlignment="1">
      <alignment horizontal="right" vertical="top" wrapText="1"/>
    </xf>
    <xf numFmtId="167" fontId="5" fillId="0" borderId="1" xfId="0" applyNumberFormat="1" applyFont="1" applyBorder="1" applyAlignment="1">
      <alignment horizontal="center" vertical="center" wrapText="1"/>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6" fontId="5" fillId="3" borderId="1" xfId="0" applyNumberFormat="1" applyFont="1" applyFill="1" applyBorder="1" applyAlignment="1">
      <alignment horizontal="center" vertical="center" wrapText="1"/>
    </xf>
    <xf numFmtId="166" fontId="5" fillId="3" borderId="1" xfId="0" applyNumberFormat="1" applyFont="1" applyFill="1" applyBorder="1" applyAlignment="1">
      <alignment vertical="center"/>
    </xf>
    <xf numFmtId="166" fontId="5" fillId="3" borderId="2" xfId="0" applyNumberFormat="1" applyFont="1" applyFill="1" applyBorder="1" applyAlignment="1">
      <alignment vertical="center"/>
    </xf>
    <xf numFmtId="3" fontId="5" fillId="3" borderId="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66" fontId="1" fillId="2" borderId="0" xfId="0" applyNumberFormat="1" applyFont="1" applyFill="1" applyAlignment="1">
      <alignment vertical="center"/>
    </xf>
    <xf numFmtId="165" fontId="6" fillId="4" borderId="1" xfId="0" applyNumberFormat="1" applyFont="1" applyFill="1" applyBorder="1" applyAlignment="1">
      <alignment horizontal="center" vertical="center"/>
    </xf>
    <xf numFmtId="166" fontId="6" fillId="4" borderId="1" xfId="0" applyNumberFormat="1" applyFont="1" applyFill="1" applyBorder="1" applyAlignment="1">
      <alignment vertical="center" wrapText="1"/>
    </xf>
    <xf numFmtId="166" fontId="6" fillId="4" borderId="1" xfId="1" applyNumberFormat="1" applyFont="1" applyFill="1" applyBorder="1" applyAlignment="1" applyProtection="1">
      <alignment horizontal="center" vertical="center" wrapText="1"/>
    </xf>
    <xf numFmtId="166" fontId="6" fillId="4" borderId="2" xfId="1" applyNumberFormat="1" applyFont="1" applyFill="1" applyBorder="1" applyAlignment="1" applyProtection="1">
      <alignment horizontal="center" vertical="center" wrapText="1"/>
    </xf>
    <xf numFmtId="3" fontId="6" fillId="4" borderId="2" xfId="1" applyNumberFormat="1" applyFont="1" applyFill="1" applyBorder="1" applyAlignment="1" applyProtection="1">
      <alignment horizontal="center" vertical="center"/>
    </xf>
    <xf numFmtId="3" fontId="6" fillId="4" borderId="1" xfId="1" applyNumberFormat="1" applyFont="1" applyFill="1" applyBorder="1" applyAlignment="1" applyProtection="1">
      <alignment horizontal="center" vertical="center"/>
    </xf>
    <xf numFmtId="49" fontId="6" fillId="4" borderId="1" xfId="0" applyNumberFormat="1" applyFont="1" applyFill="1" applyBorder="1" applyAlignment="1">
      <alignment horizontal="center" vertical="center" wrapText="1"/>
    </xf>
    <xf numFmtId="168" fontId="6" fillId="4"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165" fontId="6" fillId="0" borderId="3" xfId="0" applyNumberFormat="1" applyFont="1" applyFill="1" applyBorder="1" applyAlignment="1">
      <alignment horizontal="center" vertical="center"/>
    </xf>
    <xf numFmtId="166" fontId="7" fillId="0" borderId="1" xfId="3" applyNumberFormat="1" applyFont="1" applyFill="1" applyBorder="1" applyAlignment="1">
      <alignment vertical="center" wrapText="1"/>
    </xf>
    <xf numFmtId="166" fontId="7" fillId="0" borderId="1" xfId="3"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6" fontId="7" fillId="0" borderId="4" xfId="3" applyNumberFormat="1" applyFont="1" applyFill="1" applyBorder="1" applyAlignment="1">
      <alignment horizontal="center" vertical="center" wrapText="1"/>
    </xf>
    <xf numFmtId="3" fontId="7" fillId="0" borderId="2" xfId="3" applyNumberFormat="1" applyFont="1" applyFill="1" applyBorder="1" applyAlignment="1">
      <alignment horizontal="center" vertical="center"/>
    </xf>
    <xf numFmtId="3" fontId="8" fillId="0" borderId="0" xfId="5" applyNumberFormat="1" applyFont="1" applyFill="1"/>
    <xf numFmtId="3" fontId="7" fillId="0" borderId="1" xfId="3" applyNumberFormat="1" applyFont="1" applyFill="1" applyBorder="1" applyAlignment="1">
      <alignment horizontal="center" vertical="center"/>
    </xf>
    <xf numFmtId="3" fontId="7" fillId="0" borderId="5" xfId="1" applyNumberFormat="1" applyFont="1" applyFill="1" applyBorder="1" applyAlignment="1" applyProtection="1">
      <alignment horizontal="center" vertical="center"/>
    </xf>
    <xf numFmtId="3" fontId="9" fillId="0" borderId="6" xfId="6" applyNumberFormat="1" applyFont="1" applyFill="1" applyBorder="1"/>
    <xf numFmtId="49" fontId="7" fillId="0" borderId="1" xfId="3" applyNumberFormat="1" applyFont="1" applyFill="1" applyBorder="1" applyAlignment="1">
      <alignment horizontal="center" vertical="center" wrapText="1"/>
    </xf>
    <xf numFmtId="169" fontId="6" fillId="0" borderId="1" xfId="3" applyNumberFormat="1" applyFont="1" applyFill="1" applyBorder="1" applyAlignment="1">
      <alignment horizontal="center" vertical="center" wrapText="1"/>
    </xf>
    <xf numFmtId="166" fontId="6" fillId="0" borderId="1" xfId="3" applyNumberFormat="1" applyFont="1" applyFill="1" applyBorder="1" applyAlignment="1">
      <alignment horizontal="center" vertical="center" wrapText="1"/>
    </xf>
    <xf numFmtId="166" fontId="6" fillId="0" borderId="3" xfId="3" applyNumberFormat="1" applyFont="1" applyFill="1" applyBorder="1" applyAlignment="1">
      <alignment horizontal="center" vertical="center" wrapText="1"/>
    </xf>
    <xf numFmtId="166" fontId="1" fillId="0" borderId="0" xfId="0" applyNumberFormat="1" applyFont="1" applyFill="1" applyAlignment="1">
      <alignment vertical="center"/>
    </xf>
    <xf numFmtId="165" fontId="6" fillId="2" borderId="1" xfId="0" applyNumberFormat="1" applyFont="1" applyFill="1" applyBorder="1" applyAlignment="1">
      <alignment horizontal="center" vertical="center"/>
    </xf>
    <xf numFmtId="166" fontId="7" fillId="2" borderId="1" xfId="3" applyNumberFormat="1" applyFont="1" applyFill="1" applyBorder="1" applyAlignment="1">
      <alignment vertical="center" wrapText="1"/>
    </xf>
    <xf numFmtId="166" fontId="7" fillId="2" borderId="1" xfId="3" applyNumberFormat="1" applyFont="1" applyFill="1" applyBorder="1" applyAlignment="1">
      <alignment horizontal="center" vertical="center" wrapText="1"/>
    </xf>
    <xf numFmtId="166" fontId="7" fillId="2" borderId="3" xfId="3" applyNumberFormat="1" applyFont="1" applyFill="1" applyBorder="1" applyAlignment="1">
      <alignment horizontal="center" vertical="center" wrapText="1"/>
    </xf>
    <xf numFmtId="166" fontId="7" fillId="2" borderId="4"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xf>
    <xf numFmtId="3" fontId="7" fillId="2" borderId="1" xfId="3" applyNumberFormat="1" applyFont="1" applyFill="1" applyBorder="1" applyAlignment="1">
      <alignment horizontal="center" vertical="center"/>
    </xf>
    <xf numFmtId="49" fontId="7" fillId="2" borderId="1" xfId="3" applyNumberFormat="1" applyFont="1" applyFill="1" applyBorder="1" applyAlignment="1">
      <alignment horizontal="center" vertical="center" wrapText="1"/>
    </xf>
    <xf numFmtId="169" fontId="6" fillId="2" borderId="1" xfId="3"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6" fontId="6" fillId="2" borderId="3" xfId="3" applyNumberFormat="1" applyFont="1" applyFill="1" applyBorder="1" applyAlignment="1">
      <alignment horizontal="center" vertical="center" wrapText="1"/>
    </xf>
    <xf numFmtId="166" fontId="1" fillId="0" borderId="0" xfId="0" applyNumberFormat="1" applyFont="1"/>
    <xf numFmtId="166" fontId="6" fillId="2" borderId="1" xfId="3" applyNumberFormat="1" applyFont="1" applyFill="1" applyBorder="1" applyAlignment="1">
      <alignment vertical="center" wrapText="1"/>
    </xf>
    <xf numFmtId="166" fontId="6" fillId="2" borderId="1" xfId="3" applyNumberFormat="1" applyFont="1" applyFill="1" applyBorder="1" applyAlignment="1">
      <alignment horizontal="center" vertical="center" wrapText="1"/>
    </xf>
    <xf numFmtId="166" fontId="7" fillId="2" borderId="2" xfId="3" applyNumberFormat="1" applyFont="1" applyFill="1" applyBorder="1" applyAlignment="1">
      <alignment horizontal="center" vertical="center" wrapText="1"/>
    </xf>
    <xf numFmtId="3" fontId="6" fillId="2" borderId="2" xfId="3" applyNumberFormat="1" applyFont="1" applyFill="1" applyBorder="1" applyAlignment="1">
      <alignment horizontal="center" vertical="center"/>
    </xf>
    <xf numFmtId="3" fontId="6" fillId="2" borderId="1" xfId="3" applyNumberFormat="1" applyFont="1" applyFill="1" applyBorder="1" applyAlignment="1">
      <alignment horizontal="center" vertical="center"/>
    </xf>
    <xf numFmtId="49" fontId="6" fillId="2" borderId="1" xfId="3"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xf>
    <xf numFmtId="166" fontId="6" fillId="0" borderId="2" xfId="3" applyNumberFormat="1" applyFont="1" applyBorder="1" applyAlignment="1">
      <alignment horizontal="center" vertical="center" wrapText="1"/>
    </xf>
    <xf numFmtId="3" fontId="7" fillId="2" borderId="5" xfId="1" applyNumberFormat="1" applyFont="1" applyFill="1" applyBorder="1" applyAlignment="1" applyProtection="1">
      <alignment horizontal="center" vertical="center"/>
    </xf>
    <xf numFmtId="166" fontId="1" fillId="0" borderId="0" xfId="3" applyNumberFormat="1" applyFill="1"/>
    <xf numFmtId="165" fontId="6" fillId="0" borderId="0" xfId="0" applyNumberFormat="1" applyFont="1" applyAlignment="1">
      <alignment horizontal="center" vertical="center"/>
    </xf>
    <xf numFmtId="166" fontId="6" fillId="0" borderId="0" xfId="0" applyNumberFormat="1" applyFont="1" applyAlignment="1">
      <alignment vertical="center" wrapText="1"/>
    </xf>
    <xf numFmtId="166" fontId="6" fillId="0" borderId="0" xfId="0" applyNumberFormat="1" applyFont="1" applyAlignment="1">
      <alignment vertical="center"/>
    </xf>
    <xf numFmtId="167" fontId="6" fillId="0" borderId="0" xfId="0" applyNumberFormat="1" applyFont="1" applyAlignment="1">
      <alignment horizontal="center" vertical="center"/>
    </xf>
    <xf numFmtId="167" fontId="6" fillId="0" borderId="0" xfId="3" applyNumberFormat="1" applyFont="1" applyAlignment="1">
      <alignment horizontal="center" vertical="center"/>
    </xf>
    <xf numFmtId="49" fontId="6" fillId="2" borderId="0" xfId="0" applyNumberFormat="1" applyFont="1" applyFill="1" applyAlignment="1">
      <alignment horizontal="center" vertical="center" wrapText="1"/>
    </xf>
    <xf numFmtId="168" fontId="6" fillId="2" borderId="0" xfId="0" applyNumberFormat="1" applyFont="1" applyFill="1" applyAlignment="1">
      <alignment horizontal="center" vertical="center" wrapText="1"/>
    </xf>
    <xf numFmtId="166" fontId="6" fillId="2" borderId="0" xfId="0" applyNumberFormat="1" applyFont="1" applyFill="1" applyAlignment="1">
      <alignment horizontal="center" vertical="center" wrapText="1"/>
    </xf>
    <xf numFmtId="169" fontId="1" fillId="0" borderId="0" xfId="0" applyNumberFormat="1" applyFont="1" applyAlignment="1">
      <alignment horizontal="center" vertical="center"/>
    </xf>
    <xf numFmtId="166" fontId="4" fillId="0" borderId="0" xfId="0" applyNumberFormat="1" applyFont="1" applyAlignment="1">
      <alignment vertical="center"/>
    </xf>
    <xf numFmtId="166" fontId="14" fillId="0" borderId="0" xfId="0" applyNumberFormat="1" applyFont="1" applyAlignment="1">
      <alignment vertical="center"/>
    </xf>
    <xf numFmtId="166" fontId="1" fillId="0" borderId="0" xfId="0" applyNumberFormat="1" applyFont="1" applyAlignment="1">
      <alignment horizontal="center" vertical="center" wrapText="1"/>
    </xf>
    <xf numFmtId="166" fontId="16" fillId="0" borderId="0" xfId="0" applyNumberFormat="1" applyFont="1" applyAlignment="1">
      <alignment vertical="center"/>
    </xf>
    <xf numFmtId="166" fontId="1" fillId="0" borderId="0" xfId="0" applyNumberFormat="1" applyFont="1" applyAlignment="1">
      <alignment horizontal="right" vertical="top" wrapText="1"/>
    </xf>
    <xf numFmtId="165" fontId="1" fillId="0" borderId="1" xfId="0" applyNumberFormat="1" applyFont="1" applyBorder="1" applyAlignment="1">
      <alignment horizontal="center" vertical="center" textRotation="90" wrapText="1"/>
    </xf>
    <xf numFmtId="166" fontId="17"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8" fontId="17" fillId="0" borderId="1" xfId="0" applyNumberFormat="1" applyFont="1" applyBorder="1" applyAlignment="1">
      <alignment horizontal="center" vertical="center" wrapText="1"/>
    </xf>
    <xf numFmtId="166" fontId="17"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6" fontId="17" fillId="3" borderId="2" xfId="0" applyNumberFormat="1" applyFont="1" applyFill="1" applyBorder="1" applyAlignment="1">
      <alignment horizontal="center" vertical="center" wrapText="1"/>
    </xf>
    <xf numFmtId="166" fontId="17" fillId="3" borderId="1" xfId="0" applyNumberFormat="1" applyFont="1" applyFill="1" applyBorder="1" applyAlignment="1">
      <alignment vertical="center"/>
    </xf>
    <xf numFmtId="166" fontId="17" fillId="3" borderId="2" xfId="0" applyNumberFormat="1" applyFont="1" applyFill="1" applyBorder="1" applyAlignment="1">
      <alignment vertical="center"/>
    </xf>
    <xf numFmtId="3" fontId="17" fillId="3" borderId="2" xfId="0" applyNumberFormat="1" applyFont="1" applyFill="1" applyBorder="1" applyAlignment="1">
      <alignment horizontal="center" vertical="center"/>
    </xf>
    <xf numFmtId="3" fontId="17" fillId="3" borderId="1" xfId="0" applyNumberFormat="1" applyFont="1" applyFill="1" applyBorder="1" applyAlignment="1">
      <alignment horizontal="center" vertical="center"/>
    </xf>
    <xf numFmtId="49" fontId="17" fillId="3" borderId="1" xfId="0" applyNumberFormat="1" applyFont="1" applyFill="1" applyBorder="1" applyAlignment="1">
      <alignment horizontal="center" vertical="center" wrapText="1"/>
    </xf>
    <xf numFmtId="168" fontId="17" fillId="3" borderId="1" xfId="0" applyNumberFormat="1" applyFont="1" applyFill="1" applyBorder="1" applyAlignment="1">
      <alignment horizontal="center" vertical="center" wrapText="1"/>
    </xf>
    <xf numFmtId="166" fontId="17"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left" vertical="center" wrapText="1"/>
    </xf>
    <xf numFmtId="166" fontId="1" fillId="4" borderId="1" xfId="1" applyNumberFormat="1" applyFont="1" applyFill="1" applyBorder="1" applyAlignment="1" applyProtection="1">
      <alignment horizontal="center" vertical="center" wrapText="1"/>
    </xf>
    <xf numFmtId="166" fontId="1" fillId="4" borderId="2" xfId="1" applyNumberFormat="1" applyFont="1" applyFill="1" applyBorder="1" applyAlignment="1" applyProtection="1">
      <alignment horizontal="center" vertical="center" wrapText="1"/>
    </xf>
    <xf numFmtId="3" fontId="1" fillId="4" borderId="2" xfId="1" applyNumberFormat="1" applyFont="1" applyFill="1" applyBorder="1" applyAlignment="1" applyProtection="1">
      <alignment horizontal="center" vertical="center"/>
    </xf>
    <xf numFmtId="3" fontId="1" fillId="4" borderId="1" xfId="1" applyNumberFormat="1" applyFont="1" applyFill="1" applyBorder="1" applyAlignment="1" applyProtection="1">
      <alignment horizontal="center" vertical="center"/>
    </xf>
    <xf numFmtId="49"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6" fontId="18" fillId="0" borderId="1" xfId="3"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166" fontId="18" fillId="0" borderId="2" xfId="3" applyNumberFormat="1" applyFont="1" applyFill="1" applyBorder="1" applyAlignment="1">
      <alignment horizontal="center" vertical="center" wrapText="1"/>
    </xf>
    <xf numFmtId="3" fontId="18" fillId="0" borderId="2" xfId="3" applyNumberFormat="1" applyFont="1" applyFill="1" applyBorder="1" applyAlignment="1">
      <alignment horizontal="center" vertical="center"/>
    </xf>
    <xf numFmtId="3" fontId="18" fillId="2" borderId="1" xfId="3" applyNumberFormat="1" applyFont="1" applyFill="1" applyBorder="1" applyAlignment="1">
      <alignment horizontal="center" vertical="center"/>
    </xf>
    <xf numFmtId="3" fontId="18" fillId="2" borderId="5" xfId="1" applyNumberFormat="1" applyFont="1" applyFill="1" applyBorder="1" applyAlignment="1" applyProtection="1">
      <alignment horizontal="center" vertical="center"/>
    </xf>
    <xf numFmtId="3" fontId="18" fillId="2" borderId="2" xfId="3" applyNumberFormat="1" applyFont="1" applyFill="1" applyBorder="1" applyAlignment="1">
      <alignment horizontal="center" vertical="center"/>
    </xf>
    <xf numFmtId="3" fontId="8" fillId="2" borderId="6" xfId="6" applyNumberFormat="1" applyFont="1" applyFill="1" applyBorder="1"/>
    <xf numFmtId="3" fontId="18" fillId="0" borderId="5" xfId="1" applyNumberFormat="1" applyFont="1" applyFill="1" applyBorder="1" applyAlignment="1" applyProtection="1">
      <alignment horizontal="center" vertical="center"/>
    </xf>
    <xf numFmtId="49" fontId="18" fillId="2" borderId="1" xfId="3" applyNumberFormat="1" applyFont="1" applyFill="1" applyBorder="1" applyAlignment="1">
      <alignment horizontal="center" vertical="center" wrapText="1"/>
    </xf>
    <xf numFmtId="169" fontId="1" fillId="2" borderId="1" xfId="3" applyNumberFormat="1" applyFill="1" applyBorder="1" applyAlignment="1">
      <alignment horizontal="center" vertical="center" wrapText="1"/>
    </xf>
    <xf numFmtId="166" fontId="1" fillId="2" borderId="1" xfId="3" applyNumberFormat="1" applyFont="1" applyFill="1" applyBorder="1" applyAlignment="1">
      <alignment horizontal="center" vertical="center" wrapText="1"/>
    </xf>
    <xf numFmtId="166" fontId="1" fillId="2" borderId="3" xfId="3" applyNumberFormat="1" applyFill="1" applyBorder="1" applyAlignment="1">
      <alignment horizontal="center" vertical="center" wrapText="1"/>
    </xf>
    <xf numFmtId="165" fontId="1" fillId="2" borderId="1" xfId="0" applyNumberFormat="1" applyFont="1" applyFill="1" applyBorder="1" applyAlignment="1">
      <alignment horizontal="center" vertical="center"/>
    </xf>
    <xf numFmtId="166" fontId="18" fillId="2" borderId="1" xfId="3"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166" fontId="18" fillId="2" borderId="2" xfId="3" applyNumberFormat="1" applyFont="1" applyFill="1" applyBorder="1" applyAlignment="1">
      <alignment horizontal="center" vertical="center" wrapText="1"/>
    </xf>
    <xf numFmtId="166" fontId="18" fillId="0" borderId="1" xfId="3" applyNumberFormat="1" applyFont="1" applyFill="1" applyBorder="1" applyAlignment="1">
      <alignment vertical="center" wrapText="1"/>
    </xf>
    <xf numFmtId="166" fontId="1" fillId="0" borderId="1" xfId="3" applyNumberFormat="1" applyFont="1" applyFill="1" applyBorder="1" applyAlignment="1">
      <alignment horizontal="center" vertical="center" wrapText="1"/>
    </xf>
    <xf numFmtId="166" fontId="1" fillId="0" borderId="2" xfId="3" applyNumberFormat="1" applyFont="1" applyFill="1" applyBorder="1" applyAlignment="1">
      <alignment horizontal="center" vertical="center" wrapText="1"/>
    </xf>
    <xf numFmtId="3" fontId="8" fillId="0" borderId="1" xfId="5" applyNumberFormat="1" applyFont="1" applyFill="1" applyBorder="1"/>
    <xf numFmtId="167" fontId="18" fillId="0" borderId="1" xfId="3" applyNumberFormat="1" applyFont="1" applyFill="1" applyBorder="1" applyAlignment="1">
      <alignment horizontal="center" vertical="center"/>
    </xf>
    <xf numFmtId="167" fontId="18" fillId="2" borderId="1" xfId="3" applyNumberFormat="1" applyFont="1" applyFill="1" applyBorder="1" applyAlignment="1">
      <alignment horizontal="center" vertical="center"/>
    </xf>
    <xf numFmtId="167" fontId="18" fillId="2" borderId="2" xfId="3" applyNumberFormat="1" applyFont="1" applyFill="1" applyBorder="1" applyAlignment="1">
      <alignment horizontal="center" vertical="center"/>
    </xf>
    <xf numFmtId="3" fontId="9" fillId="2" borderId="6" xfId="6" applyNumberFormat="1" applyFont="1" applyFill="1" applyBorder="1"/>
    <xf numFmtId="49" fontId="18" fillId="0" borderId="1" xfId="3" applyNumberFormat="1" applyFont="1" applyFill="1" applyBorder="1" applyAlignment="1">
      <alignment horizontal="center" vertical="center" wrapText="1"/>
    </xf>
    <xf numFmtId="169" fontId="1" fillId="0" borderId="1" xfId="3"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wrapText="1"/>
    </xf>
    <xf numFmtId="3" fontId="18" fillId="0" borderId="1" xfId="3" applyNumberFormat="1" applyFont="1" applyFill="1" applyBorder="1" applyAlignment="1">
      <alignment horizontal="center" vertical="center"/>
    </xf>
    <xf numFmtId="49" fontId="18" fillId="0" borderId="3" xfId="3" applyNumberFormat="1" applyFont="1" applyFill="1" applyBorder="1" applyAlignment="1">
      <alignment horizontal="center" vertical="center" wrapText="1"/>
    </xf>
    <xf numFmtId="169" fontId="1" fillId="0" borderId="3" xfId="3" applyNumberFormat="1" applyFill="1" applyBorder="1" applyAlignment="1">
      <alignment horizontal="center" vertical="center" wrapText="1"/>
    </xf>
    <xf numFmtId="166" fontId="18" fillId="0" borderId="1" xfId="3"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0" xfId="0" applyNumberFormat="1" applyFont="1" applyFill="1"/>
    <xf numFmtId="166" fontId="0" fillId="0" borderId="1" xfId="0" applyNumberFormat="1" applyFont="1" applyFill="1" applyBorder="1" applyAlignment="1">
      <alignment horizontal="center" vertical="center" wrapText="1"/>
    </xf>
    <xf numFmtId="3" fontId="1" fillId="0" borderId="2" xfId="3" applyNumberFormat="1" applyFill="1" applyBorder="1" applyAlignment="1">
      <alignment horizontal="center" vertical="center"/>
    </xf>
    <xf numFmtId="3" fontId="1" fillId="0" borderId="1" xfId="3" applyNumberFormat="1" applyFill="1" applyBorder="1" applyAlignment="1">
      <alignment horizontal="center" vertical="center"/>
    </xf>
    <xf numFmtId="3" fontId="1" fillId="0" borderId="1" xfId="3" applyNumberFormat="1" applyFill="1" applyBorder="1" applyAlignment="1">
      <alignment vertical="top" wrapText="1"/>
    </xf>
    <xf numFmtId="169" fontId="1" fillId="4" borderId="1" xfId="0" applyNumberFormat="1" applyFont="1" applyFill="1" applyBorder="1" applyAlignment="1">
      <alignment horizontal="center" vertical="center"/>
    </xf>
    <xf numFmtId="166" fontId="1" fillId="4" borderId="1" xfId="0" applyNumberFormat="1" applyFont="1" applyFill="1" applyBorder="1" applyAlignment="1" applyProtection="1">
      <alignment horizontal="center" vertical="center" wrapText="1"/>
    </xf>
    <xf numFmtId="3" fontId="1" fillId="4" borderId="5" xfId="1" applyNumberFormat="1" applyFont="1" applyFill="1" applyBorder="1" applyAlignment="1" applyProtection="1">
      <alignment horizontal="center" vertical="center"/>
    </xf>
    <xf numFmtId="166" fontId="1" fillId="0" borderId="0" xfId="3" applyNumberFormat="1"/>
    <xf numFmtId="166" fontId="18" fillId="2" borderId="1" xfId="3" applyNumberFormat="1" applyFont="1" applyFill="1" applyBorder="1" applyAlignment="1">
      <alignment vertical="top" wrapText="1"/>
    </xf>
    <xf numFmtId="166" fontId="18" fillId="2" borderId="3" xfId="3" applyNumberFormat="1" applyFont="1" applyFill="1" applyBorder="1" applyAlignment="1">
      <alignment horizontal="center" vertical="center"/>
    </xf>
    <xf numFmtId="165" fontId="18" fillId="2" borderId="1" xfId="0" applyNumberFormat="1" applyFont="1" applyFill="1" applyBorder="1" applyAlignment="1">
      <alignment horizontal="center" vertical="center"/>
    </xf>
    <xf numFmtId="166" fontId="20" fillId="0" borderId="0" xfId="0" applyNumberFormat="1" applyFont="1" applyAlignment="1">
      <alignment vertical="center"/>
    </xf>
    <xf numFmtId="0" fontId="21" fillId="0" borderId="0" xfId="0" applyFont="1" applyAlignment="1">
      <alignment vertical="center" wrapText="1"/>
    </xf>
    <xf numFmtId="0" fontId="21" fillId="0" borderId="0" xfId="0" applyFont="1"/>
    <xf numFmtId="166" fontId="20" fillId="0" borderId="0" xfId="0" applyNumberFormat="1" applyFont="1"/>
    <xf numFmtId="166" fontId="20" fillId="0" borderId="0" xfId="3" applyNumberFormat="1" applyFont="1"/>
    <xf numFmtId="166" fontId="24" fillId="0" borderId="1"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0" fontId="18" fillId="0" borderId="1" xfId="0" applyFont="1" applyBorder="1" applyAlignment="1">
      <alignment horizontal="left" vertical="center" wrapText="1"/>
    </xf>
    <xf numFmtId="166" fontId="18" fillId="0" borderId="1" xfId="3" applyNumberFormat="1" applyFont="1" applyBorder="1" applyAlignment="1">
      <alignment horizontal="center" vertical="center" wrapText="1"/>
    </xf>
    <xf numFmtId="0" fontId="1" fillId="0" borderId="2" xfId="3" applyFont="1" applyBorder="1" applyAlignment="1">
      <alignment horizontal="center" vertical="center" wrapText="1"/>
    </xf>
    <xf numFmtId="166" fontId="18" fillId="2" borderId="7" xfId="3" applyNumberFormat="1" applyFont="1" applyFill="1" applyBorder="1" applyAlignment="1">
      <alignment horizontal="left" vertical="center" wrapText="1"/>
    </xf>
    <xf numFmtId="166" fontId="18" fillId="2" borderId="7" xfId="3"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49" fontId="1" fillId="0" borderId="1" xfId="3" applyNumberFormat="1" applyFont="1" applyFill="1" applyBorder="1" applyAlignment="1">
      <alignment horizontal="left" vertical="center" wrapText="1"/>
    </xf>
    <xf numFmtId="3" fontId="1" fillId="0" borderId="1" xfId="3" applyNumberFormat="1" applyFont="1" applyFill="1" applyBorder="1" applyAlignment="1">
      <alignment horizontal="center" vertical="center" wrapText="1"/>
    </xf>
    <xf numFmtId="166" fontId="19" fillId="0" borderId="0" xfId="3" applyNumberFormat="1" applyFont="1"/>
    <xf numFmtId="166" fontId="1" fillId="2" borderId="1" xfId="0" applyNumberFormat="1"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165" fontId="1" fillId="0" borderId="8" xfId="0" applyNumberFormat="1" applyFont="1" applyFill="1" applyBorder="1" applyAlignment="1">
      <alignment horizontal="center" vertical="center"/>
    </xf>
    <xf numFmtId="0" fontId="1" fillId="0" borderId="2" xfId="3" applyFont="1" applyFill="1" applyBorder="1" applyAlignment="1">
      <alignment horizontal="center" vertical="center" wrapText="1"/>
    </xf>
    <xf numFmtId="49" fontId="18" fillId="0" borderId="1" xfId="3" applyNumberFormat="1" applyFont="1" applyFill="1" applyBorder="1" applyAlignment="1">
      <alignment horizontal="left" vertical="center" wrapText="1"/>
    </xf>
    <xf numFmtId="3" fontId="9" fillId="0" borderId="2" xfId="6" applyNumberFormat="1" applyFont="1" applyFill="1" applyBorder="1" applyAlignment="1">
      <alignment wrapText="1"/>
    </xf>
    <xf numFmtId="0" fontId="1" fillId="0" borderId="2" xfId="3" applyFont="1" applyFill="1" applyBorder="1" applyAlignment="1">
      <alignment horizontal="center" vertical="center"/>
    </xf>
    <xf numFmtId="3" fontId="9" fillId="0" borderId="1" xfId="6" applyNumberFormat="1" applyFont="1" applyFill="1" applyBorder="1"/>
    <xf numFmtId="3" fontId="26" fillId="0" borderId="1" xfId="6" applyNumberFormat="1" applyFont="1" applyFill="1" applyBorder="1" applyAlignment="1">
      <alignment wrapText="1"/>
    </xf>
    <xf numFmtId="49" fontId="1" fillId="0" borderId="3" xfId="3" applyNumberFormat="1" applyFont="1" applyFill="1" applyBorder="1" applyAlignment="1">
      <alignment horizontal="left" vertical="center" wrapText="1"/>
    </xf>
    <xf numFmtId="166" fontId="18" fillId="0" borderId="1" xfId="3" applyNumberFormat="1" applyFont="1" applyFill="1" applyBorder="1" applyAlignment="1">
      <alignment horizontal="left" vertical="center" wrapText="1"/>
    </xf>
    <xf numFmtId="0" fontId="1" fillId="0" borderId="1" xfId="3" applyFont="1" applyFill="1" applyBorder="1" applyAlignment="1">
      <alignment horizontal="center" vertical="center" wrapText="1"/>
    </xf>
    <xf numFmtId="3" fontId="18" fillId="0" borderId="1" xfId="1" applyNumberFormat="1" applyFont="1" applyFill="1" applyBorder="1" applyAlignment="1" applyProtection="1">
      <alignment horizontal="center" vertical="center"/>
    </xf>
    <xf numFmtId="165" fontId="8" fillId="0" borderId="1" xfId="0" applyNumberFormat="1" applyFont="1" applyFill="1" applyBorder="1" applyAlignment="1">
      <alignment horizontal="center" vertical="center"/>
    </xf>
    <xf numFmtId="166" fontId="8" fillId="0" borderId="1" xfId="3" applyNumberFormat="1" applyFont="1" applyFill="1" applyBorder="1" applyAlignment="1">
      <alignment horizontal="left" vertical="center" wrapText="1"/>
    </xf>
    <xf numFmtId="166" fontId="8" fillId="0" borderId="1" xfId="3"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3" fontId="8" fillId="0" borderId="1" xfId="3" applyNumberFormat="1" applyFont="1" applyFill="1" applyBorder="1" applyAlignment="1">
      <alignment horizontal="center" vertical="center"/>
    </xf>
    <xf numFmtId="3" fontId="8" fillId="0" borderId="1" xfId="1" applyNumberFormat="1" applyFont="1" applyFill="1" applyBorder="1" applyAlignment="1" applyProtection="1">
      <alignment horizontal="center" vertical="center"/>
    </xf>
    <xf numFmtId="3" fontId="8" fillId="0" borderId="1" xfId="7" applyNumberFormat="1" applyFont="1" applyFill="1" applyBorder="1" applyAlignment="1">
      <alignment horizontal="center" vertical="center"/>
    </xf>
    <xf numFmtId="49" fontId="8" fillId="0" borderId="1" xfId="3" applyNumberFormat="1" applyFont="1" applyFill="1" applyBorder="1" applyAlignment="1">
      <alignment horizontal="center" vertical="center" wrapText="1"/>
    </xf>
    <xf numFmtId="49" fontId="18" fillId="0" borderId="3" xfId="3" applyNumberFormat="1" applyFont="1" applyFill="1" applyBorder="1" applyAlignment="1">
      <alignment horizontal="left" vertical="center" wrapText="1"/>
    </xf>
    <xf numFmtId="169"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vertical="center" wrapText="1"/>
    </xf>
    <xf numFmtId="1" fontId="1" fillId="0" borderId="1" xfId="0" applyNumberFormat="1" applyFont="1" applyFill="1" applyBorder="1" applyAlignment="1">
      <alignment horizontal="center" vertical="center" wrapText="1"/>
    </xf>
    <xf numFmtId="1" fontId="1" fillId="0" borderId="1" xfId="3" applyNumberForma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0" fontId="18" fillId="0" borderId="3"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6" fontId="18" fillId="0" borderId="3" xfId="3" applyNumberFormat="1" applyFont="1" applyFill="1" applyBorder="1" applyAlignment="1">
      <alignment horizontal="center" vertical="center"/>
    </xf>
    <xf numFmtId="166" fontId="18" fillId="0" borderId="3" xfId="0" applyNumberFormat="1" applyFont="1" applyFill="1" applyBorder="1" applyAlignment="1">
      <alignment horizontal="center" vertical="center" wrapText="1"/>
    </xf>
    <xf numFmtId="3" fontId="27" fillId="0" borderId="9" xfId="8" applyNumberFormat="1" applyFont="1" applyFill="1" applyBorder="1"/>
    <xf numFmtId="166" fontId="1" fillId="0" borderId="1" xfId="3" applyNumberFormat="1" applyFont="1" applyFill="1" applyBorder="1" applyAlignment="1">
      <alignment horizontal="left" vertical="center" wrapText="1"/>
    </xf>
    <xf numFmtId="166" fontId="18" fillId="0" borderId="1" xfId="3" applyNumberFormat="1" applyFont="1" applyFill="1" applyBorder="1" applyAlignment="1">
      <alignment vertical="top" wrapText="1"/>
    </xf>
    <xf numFmtId="3" fontId="28" fillId="0" borderId="10" xfId="0" applyNumberFormat="1" applyFont="1" applyFill="1" applyBorder="1"/>
    <xf numFmtId="3" fontId="28" fillId="0" borderId="10" xfId="8" applyNumberFormat="1" applyFont="1" applyFill="1" applyBorder="1"/>
    <xf numFmtId="3" fontId="18" fillId="0" borderId="2" xfId="1" applyNumberFormat="1" applyFont="1" applyFill="1" applyBorder="1" applyAlignment="1" applyProtection="1">
      <alignment horizontal="center" vertical="center"/>
    </xf>
    <xf numFmtId="166" fontId="18" fillId="0" borderId="1" xfId="0" applyNumberFormat="1" applyFont="1" applyFill="1" applyBorder="1" applyAlignment="1">
      <alignment horizontal="left" vertical="center" wrapText="1"/>
    </xf>
    <xf numFmtId="3" fontId="1" fillId="0" borderId="2"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3" fontId="18" fillId="0" borderId="11" xfId="0" applyNumberFormat="1" applyFont="1" applyFill="1" applyBorder="1" applyAlignment="1">
      <alignment horizontal="center" vertical="center"/>
    </xf>
    <xf numFmtId="3" fontId="18" fillId="0" borderId="1" xfId="3" applyNumberFormat="1" applyFont="1" applyFill="1" applyBorder="1" applyAlignment="1">
      <alignment horizontal="center" vertical="center" wrapText="1"/>
    </xf>
    <xf numFmtId="167" fontId="18" fillId="0" borderId="1" xfId="3" applyNumberFormat="1" applyFont="1" applyFill="1" applyBorder="1" applyAlignment="1">
      <alignment horizontal="left" vertical="center" wrapText="1"/>
    </xf>
    <xf numFmtId="49" fontId="1" fillId="0" borderId="4" xfId="3" applyNumberFormat="1" applyFont="1" applyFill="1" applyBorder="1" applyAlignment="1">
      <alignment horizontal="center" vertical="center" wrapText="1"/>
    </xf>
    <xf numFmtId="166" fontId="18" fillId="0" borderId="2" xfId="3" applyNumberFormat="1" applyFont="1" applyFill="1" applyBorder="1" applyAlignment="1">
      <alignment horizontal="left" vertical="center" wrapText="1"/>
    </xf>
    <xf numFmtId="3" fontId="9" fillId="0" borderId="10" xfId="8" applyNumberFormat="1" applyFont="1" applyFill="1" applyBorder="1" applyAlignment="1">
      <alignment horizontal="right" vertical="top" wrapText="1"/>
    </xf>
    <xf numFmtId="170" fontId="1" fillId="0" borderId="2" xfId="3" applyNumberFormat="1" applyFont="1" applyFill="1" applyBorder="1" applyAlignment="1">
      <alignment horizontal="center" vertical="center" wrapText="1"/>
    </xf>
    <xf numFmtId="170" fontId="1" fillId="0" borderId="4" xfId="3" applyNumberFormat="1" applyFont="1" applyFill="1" applyBorder="1" applyAlignment="1">
      <alignment horizontal="center" vertical="center" wrapText="1"/>
    </xf>
    <xf numFmtId="49" fontId="18" fillId="2" borderId="1" xfId="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30" fillId="0" borderId="6" xfId="0" applyFont="1" applyFill="1" applyBorder="1" applyAlignment="1">
      <alignment horizontal="left" vertical="top" wrapText="1"/>
    </xf>
    <xf numFmtId="0" fontId="30" fillId="0" borderId="1" xfId="0" applyFont="1" applyFill="1" applyBorder="1" applyAlignment="1">
      <alignment vertical="center" wrapText="1"/>
    </xf>
    <xf numFmtId="0" fontId="30" fillId="0" borderId="1" xfId="0" applyFont="1" applyFill="1" applyBorder="1" applyAlignment="1">
      <alignment horizontal="left" vertical="top" wrapText="1"/>
    </xf>
    <xf numFmtId="0" fontId="30" fillId="0" borderId="7" xfId="0" applyFont="1" applyFill="1" applyBorder="1" applyAlignment="1">
      <alignment vertical="center" wrapText="1"/>
    </xf>
    <xf numFmtId="0" fontId="30" fillId="0" borderId="1" xfId="0" applyFont="1" applyFill="1" applyBorder="1" applyAlignment="1">
      <alignment horizontal="left" vertical="center" wrapText="1"/>
    </xf>
    <xf numFmtId="1" fontId="18" fillId="0" borderId="1" xfId="3" applyNumberFormat="1" applyFont="1" applyFill="1" applyBorder="1" applyAlignment="1">
      <alignment horizontal="center" vertical="center"/>
    </xf>
    <xf numFmtId="1" fontId="18" fillId="0" borderId="1" xfId="1" applyNumberFormat="1" applyFont="1" applyFill="1" applyBorder="1" applyAlignment="1" applyProtection="1">
      <alignment horizontal="center" vertical="center"/>
    </xf>
    <xf numFmtId="1" fontId="8" fillId="0" borderId="1" xfId="7" applyNumberFormat="1" applyFont="1" applyFill="1" applyBorder="1" applyAlignment="1">
      <alignment horizontal="center" vertical="center"/>
    </xf>
    <xf numFmtId="165" fontId="1" fillId="0" borderId="12"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166" fontId="18" fillId="0" borderId="3" xfId="3" applyNumberFormat="1" applyFont="1" applyFill="1" applyBorder="1" applyAlignment="1">
      <alignment horizontal="center" vertical="center" wrapText="1"/>
    </xf>
    <xf numFmtId="3" fontId="18" fillId="0" borderId="4" xfId="3" applyNumberFormat="1" applyFont="1" applyFill="1" applyBorder="1" applyAlignment="1">
      <alignment horizontal="center" vertical="center"/>
    </xf>
    <xf numFmtId="3" fontId="18" fillId="0" borderId="3" xfId="3" applyNumberFormat="1" applyFont="1" applyFill="1" applyBorder="1" applyAlignment="1">
      <alignment horizontal="center" vertical="center"/>
    </xf>
    <xf numFmtId="3" fontId="18" fillId="0" borderId="3" xfId="3" applyNumberFormat="1" applyFont="1" applyFill="1" applyBorder="1" applyAlignment="1">
      <alignment horizontal="center" vertical="center" wrapText="1"/>
    </xf>
    <xf numFmtId="166" fontId="19" fillId="0" borderId="0" xfId="3" applyNumberFormat="1" applyFont="1" applyFill="1"/>
    <xf numFmtId="166" fontId="18" fillId="0" borderId="13" xfId="3" applyNumberFormat="1" applyFont="1" applyFill="1" applyBorder="1" applyAlignment="1">
      <alignment horizontal="center" vertical="center"/>
    </xf>
    <xf numFmtId="165" fontId="18" fillId="2" borderId="12" xfId="0" applyNumberFormat="1" applyFont="1" applyFill="1" applyBorder="1" applyAlignment="1">
      <alignment horizontal="center" vertical="center"/>
    </xf>
    <xf numFmtId="166" fontId="18" fillId="2" borderId="0" xfId="3" applyNumberFormat="1" applyFont="1" applyFill="1"/>
    <xf numFmtId="3" fontId="8" fillId="0" borderId="1" xfId="7" applyNumberFormat="1" applyFont="1" applyFill="1" applyBorder="1" applyAlignment="1">
      <alignment horizontal="center" vertical="center" wrapText="1"/>
    </xf>
    <xf numFmtId="3" fontId="8" fillId="0" borderId="1" xfId="6" applyNumberFormat="1" applyFont="1" applyFill="1" applyBorder="1" applyAlignment="1">
      <alignment wrapText="1"/>
    </xf>
    <xf numFmtId="49" fontId="1" fillId="0" borderId="1" xfId="3" applyNumberFormat="1" applyFont="1" applyFill="1" applyBorder="1" applyAlignment="1">
      <alignment horizontal="center" vertical="center" wrapText="1"/>
    </xf>
    <xf numFmtId="3" fontId="1" fillId="0" borderId="1" xfId="3" applyNumberFormat="1" applyFont="1" applyFill="1" applyBorder="1" applyAlignment="1">
      <alignment horizontal="center" vertical="center"/>
    </xf>
    <xf numFmtId="1" fontId="1" fillId="0" borderId="1" xfId="1" applyNumberFormat="1" applyFont="1" applyFill="1" applyBorder="1" applyAlignment="1" applyProtection="1">
      <alignment horizontal="center" vertical="center"/>
    </xf>
    <xf numFmtId="1" fontId="1" fillId="0" borderId="1" xfId="3" applyNumberFormat="1" applyFont="1" applyFill="1" applyBorder="1" applyAlignment="1">
      <alignment horizontal="center" vertical="center"/>
    </xf>
    <xf numFmtId="1" fontId="1" fillId="0" borderId="1" xfId="3" applyNumberFormat="1" applyFont="1" applyFill="1" applyBorder="1" applyAlignment="1">
      <alignment horizontal="center" vertical="center" wrapText="1"/>
    </xf>
    <xf numFmtId="1" fontId="1" fillId="0" borderId="3" xfId="6"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166" fontId="1" fillId="0" borderId="1" xfId="3" applyNumberFormat="1" applyFont="1" applyFill="1" applyBorder="1" applyAlignment="1">
      <alignment horizontal="center" vertical="center"/>
    </xf>
    <xf numFmtId="166" fontId="19" fillId="2" borderId="0" xfId="3" applyNumberFormat="1" applyFont="1" applyFill="1"/>
    <xf numFmtId="49" fontId="1" fillId="0" borderId="3" xfId="3"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xf>
    <xf numFmtId="166" fontId="1" fillId="0" borderId="3" xfId="3" applyNumberFormat="1" applyFont="1" applyFill="1" applyBorder="1" applyAlignment="1" applyProtection="1">
      <alignment horizontal="center" vertical="center" wrapText="1"/>
      <protection locked="0"/>
    </xf>
    <xf numFmtId="49" fontId="1" fillId="0" borderId="2" xfId="3" applyNumberFormat="1" applyFont="1" applyFill="1" applyBorder="1" applyAlignment="1" applyProtection="1">
      <alignment horizontal="center" vertical="center" wrapText="1"/>
      <protection locked="0"/>
    </xf>
    <xf numFmtId="3" fontId="1" fillId="0" borderId="4" xfId="3" applyNumberFormat="1" applyFont="1" applyFill="1" applyBorder="1" applyAlignment="1">
      <alignment horizontal="center" vertical="center"/>
    </xf>
    <xf numFmtId="3" fontId="1" fillId="0" borderId="3" xfId="3" applyNumberFormat="1" applyFont="1" applyFill="1" applyBorder="1" applyAlignment="1">
      <alignment horizontal="center" vertical="center"/>
    </xf>
    <xf numFmtId="3" fontId="1" fillId="0" borderId="3" xfId="3" applyNumberFormat="1" applyFont="1" applyFill="1" applyBorder="1" applyAlignment="1">
      <alignment horizontal="center" vertical="center" wrapText="1"/>
    </xf>
    <xf numFmtId="3" fontId="1" fillId="0" borderId="5" xfId="1" applyNumberFormat="1" applyFont="1" applyFill="1" applyBorder="1" applyAlignment="1" applyProtection="1">
      <alignment horizontal="center" vertical="center"/>
    </xf>
    <xf numFmtId="3" fontId="1" fillId="0" borderId="1" xfId="6" applyNumberFormat="1" applyFont="1" applyFill="1" applyBorder="1" applyAlignment="1">
      <alignment wrapText="1"/>
    </xf>
    <xf numFmtId="166" fontId="1" fillId="0" borderId="13" xfId="3" applyNumberFormat="1" applyFont="1" applyFill="1" applyBorder="1" applyAlignment="1">
      <alignment horizontal="center" vertical="center"/>
    </xf>
    <xf numFmtId="166" fontId="18" fillId="0" borderId="2" xfId="3" applyNumberFormat="1" applyFont="1" applyFill="1" applyBorder="1" applyAlignment="1">
      <alignment horizontal="center" vertical="center"/>
    </xf>
    <xf numFmtId="1" fontId="18" fillId="0" borderId="1" xfId="2" applyNumberFormat="1" applyFont="1" applyFill="1" applyBorder="1" applyAlignment="1" applyProtection="1">
      <alignment horizontal="center" vertical="center"/>
    </xf>
    <xf numFmtId="1" fontId="18" fillId="0" borderId="1" xfId="3" applyNumberFormat="1" applyFont="1" applyFill="1" applyBorder="1" applyAlignment="1">
      <alignment horizontal="center" vertical="center" wrapText="1"/>
    </xf>
    <xf numFmtId="1" fontId="8" fillId="0" borderId="3" xfId="7" applyNumberFormat="1" applyFont="1" applyFill="1" applyBorder="1" applyAlignment="1">
      <alignment vertical="center" wrapText="1"/>
    </xf>
    <xf numFmtId="0" fontId="1" fillId="2" borderId="1" xfId="0" applyFont="1" applyFill="1" applyBorder="1" applyAlignment="1">
      <alignment horizontal="left" vertical="center" wrapText="1"/>
    </xf>
    <xf numFmtId="3" fontId="18" fillId="2" borderId="1" xfId="3" applyNumberFormat="1" applyFont="1" applyFill="1" applyBorder="1" applyAlignment="1">
      <alignment horizontal="center" vertical="center" wrapText="1"/>
    </xf>
    <xf numFmtId="166" fontId="18" fillId="2" borderId="1" xfId="3" applyNumberFormat="1" applyFont="1" applyFill="1" applyBorder="1" applyAlignment="1">
      <alignment horizontal="center" vertical="center"/>
    </xf>
    <xf numFmtId="165" fontId="1" fillId="4" borderId="6" xfId="0" applyNumberFormat="1" applyFont="1" applyFill="1" applyBorder="1" applyAlignment="1">
      <alignment horizontal="center" vertical="center"/>
    </xf>
    <xf numFmtId="166" fontId="1" fillId="4" borderId="6" xfId="0" applyNumberFormat="1" applyFont="1" applyFill="1" applyBorder="1" applyAlignment="1">
      <alignment horizontal="left" vertical="center" wrapText="1"/>
    </xf>
    <xf numFmtId="166" fontId="1" fillId="4" borderId="6" xfId="1" applyNumberFormat="1" applyFont="1" applyFill="1" applyBorder="1" applyAlignment="1" applyProtection="1">
      <alignment horizontal="center" vertical="center" wrapText="1"/>
    </xf>
    <xf numFmtId="166" fontId="1" fillId="4" borderId="11" xfId="1" applyNumberFormat="1" applyFont="1" applyFill="1" applyBorder="1" applyAlignment="1" applyProtection="1">
      <alignment horizontal="center" vertical="center" wrapText="1"/>
    </xf>
    <xf numFmtId="3" fontId="1" fillId="4" borderId="11" xfId="1" applyNumberFormat="1" applyFont="1" applyFill="1" applyBorder="1" applyAlignment="1" applyProtection="1">
      <alignment horizontal="center" vertical="center"/>
    </xf>
    <xf numFmtId="3" fontId="1" fillId="4" borderId="6" xfId="1" applyNumberFormat="1" applyFont="1" applyFill="1" applyBorder="1" applyAlignment="1" applyProtection="1">
      <alignment horizontal="center" vertical="center"/>
    </xf>
    <xf numFmtId="49" fontId="1" fillId="4" borderId="6" xfId="0" applyNumberFormat="1" applyFont="1" applyFill="1" applyBorder="1" applyAlignment="1">
      <alignment horizontal="center" vertical="center" wrapText="1"/>
    </xf>
    <xf numFmtId="168" fontId="1" fillId="4" borderId="6" xfId="0" applyNumberFormat="1" applyFont="1" applyFill="1" applyBorder="1" applyAlignment="1">
      <alignment horizontal="center" vertical="center" wrapText="1"/>
    </xf>
    <xf numFmtId="166" fontId="1" fillId="4" borderId="6" xfId="0" applyNumberFormat="1" applyFont="1" applyFill="1" applyBorder="1" applyAlignment="1">
      <alignment horizontal="center" vertical="center" wrapText="1"/>
    </xf>
    <xf numFmtId="169"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7" fontId="1" fillId="0" borderId="0" xfId="3" applyNumberFormat="1" applyAlignment="1">
      <alignment horizontal="center" vertical="center" wrapText="1"/>
    </xf>
    <xf numFmtId="165" fontId="1" fillId="0" borderId="1" xfId="0" applyNumberFormat="1" applyFont="1" applyBorder="1" applyAlignment="1">
      <alignment horizontal="center" vertical="center" wrapText="1"/>
    </xf>
    <xf numFmtId="167" fontId="17" fillId="0" borderId="2" xfId="0" applyNumberFormat="1" applyFont="1" applyBorder="1" applyAlignment="1">
      <alignment horizontal="center" vertical="center" wrapText="1"/>
    </xf>
    <xf numFmtId="166" fontId="17" fillId="3" borderId="1" xfId="0" applyNumberFormat="1" applyFont="1" applyFill="1" applyBorder="1" applyAlignment="1">
      <alignment vertical="center" wrapText="1"/>
    </xf>
    <xf numFmtId="166" fontId="17" fillId="3" borderId="2" xfId="0" applyNumberFormat="1" applyFont="1" applyFill="1" applyBorder="1" applyAlignment="1">
      <alignment vertical="center" wrapText="1"/>
    </xf>
    <xf numFmtId="3" fontId="17" fillId="3" borderId="2"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169" fontId="1" fillId="4" borderId="1" xfId="0" applyNumberFormat="1" applyFont="1" applyFill="1" applyBorder="1" applyAlignment="1">
      <alignment horizontal="center" vertical="center" wrapText="1"/>
    </xf>
    <xf numFmtId="3" fontId="1" fillId="4" borderId="2" xfId="1" applyNumberFormat="1" applyFont="1" applyFill="1" applyBorder="1" applyAlignment="1" applyProtection="1">
      <alignment horizontal="center" vertical="center" wrapText="1"/>
    </xf>
    <xf numFmtId="3" fontId="1" fillId="4" borderId="1" xfId="1" applyNumberFormat="1" applyFont="1" applyFill="1" applyBorder="1" applyAlignment="1" applyProtection="1">
      <alignment horizontal="center" vertical="center" wrapText="1"/>
    </xf>
    <xf numFmtId="165" fontId="1" fillId="0" borderId="8" xfId="0" applyNumberFormat="1" applyFont="1" applyFill="1" applyBorder="1" applyAlignment="1">
      <alignment horizontal="center" vertical="center" wrapText="1"/>
    </xf>
    <xf numFmtId="3" fontId="18" fillId="0" borderId="2" xfId="3" applyNumberFormat="1" applyFont="1" applyFill="1" applyBorder="1" applyAlignment="1">
      <alignment horizontal="center" vertical="center" wrapText="1"/>
    </xf>
    <xf numFmtId="3" fontId="1" fillId="0" borderId="2" xfId="3" applyNumberFormat="1" applyFill="1" applyBorder="1" applyAlignment="1">
      <alignment horizontal="center" vertical="center" wrapText="1"/>
    </xf>
    <xf numFmtId="3" fontId="1" fillId="2" borderId="2" xfId="3" applyNumberForma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6" fontId="18" fillId="0" borderId="1" xfId="0" applyNumberFormat="1" applyFont="1" applyBorder="1" applyAlignment="1">
      <alignment horizontal="center" vertical="center" wrapText="1"/>
    </xf>
    <xf numFmtId="3" fontId="18" fillId="2" borderId="2" xfId="3" applyNumberFormat="1" applyFont="1" applyFill="1" applyBorder="1" applyAlignment="1">
      <alignment horizontal="center" vertical="center" wrapText="1"/>
    </xf>
    <xf numFmtId="49" fontId="18" fillId="2" borderId="3" xfId="3" applyNumberFormat="1" applyFont="1" applyFill="1" applyBorder="1" applyAlignment="1">
      <alignment horizontal="center" vertical="center" wrapText="1"/>
    </xf>
    <xf numFmtId="166" fontId="18" fillId="2" borderId="3" xfId="0" applyNumberFormat="1" applyFont="1" applyFill="1" applyBorder="1" applyAlignment="1">
      <alignment horizontal="center" vertical="center" wrapText="1"/>
    </xf>
    <xf numFmtId="166" fontId="18" fillId="2" borderId="3" xfId="3" applyNumberFormat="1" applyFont="1" applyFill="1" applyBorder="1" applyAlignment="1">
      <alignment horizontal="center" vertical="center" wrapText="1"/>
    </xf>
    <xf numFmtId="0" fontId="18" fillId="0" borderId="1" xfId="0" applyFont="1" applyFill="1" applyBorder="1" applyAlignment="1">
      <alignment horizontal="left" vertical="center"/>
    </xf>
    <xf numFmtId="166" fontId="18" fillId="0" borderId="1" xfId="3" applyNumberFormat="1" applyFont="1" applyBorder="1" applyAlignment="1">
      <alignment vertical="center" wrapText="1"/>
    </xf>
    <xf numFmtId="166" fontId="18" fillId="0" borderId="2" xfId="3" applyNumberFormat="1" applyFont="1" applyBorder="1" applyAlignment="1">
      <alignment horizontal="center" vertical="center" wrapText="1"/>
    </xf>
    <xf numFmtId="49" fontId="18" fillId="2" borderId="3" xfId="3" applyNumberFormat="1" applyFont="1" applyFill="1" applyBorder="1" applyAlignment="1">
      <alignment horizontal="left" vertical="center" wrapText="1"/>
    </xf>
    <xf numFmtId="165" fontId="18" fillId="2" borderId="12" xfId="0" applyNumberFormat="1" applyFont="1" applyFill="1" applyBorder="1" applyAlignment="1">
      <alignment horizontal="center" vertical="center" wrapText="1"/>
    </xf>
    <xf numFmtId="0" fontId="18" fillId="0" borderId="1" xfId="0" applyFont="1" applyBorder="1" applyAlignment="1">
      <alignment horizontal="left" vertical="center"/>
    </xf>
    <xf numFmtId="165" fontId="1" fillId="4" borderId="8" xfId="0" applyNumberFormat="1" applyFont="1" applyFill="1" applyBorder="1" applyAlignment="1">
      <alignment horizontal="center" vertical="center" wrapText="1"/>
    </xf>
    <xf numFmtId="1" fontId="18" fillId="0" borderId="5" xfId="1" applyNumberFormat="1" applyFont="1" applyFill="1" applyBorder="1" applyAlignment="1" applyProtection="1">
      <alignment horizontal="center" vertical="center"/>
    </xf>
    <xf numFmtId="1" fontId="1" fillId="0" borderId="2" xfId="3" applyNumberFormat="1" applyFill="1" applyBorder="1" applyAlignment="1">
      <alignment horizontal="center" vertical="center" wrapText="1"/>
    </xf>
    <xf numFmtId="165" fontId="1" fillId="0" borderId="8" xfId="0" applyNumberFormat="1" applyFont="1" applyBorder="1" applyAlignment="1">
      <alignment horizontal="center" vertical="center" wrapText="1"/>
    </xf>
    <xf numFmtId="3" fontId="18" fillId="0" borderId="2" xfId="3" applyNumberFormat="1" applyFont="1" applyBorder="1" applyAlignment="1">
      <alignment horizontal="center" vertical="center" wrapText="1"/>
    </xf>
    <xf numFmtId="3" fontId="18" fillId="0" borderId="1" xfId="3" applyNumberFormat="1" applyFont="1" applyBorder="1" applyAlignment="1">
      <alignment horizontal="center" vertical="center" wrapText="1"/>
    </xf>
    <xf numFmtId="166" fontId="19" fillId="2" borderId="0" xfId="3" applyNumberFormat="1" applyFont="1" applyFill="1" applyAlignment="1"/>
    <xf numFmtId="171" fontId="18" fillId="0" borderId="2" xfId="0" applyNumberFormat="1" applyFont="1" applyFill="1" applyBorder="1" applyAlignment="1">
      <alignment horizontal="center" vertical="center" wrapText="1"/>
    </xf>
    <xf numFmtId="166" fontId="18" fillId="0" borderId="2"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49" fontId="18" fillId="0" borderId="2" xfId="3" applyNumberFormat="1" applyFont="1" applyBorder="1" applyAlignment="1">
      <alignment horizontal="center" vertical="center" wrapText="1"/>
    </xf>
    <xf numFmtId="49" fontId="18" fillId="0" borderId="3" xfId="3" applyNumberFormat="1" applyFont="1" applyBorder="1" applyAlignment="1">
      <alignment horizontal="center" vertical="center" wrapText="1"/>
    </xf>
    <xf numFmtId="166" fontId="18" fillId="0" borderId="3" xfId="0" applyNumberFormat="1" applyFont="1" applyBorder="1" applyAlignment="1">
      <alignment horizontal="center" vertical="center" wrapText="1"/>
    </xf>
    <xf numFmtId="166" fontId="18" fillId="0" borderId="3" xfId="3" applyNumberFormat="1" applyFont="1" applyBorder="1" applyAlignment="1">
      <alignment horizontal="center" vertical="center" wrapText="1"/>
    </xf>
    <xf numFmtId="166" fontId="18" fillId="0" borderId="3" xfId="3" applyNumberFormat="1" applyFont="1" applyBorder="1" applyAlignment="1">
      <alignment horizontal="center" vertical="center"/>
    </xf>
    <xf numFmtId="166" fontId="1" fillId="0" borderId="0" xfId="3" applyNumberFormat="1" applyFill="1" applyAlignment="1"/>
    <xf numFmtId="0" fontId="18" fillId="0" borderId="0" xfId="0" applyFont="1" applyFill="1" applyAlignment="1">
      <alignment horizontal="left" vertical="center" wrapText="1"/>
    </xf>
    <xf numFmtId="166" fontId="1" fillId="2" borderId="0" xfId="3" applyNumberFormat="1" applyFill="1"/>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49" fontId="18" fillId="0" borderId="3" xfId="0" applyNumberFormat="1" applyFont="1" applyFill="1" applyBorder="1" applyAlignment="1">
      <alignment horizontal="center" vertical="center" wrapText="1"/>
    </xf>
    <xf numFmtId="3" fontId="32" fillId="0" borderId="1" xfId="0" applyNumberFormat="1" applyFont="1" applyFill="1" applyBorder="1" applyAlignment="1">
      <alignment wrapText="1"/>
    </xf>
    <xf numFmtId="0" fontId="1" fillId="0" borderId="1" xfId="0" applyFont="1" applyFill="1" applyBorder="1" applyAlignment="1">
      <alignment horizontal="left" vertical="center"/>
    </xf>
    <xf numFmtId="0" fontId="1" fillId="0" borderId="1" xfId="4" applyFont="1" applyFill="1" applyBorder="1" applyAlignment="1">
      <alignment horizontal="left" vertical="center" wrapText="1"/>
    </xf>
    <xf numFmtId="3" fontId="32" fillId="0" borderId="3" xfId="0" applyNumberFormat="1" applyFont="1" applyFill="1" applyBorder="1"/>
    <xf numFmtId="3" fontId="32" fillId="0" borderId="1" xfId="0" applyNumberFormat="1" applyFont="1" applyFill="1" applyBorder="1" applyAlignment="1">
      <alignment horizontal="right" vertical="center" wrapText="1"/>
    </xf>
    <xf numFmtId="0" fontId="1" fillId="0" borderId="1" xfId="5" applyFont="1" applyFill="1" applyBorder="1" applyAlignment="1">
      <alignment horizontal="left" vertical="center" wrapText="1"/>
    </xf>
    <xf numFmtId="164" fontId="18" fillId="0" borderId="2" xfId="1" applyFont="1" applyFill="1" applyBorder="1" applyAlignment="1" applyProtection="1">
      <alignment horizontal="center" vertical="center" wrapText="1"/>
    </xf>
    <xf numFmtId="0" fontId="1" fillId="0" borderId="0" xfId="0" applyFont="1" applyFill="1" applyAlignment="1">
      <alignment horizontal="left" vertical="center" wrapText="1"/>
    </xf>
    <xf numFmtId="166" fontId="1" fillId="0" borderId="1" xfId="3" applyNumberFormat="1" applyFont="1" applyFill="1" applyBorder="1" applyAlignment="1">
      <alignment vertical="center" wrapText="1"/>
    </xf>
    <xf numFmtId="49" fontId="18" fillId="0" borderId="7" xfId="0" applyNumberFormat="1"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166" fontId="18" fillId="0" borderId="6" xfId="0" applyNumberFormat="1" applyFont="1" applyFill="1" applyBorder="1" applyAlignment="1">
      <alignment horizontal="left" vertical="center" wrapText="1"/>
    </xf>
    <xf numFmtId="0" fontId="1" fillId="0" borderId="6" xfId="0" applyFont="1" applyFill="1" applyBorder="1" applyAlignment="1">
      <alignment horizontal="left" vertical="center" wrapText="1"/>
    </xf>
    <xf numFmtId="166" fontId="18" fillId="0" borderId="0" xfId="3" applyNumberFormat="1" applyFont="1" applyFill="1" applyAlignment="1">
      <alignment horizontal="left" vertical="center" wrapText="1"/>
    </xf>
    <xf numFmtId="165" fontId="25" fillId="0" borderId="14" xfId="0" applyNumberFormat="1" applyFont="1" applyFill="1" applyBorder="1" applyAlignment="1">
      <alignment horizontal="center" vertical="center"/>
    </xf>
    <xf numFmtId="165" fontId="19" fillId="0" borderId="15" xfId="0" applyNumberFormat="1" applyFont="1" applyFill="1" applyBorder="1" applyAlignment="1">
      <alignment horizontal="center" vertical="center"/>
    </xf>
    <xf numFmtId="165" fontId="19" fillId="0" borderId="11" xfId="0" applyNumberFormat="1" applyFont="1" applyFill="1" applyBorder="1" applyAlignment="1">
      <alignment horizontal="center" vertical="center"/>
    </xf>
    <xf numFmtId="0" fontId="18" fillId="0" borderId="1" xfId="0" applyFont="1" applyFill="1" applyBorder="1" applyAlignment="1">
      <alignment vertical="center" wrapText="1"/>
    </xf>
    <xf numFmtId="0" fontId="33" fillId="0" borderId="1" xfId="0" applyFont="1" applyFill="1" applyBorder="1" applyAlignment="1">
      <alignment horizontal="left" vertical="center" wrapText="1"/>
    </xf>
    <xf numFmtId="0" fontId="18" fillId="0" borderId="1" xfId="0" applyFont="1" applyBorder="1" applyAlignment="1">
      <alignment vertical="center" wrapText="1"/>
    </xf>
    <xf numFmtId="0" fontId="33" fillId="0" borderId="1" xfId="0" applyFont="1" applyBorder="1" applyAlignment="1">
      <alignment horizontal="left" vertical="center" wrapText="1"/>
    </xf>
    <xf numFmtId="166" fontId="1" fillId="2" borderId="1" xfId="3" applyNumberFormat="1" applyFont="1" applyFill="1" applyBorder="1" applyAlignment="1">
      <alignment vertical="center" wrapText="1"/>
    </xf>
    <xf numFmtId="166" fontId="1" fillId="2" borderId="1" xfId="3" applyNumberFormat="1" applyFont="1" applyFill="1" applyBorder="1" applyAlignment="1">
      <alignment horizontal="left" vertical="center" wrapText="1"/>
    </xf>
    <xf numFmtId="49" fontId="18" fillId="0" borderId="7" xfId="3" applyNumberFormat="1" applyFont="1" applyFill="1" applyBorder="1" applyAlignment="1">
      <alignment horizontal="center" vertical="center" wrapText="1"/>
    </xf>
    <xf numFmtId="166" fontId="18" fillId="0" borderId="7" xfId="0" applyNumberFormat="1" applyFont="1" applyFill="1" applyBorder="1" applyAlignment="1">
      <alignment horizontal="center" vertical="center" wrapText="1"/>
    </xf>
    <xf numFmtId="0" fontId="8" fillId="0" borderId="1" xfId="6" applyFont="1" applyFill="1" applyBorder="1"/>
    <xf numFmtId="0" fontId="18" fillId="0" borderId="0" xfId="0" applyFont="1"/>
    <xf numFmtId="166" fontId="19" fillId="0" borderId="0" xfId="3" applyNumberFormat="1" applyFont="1" applyFill="1" applyAlignment="1"/>
    <xf numFmtId="165" fontId="18" fillId="2" borderId="3" xfId="0" applyNumberFormat="1" applyFont="1" applyFill="1" applyBorder="1" applyAlignment="1">
      <alignment horizontal="center" vertical="center" wrapText="1"/>
    </xf>
    <xf numFmtId="3" fontId="18" fillId="2" borderId="5" xfId="1" applyNumberFormat="1" applyFont="1" applyFill="1" applyBorder="1" applyAlignment="1" applyProtection="1">
      <alignment horizontal="center" vertical="center" wrapText="1"/>
    </xf>
    <xf numFmtId="165" fontId="1" fillId="4"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34" fillId="0" borderId="0" xfId="0" applyNumberFormat="1" applyFont="1" applyAlignment="1">
      <alignment horizontal="right" vertical="top" wrapText="1"/>
    </xf>
    <xf numFmtId="165" fontId="34" fillId="0" borderId="1" xfId="0" applyNumberFormat="1" applyFont="1" applyBorder="1" applyAlignment="1">
      <alignment horizontal="center" vertical="center" textRotation="90" wrapText="1"/>
    </xf>
    <xf numFmtId="166" fontId="37" fillId="0" borderId="1" xfId="0" applyNumberFormat="1" applyFont="1" applyBorder="1" applyAlignment="1">
      <alignment horizontal="center" vertical="center" wrapText="1"/>
    </xf>
    <xf numFmtId="0" fontId="26" fillId="0" borderId="1" xfId="0" applyFont="1" applyFill="1" applyBorder="1" applyAlignment="1">
      <alignment horizontal="left" vertical="center" wrapText="1"/>
    </xf>
    <xf numFmtId="3" fontId="8" fillId="0" borderId="1" xfId="6" applyNumberFormat="1" applyFont="1" applyFill="1" applyBorder="1"/>
    <xf numFmtId="166" fontId="1" fillId="0" borderId="1" xfId="3" applyNumberFormat="1" applyFont="1" applyFill="1" applyBorder="1" applyAlignment="1">
      <alignment horizontal="left" vertical="top" wrapText="1"/>
    </xf>
    <xf numFmtId="3" fontId="9" fillId="0" borderId="1" xfId="6" applyNumberFormat="1" applyFont="1" applyFill="1" applyBorder="1" applyAlignment="1">
      <alignment wrapText="1"/>
    </xf>
    <xf numFmtId="166" fontId="1" fillId="0" borderId="2" xfId="0" applyNumberFormat="1" applyFont="1" applyFill="1" applyBorder="1" applyAlignment="1">
      <alignment horizontal="center" vertical="center" wrapText="1"/>
    </xf>
    <xf numFmtId="166" fontId="1" fillId="0" borderId="1" xfId="0" applyNumberFormat="1" applyFont="1" applyFill="1" applyBorder="1" applyAlignment="1">
      <alignment horizontal="left" vertical="top" wrapText="1"/>
    </xf>
    <xf numFmtId="166" fontId="18" fillId="0" borderId="1" xfId="3" applyNumberFormat="1" applyFont="1" applyFill="1" applyBorder="1" applyAlignment="1">
      <alignment horizontal="left" vertical="top" wrapText="1"/>
    </xf>
    <xf numFmtId="165" fontId="1" fillId="0" borderId="1" xfId="0" applyNumberFormat="1" applyFont="1" applyBorder="1" applyAlignment="1">
      <alignment horizontal="center" vertical="center"/>
    </xf>
    <xf numFmtId="166" fontId="1" fillId="2" borderId="2" xfId="0" applyNumberFormat="1" applyFont="1" applyFill="1" applyBorder="1" applyAlignment="1">
      <alignment horizontal="center" vertical="center" wrapText="1"/>
    </xf>
    <xf numFmtId="3" fontId="18" fillId="0" borderId="2" xfId="3" applyNumberFormat="1" applyFont="1" applyBorder="1" applyAlignment="1">
      <alignment horizontal="center" vertical="center"/>
    </xf>
    <xf numFmtId="3" fontId="18" fillId="0" borderId="1" xfId="3" applyNumberFormat="1" applyFont="1" applyBorder="1" applyAlignment="1">
      <alignment horizontal="center" vertical="center"/>
    </xf>
    <xf numFmtId="3" fontId="1" fillId="0" borderId="2" xfId="3" applyNumberFormat="1" applyBorder="1" applyAlignment="1">
      <alignment horizontal="center" vertical="center"/>
    </xf>
    <xf numFmtId="49" fontId="1" fillId="0" borderId="1" xfId="3" applyNumberFormat="1" applyFont="1" applyBorder="1" applyAlignment="1">
      <alignment horizontal="left" vertical="top" wrapText="1"/>
    </xf>
    <xf numFmtId="49" fontId="18" fillId="0" borderId="1" xfId="3" applyNumberFormat="1" applyFont="1" applyBorder="1" applyAlignment="1">
      <alignment horizontal="center" vertical="center" wrapText="1"/>
    </xf>
    <xf numFmtId="166" fontId="18" fillId="0" borderId="1" xfId="3" applyNumberFormat="1" applyFont="1" applyBorder="1" applyAlignment="1">
      <alignment horizontal="center" vertical="center"/>
    </xf>
    <xf numFmtId="49" fontId="1" fillId="0" borderId="2" xfId="3" applyNumberFormat="1" applyFont="1" applyFill="1" applyBorder="1" applyAlignment="1">
      <alignment horizontal="center" vertical="center" wrapText="1"/>
    </xf>
    <xf numFmtId="2" fontId="27" fillId="0" borderId="1" xfId="0" applyNumberFormat="1" applyFont="1" applyFill="1" applyBorder="1"/>
    <xf numFmtId="165" fontId="18" fillId="0" borderId="3" xfId="0" applyNumberFormat="1" applyFont="1" applyFill="1" applyBorder="1" applyAlignment="1">
      <alignment horizontal="center" vertical="center"/>
    </xf>
    <xf numFmtId="3" fontId="18" fillId="2" borderId="1" xfId="1" applyNumberFormat="1" applyFont="1" applyFill="1" applyBorder="1" applyAlignment="1" applyProtection="1">
      <alignment horizontal="center" vertical="center"/>
    </xf>
    <xf numFmtId="165" fontId="1" fillId="0" borderId="8" xfId="0" applyNumberFormat="1" applyFont="1" applyBorder="1" applyAlignment="1">
      <alignment horizontal="center" vertical="center"/>
    </xf>
    <xf numFmtId="0" fontId="1" fillId="0" borderId="1" xfId="0" applyFont="1" applyBorder="1" applyAlignment="1">
      <alignment horizontal="left" vertical="center" wrapText="1"/>
    </xf>
    <xf numFmtId="166" fontId="18" fillId="2" borderId="1" xfId="3" applyNumberFormat="1" applyFont="1" applyFill="1" applyBorder="1" applyAlignment="1">
      <alignment horizontal="left" vertical="center" wrapText="1"/>
    </xf>
    <xf numFmtId="166" fontId="39" fillId="0" borderId="0" xfId="0" applyNumberFormat="1" applyFont="1" applyAlignment="1">
      <alignment horizontal="center" vertical="center" wrapText="1"/>
    </xf>
    <xf numFmtId="166" fontId="39" fillId="0" borderId="0" xfId="0" applyNumberFormat="1" applyFont="1" applyAlignment="1">
      <alignment horizontal="right" vertical="top" wrapText="1"/>
    </xf>
    <xf numFmtId="166" fontId="38" fillId="0" borderId="1"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6" fontId="38" fillId="0" borderId="1" xfId="3"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5" fontId="39" fillId="0" borderId="1" xfId="0" applyNumberFormat="1" applyFont="1" applyBorder="1" applyAlignment="1">
      <alignment horizontal="center" vertical="center" textRotation="90" wrapText="1"/>
    </xf>
    <xf numFmtId="166" fontId="40" fillId="0" borderId="1" xfId="0" applyNumberFormat="1" applyFont="1" applyBorder="1" applyAlignment="1">
      <alignment horizontal="center" vertical="center" wrapText="1"/>
    </xf>
    <xf numFmtId="49" fontId="38" fillId="2" borderId="1" xfId="0" applyNumberFormat="1" applyFont="1" applyFill="1" applyBorder="1" applyAlignment="1">
      <alignment horizontal="center" vertical="center" wrapText="1"/>
    </xf>
    <xf numFmtId="166" fontId="38" fillId="3" borderId="1" xfId="0" applyNumberFormat="1" applyFont="1" applyFill="1" applyBorder="1" applyAlignment="1">
      <alignment horizontal="center" vertical="center" wrapText="1"/>
    </xf>
    <xf numFmtId="166" fontId="38" fillId="3" borderId="1" xfId="0" applyNumberFormat="1" applyFont="1" applyFill="1" applyBorder="1" applyAlignment="1">
      <alignment vertical="center"/>
    </xf>
    <xf numFmtId="166" fontId="38" fillId="3" borderId="2" xfId="0" applyNumberFormat="1" applyFont="1" applyFill="1" applyBorder="1" applyAlignment="1">
      <alignment vertical="center"/>
    </xf>
    <xf numFmtId="3" fontId="38" fillId="3" borderId="2" xfId="0" applyNumberFormat="1" applyFont="1" applyFill="1" applyBorder="1" applyAlignment="1">
      <alignment horizontal="center" vertical="center"/>
    </xf>
    <xf numFmtId="3" fontId="38" fillId="3" borderId="1" xfId="0" applyNumberFormat="1" applyFont="1" applyFill="1" applyBorder="1" applyAlignment="1">
      <alignment horizontal="center" vertical="center"/>
    </xf>
    <xf numFmtId="49" fontId="38" fillId="3" borderId="1" xfId="0" applyNumberFormat="1" applyFont="1" applyFill="1" applyBorder="1" applyAlignment="1">
      <alignment horizontal="center" vertical="center" wrapText="1"/>
    </xf>
    <xf numFmtId="168" fontId="38" fillId="3" borderId="1" xfId="0" applyNumberFormat="1" applyFont="1" applyFill="1" applyBorder="1" applyAlignment="1">
      <alignment horizontal="center" vertical="center" wrapText="1"/>
    </xf>
    <xf numFmtId="169" fontId="39" fillId="4" borderId="1" xfId="0" applyNumberFormat="1" applyFont="1" applyFill="1" applyBorder="1" applyAlignment="1">
      <alignment horizontal="center" vertical="center"/>
    </xf>
    <xf numFmtId="166" fontId="39" fillId="4" borderId="1" xfId="0" applyNumberFormat="1" applyFont="1" applyFill="1" applyBorder="1" applyAlignment="1">
      <alignment horizontal="left" vertical="center" wrapText="1"/>
    </xf>
    <xf numFmtId="166" fontId="39" fillId="4" borderId="1" xfId="1" applyNumberFormat="1" applyFont="1" applyFill="1" applyBorder="1" applyAlignment="1" applyProtection="1">
      <alignment horizontal="center" vertical="center" wrapText="1"/>
    </xf>
    <xf numFmtId="166" fontId="39" fillId="4" borderId="2" xfId="1" applyNumberFormat="1" applyFont="1" applyFill="1" applyBorder="1" applyAlignment="1" applyProtection="1">
      <alignment horizontal="center" vertical="center" wrapText="1"/>
    </xf>
    <xf numFmtId="3" fontId="39" fillId="4" borderId="2" xfId="1" applyNumberFormat="1" applyFont="1" applyFill="1" applyBorder="1" applyAlignment="1" applyProtection="1">
      <alignment horizontal="center" vertical="center"/>
    </xf>
    <xf numFmtId="3" fontId="39" fillId="4" borderId="1" xfId="1" applyNumberFormat="1" applyFont="1" applyFill="1" applyBorder="1" applyAlignment="1" applyProtection="1">
      <alignment horizontal="center" vertical="center"/>
    </xf>
    <xf numFmtId="49" fontId="39" fillId="4" borderId="1" xfId="0" applyNumberFormat="1" applyFont="1" applyFill="1" applyBorder="1" applyAlignment="1">
      <alignment horizontal="center" vertical="center" wrapText="1"/>
    </xf>
    <xf numFmtId="168" fontId="39" fillId="4" borderId="1" xfId="0" applyNumberFormat="1" applyFont="1" applyFill="1" applyBorder="1" applyAlignment="1">
      <alignment horizontal="center" vertical="center" wrapText="1"/>
    </xf>
    <xf numFmtId="166" fontId="39" fillId="4" borderId="1" xfId="0" applyNumberFormat="1" applyFont="1" applyFill="1" applyBorder="1" applyAlignment="1">
      <alignment horizontal="center" vertical="center" wrapText="1"/>
    </xf>
    <xf numFmtId="165" fontId="39" fillId="2" borderId="1" xfId="0" applyNumberFormat="1" applyFont="1" applyFill="1" applyBorder="1" applyAlignment="1">
      <alignment horizontal="center" vertical="center"/>
    </xf>
    <xf numFmtId="166" fontId="41" fillId="2" borderId="1" xfId="3" applyNumberFormat="1" applyFont="1" applyFill="1" applyBorder="1" applyAlignment="1">
      <alignment vertical="top" wrapText="1"/>
    </xf>
    <xf numFmtId="166" fontId="41" fillId="2" borderId="1" xfId="3" applyNumberFormat="1" applyFont="1" applyFill="1" applyBorder="1" applyAlignment="1">
      <alignment horizontal="center" vertical="center" wrapText="1"/>
    </xf>
    <xf numFmtId="166" fontId="41" fillId="2" borderId="1" xfId="0" applyNumberFormat="1" applyFont="1" applyFill="1" applyBorder="1" applyAlignment="1">
      <alignment horizontal="center" vertical="center" wrapText="1"/>
    </xf>
    <xf numFmtId="166" fontId="41" fillId="2" borderId="2" xfId="3" applyNumberFormat="1" applyFont="1" applyFill="1" applyBorder="1" applyAlignment="1">
      <alignment horizontal="center" vertical="center" wrapText="1"/>
    </xf>
    <xf numFmtId="3" fontId="41" fillId="2" borderId="2" xfId="3" applyNumberFormat="1" applyFont="1" applyFill="1" applyBorder="1" applyAlignment="1">
      <alignment horizontal="center" vertical="center"/>
    </xf>
    <xf numFmtId="3" fontId="41" fillId="2" borderId="1" xfId="3" applyNumberFormat="1" applyFont="1" applyFill="1" applyBorder="1" applyAlignment="1">
      <alignment horizontal="center" vertical="center"/>
    </xf>
    <xf numFmtId="3" fontId="41" fillId="2" borderId="5" xfId="1" applyNumberFormat="1" applyFont="1" applyFill="1" applyBorder="1" applyAlignment="1" applyProtection="1">
      <alignment horizontal="center" vertical="center"/>
    </xf>
    <xf numFmtId="49" fontId="41" fillId="2" borderId="1" xfId="3" applyNumberFormat="1" applyFont="1" applyFill="1" applyBorder="1" applyAlignment="1">
      <alignment horizontal="center" vertical="center" wrapText="1"/>
    </xf>
    <xf numFmtId="169" fontId="39" fillId="2" borderId="1" xfId="3" applyNumberFormat="1" applyFont="1" applyFill="1" applyBorder="1" applyAlignment="1">
      <alignment horizontal="center" vertical="center" wrapText="1"/>
    </xf>
    <xf numFmtId="166" fontId="39" fillId="2" borderId="1" xfId="3" applyNumberFormat="1" applyFont="1" applyFill="1" applyBorder="1" applyAlignment="1">
      <alignment horizontal="center" vertical="center" wrapText="1"/>
    </xf>
    <xf numFmtId="166" fontId="39" fillId="2" borderId="3" xfId="3" applyNumberFormat="1" applyFont="1" applyFill="1" applyBorder="1" applyAlignment="1">
      <alignment horizontal="center" vertical="center" wrapText="1"/>
    </xf>
    <xf numFmtId="165" fontId="39" fillId="4" borderId="1" xfId="0" applyNumberFormat="1" applyFont="1" applyFill="1" applyBorder="1" applyAlignment="1">
      <alignment horizontal="center" vertical="center"/>
    </xf>
    <xf numFmtId="165" fontId="39" fillId="0" borderId="1" xfId="0" applyNumberFormat="1" applyFont="1" applyFill="1" applyBorder="1" applyAlignment="1">
      <alignment horizontal="center" vertical="center"/>
    </xf>
    <xf numFmtId="0" fontId="41" fillId="0" borderId="1" xfId="0" applyFont="1" applyFill="1" applyBorder="1" applyAlignment="1">
      <alignment horizontal="left" vertical="center" wrapText="1"/>
    </xf>
    <xf numFmtId="166" fontId="39" fillId="0" borderId="1" xfId="3" applyNumberFormat="1" applyFont="1" applyFill="1" applyBorder="1" applyAlignment="1">
      <alignment horizontal="center" vertical="center" wrapText="1"/>
    </xf>
    <xf numFmtId="166" fontId="39" fillId="0" borderId="1" xfId="0" applyNumberFormat="1" applyFont="1" applyFill="1" applyBorder="1" applyAlignment="1">
      <alignment horizontal="center" vertical="center" wrapText="1"/>
    </xf>
    <xf numFmtId="166" fontId="39" fillId="0" borderId="2" xfId="3" applyNumberFormat="1" applyFont="1" applyFill="1" applyBorder="1" applyAlignment="1">
      <alignment horizontal="center" vertical="center" wrapText="1"/>
    </xf>
    <xf numFmtId="3" fontId="39" fillId="0" borderId="2" xfId="3" applyNumberFormat="1" applyFont="1" applyFill="1" applyBorder="1" applyAlignment="1">
      <alignment horizontal="center" vertical="center"/>
    </xf>
    <xf numFmtId="3" fontId="39" fillId="0" borderId="1" xfId="3" applyNumberFormat="1" applyFont="1" applyFill="1" applyBorder="1" applyAlignment="1">
      <alignment horizontal="center" vertical="center"/>
    </xf>
    <xf numFmtId="3" fontId="41" fillId="0" borderId="5" xfId="1" applyNumberFormat="1" applyFont="1" applyFill="1" applyBorder="1" applyAlignment="1" applyProtection="1">
      <alignment horizontal="center" vertical="center"/>
    </xf>
    <xf numFmtId="0" fontId="9" fillId="0" borderId="1" xfId="6" applyFont="1" applyFill="1" applyBorder="1"/>
    <xf numFmtId="166" fontId="41" fillId="0" borderId="1" xfId="3" applyNumberFormat="1" applyFont="1" applyFill="1" applyBorder="1" applyAlignment="1">
      <alignment horizontal="left" vertical="center" wrapText="1"/>
    </xf>
    <xf numFmtId="49" fontId="41" fillId="0" borderId="3" xfId="3" applyNumberFormat="1" applyFont="1" applyFill="1" applyBorder="1" applyAlignment="1">
      <alignment horizontal="center" vertical="center" wrapText="1"/>
    </xf>
    <xf numFmtId="166" fontId="41" fillId="0" borderId="1" xfId="0" applyNumberFormat="1" applyFont="1" applyFill="1" applyBorder="1" applyAlignment="1">
      <alignment horizontal="center" vertical="center" wrapText="1"/>
    </xf>
    <xf numFmtId="166" fontId="39" fillId="0" borderId="3" xfId="3" applyNumberFormat="1" applyFont="1" applyFill="1" applyBorder="1" applyAlignment="1">
      <alignment horizontal="center" vertical="center" wrapText="1"/>
    </xf>
    <xf numFmtId="165" fontId="39" fillId="0" borderId="3" xfId="0" applyNumberFormat="1" applyFont="1" applyFill="1" applyBorder="1" applyAlignment="1">
      <alignment horizontal="center" vertical="center"/>
    </xf>
    <xf numFmtId="3" fontId="41" fillId="0" borderId="1" xfId="3" applyNumberFormat="1" applyFont="1" applyFill="1" applyBorder="1" applyAlignment="1">
      <alignment horizontal="center" vertical="center"/>
    </xf>
    <xf numFmtId="166" fontId="41" fillId="0" borderId="3" xfId="3" applyNumberFormat="1" applyFont="1" applyFill="1" applyBorder="1" applyAlignment="1">
      <alignment horizontal="left" vertical="center" wrapText="1"/>
    </xf>
    <xf numFmtId="165" fontId="41" fillId="0" borderId="3" xfId="0" applyNumberFormat="1" applyFont="1" applyFill="1" applyBorder="1" applyAlignment="1">
      <alignment horizontal="center" vertical="center"/>
    </xf>
    <xf numFmtId="166" fontId="41" fillId="0" borderId="1" xfId="3" applyNumberFormat="1" applyFont="1" applyFill="1" applyBorder="1" applyAlignment="1">
      <alignment vertical="top" wrapText="1"/>
    </xf>
    <xf numFmtId="166" fontId="41" fillId="0" borderId="1" xfId="3" applyNumberFormat="1" applyFont="1" applyFill="1" applyBorder="1" applyAlignment="1">
      <alignment horizontal="center" vertical="center" wrapText="1"/>
    </xf>
    <xf numFmtId="166" fontId="41" fillId="0" borderId="2" xfId="3" applyNumberFormat="1" applyFont="1" applyFill="1" applyBorder="1" applyAlignment="1">
      <alignment horizontal="center" vertical="center" wrapText="1"/>
    </xf>
    <xf numFmtId="3" fontId="41" fillId="0" borderId="2" xfId="3" applyNumberFormat="1" applyFont="1" applyFill="1" applyBorder="1" applyAlignment="1">
      <alignment horizontal="center" vertical="center"/>
    </xf>
    <xf numFmtId="166" fontId="41" fillId="0" borderId="3" xfId="0" applyNumberFormat="1" applyFont="1" applyFill="1" applyBorder="1" applyAlignment="1">
      <alignment horizontal="center" vertical="center" wrapText="1"/>
    </xf>
    <xf numFmtId="166" fontId="41" fillId="0" borderId="3" xfId="3" applyNumberFormat="1" applyFont="1" applyFill="1" applyBorder="1" applyAlignment="1">
      <alignment horizontal="center" vertical="center"/>
    </xf>
    <xf numFmtId="49" fontId="41" fillId="0" borderId="1" xfId="3" applyNumberFormat="1" applyFont="1" applyFill="1" applyBorder="1" applyAlignment="1">
      <alignment horizontal="center" vertical="center" wrapText="1"/>
    </xf>
    <xf numFmtId="169" fontId="39" fillId="0" borderId="1" xfId="3" applyNumberFormat="1" applyFont="1" applyFill="1" applyBorder="1" applyAlignment="1">
      <alignment horizontal="center" vertical="center" wrapText="1"/>
    </xf>
    <xf numFmtId="166" fontId="39" fillId="2" borderId="1" xfId="3" applyNumberFormat="1" applyFont="1" applyFill="1" applyBorder="1" applyAlignment="1">
      <alignment vertical="top" wrapText="1"/>
    </xf>
    <xf numFmtId="166" fontId="39" fillId="2" borderId="1" xfId="0" applyNumberFormat="1" applyFont="1" applyFill="1" applyBorder="1" applyAlignment="1">
      <alignment horizontal="center" vertical="center" wrapText="1"/>
    </xf>
    <xf numFmtId="166" fontId="39" fillId="2" borderId="2" xfId="3" applyNumberFormat="1" applyFont="1" applyFill="1" applyBorder="1" applyAlignment="1">
      <alignment horizontal="center" vertical="center" wrapText="1"/>
    </xf>
    <xf numFmtId="3" fontId="39" fillId="2" borderId="2" xfId="3" applyNumberFormat="1" applyFont="1" applyFill="1" applyBorder="1" applyAlignment="1">
      <alignment horizontal="center" vertical="center"/>
    </xf>
    <xf numFmtId="3" fontId="39" fillId="2" borderId="1" xfId="3" applyNumberFormat="1" applyFont="1" applyFill="1" applyBorder="1" applyAlignment="1">
      <alignment horizontal="center" vertical="center"/>
    </xf>
    <xf numFmtId="49" fontId="39" fillId="2" borderId="1" xfId="3" applyNumberFormat="1" applyFont="1" applyFill="1" applyBorder="1" applyAlignment="1">
      <alignment horizontal="center" vertical="center" wrapText="1"/>
    </xf>
    <xf numFmtId="169"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166" fontId="18" fillId="0" borderId="1" xfId="0" applyNumberFormat="1" applyFont="1" applyFill="1" applyBorder="1" applyAlignment="1" applyProtection="1">
      <alignment horizontal="center" vertical="center" wrapText="1"/>
      <protection locked="0"/>
    </xf>
    <xf numFmtId="166" fontId="1" fillId="0" borderId="1" xfId="3" applyNumberFormat="1" applyFont="1" applyFill="1" applyBorder="1" applyAlignment="1" applyProtection="1">
      <alignment horizontal="center" vertical="center" wrapText="1"/>
      <protection locked="0"/>
    </xf>
    <xf numFmtId="167" fontId="1" fillId="0" borderId="1" xfId="0" applyNumberFormat="1" applyFont="1" applyFill="1" applyBorder="1" applyAlignment="1" applyProtection="1">
      <alignment horizontal="center" vertical="center" wrapText="1"/>
      <protection locked="0"/>
    </xf>
    <xf numFmtId="167" fontId="1" fillId="0" borderId="1" xfId="3" applyNumberFormat="1"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3" fontId="1" fillId="0" borderId="1" xfId="3" applyNumberFormat="1" applyFont="1" applyFill="1" applyBorder="1" applyAlignment="1" applyProtection="1">
      <alignment horizontal="center" vertical="center" wrapText="1"/>
      <protection locked="0"/>
    </xf>
    <xf numFmtId="168" fontId="1" fillId="0" borderId="1" xfId="0" applyNumberFormat="1" applyFont="1" applyFill="1" applyBorder="1" applyAlignment="1" applyProtection="1">
      <alignment horizontal="center" vertical="center" wrapText="1"/>
      <protection locked="0"/>
    </xf>
    <xf numFmtId="169" fontId="39" fillId="0" borderId="0" xfId="0" applyNumberFormat="1" applyFont="1" applyAlignment="1">
      <alignment horizontal="center" vertical="center"/>
    </xf>
    <xf numFmtId="166" fontId="39" fillId="0" borderId="0" xfId="0" applyNumberFormat="1" applyFont="1" applyAlignment="1">
      <alignment vertical="center" wrapText="1"/>
    </xf>
    <xf numFmtId="166" fontId="39" fillId="0" borderId="0" xfId="0" applyNumberFormat="1" applyFont="1" applyAlignment="1">
      <alignment vertical="center"/>
    </xf>
    <xf numFmtId="167" fontId="39" fillId="0" borderId="0" xfId="0" applyNumberFormat="1" applyFont="1" applyAlignment="1">
      <alignment horizontal="center" vertical="center"/>
    </xf>
    <xf numFmtId="167" fontId="39" fillId="0" borderId="0" xfId="3" applyNumberFormat="1" applyFont="1" applyAlignment="1">
      <alignment horizontal="center" vertical="center"/>
    </xf>
    <xf numFmtId="49" fontId="39" fillId="2" borderId="0" xfId="0" applyNumberFormat="1" applyFont="1" applyFill="1" applyAlignment="1">
      <alignment horizontal="center" vertical="center" wrapText="1"/>
    </xf>
    <xf numFmtId="168" fontId="39" fillId="2" borderId="0" xfId="0" applyNumberFormat="1" applyFont="1" applyFill="1" applyAlignment="1">
      <alignment horizontal="center" vertical="center" wrapText="1"/>
    </xf>
    <xf numFmtId="166" fontId="39" fillId="2" borderId="0" xfId="0" applyNumberFormat="1" applyFont="1" applyFill="1" applyAlignment="1">
      <alignment horizontal="center" vertical="center" wrapText="1"/>
    </xf>
    <xf numFmtId="0" fontId="21" fillId="0" borderId="0" xfId="0" applyFont="1" applyAlignment="1">
      <alignment vertical="center"/>
    </xf>
    <xf numFmtId="0" fontId="0" fillId="0" borderId="0" xfId="0" applyFont="1" applyAlignment="1">
      <alignment horizontal="right"/>
    </xf>
    <xf numFmtId="0" fontId="45" fillId="0" borderId="0" xfId="0" applyFont="1" applyAlignment="1">
      <alignment horizontal="center" vertical="center" wrapText="1"/>
    </xf>
    <xf numFmtId="0" fontId="46" fillId="0" borderId="0" xfId="0" applyFont="1" applyAlignment="1">
      <alignment horizontal="center" wrapText="1"/>
    </xf>
    <xf numFmtId="0" fontId="0" fillId="0" borderId="0" xfId="0" applyFont="1" applyAlignment="1">
      <alignment vertical="top"/>
    </xf>
    <xf numFmtId="0" fontId="0" fillId="0" borderId="0" xfId="0" applyFont="1" applyAlignment="1">
      <alignment vertical="top" wrapText="1"/>
    </xf>
    <xf numFmtId="0" fontId="47" fillId="0" borderId="0" xfId="0" applyFont="1" applyAlignment="1">
      <alignment vertical="top" wrapText="1"/>
    </xf>
    <xf numFmtId="0" fontId="33" fillId="0" borderId="0" xfId="0" applyFont="1" applyAlignment="1">
      <alignment vertical="center"/>
    </xf>
    <xf numFmtId="0" fontId="0" fillId="0" borderId="0" xfId="0" applyAlignment="1">
      <alignment wrapText="1"/>
    </xf>
    <xf numFmtId="0" fontId="0" fillId="0" borderId="0" xfId="0" applyAlignment="1"/>
    <xf numFmtId="0" fontId="47" fillId="0" borderId="0" xfId="0" applyFont="1" applyAlignment="1">
      <alignment wrapText="1"/>
    </xf>
    <xf numFmtId="0" fontId="49" fillId="5" borderId="16" xfId="0" applyFont="1" applyFill="1" applyBorder="1" applyAlignment="1">
      <alignment horizontal="justify" vertical="center" wrapText="1"/>
    </xf>
    <xf numFmtId="0" fontId="49" fillId="5" borderId="17" xfId="0" applyFont="1" applyFill="1" applyBorder="1" applyAlignment="1">
      <alignment horizontal="justify" vertical="center" wrapText="1"/>
    </xf>
    <xf numFmtId="0" fontId="49" fillId="2" borderId="16" xfId="0" applyFont="1" applyFill="1" applyBorder="1" applyAlignment="1">
      <alignment horizontal="justify" vertical="center" wrapText="1"/>
    </xf>
    <xf numFmtId="0" fontId="49" fillId="6" borderId="18" xfId="0" applyFont="1" applyFill="1" applyBorder="1" applyAlignment="1">
      <alignment vertical="center" wrapText="1"/>
    </xf>
    <xf numFmtId="0" fontId="49" fillId="7" borderId="18" xfId="0" applyFont="1" applyFill="1" applyBorder="1" applyAlignment="1">
      <alignment vertical="center" wrapText="1"/>
    </xf>
    <xf numFmtId="0" fontId="49" fillId="7" borderId="18" xfId="0" applyFont="1" applyFill="1" applyBorder="1" applyAlignment="1">
      <alignment horizontal="center" vertical="center" wrapText="1"/>
    </xf>
    <xf numFmtId="0" fontId="49" fillId="6" borderId="18" xfId="0" applyFont="1" applyFill="1" applyBorder="1" applyAlignment="1">
      <alignment horizontal="center" vertical="center" wrapText="1"/>
    </xf>
    <xf numFmtId="0" fontId="49" fillId="0" borderId="18" xfId="0" applyFont="1" applyBorder="1" applyAlignment="1">
      <alignment horizontal="center" vertical="center" wrapText="1"/>
    </xf>
    <xf numFmtId="0" fontId="49" fillId="0" borderId="16" xfId="0" applyFont="1" applyBorder="1" applyAlignment="1">
      <alignment horizontal="justify" vertical="center" wrapText="1"/>
    </xf>
    <xf numFmtId="0" fontId="49" fillId="2" borderId="18" xfId="0" applyFont="1" applyFill="1" applyBorder="1" applyAlignment="1">
      <alignment horizontal="center" vertical="center" wrapText="1"/>
    </xf>
    <xf numFmtId="0" fontId="51" fillId="0" borderId="0" xfId="0" applyFont="1" applyAlignment="1">
      <alignment vertical="center"/>
    </xf>
    <xf numFmtId="0" fontId="0" fillId="0" borderId="0" xfId="0" applyFill="1"/>
    <xf numFmtId="0" fontId="45" fillId="0" borderId="0" xfId="0" applyFont="1" applyFill="1" applyAlignment="1">
      <alignment horizontal="center" vertical="center"/>
    </xf>
    <xf numFmtId="0" fontId="45" fillId="0" borderId="0" xfId="0" applyFont="1" applyFill="1" applyAlignment="1">
      <alignment horizontal="center" vertical="center" wrapText="1"/>
    </xf>
    <xf numFmtId="0" fontId="46" fillId="0" borderId="0" xfId="0" applyFont="1" applyFill="1" applyAlignment="1">
      <alignment horizontal="center"/>
    </xf>
    <xf numFmtId="3" fontId="8" fillId="2" borderId="6" xfId="6" applyNumberFormat="1" applyFont="1" applyFill="1" applyBorder="1" applyAlignment="1">
      <alignment horizontal="center" vertical="center"/>
    </xf>
    <xf numFmtId="3" fontId="1" fillId="0" borderId="19" xfId="3" applyNumberFormat="1" applyFill="1" applyBorder="1" applyAlignment="1">
      <alignment horizontal="center" vertical="center"/>
    </xf>
    <xf numFmtId="169" fontId="1" fillId="0" borderId="1" xfId="3" applyNumberFormat="1" applyFill="1" applyBorder="1" applyAlignment="1">
      <alignment horizontal="center" vertical="center" wrapText="1"/>
    </xf>
    <xf numFmtId="166" fontId="1" fillId="0" borderId="3" xfId="3" applyNumberFormat="1" applyFill="1" applyBorder="1" applyAlignment="1">
      <alignment horizontal="center" vertical="center" wrapText="1"/>
    </xf>
    <xf numFmtId="168" fontId="1" fillId="0" borderId="0" xfId="3" applyNumberFormat="1" applyFill="1"/>
    <xf numFmtId="0" fontId="18" fillId="0" borderId="1" xfId="0" applyFont="1" applyFill="1" applyBorder="1"/>
    <xf numFmtId="3" fontId="18" fillId="0" borderId="1" xfId="0" applyNumberFormat="1" applyFont="1" applyFill="1" applyBorder="1"/>
    <xf numFmtId="0" fontId="18" fillId="0" borderId="1" xfId="0" applyFont="1" applyFill="1" applyBorder="1" applyAlignment="1">
      <alignment wrapText="1"/>
    </xf>
    <xf numFmtId="3" fontId="16" fillId="0" borderId="1" xfId="3" applyNumberFormat="1" applyFont="1" applyFill="1" applyBorder="1" applyAlignment="1">
      <alignment horizontal="center" vertical="center"/>
    </xf>
    <xf numFmtId="3" fontId="16" fillId="0" borderId="1" xfId="3" applyNumberFormat="1" applyFont="1" applyFill="1" applyBorder="1" applyAlignment="1">
      <alignment horizontal="center" vertical="center" wrapText="1"/>
    </xf>
    <xf numFmtId="3" fontId="16" fillId="0" borderId="1" xfId="1" applyNumberFormat="1" applyFont="1" applyFill="1" applyBorder="1" applyAlignment="1" applyProtection="1">
      <alignment horizontal="center" vertical="center"/>
    </xf>
    <xf numFmtId="3" fontId="1" fillId="0" borderId="1" xfId="6" applyNumberFormat="1" applyFont="1" applyFill="1" applyBorder="1"/>
    <xf numFmtId="3" fontId="1" fillId="0" borderId="1" xfId="1" applyNumberFormat="1" applyFont="1" applyFill="1" applyBorder="1" applyAlignment="1" applyProtection="1">
      <alignment horizontal="center" vertical="center"/>
    </xf>
    <xf numFmtId="0" fontId="0" fillId="8"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wrapText="1"/>
    </xf>
    <xf numFmtId="3" fontId="55" fillId="8" borderId="22" xfId="1" applyNumberFormat="1" applyFont="1" applyFill="1" applyBorder="1" applyAlignment="1">
      <alignment horizontal="center" vertical="center"/>
    </xf>
    <xf numFmtId="0" fontId="56" fillId="9" borderId="37" xfId="0" applyFont="1" applyFill="1" applyBorder="1" applyAlignment="1">
      <alignment vertical="center" wrapText="1"/>
    </xf>
    <xf numFmtId="0" fontId="57" fillId="10" borderId="37" xfId="0" applyFont="1" applyFill="1" applyBorder="1" applyAlignment="1">
      <alignment horizontal="center" vertical="center" wrapText="1"/>
    </xf>
    <xf numFmtId="0" fontId="56" fillId="0" borderId="37" xfId="0" applyFont="1" applyBorder="1" applyAlignment="1">
      <alignment horizontal="center" vertical="center" wrapText="1"/>
    </xf>
    <xf numFmtId="0" fontId="56" fillId="9" borderId="37" xfId="0" applyFont="1" applyFill="1" applyBorder="1" applyAlignment="1">
      <alignment horizontal="center" vertical="center" wrapText="1"/>
    </xf>
    <xf numFmtId="0" fontId="57" fillId="0" borderId="37" xfId="0" applyFont="1" applyBorder="1" applyAlignment="1">
      <alignment horizontal="center" vertical="center" wrapText="1"/>
    </xf>
    <xf numFmtId="0" fontId="56" fillId="11" borderId="37" xfId="0" applyFont="1" applyFill="1" applyBorder="1" applyAlignment="1">
      <alignment vertical="center" wrapText="1"/>
    </xf>
    <xf numFmtId="0" fontId="56" fillId="11" borderId="37" xfId="0" applyFont="1" applyFill="1" applyBorder="1" applyAlignment="1">
      <alignment horizontal="center" vertical="center" wrapText="1"/>
    </xf>
    <xf numFmtId="0" fontId="1" fillId="12" borderId="1" xfId="0" applyFont="1" applyFill="1" applyBorder="1" applyAlignment="1">
      <alignment horizontal="left" vertical="center" wrapText="1"/>
    </xf>
    <xf numFmtId="3" fontId="8" fillId="8" borderId="24" xfId="6" applyNumberFormat="1" applyFont="1" applyFill="1" applyBorder="1" applyAlignment="1">
      <alignment vertical="center"/>
    </xf>
    <xf numFmtId="3" fontId="55" fillId="8" borderId="21" xfId="3" applyNumberFormat="1" applyFont="1" applyFill="1" applyBorder="1" applyAlignment="1">
      <alignment horizontal="center" vertical="center"/>
    </xf>
    <xf numFmtId="167" fontId="55" fillId="8" borderId="19" xfId="3" applyNumberFormat="1" applyFont="1" applyFill="1" applyBorder="1" applyAlignment="1">
      <alignment horizontal="center" vertical="center"/>
    </xf>
    <xf numFmtId="3" fontId="9" fillId="8" borderId="24" xfId="6" applyNumberFormat="1" applyFont="1" applyFill="1" applyBorder="1"/>
    <xf numFmtId="167" fontId="55" fillId="8" borderId="21" xfId="3" applyNumberFormat="1" applyFont="1" applyFill="1" applyBorder="1" applyAlignment="1">
      <alignment horizontal="center" vertical="center"/>
    </xf>
    <xf numFmtId="3" fontId="55" fillId="8" borderId="19" xfId="3" applyNumberFormat="1"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165" fontId="25" fillId="0" borderId="6"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3" applyNumberFormat="1" applyFill="1" applyBorder="1" applyAlignment="1">
      <alignment horizontal="center" vertical="center" wrapText="1"/>
    </xf>
    <xf numFmtId="1" fontId="8" fillId="0" borderId="1" xfId="7" applyNumberFormat="1" applyFont="1" applyFill="1" applyBorder="1" applyAlignment="1">
      <alignment vertical="center" wrapText="1"/>
    </xf>
    <xf numFmtId="1" fontId="19" fillId="0" borderId="0" xfId="3" applyNumberFormat="1" applyFont="1" applyFill="1"/>
    <xf numFmtId="165" fontId="29" fillId="0" borderId="1" xfId="0" applyNumberFormat="1" applyFont="1" applyFill="1" applyBorder="1" applyAlignment="1">
      <alignment horizontal="center" vertical="center"/>
    </xf>
    <xf numFmtId="165" fontId="29" fillId="0" borderId="1" xfId="0" applyNumberFormat="1" applyFont="1" applyFill="1" applyBorder="1" applyAlignment="1">
      <alignment horizontal="center" vertical="center" wrapText="1"/>
    </xf>
    <xf numFmtId="172" fontId="1" fillId="0" borderId="21" xfId="3" applyNumberFormat="1" applyFill="1" applyBorder="1" applyAlignment="1">
      <alignment horizontal="center" vertical="center" wrapText="1"/>
    </xf>
    <xf numFmtId="169" fontId="29" fillId="0" borderId="1" xfId="0" applyNumberFormat="1" applyFont="1" applyFill="1" applyBorder="1" applyAlignment="1">
      <alignment horizontal="center" vertical="center"/>
    </xf>
    <xf numFmtId="165" fontId="29" fillId="0" borderId="1" xfId="0" applyNumberFormat="1" applyFont="1" applyFill="1" applyBorder="1" applyAlignment="1">
      <alignment horizontal="left" vertical="center" wrapText="1"/>
    </xf>
    <xf numFmtId="166" fontId="29" fillId="0" borderId="0" xfId="3" applyNumberFormat="1" applyFont="1" applyFill="1"/>
    <xf numFmtId="165" fontId="9" fillId="0" borderId="6"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wrapText="1"/>
    </xf>
    <xf numFmtId="172" fontId="55" fillId="0" borderId="21" xfId="3" applyNumberFormat="1" applyFont="1" applyFill="1" applyBorder="1" applyAlignment="1">
      <alignment horizontal="center" vertical="center" wrapText="1"/>
    </xf>
    <xf numFmtId="165" fontId="25" fillId="0" borderId="11" xfId="0" applyNumberFormat="1" applyFont="1" applyFill="1" applyBorder="1" applyAlignment="1">
      <alignment horizontal="center" vertical="center"/>
    </xf>
    <xf numFmtId="165" fontId="9" fillId="0" borderId="6" xfId="0" applyNumberFormat="1"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ill="1" applyAlignment="1">
      <alignment horizontal="center" vertical="center"/>
    </xf>
    <xf numFmtId="165" fontId="9" fillId="0" borderId="11" xfId="0" applyNumberFormat="1" applyFont="1" applyFill="1" applyBorder="1" applyAlignment="1">
      <alignment horizontal="center" vertical="center"/>
    </xf>
    <xf numFmtId="169" fontId="9" fillId="0" borderId="11" xfId="0" applyNumberFormat="1" applyFont="1" applyFill="1" applyBorder="1" applyAlignment="1">
      <alignment horizontal="center" vertical="center"/>
    </xf>
    <xf numFmtId="169" fontId="9" fillId="0" borderId="6" xfId="0" applyNumberFormat="1" applyFont="1" applyFill="1" applyBorder="1" applyAlignment="1">
      <alignment horizontal="center" vertical="center"/>
    </xf>
    <xf numFmtId="166" fontId="1" fillId="0" borderId="0" xfId="3" applyNumberFormat="1" applyFont="1" applyFill="1"/>
    <xf numFmtId="165" fontId="9" fillId="0" borderId="11" xfId="0" applyNumberFormat="1" applyFont="1" applyFill="1" applyBorder="1" applyAlignment="1">
      <alignment horizontal="center" vertical="center" wrapText="1"/>
    </xf>
    <xf numFmtId="49" fontId="8" fillId="0" borderId="1" xfId="3" applyNumberFormat="1" applyFont="1" applyFill="1" applyBorder="1" applyAlignment="1">
      <alignment horizontal="left" vertical="center" wrapText="1"/>
    </xf>
    <xf numFmtId="49" fontId="1" fillId="0" borderId="1" xfId="0" applyNumberFormat="1" applyFont="1" applyFill="1" applyBorder="1" applyAlignment="1">
      <alignment wrapText="1"/>
    </xf>
    <xf numFmtId="3" fontId="8" fillId="0" borderId="6" xfId="6" applyNumberFormat="1" applyFont="1" applyFill="1" applyBorder="1" applyAlignment="1">
      <alignment vertical="center"/>
    </xf>
    <xf numFmtId="0" fontId="29" fillId="0" borderId="1" xfId="5" applyFont="1" applyFill="1" applyBorder="1" applyAlignment="1">
      <alignment vertical="center"/>
    </xf>
    <xf numFmtId="169" fontId="9" fillId="0" borderId="11" xfId="0" applyNumberFormat="1" applyFont="1" applyFill="1" applyBorder="1" applyAlignment="1">
      <alignment horizontal="center" vertical="center" wrapText="1"/>
    </xf>
    <xf numFmtId="169" fontId="9" fillId="0" borderId="6" xfId="0" applyNumberFormat="1" applyFont="1" applyFill="1" applyBorder="1" applyAlignment="1">
      <alignment horizontal="center" vertical="center" wrapText="1"/>
    </xf>
    <xf numFmtId="166" fontId="1" fillId="0" borderId="0" xfId="3" applyNumberFormat="1" applyFont="1" applyFill="1" applyAlignment="1">
      <alignment wrapText="1"/>
    </xf>
    <xf numFmtId="165" fontId="9"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9" fillId="0" borderId="1" xfId="6" applyNumberFormat="1" applyFont="1" applyFill="1" applyBorder="1" applyAlignment="1">
      <alignment horizontal="center"/>
    </xf>
    <xf numFmtId="0" fontId="0" fillId="0" borderId="1" xfId="0" applyFont="1" applyFill="1" applyBorder="1" applyAlignment="1">
      <alignment horizontal="center" vertical="center"/>
    </xf>
    <xf numFmtId="169" fontId="9" fillId="0" borderId="1"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3" fontId="9" fillId="0" borderId="21" xfId="6" applyNumberFormat="1" applyFont="1" applyFill="1" applyBorder="1" applyAlignment="1">
      <alignment vertical="center" wrapText="1"/>
    </xf>
    <xf numFmtId="49" fontId="18" fillId="0" borderId="2" xfId="3" applyNumberFormat="1" applyFont="1" applyFill="1" applyBorder="1" applyAlignment="1">
      <alignment horizontal="center" vertical="center" wrapText="1"/>
    </xf>
    <xf numFmtId="3" fontId="8" fillId="0" borderId="6" xfId="6" applyNumberFormat="1" applyFont="1" applyFill="1" applyBorder="1"/>
    <xf numFmtId="165" fontId="9" fillId="0" borderId="1" xfId="0" applyNumberFormat="1" applyFont="1" applyFill="1" applyBorder="1" applyAlignment="1">
      <alignment horizontal="left" vertical="center" wrapText="1"/>
    </xf>
    <xf numFmtId="172" fontId="1" fillId="0" borderId="21" xfId="3" applyNumberFormat="1" applyFill="1" applyBorder="1" applyAlignment="1">
      <alignment horizontal="left" vertical="center" wrapText="1"/>
    </xf>
    <xf numFmtId="49" fontId="9" fillId="0" borderId="25" xfId="6" applyNumberFormat="1" applyFont="1" applyFill="1" applyBorder="1" applyAlignment="1">
      <alignment horizontal="left" vertical="center"/>
    </xf>
    <xf numFmtId="165" fontId="9" fillId="0" borderId="2" xfId="0" applyNumberFormat="1" applyFont="1" applyFill="1" applyBorder="1" applyAlignment="1">
      <alignment horizontal="left" vertical="center" wrapText="1"/>
    </xf>
    <xf numFmtId="169" fontId="9" fillId="0" borderId="2" xfId="0" applyNumberFormat="1" applyFont="1" applyFill="1" applyBorder="1" applyAlignment="1">
      <alignment horizontal="left" vertical="center" wrapText="1"/>
    </xf>
    <xf numFmtId="3" fontId="18" fillId="0" borderId="5" xfId="1" applyNumberFormat="1" applyFont="1" applyFill="1" applyBorder="1" applyAlignment="1" applyProtection="1">
      <alignment horizontal="left" vertical="center"/>
    </xf>
    <xf numFmtId="166" fontId="1" fillId="0" borderId="0" xfId="0" applyNumberFormat="1" applyFont="1" applyFill="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165"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Fill="1" applyAlignment="1">
      <alignment vertical="center" wrapText="1"/>
    </xf>
    <xf numFmtId="0" fontId="49" fillId="0" borderId="16" xfId="0" applyFont="1" applyFill="1" applyBorder="1" applyAlignment="1">
      <alignment horizontal="justify" vertical="center" wrapText="1"/>
    </xf>
    <xf numFmtId="49" fontId="1" fillId="0" borderId="1" xfId="0" applyNumberFormat="1" applyFont="1" applyBorder="1" applyAlignment="1">
      <alignment horizontal="center" vertical="center" wrapText="1"/>
    </xf>
    <xf numFmtId="166" fontId="1" fillId="0" borderId="1" xfId="3" applyNumberFormat="1" applyFill="1" applyBorder="1" applyAlignment="1">
      <alignment horizontal="center" vertical="center" wrapText="1"/>
    </xf>
    <xf numFmtId="172" fontId="55" fillId="0" borderId="21" xfId="3" applyNumberFormat="1" applyFont="1" applyBorder="1" applyAlignment="1">
      <alignment horizontal="center" vertical="center" wrapText="1"/>
    </xf>
    <xf numFmtId="49" fontId="1" fillId="8" borderId="26" xfId="3" applyNumberFormat="1" applyFill="1" applyBorder="1" applyAlignment="1">
      <alignment horizontal="center" vertical="center" wrapText="1"/>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166" fontId="1" fillId="0" borderId="0" xfId="3" applyNumberFormat="1" applyBorder="1" applyAlignment="1">
      <alignment horizontal="center" vertical="center"/>
    </xf>
    <xf numFmtId="166" fontId="1" fillId="0" borderId="2" xfId="3" applyNumberFormat="1" applyBorder="1" applyAlignment="1">
      <alignment horizontal="center" vertical="center"/>
    </xf>
    <xf numFmtId="166" fontId="1" fillId="0" borderId="1" xfId="3" applyNumberFormat="1" applyBorder="1" applyAlignment="1">
      <alignment horizontal="center" vertical="center"/>
    </xf>
    <xf numFmtId="166" fontId="1" fillId="0" borderId="0" xfId="3" applyNumberFormat="1" applyBorder="1"/>
    <xf numFmtId="49" fontId="1" fillId="0" borderId="4" xfId="3" applyNumberFormat="1" applyFill="1" applyBorder="1" applyAlignment="1">
      <alignment horizontal="center" vertical="center" wrapText="1"/>
    </xf>
    <xf numFmtId="0" fontId="18" fillId="0" borderId="1" xfId="0" applyFont="1" applyFill="1" applyBorder="1" applyAlignment="1">
      <alignment horizontal="center" vertical="center"/>
    </xf>
    <xf numFmtId="3" fontId="18" fillId="0" borderId="1" xfId="0" applyNumberFormat="1" applyFont="1" applyFill="1" applyBorder="1" applyAlignment="1">
      <alignment horizontal="center" vertical="center"/>
    </xf>
    <xf numFmtId="166" fontId="1" fillId="0" borderId="1" xfId="3" applyNumberFormat="1" applyFill="1" applyBorder="1" applyAlignment="1">
      <alignment horizontal="center" vertical="center"/>
    </xf>
    <xf numFmtId="0" fontId="18" fillId="0" borderId="1" xfId="0" applyFont="1" applyFill="1" applyBorder="1" applyAlignment="1">
      <alignment horizontal="center" vertical="center" wrapText="1"/>
    </xf>
    <xf numFmtId="166" fontId="1" fillId="0" borderId="0" xfId="3" applyNumberFormat="1" applyFill="1" applyBorder="1" applyAlignment="1">
      <alignment horizontal="center" vertical="center"/>
    </xf>
    <xf numFmtId="166" fontId="1" fillId="0" borderId="2" xfId="3" applyNumberFormat="1" applyFill="1" applyBorder="1" applyAlignment="1">
      <alignment horizontal="center" vertical="center"/>
    </xf>
    <xf numFmtId="166" fontId="1" fillId="0" borderId="1" xfId="3" applyNumberFormat="1" applyBorder="1" applyAlignment="1">
      <alignment horizontal="center" vertical="center" wrapText="1"/>
    </xf>
    <xf numFmtId="172" fontId="1" fillId="8" borderId="1" xfId="3" applyNumberFormat="1" applyFill="1" applyBorder="1" applyAlignment="1">
      <alignment horizontal="center" vertical="center" wrapText="1"/>
    </xf>
    <xf numFmtId="166" fontId="1" fillId="0" borderId="0" xfId="3" applyNumberFormat="1" applyAlignment="1">
      <alignment horizontal="center" vertical="center"/>
    </xf>
    <xf numFmtId="172" fontId="55" fillId="8" borderId="1" xfId="3" applyNumberFormat="1" applyFont="1" applyFill="1" applyBorder="1" applyAlignment="1">
      <alignment horizontal="center" vertical="center" wrapText="1"/>
    </xf>
    <xf numFmtId="166" fontId="1" fillId="0" borderId="0" xfId="0" applyNumberFormat="1" applyFont="1" applyFill="1" applyAlignment="1">
      <alignment horizontal="center" vertical="center"/>
    </xf>
    <xf numFmtId="166" fontId="55" fillId="0" borderId="1" xfId="0" applyNumberFormat="1" applyFont="1" applyFill="1" applyBorder="1" applyAlignment="1">
      <alignment horizontal="center" vertical="center" wrapText="1"/>
    </xf>
    <xf numFmtId="3" fontId="1" fillId="0" borderId="1" xfId="3" applyNumberFormat="1" applyFill="1" applyBorder="1" applyAlignment="1">
      <alignment horizontal="center" vertical="center" wrapText="1"/>
    </xf>
    <xf numFmtId="0" fontId="1" fillId="0" borderId="2" xfId="3" applyFill="1" applyBorder="1" applyAlignment="1">
      <alignment horizontal="center" vertical="center" wrapText="1"/>
    </xf>
    <xf numFmtId="0" fontId="18" fillId="0" borderId="3" xfId="3" applyFont="1" applyFill="1" applyBorder="1" applyAlignment="1">
      <alignment horizontal="center" vertical="center" wrapText="1"/>
    </xf>
    <xf numFmtId="0" fontId="1" fillId="0" borderId="1" xfId="0" applyFont="1" applyFill="1" applyBorder="1" applyAlignment="1">
      <alignment horizontal="center" vertical="center" wrapText="1"/>
    </xf>
    <xf numFmtId="166" fontId="1" fillId="0" borderId="0" xfId="3" applyNumberFormat="1" applyFill="1" applyAlignment="1">
      <alignment horizontal="center" vertical="center"/>
    </xf>
    <xf numFmtId="3" fontId="1" fillId="0" borderId="1" xfId="7" applyNumberFormat="1" applyFont="1" applyFill="1" applyBorder="1" applyAlignment="1">
      <alignment horizontal="center" vertical="center" wrapText="1"/>
    </xf>
    <xf numFmtId="0" fontId="55" fillId="0" borderId="0" xfId="0" applyFont="1" applyFill="1" applyAlignment="1">
      <alignment horizontal="center" vertical="center" wrapText="1"/>
    </xf>
    <xf numFmtId="0" fontId="55" fillId="0" borderId="1" xfId="0" applyFont="1" applyFill="1" applyBorder="1" applyAlignment="1">
      <alignment horizontal="center" vertical="center" wrapText="1"/>
    </xf>
    <xf numFmtId="49" fontId="1" fillId="0" borderId="1" xfId="7" applyNumberFormat="1" applyFont="1" applyFill="1" applyBorder="1" applyAlignment="1">
      <alignment horizontal="center" vertical="center"/>
    </xf>
    <xf numFmtId="165" fontId="1" fillId="2" borderId="1" xfId="0" applyNumberFormat="1" applyFont="1" applyFill="1" applyBorder="1" applyAlignment="1">
      <alignment vertical="center"/>
    </xf>
    <xf numFmtId="166" fontId="18" fillId="2" borderId="1" xfId="3" applyNumberFormat="1" applyFont="1" applyFill="1" applyBorder="1" applyAlignment="1">
      <alignment vertical="center" wrapText="1"/>
    </xf>
    <xf numFmtId="0" fontId="55" fillId="0" borderId="0" xfId="0" applyFont="1" applyFill="1" applyAlignment="1">
      <alignment horizontal="left" vertical="center" wrapText="1"/>
    </xf>
    <xf numFmtId="49" fontId="18" fillId="0" borderId="1" xfId="0" applyNumberFormat="1" applyFont="1" applyFill="1" applyBorder="1" applyAlignment="1">
      <alignment horizontal="center" vertical="center"/>
    </xf>
    <xf numFmtId="166" fontId="34" fillId="0" borderId="0" xfId="0" applyNumberFormat="1" applyFont="1" applyAlignment="1">
      <alignment vertical="center"/>
    </xf>
    <xf numFmtId="166" fontId="26" fillId="0" borderId="1" xfId="0" applyNumberFormat="1" applyFont="1" applyFill="1" applyBorder="1" applyAlignment="1">
      <alignment horizontal="left" vertical="center" wrapText="1"/>
    </xf>
    <xf numFmtId="166" fontId="9" fillId="0" borderId="2" xfId="3" applyNumberFormat="1" applyFont="1" applyFill="1" applyBorder="1" applyAlignment="1">
      <alignment horizontal="center" vertical="center" wrapText="1"/>
    </xf>
    <xf numFmtId="3" fontId="26" fillId="0" borderId="5" xfId="1" applyNumberFormat="1" applyFont="1" applyFill="1" applyBorder="1" applyAlignment="1" applyProtection="1">
      <alignment horizontal="left" vertical="center"/>
    </xf>
    <xf numFmtId="49" fontId="26" fillId="0" borderId="1" xfId="3" applyNumberFormat="1" applyFont="1" applyFill="1" applyBorder="1" applyAlignment="1">
      <alignment horizontal="center" vertical="center" wrapText="1"/>
    </xf>
    <xf numFmtId="166" fontId="9" fillId="0" borderId="0" xfId="0" applyNumberFormat="1" applyFont="1" applyFill="1" applyAlignment="1">
      <alignment horizontal="left" vertical="center" wrapText="1"/>
    </xf>
    <xf numFmtId="165" fontId="60" fillId="0" borderId="1" xfId="0" applyNumberFormat="1" applyFont="1" applyFill="1" applyBorder="1" applyAlignment="1">
      <alignment horizontal="center" vertical="center"/>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5" fontId="60" fillId="0" borderId="1" xfId="0" applyNumberFormat="1" applyFont="1" applyFill="1" applyBorder="1" applyAlignment="1">
      <alignment horizontal="center" vertical="center"/>
    </xf>
    <xf numFmtId="165" fontId="60" fillId="0" borderId="2" xfId="0" applyNumberFormat="1" applyFont="1" applyFill="1" applyBorder="1" applyAlignment="1">
      <alignment horizontal="center" vertical="center"/>
    </xf>
    <xf numFmtId="172" fontId="39" fillId="0" borderId="21" xfId="3" applyNumberFormat="1" applyFont="1" applyFill="1" applyBorder="1" applyAlignment="1">
      <alignment horizontal="left" vertical="center" wrapText="1"/>
    </xf>
    <xf numFmtId="165" fontId="1" fillId="2" borderId="2" xfId="0" applyNumberFormat="1" applyFont="1" applyFill="1" applyBorder="1" applyAlignment="1">
      <alignment horizontal="center" vertical="center"/>
    </xf>
    <xf numFmtId="1" fontId="18" fillId="0" borderId="2" xfId="3"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5" fontId="1" fillId="0" borderId="20" xfId="0" applyNumberFormat="1" applyFont="1" applyFill="1" applyBorder="1" applyAlignment="1">
      <alignment horizontal="center" vertical="center"/>
    </xf>
    <xf numFmtId="172" fontId="55" fillId="0" borderId="21" xfId="3" applyNumberFormat="1" applyFont="1" applyFill="1" applyBorder="1" applyAlignment="1">
      <alignment horizontal="left" vertical="center" wrapText="1"/>
    </xf>
    <xf numFmtId="0" fontId="1" fillId="0" borderId="19" xfId="3" applyFill="1" applyBorder="1" applyAlignment="1">
      <alignment horizontal="center" vertical="center" wrapText="1"/>
    </xf>
    <xf numFmtId="3" fontId="55" fillId="0" borderId="19" xfId="3" applyNumberFormat="1" applyFont="1" applyFill="1" applyBorder="1" applyAlignment="1">
      <alignment horizontal="center" vertical="center"/>
    </xf>
    <xf numFmtId="3" fontId="55" fillId="0" borderId="21" xfId="3" applyNumberFormat="1" applyFont="1" applyFill="1" applyBorder="1" applyAlignment="1">
      <alignment horizontal="center" vertical="center"/>
    </xf>
    <xf numFmtId="3" fontId="55" fillId="0" borderId="22" xfId="1" applyNumberFormat="1" applyFont="1" applyFill="1" applyBorder="1" applyAlignment="1">
      <alignment horizontal="center" vertical="center"/>
    </xf>
    <xf numFmtId="172" fontId="1" fillId="0" borderId="0" xfId="0" applyNumberFormat="1" applyFont="1" applyFill="1" applyAlignment="1">
      <alignment vertical="center"/>
    </xf>
    <xf numFmtId="49" fontId="55" fillId="0" borderId="21" xfId="3" applyNumberFormat="1" applyFont="1" applyFill="1" applyBorder="1" applyAlignment="1">
      <alignment horizontal="left" vertical="center" wrapText="1"/>
    </xf>
    <xf numFmtId="49" fontId="55" fillId="0" borderId="23" xfId="3" applyNumberFormat="1" applyFont="1" applyFill="1" applyBorder="1" applyAlignment="1">
      <alignment horizontal="center" vertical="center" wrapText="1"/>
    </xf>
    <xf numFmtId="172" fontId="1" fillId="0" borderId="23" xfId="3" applyNumberFormat="1" applyFill="1" applyBorder="1" applyAlignment="1">
      <alignment horizontal="center" vertical="center" wrapText="1"/>
    </xf>
    <xf numFmtId="166" fontId="34" fillId="0" borderId="0" xfId="0" applyNumberFormat="1" applyFont="1" applyFill="1" applyAlignment="1">
      <alignment vertical="center"/>
    </xf>
    <xf numFmtId="3" fontId="62" fillId="0" borderId="2" xfId="3" applyNumberFormat="1" applyFont="1" applyFill="1" applyBorder="1" applyAlignment="1">
      <alignment horizontal="center" vertical="center"/>
    </xf>
    <xf numFmtId="49" fontId="55" fillId="0" borderId="42" xfId="0" applyNumberFormat="1" applyFont="1" applyFill="1" applyBorder="1" applyAlignment="1">
      <alignment horizontal="center" vertical="center"/>
    </xf>
    <xf numFmtId="165" fontId="1" fillId="0" borderId="40" xfId="0" applyNumberFormat="1" applyFont="1" applyFill="1" applyBorder="1" applyAlignment="1">
      <alignment horizontal="center" vertical="center" wrapText="1"/>
    </xf>
    <xf numFmtId="172" fontId="1" fillId="0" borderId="40" xfId="3" applyNumberFormat="1" applyFont="1" applyFill="1" applyBorder="1" applyAlignment="1">
      <alignment horizontal="center" vertical="center" wrapText="1"/>
    </xf>
    <xf numFmtId="0" fontId="55" fillId="0" borderId="40" xfId="0" applyFont="1" applyFill="1" applyBorder="1" applyAlignment="1">
      <alignment horizontal="center" vertical="center" wrapText="1"/>
    </xf>
    <xf numFmtId="172" fontId="1" fillId="0" borderId="41" xfId="3" applyNumberFormat="1" applyFont="1" applyFill="1" applyBorder="1" applyAlignment="1">
      <alignment horizontal="center" vertical="center" wrapText="1"/>
    </xf>
    <xf numFmtId="169" fontId="1" fillId="0" borderId="3" xfId="3" applyNumberFormat="1" applyFont="1" applyFill="1" applyBorder="1" applyAlignment="1">
      <alignment horizontal="center" vertical="center" wrapText="1"/>
    </xf>
    <xf numFmtId="166" fontId="55" fillId="0" borderId="43" xfId="0" applyNumberFormat="1" applyFont="1" applyFill="1" applyBorder="1" applyAlignment="1">
      <alignment horizontal="center" vertical="center" wrapText="1"/>
    </xf>
    <xf numFmtId="164" fontId="18" fillId="0" borderId="1" xfId="1" applyFont="1" applyFill="1" applyBorder="1" applyAlignment="1" applyProtection="1">
      <alignment horizontal="center" vertical="center" wrapText="1"/>
    </xf>
    <xf numFmtId="3" fontId="61" fillId="0" borderId="1" xfId="0" applyNumberFormat="1" applyFont="1" applyFill="1" applyBorder="1" applyAlignment="1">
      <alignment horizontal="center" vertical="center"/>
    </xf>
    <xf numFmtId="3" fontId="1" fillId="0" borderId="1" xfId="7" applyNumberFormat="1" applyFont="1" applyFill="1" applyBorder="1" applyAlignment="1">
      <alignment horizontal="center" vertical="center"/>
    </xf>
    <xf numFmtId="0" fontId="55" fillId="0" borderId="1" xfId="0" applyFont="1" applyFill="1" applyBorder="1" applyAlignment="1">
      <alignment horizontal="center" vertical="center"/>
    </xf>
    <xf numFmtId="3" fontId="62" fillId="0" borderId="1" xfId="3" applyNumberFormat="1" applyFont="1" applyFill="1" applyBorder="1" applyAlignment="1">
      <alignment horizontal="center" vertical="center"/>
    </xf>
    <xf numFmtId="167" fontId="1"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165" fontId="7" fillId="0" borderId="3" xfId="0" applyNumberFormat="1" applyFont="1" applyFill="1" applyBorder="1" applyAlignment="1">
      <alignment horizontal="center" vertical="center"/>
    </xf>
    <xf numFmtId="166" fontId="7" fillId="0" borderId="2" xfId="3" applyNumberFormat="1" applyFont="1" applyFill="1" applyBorder="1" applyAlignment="1">
      <alignment horizontal="center" vertical="center" wrapText="1"/>
    </xf>
    <xf numFmtId="3" fontId="7" fillId="0" borderId="1" xfId="3" applyNumberFormat="1" applyFont="1" applyFill="1" applyBorder="1" applyAlignment="1">
      <alignment horizontal="center" vertical="center" wrapText="1"/>
    </xf>
    <xf numFmtId="49" fontId="7" fillId="0" borderId="3" xfId="3"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166" fontId="7" fillId="0" borderId="3" xfId="3" applyNumberFormat="1" applyFont="1" applyFill="1" applyBorder="1" applyAlignment="1">
      <alignment horizontal="center" vertical="center"/>
    </xf>
    <xf numFmtId="0" fontId="0" fillId="14" borderId="0" xfId="0" applyFill="1"/>
    <xf numFmtId="166" fontId="5" fillId="3" borderId="1" xfId="0" applyNumberFormat="1" applyFont="1" applyFill="1" applyBorder="1" applyAlignment="1">
      <alignment horizontal="center" vertical="center" wrapText="1"/>
    </xf>
    <xf numFmtId="166" fontId="10" fillId="0" borderId="8" xfId="3"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 xfId="0" applyFill="1" applyBorder="1" applyAlignment="1">
      <alignment horizontal="center" vertical="center"/>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5" fillId="0" borderId="27" xfId="0" applyNumberFormat="1" applyFont="1" applyBorder="1" applyAlignment="1">
      <alignment horizontal="center" vertical="center" wrapText="1"/>
    </xf>
    <xf numFmtId="167" fontId="6" fillId="0" borderId="29" xfId="0" applyNumberFormat="1" applyFont="1" applyBorder="1" applyAlignment="1">
      <alignment horizontal="center" vertical="center" wrapText="1"/>
    </xf>
    <xf numFmtId="169" fontId="5" fillId="0" borderId="3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166" fontId="5" fillId="0" borderId="30" xfId="0" applyNumberFormat="1" applyFont="1" applyBorder="1" applyAlignment="1">
      <alignment horizontal="center" vertical="center" wrapText="1"/>
    </xf>
    <xf numFmtId="49" fontId="63" fillId="13" borderId="0" xfId="0" applyNumberFormat="1" applyFont="1" applyFill="1" applyBorder="1" applyAlignment="1">
      <alignment horizontal="right" vertical="center" wrapText="1"/>
    </xf>
    <xf numFmtId="166" fontId="5" fillId="0" borderId="32" xfId="0" applyNumberFormat="1" applyFont="1" applyBorder="1" applyAlignment="1">
      <alignment horizontal="center" vertical="center"/>
    </xf>
    <xf numFmtId="166" fontId="6" fillId="0" borderId="0" xfId="0" applyNumberFormat="1" applyFont="1" applyBorder="1" applyAlignment="1">
      <alignment horizontal="right" vertical="top" wrapText="1"/>
    </xf>
    <xf numFmtId="165" fontId="6" fillId="0" borderId="1" xfId="0" applyNumberFormat="1" applyFont="1" applyBorder="1" applyAlignment="1">
      <alignment horizontal="center" vertical="center" textRotation="90" wrapText="1"/>
    </xf>
    <xf numFmtId="166" fontId="5" fillId="0" borderId="1" xfId="0" applyNumberFormat="1" applyFont="1" applyBorder="1" applyAlignment="1">
      <alignment horizontal="center" vertical="center" wrapText="1"/>
    </xf>
    <xf numFmtId="166" fontId="5" fillId="0" borderId="5"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5" fontId="25" fillId="0" borderId="8" xfId="0" applyNumberFormat="1" applyFont="1" applyFill="1" applyBorder="1" applyAlignment="1">
      <alignment horizontal="center" vertical="center"/>
    </xf>
    <xf numFmtId="165" fontId="25" fillId="0" borderId="28" xfId="0" applyNumberFormat="1" applyFont="1" applyFill="1" applyBorder="1" applyAlignment="1">
      <alignment horizontal="center" vertical="center"/>
    </xf>
    <xf numFmtId="165" fontId="25" fillId="0" borderId="2" xfId="0" applyNumberFormat="1" applyFont="1" applyFill="1" applyBorder="1" applyAlignment="1">
      <alignment horizontal="center" vertical="center"/>
    </xf>
    <xf numFmtId="166" fontId="5"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17" fillId="0" borderId="27" xfId="0" applyNumberFormat="1" applyFont="1" applyBorder="1" applyAlignment="1">
      <alignment horizontal="center" vertical="center" wrapText="1"/>
    </xf>
    <xf numFmtId="166" fontId="17" fillId="3" borderId="8"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166" fontId="10" fillId="0" borderId="1" xfId="3" applyNumberFormat="1" applyFont="1" applyFill="1" applyBorder="1" applyAlignment="1">
      <alignment horizontal="center" vertical="center"/>
    </xf>
    <xf numFmtId="167" fontId="1" fillId="0" borderId="29" xfId="0" applyNumberFormat="1" applyFont="1" applyBorder="1" applyAlignment="1">
      <alignment horizontal="center" vertical="center" wrapText="1"/>
    </xf>
    <xf numFmtId="167" fontId="1" fillId="0" borderId="1" xfId="3" applyNumberFormat="1" applyFont="1" applyBorder="1" applyAlignment="1">
      <alignment horizontal="center" vertical="center" wrapText="1"/>
    </xf>
    <xf numFmtId="166" fontId="17" fillId="0" borderId="32" xfId="0" applyNumberFormat="1" applyFont="1" applyBorder="1" applyAlignment="1">
      <alignment horizontal="center" vertical="center"/>
    </xf>
    <xf numFmtId="165" fontId="1" fillId="0" borderId="1" xfId="0" applyNumberFormat="1" applyFont="1" applyBorder="1" applyAlignment="1">
      <alignment horizontal="center" vertical="center" textRotation="90" wrapText="1"/>
    </xf>
    <xf numFmtId="166" fontId="17" fillId="0" borderId="1" xfId="0" applyNumberFormat="1" applyFont="1" applyBorder="1" applyAlignment="1">
      <alignment horizontal="center" vertical="center" wrapText="1"/>
    </xf>
    <xf numFmtId="166" fontId="17" fillId="0" borderId="5" xfId="0" applyNumberFormat="1" applyFont="1" applyBorder="1" applyAlignment="1">
      <alignment horizontal="center" vertical="center" wrapText="1"/>
    </xf>
    <xf numFmtId="166" fontId="17" fillId="0" borderId="30" xfId="0" applyNumberFormat="1" applyFont="1" applyBorder="1" applyAlignment="1">
      <alignment horizontal="center" vertical="center" wrapText="1"/>
    </xf>
    <xf numFmtId="169" fontId="17" fillId="0" borderId="3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6" fontId="1" fillId="0" borderId="0" xfId="0" applyNumberFormat="1" applyFont="1" applyBorder="1" applyAlignment="1">
      <alignment horizontal="right" vertical="top" wrapText="1"/>
    </xf>
    <xf numFmtId="166" fontId="11" fillId="0" borderId="33" xfId="0" applyNumberFormat="1" applyFont="1" applyBorder="1" applyAlignment="1">
      <alignment horizontal="right" vertical="center" wrapText="1"/>
    </xf>
    <xf numFmtId="166" fontId="12" fillId="0" borderId="33" xfId="0" applyNumberFormat="1" applyFont="1" applyBorder="1" applyAlignment="1">
      <alignment horizontal="center" vertical="center" wrapText="1"/>
    </xf>
    <xf numFmtId="166" fontId="13" fillId="0" borderId="33" xfId="0" applyNumberFormat="1" applyFont="1" applyBorder="1" applyAlignment="1">
      <alignment horizontal="center" vertical="center" wrapText="1"/>
    </xf>
    <xf numFmtId="166" fontId="15" fillId="0" borderId="32" xfId="0" applyNumberFormat="1" applyFont="1" applyBorder="1" applyAlignment="1">
      <alignment horizontal="center" vertical="center" wrapText="1"/>
    </xf>
    <xf numFmtId="166" fontId="1" fillId="0" borderId="32" xfId="0" applyNumberFormat="1" applyFont="1" applyBorder="1" applyAlignment="1">
      <alignment horizontal="right" vertical="center" wrapText="1"/>
    </xf>
    <xf numFmtId="165" fontId="60" fillId="0" borderId="1" xfId="0" applyNumberFormat="1" applyFont="1" applyFill="1" applyBorder="1" applyAlignment="1">
      <alignment horizontal="center" vertical="center"/>
    </xf>
    <xf numFmtId="166" fontId="17" fillId="0" borderId="1" xfId="3" applyNumberFormat="1" applyFont="1" applyBorder="1" applyAlignment="1">
      <alignment horizontal="center" vertical="center" wrapText="1"/>
    </xf>
    <xf numFmtId="168" fontId="17" fillId="0" borderId="1" xfId="0" applyNumberFormat="1" applyFont="1" applyBorder="1" applyAlignment="1">
      <alignment horizontal="center" vertical="center" wrapText="1"/>
    </xf>
    <xf numFmtId="165" fontId="25" fillId="2" borderId="1" xfId="0" applyNumberFormat="1" applyFont="1" applyFill="1" applyBorder="1" applyAlignment="1">
      <alignment horizontal="center" vertical="center"/>
    </xf>
    <xf numFmtId="165" fontId="25" fillId="0" borderId="1" xfId="0" applyNumberFormat="1" applyFont="1" applyFill="1" applyBorder="1" applyAlignment="1">
      <alignment horizontal="center" vertical="center"/>
    </xf>
    <xf numFmtId="165" fontId="25" fillId="2" borderId="6" xfId="0" applyNumberFormat="1" applyFont="1" applyFill="1" applyBorder="1" applyAlignment="1">
      <alignment horizontal="center" vertical="center"/>
    </xf>
    <xf numFmtId="165" fontId="25" fillId="0" borderId="1"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28"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28" xfId="0" applyFont="1" applyBorder="1" applyAlignment="1">
      <alignment horizontal="center" vertical="center"/>
    </xf>
    <xf numFmtId="0" fontId="48" fillId="0" borderId="2" xfId="0" applyFont="1" applyBorder="1" applyAlignment="1">
      <alignment horizontal="center" vertical="center"/>
    </xf>
    <xf numFmtId="0" fontId="48" fillId="0" borderId="1" xfId="0" applyFont="1" applyFill="1" applyBorder="1" applyAlignment="1">
      <alignment horizontal="center" vertical="center"/>
    </xf>
    <xf numFmtId="165" fontId="1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9" fillId="2" borderId="3" xfId="0" applyFont="1" applyFill="1" applyBorder="1" applyAlignment="1">
      <alignment horizontal="center" vertical="center" wrapText="1"/>
    </xf>
    <xf numFmtId="165" fontId="25" fillId="0" borderId="6" xfId="0" applyNumberFormat="1" applyFont="1" applyFill="1" applyBorder="1" applyAlignment="1">
      <alignment horizontal="center" vertical="center"/>
    </xf>
    <xf numFmtId="0" fontId="0" fillId="0" borderId="28" xfId="0" applyFill="1" applyBorder="1" applyAlignment="1">
      <alignment vertical="center"/>
    </xf>
    <xf numFmtId="0" fontId="0" fillId="0" borderId="2" xfId="0" applyFill="1" applyBorder="1" applyAlignment="1">
      <alignment vertical="center"/>
    </xf>
    <xf numFmtId="0" fontId="10" fillId="2" borderId="3" xfId="0" applyFont="1" applyFill="1" applyBorder="1" applyAlignment="1">
      <alignment horizontal="center" vertical="center"/>
    </xf>
    <xf numFmtId="169" fontId="19"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165" fontId="19" fillId="0" borderId="8" xfId="0" applyNumberFormat="1" applyFont="1" applyFill="1" applyBorder="1" applyAlignment="1">
      <alignment horizontal="center" vertical="center"/>
    </xf>
    <xf numFmtId="0" fontId="0" fillId="0" borderId="28" xfId="0" applyBorder="1" applyAlignment="1"/>
    <xf numFmtId="0" fontId="0" fillId="0" borderId="2" xfId="0" applyBorder="1" applyAlignment="1"/>
    <xf numFmtId="49" fontId="17" fillId="0" borderId="1" xfId="0" applyNumberFormat="1" applyFont="1" applyBorder="1" applyAlignment="1">
      <alignment horizontal="center" vertical="center" wrapText="1"/>
    </xf>
    <xf numFmtId="166" fontId="17" fillId="3" borderId="1" xfId="0" applyNumberFormat="1" applyFont="1" applyFill="1" applyBorder="1" applyAlignment="1">
      <alignment horizontal="center" vertical="center" wrapText="1"/>
    </xf>
    <xf numFmtId="169" fontId="1" fillId="0" borderId="1" xfId="0" applyNumberFormat="1" applyFont="1" applyBorder="1" applyAlignment="1">
      <alignment horizontal="center" vertical="center" textRotation="90" wrapText="1"/>
    </xf>
    <xf numFmtId="166" fontId="23" fillId="0" borderId="33" xfId="0" applyNumberFormat="1" applyFont="1" applyBorder="1" applyAlignment="1">
      <alignment horizontal="right" vertical="center" wrapText="1"/>
    </xf>
    <xf numFmtId="165" fontId="25" fillId="0" borderId="14"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xf>
    <xf numFmtId="165" fontId="25" fillId="0" borderId="8" xfId="0" applyNumberFormat="1" applyFont="1" applyBorder="1" applyAlignment="1">
      <alignment horizontal="center" vertical="center"/>
    </xf>
    <xf numFmtId="49" fontId="10" fillId="2" borderId="8" xfId="0" applyNumberFormat="1" applyFont="1" applyFill="1" applyBorder="1" applyAlignment="1">
      <alignment horizontal="center" vertical="center" wrapText="1"/>
    </xf>
    <xf numFmtId="49" fontId="19" fillId="2" borderId="12" xfId="0" applyNumberFormat="1" applyFont="1" applyFill="1" applyBorder="1" applyAlignment="1">
      <alignment horizontal="center" vertical="center"/>
    </xf>
    <xf numFmtId="166" fontId="11" fillId="0" borderId="0" xfId="0" applyNumberFormat="1" applyFont="1" applyBorder="1" applyAlignment="1">
      <alignment horizontal="right" vertical="center" wrapText="1"/>
    </xf>
    <xf numFmtId="166" fontId="12" fillId="0" borderId="0" xfId="0" applyNumberFormat="1" applyFont="1" applyBorder="1" applyAlignment="1">
      <alignment horizontal="center" vertical="center" wrapText="1"/>
    </xf>
    <xf numFmtId="166" fontId="1" fillId="0" borderId="0" xfId="0" applyNumberFormat="1" applyFont="1" applyBorder="1" applyAlignment="1">
      <alignment horizontal="right" vertical="center" wrapText="1"/>
    </xf>
    <xf numFmtId="166" fontId="17" fillId="0" borderId="32" xfId="0" applyNumberFormat="1" applyFont="1" applyBorder="1" applyAlignment="1">
      <alignment horizontal="center" vertical="center" wrapText="1"/>
    </xf>
    <xf numFmtId="167" fontId="17" fillId="0" borderId="34"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5" fontId="25" fillId="0" borderId="14" xfId="0" applyNumberFormat="1" applyFont="1" applyBorder="1" applyAlignment="1">
      <alignment horizontal="center" vertical="center"/>
    </xf>
    <xf numFmtId="166" fontId="35" fillId="0" borderId="32" xfId="0" applyNumberFormat="1" applyFont="1" applyBorder="1" applyAlignment="1">
      <alignment horizontal="center" vertical="center"/>
    </xf>
    <xf numFmtId="166" fontId="34" fillId="0" borderId="0" xfId="0" applyNumberFormat="1" applyFont="1" applyBorder="1" applyAlignment="1">
      <alignment horizontal="right" vertical="top" wrapText="1"/>
    </xf>
    <xf numFmtId="166" fontId="34" fillId="0" borderId="32" xfId="0" applyNumberFormat="1" applyFont="1" applyBorder="1" applyAlignment="1">
      <alignment horizontal="right" vertical="center" wrapText="1"/>
    </xf>
    <xf numFmtId="169" fontId="34" fillId="0" borderId="1" xfId="0" applyNumberFormat="1" applyFont="1" applyBorder="1" applyAlignment="1">
      <alignment horizontal="center" vertical="center" textRotation="90" wrapText="1"/>
    </xf>
    <xf numFmtId="166" fontId="36" fillId="0" borderId="1" xfId="0" applyNumberFormat="1" applyFont="1" applyBorder="1" applyAlignment="1">
      <alignment horizontal="center" vertical="center" wrapText="1"/>
    </xf>
    <xf numFmtId="167" fontId="5" fillId="0" borderId="34" xfId="0" applyNumberFormat="1" applyFont="1" applyBorder="1" applyAlignment="1">
      <alignment horizontal="center" vertical="center" wrapText="1"/>
    </xf>
    <xf numFmtId="167" fontId="17" fillId="0" borderId="10" xfId="0" applyNumberFormat="1" applyFont="1" applyBorder="1" applyAlignment="1">
      <alignment horizontal="center" vertical="center" wrapText="1"/>
    </xf>
    <xf numFmtId="166" fontId="38" fillId="3" borderId="1" xfId="0" applyNumberFormat="1" applyFont="1" applyFill="1" applyBorder="1" applyAlignment="1">
      <alignment horizontal="center" vertical="center" wrapText="1"/>
    </xf>
    <xf numFmtId="165" fontId="19" fillId="0" borderId="28" xfId="0" applyNumberFormat="1" applyFont="1" applyFill="1" applyBorder="1" applyAlignment="1">
      <alignment horizontal="center" vertical="center" wrapText="1"/>
    </xf>
    <xf numFmtId="166" fontId="38" fillId="0" borderId="30" xfId="0" applyNumberFormat="1" applyFont="1" applyBorder="1" applyAlignment="1">
      <alignment horizontal="center" vertical="center" wrapText="1"/>
    </xf>
    <xf numFmtId="167" fontId="39" fillId="0" borderId="29" xfId="0"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7" fontId="38" fillId="0" borderId="27" xfId="0" applyNumberFormat="1" applyFont="1" applyBorder="1" applyAlignment="1">
      <alignment horizontal="center" vertical="center" wrapText="1"/>
    </xf>
    <xf numFmtId="166" fontId="38" fillId="0" borderId="1" xfId="3" applyNumberFormat="1" applyFont="1" applyBorder="1" applyAlignment="1">
      <alignment horizontal="center" vertical="center" wrapText="1"/>
    </xf>
    <xf numFmtId="166" fontId="38" fillId="0" borderId="32" xfId="0" applyNumberFormat="1" applyFont="1" applyBorder="1" applyAlignment="1">
      <alignment horizontal="center" vertical="center"/>
    </xf>
    <xf numFmtId="169" fontId="39" fillId="0" borderId="1" xfId="0" applyNumberFormat="1" applyFont="1" applyBorder="1" applyAlignment="1">
      <alignment horizontal="center" vertical="center" textRotation="90" wrapText="1"/>
    </xf>
    <xf numFmtId="166" fontId="38" fillId="0" borderId="1" xfId="0" applyNumberFormat="1" applyFont="1" applyBorder="1" applyAlignment="1">
      <alignment horizontal="center" vertical="center" wrapText="1"/>
    </xf>
    <xf numFmtId="166" fontId="38" fillId="0" borderId="5" xfId="0" applyNumberFormat="1" applyFont="1" applyBorder="1" applyAlignment="1">
      <alignment horizontal="center" vertical="center" wrapText="1"/>
    </xf>
    <xf numFmtId="169" fontId="38" fillId="0" borderId="31" xfId="0" applyNumberFormat="1" applyFont="1" applyBorder="1" applyAlignment="1">
      <alignment horizontal="center" vertical="center" wrapText="1"/>
    </xf>
    <xf numFmtId="169" fontId="17" fillId="0" borderId="30"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49"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6" fontId="39" fillId="0" borderId="0" xfId="0" applyNumberFormat="1" applyFont="1" applyBorder="1" applyAlignment="1">
      <alignment horizontal="right" vertical="top" wrapText="1"/>
    </xf>
    <xf numFmtId="165" fontId="43" fillId="0" borderId="1" xfId="0" applyNumberFormat="1" applyFont="1" applyFill="1" applyBorder="1" applyAlignment="1">
      <alignment horizontal="center" vertical="center"/>
    </xf>
    <xf numFmtId="167" fontId="5" fillId="0" borderId="10" xfId="0" applyNumberFormat="1" applyFont="1" applyBorder="1" applyAlignment="1">
      <alignment horizontal="center" vertical="center" wrapText="1"/>
    </xf>
    <xf numFmtId="166" fontId="23" fillId="2" borderId="33" xfId="0" applyNumberFormat="1" applyFont="1" applyFill="1" applyBorder="1" applyAlignment="1">
      <alignment horizontal="right" vertical="center" wrapText="1"/>
    </xf>
    <xf numFmtId="166" fontId="34" fillId="2" borderId="32" xfId="0" applyNumberFormat="1" applyFont="1" applyFill="1" applyBorder="1" applyAlignment="1">
      <alignment horizontal="right" vertical="center" wrapText="1"/>
    </xf>
    <xf numFmtId="49" fontId="58" fillId="0" borderId="0" xfId="0" applyNumberFormat="1" applyFont="1" applyFill="1" applyAlignment="1">
      <alignment horizontal="center" vertical="center"/>
    </xf>
    <xf numFmtId="49" fontId="58" fillId="0" borderId="0" xfId="0" applyNumberFormat="1" applyFont="1" applyFill="1" applyAlignment="1">
      <alignment vertical="center"/>
    </xf>
    <xf numFmtId="0" fontId="57" fillId="0" borderId="38" xfId="0" applyFont="1" applyBorder="1" applyAlignment="1">
      <alignment horizontal="justify" vertical="center" wrapText="1"/>
    </xf>
    <xf numFmtId="0" fontId="57" fillId="0" borderId="39" xfId="0" applyFont="1" applyBorder="1" applyAlignment="1">
      <alignment horizontal="justify" vertical="center" wrapText="1"/>
    </xf>
    <xf numFmtId="0" fontId="59" fillId="0" borderId="38" xfId="0" applyFont="1" applyBorder="1" applyAlignment="1">
      <alignment horizontal="justify" vertical="center" wrapText="1"/>
    </xf>
    <xf numFmtId="0" fontId="59" fillId="0" borderId="39" xfId="0" applyFont="1" applyBorder="1" applyAlignment="1">
      <alignment horizontal="justify" vertical="center" wrapText="1"/>
    </xf>
    <xf numFmtId="0" fontId="49" fillId="0" borderId="16" xfId="0" applyFont="1" applyBorder="1" applyAlignment="1">
      <alignment horizontal="justify" vertical="center" wrapText="1"/>
    </xf>
    <xf numFmtId="0" fontId="26" fillId="0" borderId="16" xfId="0" applyFont="1" applyBorder="1" applyAlignment="1">
      <alignment horizontal="justify" vertical="center" wrapText="1"/>
    </xf>
    <xf numFmtId="0" fontId="0" fillId="0" borderId="0" xfId="0" applyBorder="1" applyAlignment="1">
      <alignment wrapText="1"/>
    </xf>
    <xf numFmtId="0" fontId="44" fillId="0" borderId="0" xfId="0" applyFont="1" applyBorder="1" applyAlignment="1">
      <alignment horizontal="center"/>
    </xf>
    <xf numFmtId="0" fontId="47" fillId="0" borderId="0" xfId="0" applyFont="1" applyBorder="1" applyAlignment="1">
      <alignment horizontal="right"/>
    </xf>
    <xf numFmtId="0" fontId="47" fillId="0" borderId="0" xfId="0" applyFont="1" applyBorder="1" applyAlignment="1">
      <alignment horizontal="center"/>
    </xf>
    <xf numFmtId="0" fontId="48" fillId="0" borderId="0" xfId="0" applyFont="1" applyFill="1" applyAlignment="1">
      <alignment horizontal="center" vertical="center" wrapText="1"/>
    </xf>
    <xf numFmtId="0" fontId="48" fillId="0" borderId="0" xfId="0" applyFont="1" applyFill="1" applyAlignment="1">
      <alignment horizontal="center" vertical="center"/>
    </xf>
    <xf numFmtId="0" fontId="54" fillId="0" borderId="35" xfId="0" applyFont="1" applyFill="1" applyBorder="1" applyAlignment="1">
      <alignment horizontal="center" vertical="center" wrapText="1"/>
    </xf>
    <xf numFmtId="0" fontId="48" fillId="0" borderId="36" xfId="0" applyFont="1" applyFill="1" applyBorder="1" applyAlignment="1">
      <alignment horizontal="center" vertical="center" wrapText="1"/>
    </xf>
    <xf numFmtId="0" fontId="48" fillId="0" borderId="17" xfId="0" applyFont="1" applyFill="1" applyBorder="1" applyAlignment="1">
      <alignment horizontal="center" vertical="center" wrapText="1"/>
    </xf>
    <xf numFmtId="172" fontId="1" fillId="0" borderId="1" xfId="3" applyNumberFormat="1" applyFill="1" applyBorder="1" applyAlignment="1">
      <alignment horizontal="center" vertical="center" wrapText="1"/>
    </xf>
    <xf numFmtId="166" fontId="1" fillId="0" borderId="0" xfId="3" applyNumberFormat="1" applyFill="1" applyAlignment="1">
      <alignment wrapText="1"/>
    </xf>
    <xf numFmtId="165" fontId="25" fillId="0" borderId="1" xfId="0" applyNumberFormat="1" applyFont="1" applyFill="1" applyBorder="1" applyAlignment="1">
      <alignment horizontal="center" vertical="center" wrapText="1"/>
    </xf>
    <xf numFmtId="166" fontId="18" fillId="0" borderId="1" xfId="3" applyNumberFormat="1" applyFont="1" applyFill="1" applyBorder="1" applyAlignment="1" applyProtection="1">
      <alignment horizontal="center" vertical="center" wrapText="1"/>
      <protection locked="0"/>
    </xf>
    <xf numFmtId="166" fontId="1" fillId="0" borderId="1" xfId="3" applyNumberFormat="1" applyFill="1" applyBorder="1"/>
    <xf numFmtId="1" fontId="55" fillId="0" borderId="1" xfId="0" applyNumberFormat="1" applyFont="1" applyFill="1" applyBorder="1" applyAlignment="1">
      <alignment vertical="center"/>
    </xf>
    <xf numFmtId="0" fontId="55" fillId="0" borderId="1" xfId="0" applyFont="1" applyFill="1" applyBorder="1" applyAlignment="1">
      <alignment horizontal="justify" vertical="center" wrapText="1"/>
    </xf>
    <xf numFmtId="0" fontId="55" fillId="0" borderId="1" xfId="0" applyFont="1" applyFill="1" applyBorder="1" applyAlignment="1">
      <alignment vertical="center" wrapText="1"/>
    </xf>
    <xf numFmtId="0" fontId="66" fillId="0" borderId="44" xfId="0" applyFont="1" applyFill="1" applyBorder="1" applyAlignment="1">
      <alignment horizontal="center"/>
    </xf>
    <xf numFmtId="165" fontId="39" fillId="0" borderId="1" xfId="0" applyNumberFormat="1" applyFont="1" applyFill="1" applyBorder="1" applyAlignment="1">
      <alignment horizontal="center" vertical="center" wrapText="1"/>
    </xf>
    <xf numFmtId="169" fontId="39" fillId="0" borderId="1" xfId="0" applyNumberFormat="1" applyFont="1" applyFill="1" applyBorder="1" applyAlignment="1">
      <alignment horizontal="center" vertical="center" wrapText="1"/>
    </xf>
    <xf numFmtId="3" fontId="39" fillId="0" borderId="1" xfId="1" applyNumberFormat="1" applyFont="1" applyFill="1" applyBorder="1" applyAlignment="1" applyProtection="1">
      <alignment horizontal="center" vertical="center"/>
    </xf>
    <xf numFmtId="165" fontId="39" fillId="0" borderId="1" xfId="0" applyNumberFormat="1" applyFont="1" applyFill="1" applyBorder="1" applyAlignment="1">
      <alignment horizontal="left" vertical="center" wrapText="1"/>
    </xf>
    <xf numFmtId="166" fontId="39" fillId="0" borderId="0" xfId="3" applyNumberFormat="1" applyFont="1" applyFill="1" applyAlignment="1">
      <alignment wrapText="1"/>
    </xf>
    <xf numFmtId="170" fontId="39" fillId="0" borderId="2" xfId="3" applyNumberFormat="1" applyFont="1" applyFill="1" applyBorder="1" applyAlignment="1">
      <alignment horizontal="center" vertical="center" wrapText="1"/>
    </xf>
    <xf numFmtId="172" fontId="39" fillId="0" borderId="1" xfId="3" applyNumberFormat="1" applyFont="1" applyFill="1" applyBorder="1" applyAlignment="1">
      <alignment horizontal="center" vertical="center" wrapText="1"/>
    </xf>
    <xf numFmtId="49" fontId="39" fillId="0" borderId="1" xfId="3" applyNumberFormat="1" applyFont="1" applyFill="1" applyBorder="1" applyAlignment="1">
      <alignment horizontal="center" vertical="center" wrapText="1"/>
    </xf>
    <xf numFmtId="173" fontId="39" fillId="0" borderId="0" xfId="3" applyNumberFormat="1" applyFont="1" applyFill="1" applyAlignment="1">
      <alignment wrapText="1"/>
    </xf>
    <xf numFmtId="172" fontId="55" fillId="0" borderId="1" xfId="3" applyNumberFormat="1" applyFont="1" applyFill="1" applyBorder="1" applyAlignment="1">
      <alignment vertical="center" wrapText="1"/>
    </xf>
    <xf numFmtId="172" fontId="55" fillId="0" borderId="1" xfId="3" applyNumberFormat="1" applyFont="1" applyFill="1" applyBorder="1" applyAlignment="1">
      <alignment horizontal="center" vertical="center" wrapText="1"/>
    </xf>
    <xf numFmtId="49" fontId="1" fillId="0" borderId="1" xfId="3" applyNumberFormat="1" applyFont="1" applyFill="1" applyBorder="1" applyAlignment="1" applyProtection="1">
      <alignment horizontal="center" vertical="center" wrapText="1"/>
      <protection locked="0"/>
    </xf>
    <xf numFmtId="3" fontId="55" fillId="0" borderId="1" xfId="3" applyNumberFormat="1" applyFont="1" applyFill="1" applyBorder="1" applyAlignment="1">
      <alignment horizontal="center" vertical="center" wrapText="1"/>
    </xf>
    <xf numFmtId="3" fontId="55" fillId="0" borderId="1" xfId="1" applyNumberFormat="1" applyFont="1" applyFill="1" applyBorder="1" applyAlignment="1">
      <alignment horizontal="center" vertical="center" wrapText="1"/>
    </xf>
    <xf numFmtId="1" fontId="55" fillId="0" borderId="0" xfId="0" applyNumberFormat="1" applyFont="1" applyFill="1" applyAlignment="1">
      <alignment vertical="center"/>
    </xf>
    <xf numFmtId="0" fontId="1" fillId="0" borderId="1" xfId="0" applyFont="1" applyFill="1" applyBorder="1" applyAlignment="1">
      <alignment horizontal="left" vertical="top" wrapText="1"/>
    </xf>
    <xf numFmtId="166" fontId="1" fillId="0" borderId="0" xfId="3" applyNumberFormat="1" applyFont="1" applyFill="1" applyAlignment="1">
      <alignment vertical="center"/>
    </xf>
    <xf numFmtId="166" fontId="1" fillId="0" borderId="1" xfId="3" applyNumberFormat="1" applyFill="1" applyBorder="1" applyAlignment="1">
      <alignment horizontal="left" vertical="center" wrapText="1"/>
    </xf>
    <xf numFmtId="1" fontId="1" fillId="0" borderId="1" xfId="0" applyNumberFormat="1" applyFont="1" applyFill="1" applyBorder="1" applyAlignment="1">
      <alignment horizontal="center" vertical="center"/>
    </xf>
    <xf numFmtId="49" fontId="1" fillId="0" borderId="1" xfId="3" applyNumberFormat="1" applyFill="1" applyBorder="1" applyAlignment="1">
      <alignment horizontal="left" vertical="top" wrapText="1"/>
    </xf>
    <xf numFmtId="0" fontId="55" fillId="0" borderId="0" xfId="0" applyFont="1" applyFill="1"/>
  </cellXfs>
  <cellStyles count="11">
    <cellStyle name="Comma" xfId="1" builtinId="3"/>
    <cellStyle name="Komats 2" xfId="2"/>
    <cellStyle name="Normal" xfId="0" builtinId="0"/>
    <cellStyle name="Normal 3" xfId="3"/>
    <cellStyle name="Normal_F8prec" xfId="4"/>
    <cellStyle name="Normal_PROJEKTI_2016_PLĀNS_Aija un Inese" xfId="5"/>
    <cellStyle name="Normal_PROJEKTI_2016_PLĀNS_Aija un Inese 2" xfId="6"/>
    <cellStyle name="Normal_PROJEKTI_2016_PLĀNS_Aija un Inese 2 2" xfId="7"/>
    <cellStyle name="Parasts 2" xfId="8"/>
    <cellStyle name="Parasts 2 2" xfId="9"/>
    <cellStyle name="Parasts 3"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00"/>
      <rgbColor rgb="000000FF"/>
      <rgbColor rgb="00FFFF00"/>
      <rgbColor rgb="00CC00CC"/>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6666"/>
      <rgbColor rgb="000066CC"/>
      <rgbColor rgb="00CCCCFF"/>
      <rgbColor rgb="00000080"/>
      <rgbColor rgb="00FF0066"/>
      <rgbColor rgb="00FFFF00"/>
      <rgbColor rgb="0000FFFF"/>
      <rgbColor rgb="00800080"/>
      <rgbColor rgb="00CC0000"/>
      <rgbColor rgb="00008080"/>
      <rgbColor rgb="000000FF"/>
      <rgbColor rgb="0000CCFF"/>
      <rgbColor rgb="00CCFFFF"/>
      <rgbColor rgb="00CCFFCC"/>
      <rgbColor rgb="00FFFF99"/>
      <rgbColor rgb="0099CCFF"/>
      <rgbColor rgb="00FF99CC"/>
      <rgbColor rgb="00CC99FF"/>
      <rgbColor rgb="00FFCC99"/>
      <rgbColor rgb="003366FF"/>
      <rgbColor rgb="0033CCCC"/>
      <rgbColor rgb="0099FF33"/>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3705225</xdr:rowOff>
    </xdr:from>
    <xdr:to>
      <xdr:col>7</xdr:col>
      <xdr:colOff>171450</xdr:colOff>
      <xdr:row>26</xdr:row>
      <xdr:rowOff>95250</xdr:rowOff>
    </xdr:to>
    <xdr:pic>
      <xdr:nvPicPr>
        <xdr:cNvPr id="9413" name="Attēls 2">
          <a:extLst>
            <a:ext uri="{FF2B5EF4-FFF2-40B4-BE49-F238E27FC236}">
              <a16:creationId xmlns="" xmlns:a16="http://schemas.microsoft.com/office/drawing/2014/main" id="{998E10B4-970B-4180-BCFC-0C110DE9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505450"/>
          <a:ext cx="10020300" cy="6877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M41"/>
  <sheetViews>
    <sheetView topLeftCell="A13" zoomScale="55" zoomScaleNormal="55" workbookViewId="0">
      <selection activeCell="A2" sqref="A2:AY2"/>
    </sheetView>
  </sheetViews>
  <sheetFormatPr defaultColWidth="11.5703125" defaultRowHeight="15"/>
  <cols>
    <col min="1" max="1" width="5.5703125" style="1" customWidth="1"/>
    <col min="2" max="2" width="42.42578125" style="2" customWidth="1"/>
    <col min="3" max="3" width="25.28515625" style="3" customWidth="1"/>
    <col min="4" max="4" width="10.140625" style="3" customWidth="1"/>
    <col min="5" max="5" width="14.28515625" style="3" customWidth="1"/>
    <col min="6" max="6" width="9" style="4" customWidth="1"/>
    <col min="7" max="7" width="9" style="5" customWidth="1"/>
    <col min="8" max="14" width="9" style="4" customWidth="1"/>
    <col min="15" max="15" width="9" style="5" customWidth="1"/>
    <col min="16" max="21" width="9" style="4" customWidth="1"/>
    <col min="22" max="22" width="14.140625" style="4" customWidth="1"/>
    <col min="23" max="23" width="11.28515625" style="5" customWidth="1"/>
    <col min="24" max="24" width="11.28515625" style="4" customWidth="1"/>
    <col min="25" max="25" width="10.28515625" style="4" customWidth="1"/>
    <col min="26" max="26" width="10.140625" style="4" customWidth="1"/>
    <col min="27" max="27" width="9.85546875" style="4" customWidth="1"/>
    <col min="28" max="28" width="10" style="4" customWidth="1"/>
    <col min="29" max="29" width="9.28515625" style="4" customWidth="1"/>
    <col min="30" max="30" width="14.140625" style="4" customWidth="1"/>
    <col min="31" max="31" width="11.28515625" style="5" customWidth="1"/>
    <col min="32" max="32" width="11.28515625" style="4" customWidth="1"/>
    <col min="33" max="33" width="10.28515625" style="4" customWidth="1"/>
    <col min="34" max="34" width="10.140625" style="4" customWidth="1"/>
    <col min="35" max="35" width="9.85546875" style="4" customWidth="1"/>
    <col min="36" max="36" width="10" style="4" customWidth="1"/>
    <col min="37" max="37" width="9.28515625" style="4" customWidth="1"/>
    <col min="38" max="38" width="14.140625" style="4" customWidth="1"/>
    <col min="39" max="39" width="11.28515625" style="5" customWidth="1"/>
    <col min="40" max="40" width="11.28515625" style="4" customWidth="1"/>
    <col min="41" max="41" width="10.28515625" style="4" customWidth="1"/>
    <col min="42" max="42" width="10.140625" style="4" customWidth="1"/>
    <col min="43" max="43" width="9.85546875" style="4" customWidth="1"/>
    <col min="44" max="44" width="10" style="4" customWidth="1"/>
    <col min="45" max="45" width="9.28515625" style="4" customWidth="1"/>
    <col min="46" max="46" width="11.7109375" style="4" customWidth="1"/>
    <col min="47" max="47" width="35.42578125" style="6" customWidth="1"/>
    <col min="48" max="48" width="10.140625" style="7" customWidth="1"/>
    <col min="49" max="49" width="17.42578125" style="8" customWidth="1"/>
    <col min="50" max="50" width="11.7109375" style="8" customWidth="1"/>
    <col min="51" max="51" width="23.140625" style="8" customWidth="1"/>
    <col min="52" max="221" width="9.140625" style="3" customWidth="1"/>
  </cols>
  <sheetData>
    <row r="2" spans="1:51" s="9" customFormat="1" ht="211.5" customHeight="1">
      <c r="A2" s="688" t="s">
        <v>2091</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c r="AY2" s="688"/>
    </row>
    <row r="3" spans="1:51" ht="12.75" hidden="1" customHeight="1">
      <c r="A3" s="689" t="s">
        <v>0</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Q3" s="689"/>
      <c r="AR3" s="689"/>
      <c r="AS3" s="689"/>
      <c r="AT3" s="689"/>
      <c r="AU3" s="689"/>
      <c r="AV3" s="690"/>
      <c r="AW3" s="690"/>
      <c r="AX3" s="690"/>
      <c r="AY3" s="10"/>
    </row>
    <row r="4" spans="1:51">
      <c r="A4" s="689" t="s">
        <v>1</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689"/>
      <c r="AQ4" s="689"/>
      <c r="AR4" s="689"/>
      <c r="AS4" s="689"/>
      <c r="AT4" s="689"/>
      <c r="AU4" s="689"/>
      <c r="AV4" s="11"/>
      <c r="AW4" s="11"/>
      <c r="AX4" s="11"/>
      <c r="AY4" s="10"/>
    </row>
    <row r="5" spans="1:51" ht="12.75" customHeight="1">
      <c r="A5" s="691" t="s">
        <v>2</v>
      </c>
      <c r="B5" s="692" t="s">
        <v>3</v>
      </c>
      <c r="C5" s="693" t="s">
        <v>4</v>
      </c>
      <c r="D5" s="693" t="s">
        <v>5</v>
      </c>
      <c r="E5" s="687" t="s">
        <v>6</v>
      </c>
      <c r="F5" s="684">
        <v>2018</v>
      </c>
      <c r="G5" s="684"/>
      <c r="H5" s="684"/>
      <c r="I5" s="684"/>
      <c r="J5" s="684"/>
      <c r="K5" s="684"/>
      <c r="L5" s="684"/>
      <c r="M5" s="684"/>
      <c r="N5" s="684">
        <v>2019</v>
      </c>
      <c r="O5" s="684"/>
      <c r="P5" s="684"/>
      <c r="Q5" s="684"/>
      <c r="R5" s="684"/>
      <c r="S5" s="684"/>
      <c r="T5" s="684"/>
      <c r="U5" s="684"/>
      <c r="V5" s="684">
        <v>2020</v>
      </c>
      <c r="W5" s="684"/>
      <c r="X5" s="684"/>
      <c r="Y5" s="684"/>
      <c r="Z5" s="684"/>
      <c r="AA5" s="684"/>
      <c r="AB5" s="684"/>
      <c r="AC5" s="684"/>
      <c r="AD5" s="684">
        <v>2021</v>
      </c>
      <c r="AE5" s="684"/>
      <c r="AF5" s="684"/>
      <c r="AG5" s="684"/>
      <c r="AH5" s="684"/>
      <c r="AI5" s="684"/>
      <c r="AJ5" s="684"/>
      <c r="AK5" s="684"/>
      <c r="AL5" s="684">
        <v>2022</v>
      </c>
      <c r="AM5" s="684"/>
      <c r="AN5" s="684"/>
      <c r="AO5" s="684"/>
      <c r="AP5" s="684"/>
      <c r="AQ5" s="684"/>
      <c r="AR5" s="684"/>
      <c r="AS5" s="684"/>
      <c r="AT5" s="685" t="s">
        <v>7</v>
      </c>
      <c r="AU5" s="686" t="s">
        <v>8</v>
      </c>
      <c r="AV5" s="694" t="s">
        <v>9</v>
      </c>
      <c r="AW5" s="692" t="s">
        <v>10</v>
      </c>
      <c r="AX5" s="698" t="s">
        <v>11</v>
      </c>
      <c r="AY5" s="698" t="s">
        <v>12</v>
      </c>
    </row>
    <row r="6" spans="1:51" ht="12.75" customHeight="1">
      <c r="A6" s="691"/>
      <c r="B6" s="692"/>
      <c r="C6" s="693"/>
      <c r="D6" s="693"/>
      <c r="E6" s="687"/>
      <c r="F6" s="687" t="s">
        <v>13</v>
      </c>
      <c r="G6" s="687"/>
      <c r="H6" s="687"/>
      <c r="I6" s="687"/>
      <c r="J6" s="687"/>
      <c r="K6" s="687"/>
      <c r="L6" s="687"/>
      <c r="M6" s="687"/>
      <c r="N6" s="687" t="s">
        <v>13</v>
      </c>
      <c r="O6" s="687"/>
      <c r="P6" s="687"/>
      <c r="Q6" s="687"/>
      <c r="R6" s="687"/>
      <c r="S6" s="687"/>
      <c r="T6" s="687"/>
      <c r="U6" s="687"/>
      <c r="V6" s="687" t="s">
        <v>13</v>
      </c>
      <c r="W6" s="687"/>
      <c r="X6" s="687"/>
      <c r="Y6" s="687"/>
      <c r="Z6" s="687"/>
      <c r="AA6" s="687"/>
      <c r="AB6" s="687"/>
      <c r="AC6" s="687"/>
      <c r="AD6" s="687" t="s">
        <v>13</v>
      </c>
      <c r="AE6" s="687"/>
      <c r="AF6" s="687"/>
      <c r="AG6" s="687"/>
      <c r="AH6" s="687"/>
      <c r="AI6" s="687"/>
      <c r="AJ6" s="687"/>
      <c r="AK6" s="687"/>
      <c r="AL6" s="687" t="s">
        <v>13</v>
      </c>
      <c r="AM6" s="687"/>
      <c r="AN6" s="687"/>
      <c r="AO6" s="687"/>
      <c r="AP6" s="687"/>
      <c r="AQ6" s="687"/>
      <c r="AR6" s="687"/>
      <c r="AS6" s="687"/>
      <c r="AT6" s="685"/>
      <c r="AU6" s="686"/>
      <c r="AV6" s="694"/>
      <c r="AW6" s="692"/>
      <c r="AX6" s="698"/>
      <c r="AY6" s="698"/>
    </row>
    <row r="7" spans="1:51" ht="12.75" customHeight="1">
      <c r="A7" s="691"/>
      <c r="B7" s="692"/>
      <c r="C7" s="693"/>
      <c r="D7" s="693"/>
      <c r="E7" s="687"/>
      <c r="F7" s="683" t="s">
        <v>14</v>
      </c>
      <c r="G7" s="680" t="s">
        <v>15</v>
      </c>
      <c r="H7" s="681" t="s">
        <v>16</v>
      </c>
      <c r="I7" s="681" t="s">
        <v>17</v>
      </c>
      <c r="J7" s="681" t="s">
        <v>18</v>
      </c>
      <c r="K7" s="681" t="s">
        <v>19</v>
      </c>
      <c r="L7" s="681" t="s">
        <v>20</v>
      </c>
      <c r="M7" s="682" t="s">
        <v>21</v>
      </c>
      <c r="N7" s="683" t="s">
        <v>14</v>
      </c>
      <c r="O7" s="680" t="s">
        <v>15</v>
      </c>
      <c r="P7" s="681" t="s">
        <v>16</v>
      </c>
      <c r="Q7" s="681" t="s">
        <v>17</v>
      </c>
      <c r="R7" s="681" t="s">
        <v>18</v>
      </c>
      <c r="S7" s="681" t="s">
        <v>19</v>
      </c>
      <c r="T7" s="681" t="s">
        <v>20</v>
      </c>
      <c r="U7" s="682" t="s">
        <v>21</v>
      </c>
      <c r="V7" s="683" t="s">
        <v>14</v>
      </c>
      <c r="W7" s="680" t="s">
        <v>15</v>
      </c>
      <c r="X7" s="681" t="s">
        <v>16</v>
      </c>
      <c r="Y7" s="681" t="s">
        <v>17</v>
      </c>
      <c r="Z7" s="681" t="s">
        <v>18</v>
      </c>
      <c r="AA7" s="681" t="s">
        <v>19</v>
      </c>
      <c r="AB7" s="681" t="s">
        <v>20</v>
      </c>
      <c r="AC7" s="682" t="s">
        <v>21</v>
      </c>
      <c r="AD7" s="683" t="s">
        <v>14</v>
      </c>
      <c r="AE7" s="680" t="s">
        <v>15</v>
      </c>
      <c r="AF7" s="681" t="s">
        <v>16</v>
      </c>
      <c r="AG7" s="681" t="s">
        <v>17</v>
      </c>
      <c r="AH7" s="681" t="s">
        <v>18</v>
      </c>
      <c r="AI7" s="681" t="s">
        <v>19</v>
      </c>
      <c r="AJ7" s="681" t="s">
        <v>20</v>
      </c>
      <c r="AK7" s="682" t="s">
        <v>21</v>
      </c>
      <c r="AL7" s="683" t="s">
        <v>14</v>
      </c>
      <c r="AM7" s="680" t="s">
        <v>15</v>
      </c>
      <c r="AN7" s="681" t="s">
        <v>16</v>
      </c>
      <c r="AO7" s="681" t="s">
        <v>17</v>
      </c>
      <c r="AP7" s="681" t="s">
        <v>18</v>
      </c>
      <c r="AQ7" s="681" t="s">
        <v>19</v>
      </c>
      <c r="AR7" s="681" t="s">
        <v>20</v>
      </c>
      <c r="AS7" s="682" t="s">
        <v>21</v>
      </c>
      <c r="AT7" s="685"/>
      <c r="AU7" s="686"/>
      <c r="AV7" s="694"/>
      <c r="AW7" s="692"/>
      <c r="AX7" s="698"/>
      <c r="AY7" s="698"/>
    </row>
    <row r="8" spans="1:51" ht="81.75" customHeight="1">
      <c r="A8" s="691"/>
      <c r="B8" s="692"/>
      <c r="C8" s="693"/>
      <c r="D8" s="693"/>
      <c r="E8" s="687"/>
      <c r="F8" s="683"/>
      <c r="G8" s="680"/>
      <c r="H8" s="681"/>
      <c r="I8" s="681"/>
      <c r="J8" s="681"/>
      <c r="K8" s="681"/>
      <c r="L8" s="681"/>
      <c r="M8" s="682"/>
      <c r="N8" s="683"/>
      <c r="O8" s="680"/>
      <c r="P8" s="681"/>
      <c r="Q8" s="681"/>
      <c r="R8" s="681"/>
      <c r="S8" s="681"/>
      <c r="T8" s="681"/>
      <c r="U8" s="682"/>
      <c r="V8" s="683"/>
      <c r="W8" s="680"/>
      <c r="X8" s="681"/>
      <c r="Y8" s="681"/>
      <c r="Z8" s="681"/>
      <c r="AA8" s="681"/>
      <c r="AB8" s="681"/>
      <c r="AC8" s="682"/>
      <c r="AD8" s="683"/>
      <c r="AE8" s="680"/>
      <c r="AF8" s="681"/>
      <c r="AG8" s="681"/>
      <c r="AH8" s="681"/>
      <c r="AI8" s="681"/>
      <c r="AJ8" s="681"/>
      <c r="AK8" s="682"/>
      <c r="AL8" s="683"/>
      <c r="AM8" s="680"/>
      <c r="AN8" s="681"/>
      <c r="AO8" s="681"/>
      <c r="AP8" s="681"/>
      <c r="AQ8" s="681"/>
      <c r="AR8" s="681"/>
      <c r="AS8" s="682"/>
      <c r="AT8" s="685"/>
      <c r="AU8" s="686"/>
      <c r="AV8" s="694"/>
      <c r="AW8" s="692"/>
      <c r="AX8" s="698"/>
      <c r="AY8" s="698"/>
    </row>
    <row r="9" spans="1:51" s="22" customFormat="1" ht="12.75" customHeight="1">
      <c r="A9" s="676" t="s">
        <v>22</v>
      </c>
      <c r="B9" s="676"/>
      <c r="C9" s="16"/>
      <c r="D9" s="16"/>
      <c r="E9" s="17"/>
      <c r="F9" s="18">
        <f>F10+F12+F17+F22</f>
        <v>1691242.87</v>
      </c>
      <c r="G9" s="18">
        <f>G10+G12+G17+G22</f>
        <v>1797212.87</v>
      </c>
      <c r="H9" s="18">
        <f>H10+H12+H17+H22</f>
        <v>115860</v>
      </c>
      <c r="I9" s="19"/>
      <c r="J9" s="18">
        <f>J10+J12+J17+J22</f>
        <v>0</v>
      </c>
      <c r="K9" s="18">
        <f>K10+K12+K17+K22</f>
        <v>0</v>
      </c>
      <c r="L9" s="19"/>
      <c r="M9" s="18">
        <f>M10+M12+M17+M22</f>
        <v>3604315.74</v>
      </c>
      <c r="N9" s="18">
        <f>N10+N12+N17+N22</f>
        <v>248973</v>
      </c>
      <c r="O9" s="18">
        <f>O10+O12+O17+O22</f>
        <v>2513749</v>
      </c>
      <c r="P9" s="18">
        <f>P10+P12+P17+P22</f>
        <v>173790</v>
      </c>
      <c r="Q9" s="19"/>
      <c r="R9" s="18">
        <f>R10+R12+R17+R22</f>
        <v>0</v>
      </c>
      <c r="S9" s="18">
        <f>S10+S12+S17+S22</f>
        <v>0</v>
      </c>
      <c r="T9" s="19"/>
      <c r="U9" s="18">
        <f>U10+U12+U17+U22</f>
        <v>2936512</v>
      </c>
      <c r="V9" s="18">
        <f>V10+V12+V17+V22</f>
        <v>3000</v>
      </c>
      <c r="W9" s="18">
        <f>W10+W12+W17+W22</f>
        <v>0</v>
      </c>
      <c r="X9" s="18">
        <f>X10+X12+X17+X22</f>
        <v>0</v>
      </c>
      <c r="Y9" s="19"/>
      <c r="Z9" s="18">
        <f>Z10+Z12+Z17+Z22</f>
        <v>0</v>
      </c>
      <c r="AA9" s="18">
        <f>AA10+AA12+AA17+AA22</f>
        <v>0</v>
      </c>
      <c r="AB9" s="19"/>
      <c r="AC9" s="18">
        <f>AC10+AC12+AC17+AC22</f>
        <v>3000</v>
      </c>
      <c r="AD9" s="18">
        <f>AD10+AD12+AD17+AD22</f>
        <v>53061.279999999999</v>
      </c>
      <c r="AE9" s="18">
        <f>AE10+AE12+AE17+AE22</f>
        <v>0</v>
      </c>
      <c r="AF9" s="18">
        <f>AF10+AF12+AF17+AF22</f>
        <v>50812.12</v>
      </c>
      <c r="AG9" s="19"/>
      <c r="AH9" s="18">
        <f>AH10+AH12+AH17+AH22</f>
        <v>13883.539999999999</v>
      </c>
      <c r="AI9" s="18">
        <f>AI10+AI12+AI17+AI22</f>
        <v>0</v>
      </c>
      <c r="AJ9" s="19"/>
      <c r="AK9" s="18">
        <f>AK10+AK12+AK17+AK22</f>
        <v>117756.93999999999</v>
      </c>
      <c r="AL9" s="18">
        <f>AL10+AL12+AL17+AL22</f>
        <v>0</v>
      </c>
      <c r="AM9" s="18">
        <f>AM10+AM12+AM17+AM22</f>
        <v>2008669.45</v>
      </c>
      <c r="AN9" s="18">
        <f>AN10+AN12+AN17+AN22</f>
        <v>1681835.24</v>
      </c>
      <c r="AO9" s="19"/>
      <c r="AP9" s="18">
        <f>AP10+AP12+AP17+AP22</f>
        <v>459501.15</v>
      </c>
      <c r="AQ9" s="18">
        <f>AQ10+AQ12+AQ17+AQ22</f>
        <v>0</v>
      </c>
      <c r="AR9" s="19"/>
      <c r="AS9" s="18">
        <f>AS10+AS12+AS17+AS22</f>
        <v>4150005.84</v>
      </c>
      <c r="AT9" s="18">
        <f>AT10+AT12+AT17+AT22</f>
        <v>10811590.52</v>
      </c>
      <c r="AU9" s="20"/>
      <c r="AV9" s="21"/>
      <c r="AW9" s="15"/>
      <c r="AX9" s="15"/>
      <c r="AY9" s="15"/>
    </row>
    <row r="10" spans="1:51" s="22" customFormat="1" ht="24">
      <c r="A10" s="23"/>
      <c r="B10" s="24" t="s">
        <v>23</v>
      </c>
      <c r="C10" s="25"/>
      <c r="D10" s="25"/>
      <c r="E10" s="26"/>
      <c r="F10" s="27">
        <f>SUM(F11:F11)</f>
        <v>1691242.87</v>
      </c>
      <c r="G10" s="27">
        <f>SUM(G11:G11)</f>
        <v>1797212.87</v>
      </c>
      <c r="H10" s="27">
        <f>SUM(H11:H11)</f>
        <v>115860</v>
      </c>
      <c r="I10" s="28"/>
      <c r="J10" s="27">
        <f>SUM(J11:J11)</f>
        <v>0</v>
      </c>
      <c r="K10" s="27">
        <f>SUM(K11:K11)</f>
        <v>0</v>
      </c>
      <c r="L10" s="28"/>
      <c r="M10" s="27">
        <f>SUM(M11:M11)</f>
        <v>3604315.74</v>
      </c>
      <c r="N10" s="27">
        <f>SUM(N11:N11)</f>
        <v>113763</v>
      </c>
      <c r="O10" s="27">
        <f>SUM(O11:O11)</f>
        <v>2513749</v>
      </c>
      <c r="P10" s="27">
        <f>SUM(P11:P11)</f>
        <v>173790</v>
      </c>
      <c r="Q10" s="28"/>
      <c r="R10" s="27">
        <f>SUM(R11:R11)</f>
        <v>0</v>
      </c>
      <c r="S10" s="27">
        <f>SUM(S11:S11)</f>
        <v>0</v>
      </c>
      <c r="T10" s="28"/>
      <c r="U10" s="27">
        <f>SUM(U11:U11)</f>
        <v>2801302</v>
      </c>
      <c r="V10" s="27">
        <f>SUM(V11:V11)</f>
        <v>0</v>
      </c>
      <c r="W10" s="27">
        <f>SUM(W11:W11)</f>
        <v>0</v>
      </c>
      <c r="X10" s="27">
        <f>SUM(X11:X11)</f>
        <v>0</v>
      </c>
      <c r="Y10" s="28"/>
      <c r="Z10" s="27">
        <f>SUM(Z11:Z11)</f>
        <v>0</v>
      </c>
      <c r="AA10" s="27">
        <f>SUM(AA11:AA11)</f>
        <v>0</v>
      </c>
      <c r="AB10" s="28"/>
      <c r="AC10" s="27">
        <f>SUM(AC11:AC11)</f>
        <v>0</v>
      </c>
      <c r="AD10" s="27">
        <f>SUM(AD11:AD11)</f>
        <v>0</v>
      </c>
      <c r="AE10" s="27">
        <f>SUM(AE11:AE11)</f>
        <v>0</v>
      </c>
      <c r="AF10" s="27">
        <f>SUM(AF11:AF11)</f>
        <v>0</v>
      </c>
      <c r="AG10" s="28"/>
      <c r="AH10" s="27">
        <f>SUM(AH11:AH11)</f>
        <v>0</v>
      </c>
      <c r="AI10" s="27">
        <f>SUM(AI11:AI11)</f>
        <v>0</v>
      </c>
      <c r="AJ10" s="28"/>
      <c r="AK10" s="27">
        <f>SUM(AK11:AK11)</f>
        <v>0</v>
      </c>
      <c r="AL10" s="27">
        <f>SUM(AL11:AL11)</f>
        <v>0</v>
      </c>
      <c r="AM10" s="27">
        <f>SUM(AM11:AM11)</f>
        <v>0</v>
      </c>
      <c r="AN10" s="27">
        <f>SUM(AN11:AN11)</f>
        <v>0</v>
      </c>
      <c r="AO10" s="28"/>
      <c r="AP10" s="27">
        <f>SUM(AP11:AP11)</f>
        <v>0</v>
      </c>
      <c r="AQ10" s="27">
        <f>SUM(AQ11:AQ11)</f>
        <v>0</v>
      </c>
      <c r="AR10" s="28"/>
      <c r="AS10" s="27">
        <f>SUM(AS11:AS11)</f>
        <v>0</v>
      </c>
      <c r="AT10" s="27">
        <f>SUM(AT11:AT11)</f>
        <v>6405617.7400000002</v>
      </c>
      <c r="AU10" s="29"/>
      <c r="AV10" s="30"/>
      <c r="AW10" s="31"/>
      <c r="AX10" s="31"/>
      <c r="AY10" s="31"/>
    </row>
    <row r="11" spans="1:51" s="46" customFormat="1" ht="137.44999999999999" customHeight="1">
      <c r="A11" s="32" t="s">
        <v>24</v>
      </c>
      <c r="B11" s="33" t="s">
        <v>25</v>
      </c>
      <c r="C11" s="34" t="s">
        <v>26</v>
      </c>
      <c r="D11" s="35" t="s">
        <v>27</v>
      </c>
      <c r="E11" s="36" t="s">
        <v>28</v>
      </c>
      <c r="F11" s="37">
        <v>1691242.87</v>
      </c>
      <c r="G11" s="38">
        <v>1797212.87</v>
      </c>
      <c r="H11" s="39">
        <v>115860</v>
      </c>
      <c r="I11" s="39" t="s">
        <v>29</v>
      </c>
      <c r="J11" s="39">
        <v>0</v>
      </c>
      <c r="K11" s="39"/>
      <c r="L11" s="39"/>
      <c r="M11" s="40">
        <f>F11+G11+H11+J11+K11</f>
        <v>3604315.74</v>
      </c>
      <c r="N11" s="41">
        <f>89406+24357</f>
        <v>113763</v>
      </c>
      <c r="O11" s="41">
        <v>2513749</v>
      </c>
      <c r="P11" s="41">
        <v>173790</v>
      </c>
      <c r="Q11" s="39" t="s">
        <v>29</v>
      </c>
      <c r="R11" s="39"/>
      <c r="S11" s="39"/>
      <c r="T11" s="39"/>
      <c r="U11" s="40">
        <f>N11+O11+P11+R11+S11</f>
        <v>2801302</v>
      </c>
      <c r="V11" s="41"/>
      <c r="W11" s="41"/>
      <c r="X11" s="41"/>
      <c r="Y11" s="39"/>
      <c r="Z11" s="39"/>
      <c r="AA11" s="39"/>
      <c r="AB11" s="39"/>
      <c r="AC11" s="40">
        <f>V11+W11+X11+Z11+AA11</f>
        <v>0</v>
      </c>
      <c r="AD11" s="41"/>
      <c r="AE11" s="41"/>
      <c r="AF11" s="41"/>
      <c r="AG11" s="39"/>
      <c r="AH11" s="39"/>
      <c r="AI11" s="39"/>
      <c r="AJ11" s="39"/>
      <c r="AK11" s="40">
        <f>AD11+AE11+AF11+AH11+AI11</f>
        <v>0</v>
      </c>
      <c r="AL11" s="41"/>
      <c r="AM11" s="41"/>
      <c r="AN11" s="41"/>
      <c r="AO11" s="39"/>
      <c r="AP11" s="39"/>
      <c r="AQ11" s="39"/>
      <c r="AR11" s="39"/>
      <c r="AS11" s="40">
        <f>AL11+AM11+AN11+AP11+AQ11</f>
        <v>0</v>
      </c>
      <c r="AT11" s="39">
        <f>AC11+U11+M11+AK11+AS11</f>
        <v>6405617.7400000002</v>
      </c>
      <c r="AU11" s="42" t="s">
        <v>30</v>
      </c>
      <c r="AV11" s="43" t="s">
        <v>31</v>
      </c>
      <c r="AW11" s="44" t="s">
        <v>32</v>
      </c>
      <c r="AX11" s="45" t="s">
        <v>33</v>
      </c>
      <c r="AY11" s="45" t="s">
        <v>34</v>
      </c>
    </row>
    <row r="12" spans="1:51" s="22" customFormat="1" ht="24">
      <c r="A12" s="23"/>
      <c r="B12" s="24" t="s">
        <v>35</v>
      </c>
      <c r="C12" s="25"/>
      <c r="D12" s="25"/>
      <c r="E12" s="26"/>
      <c r="F12" s="27">
        <f>SUM(F13:F16)</f>
        <v>0</v>
      </c>
      <c r="G12" s="27">
        <f>SUM(G13:G16)</f>
        <v>0</v>
      </c>
      <c r="H12" s="27">
        <f>SUM(H13:H16)</f>
        <v>0</v>
      </c>
      <c r="I12" s="28"/>
      <c r="J12" s="27">
        <f>SUM(J13:J16)</f>
        <v>0</v>
      </c>
      <c r="K12" s="27">
        <f>SUM(K13:K16)</f>
        <v>0</v>
      </c>
      <c r="L12" s="28"/>
      <c r="M12" s="27">
        <f>SUM(M13:M16)</f>
        <v>0</v>
      </c>
      <c r="N12" s="27">
        <f>SUM(N13:N16)</f>
        <v>41210</v>
      </c>
      <c r="O12" s="27">
        <f>SUM(O13:O16)</f>
        <v>0</v>
      </c>
      <c r="P12" s="27">
        <f>SUM(P13:P16)</f>
        <v>0</v>
      </c>
      <c r="Q12" s="28"/>
      <c r="R12" s="27">
        <f>SUM(R13:R16)</f>
        <v>0</v>
      </c>
      <c r="S12" s="27">
        <f>SUM(S13:S16)</f>
        <v>0</v>
      </c>
      <c r="T12" s="28"/>
      <c r="U12" s="27">
        <f>SUM(U13:U16)</f>
        <v>41210</v>
      </c>
      <c r="V12" s="27">
        <f>SUM(V13:V16)</f>
        <v>3000</v>
      </c>
      <c r="W12" s="27">
        <f>SUM(W13:W16)</f>
        <v>0</v>
      </c>
      <c r="X12" s="27">
        <f>SUM(X13:X16)</f>
        <v>0</v>
      </c>
      <c r="Y12" s="28"/>
      <c r="Z12" s="27">
        <f>SUM(Z13:Z16)</f>
        <v>0</v>
      </c>
      <c r="AA12" s="27">
        <f>SUM(AA13:AA16)</f>
        <v>0</v>
      </c>
      <c r="AB12" s="28"/>
      <c r="AC12" s="27">
        <f>SUM(AC13:AC16)</f>
        <v>3000</v>
      </c>
      <c r="AD12" s="27">
        <f>SUM(AD13:AD16)</f>
        <v>0</v>
      </c>
      <c r="AE12" s="27">
        <f>SUM(AE13:AE16)</f>
        <v>0</v>
      </c>
      <c r="AF12" s="27">
        <f>SUM(AF13:AF16)</f>
        <v>0</v>
      </c>
      <c r="AG12" s="28"/>
      <c r="AH12" s="27">
        <f>SUM(AH13:AH16)</f>
        <v>0</v>
      </c>
      <c r="AI12" s="27">
        <f>SUM(AI13:AI16)</f>
        <v>0</v>
      </c>
      <c r="AJ12" s="28"/>
      <c r="AK12" s="27">
        <f>SUM(AK13:AK16)</f>
        <v>0</v>
      </c>
      <c r="AL12" s="27">
        <f>SUM(AL13:AL16)</f>
        <v>0</v>
      </c>
      <c r="AM12" s="27">
        <f>SUM(AM13:AM16)</f>
        <v>0</v>
      </c>
      <c r="AN12" s="27">
        <f>SUM(AN13:AN16)</f>
        <v>0</v>
      </c>
      <c r="AO12" s="28"/>
      <c r="AP12" s="27">
        <f>SUM(AP13:AP16)</f>
        <v>0</v>
      </c>
      <c r="AQ12" s="27">
        <f>SUM(AQ13:AQ16)</f>
        <v>0</v>
      </c>
      <c r="AR12" s="28"/>
      <c r="AS12" s="27">
        <f>SUM(AS13:AS16)</f>
        <v>0</v>
      </c>
      <c r="AT12" s="27">
        <f>SUM(AT13:AT16)</f>
        <v>44210</v>
      </c>
      <c r="AU12" s="29"/>
      <c r="AV12" s="30"/>
      <c r="AW12" s="31"/>
      <c r="AX12" s="31"/>
      <c r="AY12" s="31"/>
    </row>
    <row r="13" spans="1:51" s="46" customFormat="1">
      <c r="A13" s="536" t="s">
        <v>1918</v>
      </c>
      <c r="B13" s="677" t="s">
        <v>1932</v>
      </c>
      <c r="C13" s="678"/>
      <c r="D13" s="678"/>
      <c r="E13" s="678"/>
      <c r="F13" s="678"/>
      <c r="G13" s="678"/>
      <c r="H13" s="678"/>
      <c r="I13" s="678"/>
      <c r="J13" s="678"/>
      <c r="K13" s="678"/>
      <c r="L13" s="678"/>
      <c r="M13" s="678"/>
      <c r="N13" s="678"/>
      <c r="O13" s="678"/>
      <c r="P13" s="678"/>
      <c r="Q13" s="678"/>
      <c r="R13" s="678"/>
      <c r="S13" s="678"/>
      <c r="T13" s="678"/>
      <c r="U13" s="678"/>
      <c r="V13" s="678"/>
      <c r="W13" s="678"/>
      <c r="X13" s="678"/>
      <c r="Y13" s="678"/>
      <c r="Z13" s="678"/>
      <c r="AA13" s="678"/>
      <c r="AB13" s="678"/>
      <c r="AC13" s="678"/>
      <c r="AD13" s="678"/>
      <c r="AE13" s="678"/>
      <c r="AF13" s="678"/>
      <c r="AG13" s="678"/>
      <c r="AH13" s="678"/>
      <c r="AI13" s="678"/>
      <c r="AJ13" s="678"/>
      <c r="AK13" s="678"/>
      <c r="AL13" s="678"/>
      <c r="AM13" s="678"/>
      <c r="AN13" s="678"/>
      <c r="AO13" s="678"/>
      <c r="AP13" s="678"/>
      <c r="AQ13" s="678"/>
      <c r="AR13" s="678"/>
      <c r="AS13" s="678"/>
      <c r="AT13" s="678"/>
      <c r="AU13" s="678"/>
      <c r="AV13" s="678"/>
      <c r="AW13" s="678"/>
      <c r="AX13" s="678"/>
      <c r="AY13" s="679"/>
    </row>
    <row r="14" spans="1:51" s="58" customFormat="1" ht="48">
      <c r="A14" s="47" t="s">
        <v>38</v>
      </c>
      <c r="B14" s="48" t="s">
        <v>39</v>
      </c>
      <c r="C14" s="49" t="s">
        <v>36</v>
      </c>
      <c r="D14" s="50" t="s">
        <v>40</v>
      </c>
      <c r="E14" s="51" t="s">
        <v>41</v>
      </c>
      <c r="F14" s="52"/>
      <c r="G14" s="53"/>
      <c r="H14" s="53"/>
      <c r="I14" s="53"/>
      <c r="J14" s="53"/>
      <c r="K14" s="53"/>
      <c r="L14" s="53"/>
      <c r="M14" s="40">
        <f>F14+G14+H14+J14+K14</f>
        <v>0</v>
      </c>
      <c r="N14" s="52">
        <v>13500</v>
      </c>
      <c r="O14" s="53"/>
      <c r="P14" s="53"/>
      <c r="Q14" s="53"/>
      <c r="R14" s="53"/>
      <c r="S14" s="53"/>
      <c r="T14" s="53"/>
      <c r="U14" s="40">
        <f>N14+O14+P14+R14+S14</f>
        <v>13500</v>
      </c>
      <c r="V14" s="52"/>
      <c r="W14" s="53"/>
      <c r="X14" s="53"/>
      <c r="Y14" s="53"/>
      <c r="Z14" s="53"/>
      <c r="AA14" s="53"/>
      <c r="AB14" s="53"/>
      <c r="AC14" s="40">
        <f>V14+W14+X14+Z14+AA14</f>
        <v>0</v>
      </c>
      <c r="AD14" s="52"/>
      <c r="AE14" s="53"/>
      <c r="AF14" s="53"/>
      <c r="AG14" s="53"/>
      <c r="AH14" s="53"/>
      <c r="AI14" s="53"/>
      <c r="AJ14" s="53"/>
      <c r="AK14" s="40">
        <f>AD14+AE14+AF14+AH14+AI14</f>
        <v>0</v>
      </c>
      <c r="AL14" s="52"/>
      <c r="AM14" s="53"/>
      <c r="AN14" s="53"/>
      <c r="AO14" s="53"/>
      <c r="AP14" s="53"/>
      <c r="AQ14" s="53"/>
      <c r="AR14" s="53"/>
      <c r="AS14" s="40">
        <f>AL14+AM14+AN14+AP14+AQ14</f>
        <v>0</v>
      </c>
      <c r="AT14" s="39">
        <f>AC14+U14+M14+AK14+AS14</f>
        <v>13500</v>
      </c>
      <c r="AU14" s="54" t="s">
        <v>42</v>
      </c>
      <c r="AV14" s="55" t="s">
        <v>43</v>
      </c>
      <c r="AW14" s="56" t="s">
        <v>44</v>
      </c>
      <c r="AX14" s="57"/>
      <c r="AY14" s="57"/>
    </row>
    <row r="15" spans="1:51" s="58" customFormat="1" ht="60">
      <c r="A15" s="47" t="s">
        <v>45</v>
      </c>
      <c r="B15" s="59" t="s">
        <v>46</v>
      </c>
      <c r="C15" s="60" t="s">
        <v>47</v>
      </c>
      <c r="D15" s="56" t="s">
        <v>37</v>
      </c>
      <c r="E15" s="61" t="s">
        <v>48</v>
      </c>
      <c r="F15" s="62"/>
      <c r="G15" s="63"/>
      <c r="H15" s="63"/>
      <c r="I15" s="63"/>
      <c r="J15" s="63"/>
      <c r="K15" s="63"/>
      <c r="L15" s="63"/>
      <c r="M15" s="40">
        <f>F15+G15+H15+J15+K15</f>
        <v>0</v>
      </c>
      <c r="N15" s="62">
        <v>25710</v>
      </c>
      <c r="O15" s="63"/>
      <c r="P15" s="63"/>
      <c r="Q15" s="63"/>
      <c r="R15" s="63"/>
      <c r="S15" s="63"/>
      <c r="T15" s="63"/>
      <c r="U15" s="40">
        <f>N15+O15+P15+R15+S15</f>
        <v>25710</v>
      </c>
      <c r="V15" s="62"/>
      <c r="W15" s="63"/>
      <c r="X15" s="63"/>
      <c r="Y15" s="63"/>
      <c r="Z15" s="63"/>
      <c r="AA15" s="63"/>
      <c r="AB15" s="63"/>
      <c r="AC15" s="40">
        <f>V15+W15+X15+Z15+AA15</f>
        <v>0</v>
      </c>
      <c r="AD15" s="62"/>
      <c r="AE15" s="63"/>
      <c r="AF15" s="63"/>
      <c r="AG15" s="63"/>
      <c r="AH15" s="63"/>
      <c r="AI15" s="63"/>
      <c r="AJ15" s="63"/>
      <c r="AK15" s="40">
        <f>AD15+AE15+AF15+AH15+AI15</f>
        <v>0</v>
      </c>
      <c r="AL15" s="62"/>
      <c r="AM15" s="63"/>
      <c r="AN15" s="63"/>
      <c r="AO15" s="63"/>
      <c r="AP15" s="63"/>
      <c r="AQ15" s="63"/>
      <c r="AR15" s="63"/>
      <c r="AS15" s="40">
        <f>AL15+AM15+AN15+AP15+AQ15</f>
        <v>0</v>
      </c>
      <c r="AT15" s="39">
        <f t="shared" ref="AT15:AT19" si="0">AC15+U15+M15+AK15+AS15</f>
        <v>25710</v>
      </c>
      <c r="AU15" s="64" t="s">
        <v>49</v>
      </c>
      <c r="AV15" s="55" t="s">
        <v>43</v>
      </c>
      <c r="AW15" s="56" t="s">
        <v>50</v>
      </c>
      <c r="AX15" s="57"/>
      <c r="AY15" s="57"/>
    </row>
    <row r="16" spans="1:51" s="58" customFormat="1" ht="84">
      <c r="A16" s="47" t="s">
        <v>51</v>
      </c>
      <c r="B16" s="59" t="s">
        <v>52</v>
      </c>
      <c r="C16" s="65" t="s">
        <v>53</v>
      </c>
      <c r="D16" s="66" t="s">
        <v>40</v>
      </c>
      <c r="E16" s="51" t="s">
        <v>41</v>
      </c>
      <c r="F16" s="52"/>
      <c r="G16" s="52"/>
      <c r="H16" s="52"/>
      <c r="I16" s="53"/>
      <c r="J16" s="52"/>
      <c r="K16" s="52"/>
      <c r="L16" s="53"/>
      <c r="M16" s="40">
        <f>F16+G16+H16+J16+K16</f>
        <v>0</v>
      </c>
      <c r="N16" s="52">
        <v>2000</v>
      </c>
      <c r="O16" s="52"/>
      <c r="P16" s="52"/>
      <c r="Q16" s="39"/>
      <c r="R16" s="37"/>
      <c r="S16" s="37"/>
      <c r="T16" s="39"/>
      <c r="U16" s="40">
        <f>N16+O16+P16+R16+S16</f>
        <v>2000</v>
      </c>
      <c r="V16" s="37">
        <v>3000</v>
      </c>
      <c r="W16" s="37"/>
      <c r="X16" s="52"/>
      <c r="Y16" s="53"/>
      <c r="Z16" s="52"/>
      <c r="AA16" s="52"/>
      <c r="AB16" s="53"/>
      <c r="AC16" s="40">
        <f>V16+W16+X16+Z16+AA16</f>
        <v>3000</v>
      </c>
      <c r="AD16" s="37"/>
      <c r="AE16" s="37"/>
      <c r="AF16" s="52"/>
      <c r="AG16" s="53"/>
      <c r="AH16" s="52"/>
      <c r="AI16" s="52"/>
      <c r="AJ16" s="53"/>
      <c r="AK16" s="40">
        <f>AD16+AE16+AF16+AH16+AI16</f>
        <v>0</v>
      </c>
      <c r="AL16" s="37"/>
      <c r="AM16" s="37"/>
      <c r="AN16" s="52"/>
      <c r="AO16" s="53"/>
      <c r="AP16" s="52"/>
      <c r="AQ16" s="52"/>
      <c r="AR16" s="53"/>
      <c r="AS16" s="40">
        <f>AL16+AM16+AN16+AP16+AQ16</f>
        <v>0</v>
      </c>
      <c r="AT16" s="39">
        <f t="shared" si="0"/>
        <v>5000</v>
      </c>
      <c r="AU16" s="54" t="s">
        <v>54</v>
      </c>
      <c r="AV16" s="55" t="s">
        <v>55</v>
      </c>
      <c r="AW16" s="56" t="s">
        <v>44</v>
      </c>
      <c r="AX16" s="57"/>
      <c r="AY16" s="57"/>
    </row>
    <row r="17" spans="1:51" s="22" customFormat="1" ht="24">
      <c r="A17" s="23"/>
      <c r="B17" s="24" t="s">
        <v>56</v>
      </c>
      <c r="C17" s="25"/>
      <c r="D17" s="25"/>
      <c r="E17" s="26"/>
      <c r="F17" s="27">
        <f>SUM(F18:F20)</f>
        <v>0</v>
      </c>
      <c r="G17" s="27">
        <f>SUM(G18:G20)</f>
        <v>0</v>
      </c>
      <c r="H17" s="27">
        <f>SUM(H18:H20)</f>
        <v>0</v>
      </c>
      <c r="I17" s="28"/>
      <c r="J17" s="27">
        <f>SUM(J18:J20)</f>
        <v>0</v>
      </c>
      <c r="K17" s="27">
        <f>SUM(K18:K20)</f>
        <v>0</v>
      </c>
      <c r="L17" s="28"/>
      <c r="M17" s="27">
        <f>SUM(M18:M20)</f>
        <v>0</v>
      </c>
      <c r="N17" s="27">
        <f>SUM(N18:N20)</f>
        <v>94000</v>
      </c>
      <c r="O17" s="27">
        <f>SUM(O18:O20)</f>
        <v>0</v>
      </c>
      <c r="P17" s="27">
        <f>SUM(P18:P20)</f>
        <v>0</v>
      </c>
      <c r="Q17" s="28"/>
      <c r="R17" s="27">
        <f>SUM(R18:R20)</f>
        <v>0</v>
      </c>
      <c r="S17" s="27">
        <f>SUM(S18:S20)</f>
        <v>0</v>
      </c>
      <c r="T17" s="28"/>
      <c r="U17" s="27">
        <f>SUM(U18:U20)</f>
        <v>94000</v>
      </c>
      <c r="V17" s="27">
        <f>SUM(V18:V20)</f>
        <v>0</v>
      </c>
      <c r="W17" s="27">
        <f>SUM(W18:W20)</f>
        <v>0</v>
      </c>
      <c r="X17" s="27">
        <f>SUM(X18:X20)</f>
        <v>0</v>
      </c>
      <c r="Y17" s="28"/>
      <c r="Z17" s="27">
        <f>SUM(Z18:Z20)</f>
        <v>0</v>
      </c>
      <c r="AA17" s="27">
        <f>SUM(AA18:AA20)</f>
        <v>0</v>
      </c>
      <c r="AB17" s="28"/>
      <c r="AC17" s="27">
        <f>SUM(AC18:AC20)</f>
        <v>0</v>
      </c>
      <c r="AD17" s="27">
        <f>SUM(AD18:AD20)</f>
        <v>53061.279999999999</v>
      </c>
      <c r="AE17" s="27">
        <f>SUM(AE18:AE20)</f>
        <v>0</v>
      </c>
      <c r="AF17" s="27">
        <f>SUM(AF18:AF20)</f>
        <v>50812.12</v>
      </c>
      <c r="AG17" s="28"/>
      <c r="AH17" s="27">
        <f>SUM(AH18:AH20)</f>
        <v>13883.539999999999</v>
      </c>
      <c r="AI17" s="27">
        <f>SUM(AI18:AI20)</f>
        <v>0</v>
      </c>
      <c r="AJ17" s="28"/>
      <c r="AK17" s="27">
        <f>SUM(AK18:AK20)</f>
        <v>117756.93999999999</v>
      </c>
      <c r="AL17" s="27">
        <f>SUM(AL18:AL20)</f>
        <v>0</v>
      </c>
      <c r="AM17" s="27">
        <f>SUM(AM18:AM20)</f>
        <v>2008669.45</v>
      </c>
      <c r="AN17" s="27">
        <f>SUM(AN18:AN20)</f>
        <v>1681835.24</v>
      </c>
      <c r="AO17" s="28"/>
      <c r="AP17" s="27">
        <f>SUM(AP18:AP20)</f>
        <v>459501.15</v>
      </c>
      <c r="AQ17" s="27">
        <f>SUM(AQ18:AQ20)</f>
        <v>0</v>
      </c>
      <c r="AR17" s="28"/>
      <c r="AS17" s="27">
        <f>SUM(AS18:AS20)</f>
        <v>4150005.84</v>
      </c>
      <c r="AT17" s="27">
        <f>SUM(AT18:AT20)</f>
        <v>4361762.78</v>
      </c>
      <c r="AU17" s="29"/>
      <c r="AV17" s="30"/>
      <c r="AW17" s="31"/>
      <c r="AX17" s="31"/>
      <c r="AY17" s="31"/>
    </row>
    <row r="18" spans="1:51" ht="36">
      <c r="A18" s="67" t="s">
        <v>57</v>
      </c>
      <c r="B18" s="33" t="s">
        <v>58</v>
      </c>
      <c r="C18" s="65" t="s">
        <v>59</v>
      </c>
      <c r="D18" s="65" t="s">
        <v>37</v>
      </c>
      <c r="E18" s="61" t="s">
        <v>60</v>
      </c>
      <c r="F18" s="52"/>
      <c r="G18" s="52"/>
      <c r="H18" s="52"/>
      <c r="I18" s="53"/>
      <c r="J18" s="52"/>
      <c r="K18" s="52"/>
      <c r="L18" s="53"/>
      <c r="M18" s="40">
        <f>F18+G18+H18+J18+K18</f>
        <v>0</v>
      </c>
      <c r="N18" s="62">
        <v>88000</v>
      </c>
      <c r="O18" s="52"/>
      <c r="P18" s="52"/>
      <c r="Q18" s="53"/>
      <c r="R18" s="52"/>
      <c r="S18" s="52"/>
      <c r="T18" s="53"/>
      <c r="U18" s="40">
        <f>N18+O18+P18+R18+S18</f>
        <v>88000</v>
      </c>
      <c r="V18" s="62"/>
      <c r="W18" s="52"/>
      <c r="X18" s="52"/>
      <c r="Y18" s="53"/>
      <c r="Z18" s="52"/>
      <c r="AA18" s="52"/>
      <c r="AB18" s="53"/>
      <c r="AC18" s="40">
        <f>V18+W18+X18+Z18+AA18</f>
        <v>0</v>
      </c>
      <c r="AD18" s="62"/>
      <c r="AE18" s="52"/>
      <c r="AF18" s="52"/>
      <c r="AG18" s="53"/>
      <c r="AH18" s="52"/>
      <c r="AI18" s="52"/>
      <c r="AJ18" s="53"/>
      <c r="AK18" s="40">
        <f>AD18+AE18+AF18+AH18+AI18</f>
        <v>0</v>
      </c>
      <c r="AL18" s="62"/>
      <c r="AM18" s="52"/>
      <c r="AN18" s="52"/>
      <c r="AO18" s="53"/>
      <c r="AP18" s="52"/>
      <c r="AQ18" s="52"/>
      <c r="AR18" s="53"/>
      <c r="AS18" s="40">
        <f>AL18+AM18+AN18+AP18+AQ18</f>
        <v>0</v>
      </c>
      <c r="AT18" s="39">
        <f t="shared" si="0"/>
        <v>88000</v>
      </c>
      <c r="AU18" s="54" t="s">
        <v>61</v>
      </c>
      <c r="AV18" s="55">
        <v>2021</v>
      </c>
      <c r="AW18" s="56" t="s">
        <v>62</v>
      </c>
      <c r="AX18" s="57"/>
      <c r="AY18" s="57"/>
    </row>
    <row r="19" spans="1:51" s="58" customFormat="1" ht="48">
      <c r="A19" s="67" t="s">
        <v>63</v>
      </c>
      <c r="B19" s="59" t="s">
        <v>64</v>
      </c>
      <c r="C19" s="56" t="s">
        <v>59</v>
      </c>
      <c r="D19" s="65" t="s">
        <v>37</v>
      </c>
      <c r="E19" s="68" t="s">
        <v>65</v>
      </c>
      <c r="F19" s="62"/>
      <c r="G19" s="63"/>
      <c r="H19" s="63"/>
      <c r="I19" s="63"/>
      <c r="J19" s="63"/>
      <c r="K19" s="63"/>
      <c r="L19" s="63"/>
      <c r="M19" s="40">
        <f>F19+G19+H19+J19+K19</f>
        <v>0</v>
      </c>
      <c r="N19" s="62">
        <v>6000</v>
      </c>
      <c r="O19" s="63"/>
      <c r="P19" s="63"/>
      <c r="Q19" s="63"/>
      <c r="R19" s="63"/>
      <c r="S19" s="63"/>
      <c r="T19" s="63"/>
      <c r="U19" s="40">
        <f>N19+O19+P19+R19+S19</f>
        <v>6000</v>
      </c>
      <c r="V19" s="62"/>
      <c r="W19" s="63"/>
      <c r="X19" s="63"/>
      <c r="Y19" s="63"/>
      <c r="Z19" s="63"/>
      <c r="AA19" s="63"/>
      <c r="AB19" s="63"/>
      <c r="AC19" s="40">
        <f>V19+W19+X19+Z19+AA19</f>
        <v>0</v>
      </c>
      <c r="AD19" s="62"/>
      <c r="AE19" s="63"/>
      <c r="AF19" s="63"/>
      <c r="AG19" s="63"/>
      <c r="AH19" s="63"/>
      <c r="AI19" s="63"/>
      <c r="AJ19" s="63"/>
      <c r="AK19" s="40">
        <f>AD19+AE19+AF19+AH19+AI19</f>
        <v>0</v>
      </c>
      <c r="AL19" s="62"/>
      <c r="AM19" s="63"/>
      <c r="AN19" s="63"/>
      <c r="AO19" s="63"/>
      <c r="AP19" s="63"/>
      <c r="AQ19" s="63"/>
      <c r="AR19" s="63"/>
      <c r="AS19" s="40">
        <f>AL19+AM19+AN19+AP19+AQ19</f>
        <v>0</v>
      </c>
      <c r="AT19" s="39">
        <f t="shared" si="0"/>
        <v>6000</v>
      </c>
      <c r="AU19" s="64" t="s">
        <v>66</v>
      </c>
      <c r="AV19" s="55">
        <v>2021</v>
      </c>
      <c r="AW19" s="56" t="s">
        <v>67</v>
      </c>
      <c r="AX19" s="57"/>
      <c r="AY19" s="57"/>
    </row>
    <row r="20" spans="1:51" s="70" customFormat="1" ht="65.25" customHeight="1">
      <c r="A20" s="669" t="s">
        <v>68</v>
      </c>
      <c r="B20" s="33" t="s">
        <v>2055</v>
      </c>
      <c r="C20" s="35" t="s">
        <v>59</v>
      </c>
      <c r="D20" s="35" t="s">
        <v>27</v>
      </c>
      <c r="E20" s="670" t="s">
        <v>60</v>
      </c>
      <c r="F20" s="37">
        <v>0</v>
      </c>
      <c r="G20" s="39"/>
      <c r="H20" s="39"/>
      <c r="I20" s="39"/>
      <c r="J20" s="39"/>
      <c r="K20" s="39"/>
      <c r="L20" s="39"/>
      <c r="M20" s="40">
        <f>F20+G20+H20+J20+K20</f>
        <v>0</v>
      </c>
      <c r="N20" s="37"/>
      <c r="O20" s="39">
        <v>0</v>
      </c>
      <c r="P20" s="39"/>
      <c r="Q20" s="39"/>
      <c r="R20" s="39"/>
      <c r="S20" s="39"/>
      <c r="T20" s="39"/>
      <c r="U20" s="40">
        <f>N20+O20+P20+R20+S20</f>
        <v>0</v>
      </c>
      <c r="V20" s="39"/>
      <c r="W20" s="39"/>
      <c r="X20" s="39"/>
      <c r="Y20" s="39"/>
      <c r="Z20" s="39"/>
      <c r="AA20" s="39"/>
      <c r="AB20" s="39"/>
      <c r="AC20" s="40">
        <f>V20+W20+X20+Z20+AA20</f>
        <v>0</v>
      </c>
      <c r="AD20" s="39">
        <v>53061.279999999999</v>
      </c>
      <c r="AE20" s="39">
        <v>0</v>
      </c>
      <c r="AF20" s="39">
        <v>50812.12</v>
      </c>
      <c r="AG20" s="671" t="s">
        <v>2056</v>
      </c>
      <c r="AH20" s="39">
        <f>11987.65+1895.89</f>
        <v>13883.539999999999</v>
      </c>
      <c r="AI20" s="39"/>
      <c r="AJ20" s="39"/>
      <c r="AK20" s="40">
        <f>AD20+AE20+AF20+AH20+AI20</f>
        <v>117756.93999999999</v>
      </c>
      <c r="AL20" s="39"/>
      <c r="AM20" s="39">
        <f>1756163.67+217999.78+34506</f>
        <v>2008669.45</v>
      </c>
      <c r="AN20" s="39">
        <v>1681835.24</v>
      </c>
      <c r="AO20" s="39"/>
      <c r="AP20" s="39">
        <f>396751.03+62750.12</f>
        <v>459501.15</v>
      </c>
      <c r="AQ20" s="39"/>
      <c r="AR20" s="39"/>
      <c r="AS20" s="40">
        <f>AL20+AM20+AN20+AP20+AQ20</f>
        <v>4150005.84</v>
      </c>
      <c r="AT20" s="39">
        <f>AC20+U20+M20+AK20+AS20</f>
        <v>4267762.78</v>
      </c>
      <c r="AU20" s="672" t="s">
        <v>2057</v>
      </c>
      <c r="AV20" s="672" t="s">
        <v>2058</v>
      </c>
      <c r="AW20" s="673" t="s">
        <v>70</v>
      </c>
      <c r="AX20" s="674"/>
      <c r="AY20" s="674"/>
    </row>
    <row r="21" spans="1:51" s="618" customFormat="1" ht="27.75" customHeight="1">
      <c r="A21" s="695" t="s">
        <v>2063</v>
      </c>
      <c r="B21" s="696"/>
      <c r="C21" s="696"/>
      <c r="D21" s="696"/>
      <c r="E21" s="696"/>
      <c r="F21" s="696"/>
      <c r="G21" s="696"/>
      <c r="H21" s="696"/>
      <c r="I21" s="696"/>
      <c r="J21" s="696"/>
      <c r="K21" s="696"/>
      <c r="L21" s="696"/>
      <c r="M21" s="696"/>
      <c r="N21" s="696"/>
      <c r="O21" s="696"/>
      <c r="P21" s="696"/>
      <c r="Q21" s="696"/>
      <c r="R21" s="696"/>
      <c r="S21" s="696"/>
      <c r="T21" s="696"/>
      <c r="U21" s="696"/>
      <c r="V21" s="696"/>
      <c r="W21" s="696"/>
      <c r="X21" s="696"/>
      <c r="Y21" s="696"/>
      <c r="Z21" s="696"/>
      <c r="AA21" s="696"/>
      <c r="AB21" s="696"/>
      <c r="AC21" s="696"/>
      <c r="AD21" s="696"/>
      <c r="AE21" s="696"/>
      <c r="AF21" s="696"/>
      <c r="AG21" s="696"/>
      <c r="AH21" s="696"/>
      <c r="AI21" s="696"/>
      <c r="AJ21" s="696"/>
      <c r="AK21" s="696"/>
      <c r="AL21" s="696"/>
      <c r="AM21" s="696"/>
      <c r="AN21" s="696"/>
      <c r="AO21" s="696"/>
      <c r="AP21" s="696"/>
      <c r="AQ21" s="696"/>
      <c r="AR21" s="696"/>
      <c r="AS21" s="696"/>
      <c r="AT21" s="696"/>
      <c r="AU21" s="696"/>
      <c r="AV21" s="696"/>
      <c r="AW21" s="696"/>
      <c r="AX21" s="696"/>
      <c r="AY21" s="697"/>
    </row>
    <row r="22" spans="1:51" s="22" customFormat="1" ht="24">
      <c r="A22" s="23"/>
      <c r="B22" s="24" t="s">
        <v>71</v>
      </c>
      <c r="C22" s="25"/>
      <c r="D22" s="25"/>
      <c r="E22" s="26"/>
      <c r="F22" s="27">
        <f>SUM(F23:F23)</f>
        <v>0</v>
      </c>
      <c r="G22" s="27">
        <f>SUM(G23:G23)</f>
        <v>0</v>
      </c>
      <c r="H22" s="27">
        <f>SUM(H23:H23)</f>
        <v>0</v>
      </c>
      <c r="I22" s="28"/>
      <c r="J22" s="27">
        <f>SUM(J23:J23)</f>
        <v>0</v>
      </c>
      <c r="K22" s="27">
        <f>SUM(K23:K23)</f>
        <v>0</v>
      </c>
      <c r="L22" s="28"/>
      <c r="M22" s="27">
        <f>SUM(M23:M23)</f>
        <v>0</v>
      </c>
      <c r="N22" s="27">
        <f>SUM(N23:N23)</f>
        <v>0</v>
      </c>
      <c r="O22" s="27">
        <f>SUM(O23:O23)</f>
        <v>0</v>
      </c>
      <c r="P22" s="27">
        <f>SUM(P23:P23)</f>
        <v>0</v>
      </c>
      <c r="Q22" s="28"/>
      <c r="R22" s="27">
        <f>SUM(R23:R23)</f>
        <v>0</v>
      </c>
      <c r="S22" s="27">
        <f>SUM(S23:S23)</f>
        <v>0</v>
      </c>
      <c r="T22" s="28"/>
      <c r="U22" s="27">
        <f>SUM(U23:U23)</f>
        <v>0</v>
      </c>
      <c r="V22" s="27">
        <f>SUM(V23:V23)</f>
        <v>0</v>
      </c>
      <c r="W22" s="27">
        <f>SUM(W23:W23)</f>
        <v>0</v>
      </c>
      <c r="X22" s="27">
        <f>SUM(X23:X23)</f>
        <v>0</v>
      </c>
      <c r="Y22" s="28"/>
      <c r="Z22" s="27">
        <f>SUM(Z23:Z23)</f>
        <v>0</v>
      </c>
      <c r="AA22" s="27">
        <f>SUM(AA23:AA23)</f>
        <v>0</v>
      </c>
      <c r="AB22" s="28"/>
      <c r="AC22" s="27">
        <f>SUM(AC23:AC23)</f>
        <v>0</v>
      </c>
      <c r="AD22" s="27">
        <f>SUM(AD23:AD23)</f>
        <v>0</v>
      </c>
      <c r="AE22" s="27">
        <f>SUM(AE23:AE23)</f>
        <v>0</v>
      </c>
      <c r="AF22" s="27">
        <f>SUM(AF23:AF23)</f>
        <v>0</v>
      </c>
      <c r="AG22" s="28"/>
      <c r="AH22" s="27">
        <f>SUM(AH23:AH23)</f>
        <v>0</v>
      </c>
      <c r="AI22" s="27">
        <f>SUM(AI23:AI23)</f>
        <v>0</v>
      </c>
      <c r="AJ22" s="28"/>
      <c r="AK22" s="27">
        <f>SUM(AK23:AK23)</f>
        <v>0</v>
      </c>
      <c r="AL22" s="27">
        <f>SUM(AL23:AL23)</f>
        <v>0</v>
      </c>
      <c r="AM22" s="27">
        <f>SUM(AM23:AM23)</f>
        <v>0</v>
      </c>
      <c r="AN22" s="27">
        <f>SUM(AN23:AN23)</f>
        <v>0</v>
      </c>
      <c r="AO22" s="28"/>
      <c r="AP22" s="27">
        <f>SUM(AP23:AP23)</f>
        <v>0</v>
      </c>
      <c r="AQ22" s="27">
        <f>SUM(AQ23:AQ23)</f>
        <v>0</v>
      </c>
      <c r="AR22" s="28"/>
      <c r="AS22" s="27">
        <f>SUM(AS23:AS23)</f>
        <v>0</v>
      </c>
      <c r="AT22" s="27">
        <f>SUM(AT23:AT23)</f>
        <v>0</v>
      </c>
      <c r="AU22" s="29"/>
      <c r="AV22" s="30"/>
      <c r="AW22" s="31"/>
      <c r="AX22" s="31"/>
      <c r="AY22" s="31"/>
    </row>
    <row r="23" spans="1:51">
      <c r="A23" s="47" t="s">
        <v>72</v>
      </c>
      <c r="B23" s="48"/>
      <c r="C23" s="65"/>
      <c r="D23" s="65"/>
      <c r="E23" s="61"/>
      <c r="F23" s="52"/>
      <c r="G23" s="53"/>
      <c r="H23" s="53"/>
      <c r="I23" s="53"/>
      <c r="J23" s="53"/>
      <c r="K23" s="53"/>
      <c r="L23" s="53"/>
      <c r="M23" s="40">
        <f>F23+G23+H23+J23+K23</f>
        <v>0</v>
      </c>
      <c r="N23" s="52"/>
      <c r="O23" s="53"/>
      <c r="P23" s="53"/>
      <c r="Q23" s="53"/>
      <c r="R23" s="53"/>
      <c r="S23" s="53"/>
      <c r="T23" s="53"/>
      <c r="U23" s="40">
        <f>N23+O23+P23+R23+S23</f>
        <v>0</v>
      </c>
      <c r="V23" s="52"/>
      <c r="W23" s="53"/>
      <c r="X23" s="53"/>
      <c r="Y23" s="53"/>
      <c r="Z23" s="53"/>
      <c r="AA23" s="53"/>
      <c r="AB23" s="53"/>
      <c r="AC23" s="69">
        <f>V23+X23+Z23+AA23</f>
        <v>0</v>
      </c>
      <c r="AD23" s="52"/>
      <c r="AE23" s="53"/>
      <c r="AF23" s="53"/>
      <c r="AG23" s="53"/>
      <c r="AH23" s="53"/>
      <c r="AI23" s="53"/>
      <c r="AJ23" s="53"/>
      <c r="AK23" s="69">
        <f>AD23+AF23+AH23+AI23</f>
        <v>0</v>
      </c>
      <c r="AL23" s="52"/>
      <c r="AM23" s="53"/>
      <c r="AN23" s="53"/>
      <c r="AO23" s="53"/>
      <c r="AP23" s="53"/>
      <c r="AQ23" s="53"/>
      <c r="AR23" s="53"/>
      <c r="AS23" s="69">
        <f>AL23+AN23+AP23+AQ23</f>
        <v>0</v>
      </c>
      <c r="AT23" s="39">
        <f>AC23+U23+M23+AK23</f>
        <v>0</v>
      </c>
      <c r="AU23" s="54"/>
      <c r="AV23" s="55"/>
      <c r="AW23" s="56"/>
      <c r="AX23" s="56"/>
      <c r="AY23" s="56"/>
    </row>
    <row r="24" spans="1:51">
      <c r="A24" s="71"/>
      <c r="B24" s="72"/>
      <c r="C24" s="73"/>
      <c r="D24" s="73"/>
      <c r="E24" s="73"/>
      <c r="F24" s="74"/>
      <c r="G24" s="75"/>
      <c r="H24" s="74"/>
      <c r="I24" s="74"/>
      <c r="J24" s="74"/>
      <c r="K24" s="74"/>
      <c r="L24" s="74"/>
      <c r="M24" s="74"/>
      <c r="N24" s="74"/>
      <c r="O24" s="75"/>
      <c r="P24" s="74"/>
      <c r="Q24" s="74"/>
      <c r="R24" s="74"/>
      <c r="S24" s="74"/>
      <c r="T24" s="74"/>
      <c r="U24" s="74"/>
      <c r="V24" s="74"/>
      <c r="W24" s="75"/>
      <c r="X24" s="74"/>
      <c r="Y24" s="74"/>
      <c r="Z24" s="74"/>
      <c r="AA24" s="74"/>
      <c r="AB24" s="74"/>
      <c r="AC24" s="74"/>
      <c r="AD24" s="74"/>
      <c r="AE24" s="75"/>
      <c r="AF24" s="74"/>
      <c r="AG24" s="74"/>
      <c r="AH24" s="74"/>
      <c r="AI24" s="74"/>
      <c r="AJ24" s="74"/>
      <c r="AK24" s="74"/>
      <c r="AL24" s="74"/>
      <c r="AM24" s="75"/>
      <c r="AN24" s="74"/>
      <c r="AO24" s="74"/>
      <c r="AP24" s="74"/>
      <c r="AQ24" s="74"/>
      <c r="AR24" s="74"/>
      <c r="AS24" s="74"/>
      <c r="AT24" s="74"/>
      <c r="AU24" s="76"/>
      <c r="AV24" s="77"/>
      <c r="AW24" s="78"/>
      <c r="AX24" s="78"/>
      <c r="AY24" s="78"/>
    </row>
    <row r="26" spans="1:51" ht="12.75" hidden="1" customHeight="1">
      <c r="B26" s="2">
        <f>COUNTA(B23:B23,B18:B20,B13:B16,B11:B11)</f>
        <v>8</v>
      </c>
    </row>
    <row r="27" spans="1:51" ht="12.75" hidden="1" customHeight="1"/>
    <row r="28" spans="1:51" ht="12.75" hidden="1" customHeight="1"/>
    <row r="29" spans="1:51" ht="12.75" hidden="1" customHeight="1"/>
    <row r="30" spans="1:51" ht="12.75" hidden="1" customHeight="1"/>
    <row r="31" spans="1:51" ht="27.95" hidden="1" customHeight="1"/>
    <row r="32" spans="1:51" ht="42" hidden="1" customHeight="1"/>
    <row r="33" ht="42" hidden="1" customHeight="1"/>
    <row r="34" ht="42" hidden="1" customHeight="1"/>
    <row r="35" ht="42" hidden="1" customHeight="1"/>
    <row r="36" ht="56.1" hidden="1" customHeight="1"/>
    <row r="37" ht="27.95" hidden="1" customHeight="1"/>
    <row r="38" ht="14.1" hidden="1" customHeight="1"/>
    <row r="39" ht="14.1" hidden="1" customHeight="1"/>
    <row r="40" ht="12.75" hidden="1" customHeight="1"/>
    <row r="41" ht="12.75" hidden="1" customHeight="1"/>
  </sheetData>
  <sheetProtection selectLockedCells="1" selectUnlockedCells="1"/>
  <mergeCells count="68">
    <mergeCell ref="A21:AY21"/>
    <mergeCell ref="AL5:AS5"/>
    <mergeCell ref="AL6:AS6"/>
    <mergeCell ref="AL7:AL8"/>
    <mergeCell ref="AM7:AM8"/>
    <mergeCell ref="AN7:AN8"/>
    <mergeCell ref="AO7:AO8"/>
    <mergeCell ref="AP7:AP8"/>
    <mergeCell ref="AQ7:AQ8"/>
    <mergeCell ref="AR7:AR8"/>
    <mergeCell ref="AS7:AS8"/>
    <mergeCell ref="AW5:AW8"/>
    <mergeCell ref="AX5:AX8"/>
    <mergeCell ref="AY5:AY8"/>
    <mergeCell ref="F6:M6"/>
    <mergeCell ref="N6:U6"/>
    <mergeCell ref="K7:K8"/>
    <mergeCell ref="L7:L8"/>
    <mergeCell ref="M7:M8"/>
    <mergeCell ref="A2:AY2"/>
    <mergeCell ref="A3:AU3"/>
    <mergeCell ref="AV3:AX3"/>
    <mergeCell ref="A4:AU4"/>
    <mergeCell ref="A5:A8"/>
    <mergeCell ref="B5:B8"/>
    <mergeCell ref="C5:C8"/>
    <mergeCell ref="D5:D8"/>
    <mergeCell ref="E5:E8"/>
    <mergeCell ref="F5:M5"/>
    <mergeCell ref="AV5:AV8"/>
    <mergeCell ref="O7:O8"/>
    <mergeCell ref="P7:P8"/>
    <mergeCell ref="F7:F8"/>
    <mergeCell ref="G7:G8"/>
    <mergeCell ref="H7:H8"/>
    <mergeCell ref="I7:I8"/>
    <mergeCell ref="J7:J8"/>
    <mergeCell ref="N5:U5"/>
    <mergeCell ref="V5:AC5"/>
    <mergeCell ref="AD5:AK5"/>
    <mergeCell ref="AT5:AT8"/>
    <mergeCell ref="AU5:AU8"/>
    <mergeCell ref="V7:V8"/>
    <mergeCell ref="W7:W8"/>
    <mergeCell ref="X7:X8"/>
    <mergeCell ref="AK7:AK8"/>
    <mergeCell ref="T7:T8"/>
    <mergeCell ref="V6:AC6"/>
    <mergeCell ref="AD6:AK6"/>
    <mergeCell ref="Q7:Q8"/>
    <mergeCell ref="R7:R8"/>
    <mergeCell ref="N7:N8"/>
    <mergeCell ref="A9:B9"/>
    <mergeCell ref="B13:AY13"/>
    <mergeCell ref="AE7:AE8"/>
    <mergeCell ref="AF7:AF8"/>
    <mergeCell ref="AG7:AG8"/>
    <mergeCell ref="AH7:AH8"/>
    <mergeCell ref="AI7:AI8"/>
    <mergeCell ref="AJ7:AJ8"/>
    <mergeCell ref="Y7:Y8"/>
    <mergeCell ref="Z7:Z8"/>
    <mergeCell ref="AA7:AA8"/>
    <mergeCell ref="AB7:AB8"/>
    <mergeCell ref="AC7:AC8"/>
    <mergeCell ref="AD7:AD8"/>
    <mergeCell ref="S7:S8"/>
    <mergeCell ref="U7:U8"/>
  </mergeCells>
  <phoneticPr fontId="53" type="noConversion"/>
  <dataValidations disablePrompts="1" count="6">
    <dataValidation type="list" allowBlank="1" showErrorMessage="1" sqref="C14:C16 AW14:AW16 AW18:AW19 AW23:AY23">
      <formula1>$BC$30:$BC$32</formula1>
      <formula2>0</formula2>
    </dataValidation>
    <dataValidation type="list" allowBlank="1" showErrorMessage="1" sqref="C18:C19">
      <formula1>$BD$30:$BD$38</formula1>
      <formula2>0</formula2>
    </dataValidation>
    <dataValidation type="list" allowBlank="1" showErrorMessage="1" sqref="C11">
      <formula1>$BB$30:$BB$35</formula1>
      <formula2>0</formula2>
    </dataValidation>
    <dataValidation type="list" allowBlank="1" showErrorMessage="1" sqref="C23">
      <formula1>$BE$30:$BE$32</formula1>
      <formula2>0</formula2>
    </dataValidation>
    <dataValidation type="list" allowBlank="1" showErrorMessage="1" sqref="D11 D14:D16 D23 D18:D20">
      <formula1>#REF!</formula1>
      <formula2>0</formula2>
    </dataValidation>
    <dataValidation type="list" allowBlank="1" showErrorMessage="1" sqref="C20">
      <formula1>$BD$26:$BD$34</formula1>
      <formula2>0</formula2>
    </dataValidation>
  </dataValidations>
  <pageMargins left="0.2361111111111111" right="0.2361111111111111" top="0.74791666666666667" bottom="0.74791666666666667" header="0.51180555555555551" footer="0.51180555555555551"/>
  <pageSetup paperSize="8" scale="33"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50"/>
  <sheetViews>
    <sheetView topLeftCell="A7" zoomScale="70" zoomScaleNormal="70" workbookViewId="0">
      <selection activeCell="F33" sqref="F33"/>
    </sheetView>
  </sheetViews>
  <sheetFormatPr defaultRowHeight="12.75"/>
  <cols>
    <col min="1" max="1" width="5" style="79" customWidth="1"/>
    <col min="2" max="2" width="36.5703125" style="2" customWidth="1"/>
    <col min="3" max="3" width="26.5703125" style="3" customWidth="1"/>
    <col min="4" max="4" width="12" style="3" customWidth="1"/>
    <col min="5" max="5" width="14.28515625" style="3" customWidth="1"/>
    <col min="6" max="6" width="9.140625" style="4" customWidth="1"/>
    <col min="7" max="7" width="9.140625" style="5" customWidth="1"/>
    <col min="8" max="14" width="9.140625" style="4" customWidth="1"/>
    <col min="15" max="15" width="9.140625" style="5" customWidth="1"/>
    <col min="16" max="16" width="10.140625" style="4" customWidth="1"/>
    <col min="17" max="20" width="9.140625" style="4" customWidth="1"/>
    <col min="21" max="21" width="10.140625" style="4" customWidth="1"/>
    <col min="22" max="22" width="18.140625" style="4" customWidth="1"/>
    <col min="23" max="23" width="11.28515625" style="5" customWidth="1"/>
    <col min="24" max="28" width="11.28515625" style="4" customWidth="1"/>
    <col min="29" max="29" width="10.140625" style="4" customWidth="1"/>
    <col min="30" max="30" width="18.140625" style="4" customWidth="1"/>
    <col min="31" max="31" width="11.28515625" style="5" customWidth="1"/>
    <col min="32" max="36" width="11.28515625" style="4" customWidth="1"/>
    <col min="37" max="37" width="10.140625" style="4" customWidth="1"/>
    <col min="38" max="38" width="18.140625" style="4" customWidth="1"/>
    <col min="39" max="39" width="11.28515625" style="5" customWidth="1"/>
    <col min="40" max="44" width="11.28515625" style="4" customWidth="1"/>
    <col min="45" max="45" width="10.140625" style="4" customWidth="1"/>
    <col min="46" max="46" width="11.28515625" style="4" customWidth="1"/>
    <col min="47" max="47" width="34.7109375" style="6" customWidth="1"/>
    <col min="48" max="48" width="11.28515625" style="7" customWidth="1"/>
    <col min="49" max="49" width="17" style="8" customWidth="1"/>
    <col min="50" max="50" width="13.42578125" style="8" customWidth="1"/>
    <col min="51" max="51" width="18.5703125" style="8" customWidth="1"/>
    <col min="52" max="52" width="9.140625" style="3"/>
    <col min="53" max="56" width="44.42578125" style="3" customWidth="1"/>
    <col min="57" max="16384" width="9.140625" style="3"/>
  </cols>
  <sheetData>
    <row r="1" spans="1:78" s="80" customFormat="1">
      <c r="A1" s="715"/>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c r="AQ1" s="715"/>
      <c r="AR1" s="715"/>
      <c r="AS1" s="715"/>
      <c r="AT1" s="715"/>
      <c r="AU1" s="715"/>
      <c r="AV1" s="715"/>
      <c r="AW1" s="715"/>
      <c r="AX1" s="715"/>
    </row>
    <row r="2" spans="1:78" s="80" customFormat="1" ht="12.75" customHeight="1">
      <c r="A2" s="716"/>
      <c r="B2" s="716"/>
      <c r="C2" s="716"/>
      <c r="D2" s="716"/>
      <c r="E2" s="716"/>
      <c r="F2" s="716"/>
      <c r="G2" s="716"/>
      <c r="H2" s="716"/>
      <c r="I2" s="716"/>
      <c r="J2" s="716"/>
      <c r="K2" s="716"/>
      <c r="L2" s="716"/>
      <c r="M2" s="716"/>
      <c r="N2" s="716"/>
      <c r="O2" s="716"/>
      <c r="P2" s="716"/>
      <c r="Q2" s="716"/>
      <c r="R2" s="716"/>
      <c r="S2" s="716"/>
      <c r="T2" s="716"/>
      <c r="U2" s="716"/>
      <c r="V2" s="716"/>
      <c r="W2" s="716"/>
      <c r="X2" s="716"/>
      <c r="Y2" s="716"/>
      <c r="Z2" s="716"/>
      <c r="AA2" s="716"/>
      <c r="AB2" s="716"/>
      <c r="AC2" s="716"/>
      <c r="AD2" s="716"/>
      <c r="AE2" s="716"/>
      <c r="AF2" s="716"/>
      <c r="AG2" s="716"/>
      <c r="AH2" s="716"/>
      <c r="AI2" s="716"/>
      <c r="AJ2" s="716"/>
      <c r="AK2" s="716"/>
      <c r="AL2" s="716"/>
      <c r="AM2" s="716"/>
      <c r="AN2" s="716"/>
      <c r="AO2" s="716"/>
      <c r="AP2" s="716"/>
      <c r="AQ2" s="716"/>
      <c r="AR2" s="716"/>
      <c r="AS2" s="716"/>
      <c r="AT2" s="716"/>
      <c r="AU2" s="716"/>
      <c r="AV2" s="716"/>
      <c r="AW2" s="716"/>
      <c r="AX2" s="716"/>
    </row>
    <row r="3" spans="1:78" s="80" customFormat="1">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7"/>
      <c r="AQ3" s="717"/>
      <c r="AR3" s="717"/>
      <c r="AS3" s="717"/>
      <c r="AT3" s="717"/>
      <c r="AU3" s="717"/>
      <c r="AV3" s="717"/>
      <c r="AW3" s="717"/>
      <c r="AX3" s="717"/>
      <c r="AZ3" s="81" t="s">
        <v>27</v>
      </c>
    </row>
    <row r="4" spans="1:78">
      <c r="A4" s="718"/>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c r="AT4" s="718"/>
      <c r="AU4" s="718"/>
      <c r="AV4" s="718"/>
      <c r="AW4" s="718"/>
      <c r="AX4" s="718"/>
      <c r="AY4" s="82"/>
      <c r="AZ4" s="83" t="s">
        <v>37</v>
      </c>
    </row>
    <row r="5" spans="1:78" ht="12.75" customHeight="1">
      <c r="A5" s="719"/>
      <c r="B5" s="719"/>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c r="AT5" s="719"/>
      <c r="AU5" s="719"/>
      <c r="AV5" s="719"/>
      <c r="AW5" s="719"/>
      <c r="AX5" s="719"/>
      <c r="AY5" s="82"/>
      <c r="AZ5" s="83" t="s">
        <v>40</v>
      </c>
    </row>
    <row r="6" spans="1:78" ht="12.75" customHeight="1">
      <c r="A6" s="706" t="s">
        <v>0</v>
      </c>
      <c r="B6" s="706"/>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M6" s="706"/>
      <c r="AN6" s="706"/>
      <c r="AO6" s="706"/>
      <c r="AP6" s="706"/>
      <c r="AQ6" s="706"/>
      <c r="AR6" s="706"/>
      <c r="AS6" s="706"/>
      <c r="AT6" s="706"/>
      <c r="AU6" s="706"/>
      <c r="AV6" s="714"/>
      <c r="AW6" s="714"/>
      <c r="AX6" s="714"/>
      <c r="AY6" s="82"/>
    </row>
    <row r="7" spans="1:78" ht="12.75" customHeight="1">
      <c r="A7" s="706" t="s">
        <v>73</v>
      </c>
      <c r="B7" s="706"/>
      <c r="C7" s="706"/>
      <c r="D7" s="706"/>
      <c r="E7" s="706"/>
      <c r="F7" s="706"/>
      <c r="G7" s="706"/>
      <c r="H7" s="706"/>
      <c r="I7" s="706"/>
      <c r="J7" s="706"/>
      <c r="K7" s="706"/>
      <c r="L7" s="706"/>
      <c r="M7" s="706"/>
      <c r="N7" s="706"/>
      <c r="O7" s="706"/>
      <c r="P7" s="706"/>
      <c r="Q7" s="706"/>
      <c r="R7" s="706"/>
      <c r="S7" s="706"/>
      <c r="T7" s="706"/>
      <c r="U7" s="706"/>
      <c r="V7" s="706"/>
      <c r="W7" s="706"/>
      <c r="X7" s="706"/>
      <c r="Y7" s="706"/>
      <c r="Z7" s="706"/>
      <c r="AA7" s="706"/>
      <c r="AB7" s="706"/>
      <c r="AC7" s="706"/>
      <c r="AD7" s="706"/>
      <c r="AE7" s="706"/>
      <c r="AF7" s="706"/>
      <c r="AG7" s="706"/>
      <c r="AH7" s="706"/>
      <c r="AI7" s="706"/>
      <c r="AJ7" s="706"/>
      <c r="AK7" s="706"/>
      <c r="AL7" s="706"/>
      <c r="AM7" s="706"/>
      <c r="AN7" s="706"/>
      <c r="AO7" s="706"/>
      <c r="AP7" s="706"/>
      <c r="AQ7" s="706"/>
      <c r="AR7" s="706"/>
      <c r="AS7" s="706"/>
      <c r="AT7" s="706"/>
      <c r="AU7" s="706"/>
      <c r="AV7" s="84"/>
      <c r="AW7" s="84"/>
      <c r="AX7" s="84"/>
      <c r="AY7" s="82"/>
    </row>
    <row r="8" spans="1:78" ht="12.75" customHeight="1">
      <c r="A8" s="707" t="s">
        <v>2</v>
      </c>
      <c r="B8" s="708" t="s">
        <v>3</v>
      </c>
      <c r="C8" s="709" t="s">
        <v>4</v>
      </c>
      <c r="D8" s="709" t="s">
        <v>5</v>
      </c>
      <c r="E8" s="710" t="s">
        <v>6</v>
      </c>
      <c r="F8" s="711">
        <v>2018</v>
      </c>
      <c r="G8" s="711"/>
      <c r="H8" s="711"/>
      <c r="I8" s="711"/>
      <c r="J8" s="711"/>
      <c r="K8" s="711"/>
      <c r="L8" s="711"/>
      <c r="M8" s="711"/>
      <c r="N8" s="711">
        <v>2019</v>
      </c>
      <c r="O8" s="711"/>
      <c r="P8" s="711"/>
      <c r="Q8" s="711"/>
      <c r="R8" s="711"/>
      <c r="S8" s="711"/>
      <c r="T8" s="711"/>
      <c r="U8" s="711"/>
      <c r="V8" s="711">
        <v>2020</v>
      </c>
      <c r="W8" s="711"/>
      <c r="X8" s="711"/>
      <c r="Y8" s="711"/>
      <c r="Z8" s="711"/>
      <c r="AA8" s="711"/>
      <c r="AB8" s="711"/>
      <c r="AC8" s="711"/>
      <c r="AD8" s="711">
        <v>2021</v>
      </c>
      <c r="AE8" s="711"/>
      <c r="AF8" s="711"/>
      <c r="AG8" s="711"/>
      <c r="AH8" s="711"/>
      <c r="AI8" s="711"/>
      <c r="AJ8" s="711"/>
      <c r="AK8" s="711"/>
      <c r="AL8" s="711">
        <v>2022</v>
      </c>
      <c r="AM8" s="711"/>
      <c r="AN8" s="711"/>
      <c r="AO8" s="711"/>
      <c r="AP8" s="711"/>
      <c r="AQ8" s="711"/>
      <c r="AR8" s="711"/>
      <c r="AS8" s="711"/>
      <c r="AT8" s="712" t="s">
        <v>7</v>
      </c>
      <c r="AU8" s="713" t="s">
        <v>8</v>
      </c>
      <c r="AV8" s="722" t="s">
        <v>9</v>
      </c>
      <c r="AW8" s="708" t="s">
        <v>10</v>
      </c>
      <c r="AX8" s="721" t="s">
        <v>11</v>
      </c>
      <c r="AY8" s="721" t="s">
        <v>12</v>
      </c>
    </row>
    <row r="9" spans="1:78" ht="12.75" customHeight="1">
      <c r="A9" s="707"/>
      <c r="B9" s="708"/>
      <c r="C9" s="709"/>
      <c r="D9" s="709"/>
      <c r="E9" s="710"/>
      <c r="F9" s="710" t="s">
        <v>13</v>
      </c>
      <c r="G9" s="710"/>
      <c r="H9" s="710"/>
      <c r="I9" s="710"/>
      <c r="J9" s="710"/>
      <c r="K9" s="710"/>
      <c r="L9" s="710"/>
      <c r="M9" s="710"/>
      <c r="N9" s="710" t="s">
        <v>13</v>
      </c>
      <c r="O9" s="710"/>
      <c r="P9" s="710"/>
      <c r="Q9" s="710"/>
      <c r="R9" s="710"/>
      <c r="S9" s="710"/>
      <c r="T9" s="710"/>
      <c r="U9" s="710"/>
      <c r="V9" s="710" t="s">
        <v>13</v>
      </c>
      <c r="W9" s="710"/>
      <c r="X9" s="710"/>
      <c r="Y9" s="710"/>
      <c r="Z9" s="710"/>
      <c r="AA9" s="710"/>
      <c r="AB9" s="710"/>
      <c r="AC9" s="710"/>
      <c r="AD9" s="710" t="s">
        <v>13</v>
      </c>
      <c r="AE9" s="710"/>
      <c r="AF9" s="710"/>
      <c r="AG9" s="710"/>
      <c r="AH9" s="710"/>
      <c r="AI9" s="710"/>
      <c r="AJ9" s="710"/>
      <c r="AK9" s="710"/>
      <c r="AL9" s="710" t="s">
        <v>13</v>
      </c>
      <c r="AM9" s="710"/>
      <c r="AN9" s="710"/>
      <c r="AO9" s="710"/>
      <c r="AP9" s="710"/>
      <c r="AQ9" s="710"/>
      <c r="AR9" s="710"/>
      <c r="AS9" s="710"/>
      <c r="AT9" s="712"/>
      <c r="AU9" s="713"/>
      <c r="AV9" s="722"/>
      <c r="AW9" s="708"/>
      <c r="AX9" s="721"/>
      <c r="AY9" s="721"/>
    </row>
    <row r="10" spans="1:78" ht="12.75" customHeight="1">
      <c r="A10" s="707"/>
      <c r="B10" s="708"/>
      <c r="C10" s="709"/>
      <c r="D10" s="709"/>
      <c r="E10" s="710"/>
      <c r="F10" s="704" t="s">
        <v>14</v>
      </c>
      <c r="G10" s="705" t="s">
        <v>15</v>
      </c>
      <c r="H10" s="699" t="s">
        <v>16</v>
      </c>
      <c r="I10" s="699" t="s">
        <v>17</v>
      </c>
      <c r="J10" s="699" t="s">
        <v>18</v>
      </c>
      <c r="K10" s="699" t="s">
        <v>19</v>
      </c>
      <c r="L10" s="699" t="s">
        <v>20</v>
      </c>
      <c r="M10" s="700" t="s">
        <v>21</v>
      </c>
      <c r="N10" s="704" t="s">
        <v>14</v>
      </c>
      <c r="O10" s="705" t="s">
        <v>15</v>
      </c>
      <c r="P10" s="699" t="s">
        <v>16</v>
      </c>
      <c r="Q10" s="699" t="s">
        <v>17</v>
      </c>
      <c r="R10" s="699" t="s">
        <v>18</v>
      </c>
      <c r="S10" s="699" t="s">
        <v>19</v>
      </c>
      <c r="T10" s="699" t="s">
        <v>20</v>
      </c>
      <c r="U10" s="700" t="s">
        <v>21</v>
      </c>
      <c r="V10" s="704" t="s">
        <v>14</v>
      </c>
      <c r="W10" s="705" t="s">
        <v>15</v>
      </c>
      <c r="X10" s="699" t="s">
        <v>16</v>
      </c>
      <c r="Y10" s="699" t="s">
        <v>17</v>
      </c>
      <c r="Z10" s="699" t="s">
        <v>18</v>
      </c>
      <c r="AA10" s="699" t="s">
        <v>19</v>
      </c>
      <c r="AB10" s="699" t="s">
        <v>20</v>
      </c>
      <c r="AC10" s="700" t="s">
        <v>21</v>
      </c>
      <c r="AD10" s="704" t="s">
        <v>14</v>
      </c>
      <c r="AE10" s="705" t="s">
        <v>15</v>
      </c>
      <c r="AF10" s="699" t="s">
        <v>16</v>
      </c>
      <c r="AG10" s="699" t="s">
        <v>17</v>
      </c>
      <c r="AH10" s="699" t="s">
        <v>18</v>
      </c>
      <c r="AI10" s="699" t="s">
        <v>19</v>
      </c>
      <c r="AJ10" s="699" t="s">
        <v>20</v>
      </c>
      <c r="AK10" s="700" t="s">
        <v>21</v>
      </c>
      <c r="AL10" s="704" t="s">
        <v>14</v>
      </c>
      <c r="AM10" s="705" t="s">
        <v>15</v>
      </c>
      <c r="AN10" s="699" t="s">
        <v>16</v>
      </c>
      <c r="AO10" s="699" t="s">
        <v>17</v>
      </c>
      <c r="AP10" s="699" t="s">
        <v>18</v>
      </c>
      <c r="AQ10" s="699" t="s">
        <v>19</v>
      </c>
      <c r="AR10" s="699" t="s">
        <v>20</v>
      </c>
      <c r="AS10" s="700" t="s">
        <v>21</v>
      </c>
      <c r="AT10" s="712"/>
      <c r="AU10" s="713"/>
      <c r="AV10" s="722"/>
      <c r="AW10" s="708"/>
      <c r="AX10" s="721"/>
      <c r="AY10" s="721"/>
    </row>
    <row r="11" spans="1:78" ht="68.25" customHeight="1">
      <c r="A11" s="707"/>
      <c r="B11" s="708"/>
      <c r="C11" s="709"/>
      <c r="D11" s="709"/>
      <c r="E11" s="710"/>
      <c r="F11" s="704"/>
      <c r="G11" s="705"/>
      <c r="H11" s="699"/>
      <c r="I11" s="699"/>
      <c r="J11" s="699"/>
      <c r="K11" s="699"/>
      <c r="L11" s="699"/>
      <c r="M11" s="700"/>
      <c r="N11" s="704"/>
      <c r="O11" s="705"/>
      <c r="P11" s="699"/>
      <c r="Q11" s="699"/>
      <c r="R11" s="699"/>
      <c r="S11" s="699"/>
      <c r="T11" s="699"/>
      <c r="U11" s="700"/>
      <c r="V11" s="704"/>
      <c r="W11" s="705"/>
      <c r="X11" s="699"/>
      <c r="Y11" s="699"/>
      <c r="Z11" s="699"/>
      <c r="AA11" s="699"/>
      <c r="AB11" s="699"/>
      <c r="AC11" s="700"/>
      <c r="AD11" s="704"/>
      <c r="AE11" s="705"/>
      <c r="AF11" s="699"/>
      <c r="AG11" s="699"/>
      <c r="AH11" s="699"/>
      <c r="AI11" s="699"/>
      <c r="AJ11" s="699"/>
      <c r="AK11" s="700"/>
      <c r="AL11" s="704"/>
      <c r="AM11" s="705"/>
      <c r="AN11" s="699"/>
      <c r="AO11" s="699"/>
      <c r="AP11" s="699"/>
      <c r="AQ11" s="699"/>
      <c r="AR11" s="699"/>
      <c r="AS11" s="700"/>
      <c r="AT11" s="712"/>
      <c r="AU11" s="713"/>
      <c r="AV11" s="722"/>
      <c r="AW11" s="708"/>
      <c r="AX11" s="721"/>
      <c r="AY11" s="721"/>
    </row>
    <row r="12" spans="1:78" s="22" customFormat="1" ht="21.95" customHeight="1">
      <c r="A12" s="701" t="s">
        <v>74</v>
      </c>
      <c r="B12" s="701"/>
      <c r="C12" s="92"/>
      <c r="D12" s="93"/>
      <c r="E12" s="94"/>
      <c r="F12" s="95">
        <f>F13+F17+F24+F27</f>
        <v>60286</v>
      </c>
      <c r="G12" s="95">
        <f>G13+G17+G24+G27</f>
        <v>0</v>
      </c>
      <c r="H12" s="95">
        <f>H13+H17+H24+H27</f>
        <v>9800</v>
      </c>
      <c r="I12" s="96"/>
      <c r="J12" s="95">
        <f>J13+J17+J21+J27</f>
        <v>0</v>
      </c>
      <c r="K12" s="95">
        <f>K13+K17+K21+K27</f>
        <v>0</v>
      </c>
      <c r="L12" s="96"/>
      <c r="M12" s="95">
        <f>M13+M17+M24+M27</f>
        <v>70086</v>
      </c>
      <c r="N12" s="95">
        <f>N13+N17+N24+N27</f>
        <v>10085.35</v>
      </c>
      <c r="O12" s="95">
        <f>O13+O17+O24+O27</f>
        <v>523785</v>
      </c>
      <c r="P12" s="95">
        <f>P13+P17+P24+P27</f>
        <v>1594289.21</v>
      </c>
      <c r="Q12" s="96"/>
      <c r="R12" s="95">
        <f>R13+R17+R21+R27</f>
        <v>0</v>
      </c>
      <c r="S12" s="95">
        <f>S13+S17+S21+S27</f>
        <v>0</v>
      </c>
      <c r="T12" s="96"/>
      <c r="U12" s="95">
        <f>U13+U17+U24+U27</f>
        <v>2128159.56</v>
      </c>
      <c r="V12" s="95">
        <f>V13+V17+V24+V27</f>
        <v>797367.15</v>
      </c>
      <c r="W12" s="95">
        <f>W13+W17+W24+W27</f>
        <v>3225402.23</v>
      </c>
      <c r="X12" s="95">
        <f>X13+X17+X24+X27</f>
        <v>2711723.22</v>
      </c>
      <c r="Y12" s="96"/>
      <c r="Z12" s="95">
        <f>Z13+Z17+Z21+Z27</f>
        <v>3800.79</v>
      </c>
      <c r="AA12" s="95">
        <f>AA13+AA17+AA21+AA27</f>
        <v>0</v>
      </c>
      <c r="AB12" s="96"/>
      <c r="AC12" s="95">
        <f>AC13+AC17+AC24+AC27</f>
        <v>6738293.3899999997</v>
      </c>
      <c r="AD12" s="95">
        <f>AD13+AD17+AD24+AD27</f>
        <v>509323</v>
      </c>
      <c r="AE12" s="95">
        <f>AE13+AE17+AE24+AE27</f>
        <v>396865</v>
      </c>
      <c r="AF12" s="95">
        <f>AF13+AF17+AF24+AF27</f>
        <v>11193.78</v>
      </c>
      <c r="AG12" s="96"/>
      <c r="AH12" s="95">
        <f>AH13+AH17+AH21+AH27</f>
        <v>1131.22</v>
      </c>
      <c r="AI12" s="95">
        <f>AI13+AI17+AI21+AI27</f>
        <v>0</v>
      </c>
      <c r="AJ12" s="96"/>
      <c r="AK12" s="95">
        <f>AK13+AK17+AK24+AK27</f>
        <v>918513</v>
      </c>
      <c r="AL12" s="95">
        <f>AL13+AL17+AL24+AL27</f>
        <v>39464.660000000003</v>
      </c>
      <c r="AM12" s="95">
        <f>AM13+AM17+AM24+AM27</f>
        <v>0</v>
      </c>
      <c r="AN12" s="95">
        <f>AN13+AN17+AN24+AN27</f>
        <v>0</v>
      </c>
      <c r="AO12" s="96"/>
      <c r="AP12" s="95">
        <f>AP13+AP17+AP21+AP27</f>
        <v>223633.09</v>
      </c>
      <c r="AQ12" s="95">
        <f>AQ13+AQ17+AQ21+AQ27</f>
        <v>0</v>
      </c>
      <c r="AR12" s="96"/>
      <c r="AS12" s="95">
        <f>AS13+AS17+AS24+AS27</f>
        <v>263097.75</v>
      </c>
      <c r="AT12" s="95">
        <f>AT13+AT17+AT24+AT27</f>
        <v>10118149.700000001</v>
      </c>
      <c r="AU12" s="97"/>
      <c r="AV12" s="98"/>
      <c r="AW12" s="99"/>
      <c r="AX12" s="99"/>
      <c r="AY12" s="99"/>
      <c r="AZ12" s="3"/>
      <c r="BE12" s="3"/>
      <c r="BF12" s="3"/>
      <c r="BG12" s="3"/>
      <c r="BH12" s="3"/>
      <c r="BI12" s="3"/>
      <c r="BJ12" s="3"/>
      <c r="BK12" s="3"/>
      <c r="BL12" s="3"/>
      <c r="BM12" s="3"/>
      <c r="BN12" s="3"/>
      <c r="BO12" s="3"/>
      <c r="BP12" s="3"/>
      <c r="BQ12" s="3"/>
      <c r="BR12" s="3"/>
      <c r="BS12" s="3"/>
      <c r="BT12" s="3"/>
      <c r="BU12" s="3"/>
      <c r="BV12" s="3"/>
      <c r="BW12" s="3"/>
      <c r="BX12" s="3"/>
      <c r="BY12" s="3"/>
      <c r="BZ12" s="3"/>
    </row>
    <row r="13" spans="1:78" s="22" customFormat="1" ht="34.5" customHeight="1">
      <c r="A13" s="100"/>
      <c r="B13" s="101" t="s">
        <v>75</v>
      </c>
      <c r="C13" s="102"/>
      <c r="D13" s="102"/>
      <c r="E13" s="103"/>
      <c r="F13" s="104">
        <f>SUM(F14:F14)</f>
        <v>0</v>
      </c>
      <c r="G13" s="104">
        <f>SUM(G14:G14)</f>
        <v>0</v>
      </c>
      <c r="H13" s="104">
        <f>SUM(H14:H14)</f>
        <v>0</v>
      </c>
      <c r="I13" s="105"/>
      <c r="J13" s="104">
        <f>SUM(J14:J17)</f>
        <v>0</v>
      </c>
      <c r="K13" s="104">
        <f>SUM(K14:K17)</f>
        <v>0</v>
      </c>
      <c r="L13" s="105"/>
      <c r="M13" s="104">
        <f>SUM(M14:M14)</f>
        <v>0</v>
      </c>
      <c r="N13" s="104">
        <f>SUM(N14:N14)</f>
        <v>0</v>
      </c>
      <c r="O13" s="104">
        <f>SUM(O14:O14)</f>
        <v>159667</v>
      </c>
      <c r="P13" s="104">
        <f>SUM(P14:P14)</f>
        <v>1497051.9</v>
      </c>
      <c r="Q13" s="105"/>
      <c r="R13" s="104">
        <f>SUM(R14:R17)</f>
        <v>0</v>
      </c>
      <c r="S13" s="104">
        <f>SUM(S14:S17)</f>
        <v>0</v>
      </c>
      <c r="T13" s="105"/>
      <c r="U13" s="104">
        <f>SUM(U14:U14)</f>
        <v>1656718.9</v>
      </c>
      <c r="V13" s="104">
        <f>SUM(V14:V15)</f>
        <v>694944.15</v>
      </c>
      <c r="W13" s="104">
        <f>SUM(W14:W15)</f>
        <v>3225402.23</v>
      </c>
      <c r="X13" s="104">
        <f>SUM(X14:X15)</f>
        <v>2576572</v>
      </c>
      <c r="Y13" s="105"/>
      <c r="Z13" s="104">
        <f>SUM(Z14:Z15)</f>
        <v>0</v>
      </c>
      <c r="AA13" s="104">
        <f>SUM(AA14:AA15)</f>
        <v>0</v>
      </c>
      <c r="AB13" s="105"/>
      <c r="AC13" s="104">
        <f>SUM(AC14:AC15)</f>
        <v>6496918.3799999999</v>
      </c>
      <c r="AD13" s="104">
        <f>SUM(AD14:AD15)</f>
        <v>509323</v>
      </c>
      <c r="AE13" s="104">
        <f>SUM(AE14:AE15)</f>
        <v>396865</v>
      </c>
      <c r="AF13" s="104">
        <f>SUM(AF14:AF15)</f>
        <v>11193.78</v>
      </c>
      <c r="AG13" s="105"/>
      <c r="AH13" s="104">
        <f>SUM(AH14:AH15)</f>
        <v>1131.22</v>
      </c>
      <c r="AI13" s="104">
        <f>SUM(AI14:AI15)</f>
        <v>0</v>
      </c>
      <c r="AJ13" s="105"/>
      <c r="AK13" s="104">
        <f>SUM(AK14:AK15)</f>
        <v>918513</v>
      </c>
      <c r="AL13" s="104">
        <f>SUM(AL14:AL15)</f>
        <v>0</v>
      </c>
      <c r="AM13" s="104">
        <f>SUM(AM14:AM15)</f>
        <v>0</v>
      </c>
      <c r="AN13" s="104">
        <f>SUM(AN14:AN15)</f>
        <v>0</v>
      </c>
      <c r="AO13" s="105"/>
      <c r="AP13" s="104">
        <f>SUM(AP14:AP15)</f>
        <v>0</v>
      </c>
      <c r="AQ13" s="104">
        <f>SUM(AQ14:AQ15)</f>
        <v>0</v>
      </c>
      <c r="AR13" s="105"/>
      <c r="AS13" s="104">
        <f>SUM(AS14:AS15)</f>
        <v>0</v>
      </c>
      <c r="AT13" s="104">
        <f>SUM(AT14:AT15)</f>
        <v>9072150.2800000012</v>
      </c>
      <c r="AU13" s="106"/>
      <c r="AV13" s="107"/>
      <c r="AW13" s="108"/>
      <c r="AX13" s="108"/>
      <c r="AY13" s="108"/>
      <c r="AZ13" s="3"/>
      <c r="BE13" s="3"/>
      <c r="BF13" s="3"/>
      <c r="BG13" s="3"/>
      <c r="BH13" s="3"/>
      <c r="BI13" s="3"/>
      <c r="BJ13" s="3"/>
      <c r="BK13" s="3"/>
      <c r="BL13" s="3"/>
      <c r="BM13" s="3"/>
      <c r="BN13" s="3"/>
      <c r="BO13" s="3"/>
      <c r="BP13" s="3"/>
      <c r="BQ13" s="3"/>
      <c r="BR13" s="3"/>
      <c r="BS13" s="3"/>
      <c r="BT13" s="3"/>
      <c r="BU13" s="3"/>
      <c r="BV13" s="3"/>
      <c r="BW13" s="3"/>
      <c r="BX13" s="3"/>
      <c r="BY13" s="3"/>
      <c r="BZ13" s="3"/>
    </row>
    <row r="14" spans="1:78" s="46" customFormat="1" ht="86.25" customHeight="1">
      <c r="A14" s="109" t="s">
        <v>76</v>
      </c>
      <c r="B14" s="127" t="s">
        <v>77</v>
      </c>
      <c r="C14" s="110" t="s">
        <v>78</v>
      </c>
      <c r="D14" s="111" t="s">
        <v>27</v>
      </c>
      <c r="E14" s="112" t="s">
        <v>79</v>
      </c>
      <c r="F14" s="113">
        <v>0</v>
      </c>
      <c r="G14" s="113">
        <v>0</v>
      </c>
      <c r="H14" s="113">
        <v>0</v>
      </c>
      <c r="I14" s="114" t="s">
        <v>80</v>
      </c>
      <c r="J14" s="114"/>
      <c r="K14" s="114"/>
      <c r="L14" s="114"/>
      <c r="M14" s="115">
        <f>F14+G14+H14+J14+K14</f>
        <v>0</v>
      </c>
      <c r="N14" s="116">
        <v>0</v>
      </c>
      <c r="O14" s="114">
        <v>159667</v>
      </c>
      <c r="P14" s="114">
        <v>1497051.9</v>
      </c>
      <c r="Q14" s="114" t="s">
        <v>80</v>
      </c>
      <c r="R14" s="114"/>
      <c r="S14" s="114"/>
      <c r="T14" s="114"/>
      <c r="U14" s="115">
        <f>N14+O14+P14+R14+S14</f>
        <v>1656718.9</v>
      </c>
      <c r="V14" s="499">
        <v>556029</v>
      </c>
      <c r="W14" s="114">
        <v>1811915</v>
      </c>
      <c r="X14" s="499">
        <v>2548821</v>
      </c>
      <c r="Y14" s="114" t="s">
        <v>80</v>
      </c>
      <c r="Z14" s="114"/>
      <c r="AA14" s="114"/>
      <c r="AB14" s="114"/>
      <c r="AC14" s="118">
        <f>V14+W14+X14+Z14+AA14</f>
        <v>4916765</v>
      </c>
      <c r="AD14" s="117"/>
      <c r="AE14" s="114"/>
      <c r="AF14" s="117"/>
      <c r="AG14" s="114" t="s">
        <v>80</v>
      </c>
      <c r="AH14" s="114"/>
      <c r="AI14" s="114"/>
      <c r="AJ14" s="114"/>
      <c r="AK14" s="115">
        <f>AD14+AE14+AF14+AH14+AI14</f>
        <v>0</v>
      </c>
      <c r="AL14" s="117"/>
      <c r="AM14" s="114"/>
      <c r="AN14" s="117"/>
      <c r="AO14" s="114"/>
      <c r="AP14" s="114"/>
      <c r="AQ14" s="114"/>
      <c r="AR14" s="114"/>
      <c r="AS14" s="115">
        <f>AL14+AM14+AN14+AP14+AQ14</f>
        <v>0</v>
      </c>
      <c r="AT14" s="114">
        <f>AC14+U14+M14+AK14+AS14</f>
        <v>6573483.9000000004</v>
      </c>
      <c r="AU14" s="119" t="s">
        <v>81</v>
      </c>
      <c r="AV14" s="120">
        <v>2021</v>
      </c>
      <c r="AW14" s="121" t="s">
        <v>32</v>
      </c>
      <c r="AX14" s="142" t="s">
        <v>33</v>
      </c>
      <c r="AY14" s="137" t="s">
        <v>183</v>
      </c>
    </row>
    <row r="15" spans="1:78" s="46" customFormat="1" ht="406.15" customHeight="1">
      <c r="A15" s="123" t="s">
        <v>82</v>
      </c>
      <c r="B15" s="127" t="s">
        <v>83</v>
      </c>
      <c r="C15" s="124" t="s">
        <v>78</v>
      </c>
      <c r="D15" s="125" t="s">
        <v>27</v>
      </c>
      <c r="E15" s="126" t="s">
        <v>84</v>
      </c>
      <c r="F15" s="116"/>
      <c r="G15" s="116"/>
      <c r="H15" s="116"/>
      <c r="I15" s="114"/>
      <c r="J15" s="114"/>
      <c r="K15" s="114"/>
      <c r="L15" s="114"/>
      <c r="M15" s="115">
        <f>F15+G15+H15+J15+K15</f>
        <v>0</v>
      </c>
      <c r="N15" s="116"/>
      <c r="O15" s="114"/>
      <c r="P15" s="114"/>
      <c r="Q15" s="114"/>
      <c r="R15" s="114"/>
      <c r="S15" s="114"/>
      <c r="T15" s="114"/>
      <c r="U15" s="115">
        <f>N15+O15+P15+R15+S15</f>
        <v>0</v>
      </c>
      <c r="V15" s="528">
        <v>138915.15</v>
      </c>
      <c r="W15" s="529">
        <v>1413487.23</v>
      </c>
      <c r="X15" s="528">
        <v>27751</v>
      </c>
      <c r="Y15" s="529" t="s">
        <v>29</v>
      </c>
      <c r="Z15" s="529"/>
      <c r="AA15" s="529"/>
      <c r="AB15" s="529"/>
      <c r="AC15" s="519">
        <f>V15+W15+X15+Z15+AA15</f>
        <v>1580153.38</v>
      </c>
      <c r="AD15" s="561">
        <v>509323</v>
      </c>
      <c r="AE15" s="138">
        <v>396865</v>
      </c>
      <c r="AF15" s="561">
        <f>12325-AH15</f>
        <v>11193.78</v>
      </c>
      <c r="AG15" s="138" t="s">
        <v>29</v>
      </c>
      <c r="AH15" s="138">
        <v>1131.22</v>
      </c>
      <c r="AI15" s="138"/>
      <c r="AJ15" s="138"/>
      <c r="AK15" s="118">
        <f>AD15+AE15+AF15+AH15+AI15</f>
        <v>918513</v>
      </c>
      <c r="AL15" s="561"/>
      <c r="AM15" s="138"/>
      <c r="AN15" s="561"/>
      <c r="AO15" s="138"/>
      <c r="AP15" s="138"/>
      <c r="AQ15" s="138"/>
      <c r="AR15" s="138"/>
      <c r="AS15" s="118">
        <f>AL15+AM15+AN15+AP15+AQ15</f>
        <v>0</v>
      </c>
      <c r="AT15" s="114">
        <f>AC15+U15+M15+AK15+AS15</f>
        <v>2498666.38</v>
      </c>
      <c r="AU15" s="119" t="s">
        <v>85</v>
      </c>
      <c r="AV15" s="120">
        <v>2021</v>
      </c>
      <c r="AW15" s="121" t="s">
        <v>32</v>
      </c>
      <c r="AX15" s="121"/>
      <c r="AY15" s="122"/>
    </row>
    <row r="16" spans="1:78" s="46" customFormat="1" ht="18" customHeight="1">
      <c r="A16" s="702" t="s">
        <v>86</v>
      </c>
      <c r="B16" s="702"/>
      <c r="C16" s="702"/>
      <c r="D16" s="702"/>
      <c r="E16" s="702"/>
      <c r="F16" s="702"/>
      <c r="G16" s="702"/>
      <c r="H16" s="702"/>
      <c r="I16" s="702"/>
      <c r="J16" s="702"/>
      <c r="K16" s="702"/>
      <c r="L16" s="702"/>
      <c r="M16" s="702"/>
      <c r="N16" s="702"/>
      <c r="O16" s="702"/>
      <c r="P16" s="702"/>
      <c r="Q16" s="702"/>
      <c r="R16" s="702"/>
      <c r="S16" s="702"/>
      <c r="T16" s="702"/>
      <c r="U16" s="702"/>
      <c r="V16" s="702"/>
      <c r="W16" s="702"/>
      <c r="X16" s="702"/>
      <c r="Y16" s="702"/>
      <c r="Z16" s="702"/>
      <c r="AA16" s="702"/>
      <c r="AB16" s="702"/>
      <c r="AC16" s="702"/>
      <c r="AD16" s="702"/>
      <c r="AE16" s="702"/>
      <c r="AF16" s="702"/>
      <c r="AG16" s="702"/>
      <c r="AH16" s="702"/>
      <c r="AI16" s="702"/>
      <c r="AJ16" s="702"/>
      <c r="AK16" s="702"/>
      <c r="AL16" s="702"/>
      <c r="AM16" s="702"/>
      <c r="AN16" s="702"/>
      <c r="AO16" s="702"/>
      <c r="AP16" s="702"/>
      <c r="AQ16" s="702"/>
      <c r="AR16" s="702"/>
      <c r="AS16" s="702"/>
      <c r="AT16" s="702"/>
      <c r="AU16" s="702"/>
      <c r="AV16" s="702"/>
      <c r="AW16" s="702"/>
      <c r="AX16" s="702"/>
      <c r="AY16" s="702"/>
    </row>
    <row r="17" spans="1:78" s="22" customFormat="1" ht="30.75" customHeight="1">
      <c r="A17" s="100"/>
      <c r="B17" s="101" t="s">
        <v>87</v>
      </c>
      <c r="C17" s="102"/>
      <c r="D17" s="102"/>
      <c r="E17" s="103"/>
      <c r="F17" s="104">
        <f t="shared" ref="F17:AT17" si="0">SUM(F18:F23)</f>
        <v>60286</v>
      </c>
      <c r="G17" s="104">
        <f t="shared" si="0"/>
        <v>0</v>
      </c>
      <c r="H17" s="104">
        <f t="shared" si="0"/>
        <v>9800</v>
      </c>
      <c r="I17" s="105">
        <f t="shared" si="0"/>
        <v>0</v>
      </c>
      <c r="J17" s="104">
        <f t="shared" si="0"/>
        <v>0</v>
      </c>
      <c r="K17" s="104">
        <f t="shared" si="0"/>
        <v>0</v>
      </c>
      <c r="L17" s="105">
        <f t="shared" si="0"/>
        <v>0</v>
      </c>
      <c r="M17" s="104">
        <f t="shared" si="0"/>
        <v>70086</v>
      </c>
      <c r="N17" s="104">
        <f t="shared" si="0"/>
        <v>10085.35</v>
      </c>
      <c r="O17" s="104">
        <f t="shared" si="0"/>
        <v>364118</v>
      </c>
      <c r="P17" s="104">
        <f t="shared" si="0"/>
        <v>97237.31</v>
      </c>
      <c r="Q17" s="105">
        <f t="shared" si="0"/>
        <v>0</v>
      </c>
      <c r="R17" s="104">
        <f t="shared" si="0"/>
        <v>0</v>
      </c>
      <c r="S17" s="104">
        <f t="shared" si="0"/>
        <v>0</v>
      </c>
      <c r="T17" s="105">
        <f t="shared" si="0"/>
        <v>0</v>
      </c>
      <c r="U17" s="104">
        <f t="shared" si="0"/>
        <v>471440.66000000003</v>
      </c>
      <c r="V17" s="104">
        <f t="shared" si="0"/>
        <v>102423</v>
      </c>
      <c r="W17" s="104">
        <f t="shared" si="0"/>
        <v>0</v>
      </c>
      <c r="X17" s="104">
        <f t="shared" si="0"/>
        <v>135151.22</v>
      </c>
      <c r="Y17" s="105">
        <f t="shared" si="0"/>
        <v>0</v>
      </c>
      <c r="Z17" s="104">
        <f t="shared" si="0"/>
        <v>3800.79</v>
      </c>
      <c r="AA17" s="104">
        <f t="shared" si="0"/>
        <v>0</v>
      </c>
      <c r="AB17" s="105">
        <f t="shared" si="0"/>
        <v>0</v>
      </c>
      <c r="AC17" s="104">
        <f t="shared" si="0"/>
        <v>241375.01</v>
      </c>
      <c r="AD17" s="104">
        <f t="shared" si="0"/>
        <v>0</v>
      </c>
      <c r="AE17" s="104">
        <f t="shared" si="0"/>
        <v>0</v>
      </c>
      <c r="AF17" s="104">
        <f t="shared" si="0"/>
        <v>0</v>
      </c>
      <c r="AG17" s="105">
        <f t="shared" si="0"/>
        <v>0</v>
      </c>
      <c r="AH17" s="104">
        <f t="shared" si="0"/>
        <v>0</v>
      </c>
      <c r="AI17" s="104">
        <f t="shared" si="0"/>
        <v>0</v>
      </c>
      <c r="AJ17" s="105">
        <f t="shared" si="0"/>
        <v>0</v>
      </c>
      <c r="AK17" s="104">
        <f t="shared" si="0"/>
        <v>0</v>
      </c>
      <c r="AL17" s="104">
        <f t="shared" ref="AL17:AS17" si="1">SUM(AL18:AL23)</f>
        <v>39464.660000000003</v>
      </c>
      <c r="AM17" s="104">
        <f t="shared" si="1"/>
        <v>0</v>
      </c>
      <c r="AN17" s="104">
        <f t="shared" si="1"/>
        <v>0</v>
      </c>
      <c r="AO17" s="105">
        <f t="shared" si="1"/>
        <v>0</v>
      </c>
      <c r="AP17" s="104">
        <f t="shared" si="1"/>
        <v>223633.09</v>
      </c>
      <c r="AQ17" s="104">
        <f t="shared" si="1"/>
        <v>0</v>
      </c>
      <c r="AR17" s="105">
        <f t="shared" si="1"/>
        <v>0</v>
      </c>
      <c r="AS17" s="104">
        <f t="shared" si="1"/>
        <v>263097.75</v>
      </c>
      <c r="AT17" s="104">
        <f t="shared" si="0"/>
        <v>1045999.42</v>
      </c>
      <c r="AU17" s="106"/>
      <c r="AV17" s="107"/>
      <c r="AW17" s="108"/>
      <c r="AX17" s="108"/>
      <c r="AY17" s="108"/>
      <c r="AZ17" s="3"/>
      <c r="BE17" s="3"/>
      <c r="BF17" s="3"/>
      <c r="BG17" s="3"/>
      <c r="BH17" s="3"/>
      <c r="BI17" s="3"/>
      <c r="BJ17" s="3"/>
      <c r="BK17" s="3"/>
      <c r="BL17" s="3"/>
      <c r="BM17" s="3"/>
      <c r="BN17" s="3"/>
      <c r="BO17" s="3"/>
      <c r="BP17" s="3"/>
      <c r="BQ17" s="3"/>
      <c r="BR17" s="3"/>
      <c r="BS17" s="3"/>
      <c r="BT17" s="3"/>
      <c r="BU17" s="3"/>
      <c r="BV17" s="3"/>
      <c r="BW17" s="3"/>
      <c r="BX17" s="3"/>
      <c r="BY17" s="3"/>
      <c r="BZ17" s="3"/>
    </row>
    <row r="18" spans="1:78" s="46" customFormat="1" ht="151.5" customHeight="1">
      <c r="A18" s="109" t="s">
        <v>88</v>
      </c>
      <c r="B18" s="127" t="s">
        <v>89</v>
      </c>
      <c r="C18" s="111" t="s">
        <v>90</v>
      </c>
      <c r="D18" s="128" t="s">
        <v>27</v>
      </c>
      <c r="E18" s="129" t="s">
        <v>91</v>
      </c>
      <c r="F18" s="130">
        <f>46200-3850</f>
        <v>42350</v>
      </c>
      <c r="G18" s="131"/>
      <c r="H18" s="131"/>
      <c r="I18" s="131"/>
      <c r="J18" s="132"/>
      <c r="K18" s="132"/>
      <c r="L18" s="132"/>
      <c r="M18" s="115">
        <f>F18+G18+H18+J18+K18</f>
        <v>42350</v>
      </c>
      <c r="N18" s="133"/>
      <c r="O18" s="134">
        <f>792428-498310</f>
        <v>294118</v>
      </c>
      <c r="P18" s="134">
        <v>97237.31</v>
      </c>
      <c r="Q18" s="132"/>
      <c r="R18" s="132"/>
      <c r="S18" s="132"/>
      <c r="T18" s="132"/>
      <c r="U18" s="115">
        <f>N18+O18+P18+R18+S18</f>
        <v>391355.31</v>
      </c>
      <c r="V18" s="530">
        <v>21593</v>
      </c>
      <c r="W18" s="531"/>
      <c r="X18" s="532">
        <v>86151.22</v>
      </c>
      <c r="Y18" s="532" t="s">
        <v>29</v>
      </c>
      <c r="Z18" s="532">
        <v>3800.79</v>
      </c>
      <c r="AA18" s="532"/>
      <c r="AB18" s="532"/>
      <c r="AC18" s="519">
        <f>V18+W18+X18+Z18+AA18</f>
        <v>111545.01</v>
      </c>
      <c r="AD18" s="133"/>
      <c r="AE18" s="134"/>
      <c r="AF18" s="132"/>
      <c r="AG18" s="132" t="s">
        <v>29</v>
      </c>
      <c r="AH18" s="132"/>
      <c r="AI18" s="132"/>
      <c r="AJ18" s="132"/>
      <c r="AK18" s="115">
        <f>AD18+AE18+AF18+AH18+AI18</f>
        <v>0</v>
      </c>
      <c r="AL18" s="133"/>
      <c r="AM18" s="134"/>
      <c r="AN18" s="132"/>
      <c r="AO18" s="132"/>
      <c r="AP18" s="132"/>
      <c r="AQ18" s="132"/>
      <c r="AR18" s="132"/>
      <c r="AS18" s="115">
        <f>AL18+AM18+AN18+AP18+AQ18</f>
        <v>0</v>
      </c>
      <c r="AT18" s="114">
        <f>AC18+U18+M18+AK18+AS18</f>
        <v>545250.32000000007</v>
      </c>
      <c r="AU18" s="135" t="s">
        <v>92</v>
      </c>
      <c r="AV18" s="136" t="s">
        <v>93</v>
      </c>
      <c r="AW18" s="137" t="s">
        <v>32</v>
      </c>
      <c r="AX18" s="121" t="s">
        <v>33</v>
      </c>
      <c r="AY18" s="137" t="s">
        <v>34</v>
      </c>
    </row>
    <row r="19" spans="1:78" s="70" customFormat="1" ht="234" customHeight="1">
      <c r="A19" s="109" t="s">
        <v>94</v>
      </c>
      <c r="B19" s="127" t="s">
        <v>95</v>
      </c>
      <c r="C19" s="111" t="s">
        <v>96</v>
      </c>
      <c r="D19" s="111" t="s">
        <v>27</v>
      </c>
      <c r="E19" s="112" t="s">
        <v>97</v>
      </c>
      <c r="F19" s="113">
        <v>11436</v>
      </c>
      <c r="G19" s="138"/>
      <c r="H19" s="138">
        <v>9800</v>
      </c>
      <c r="I19" s="138" t="s">
        <v>98</v>
      </c>
      <c r="J19" s="138"/>
      <c r="K19" s="138"/>
      <c r="L19" s="138"/>
      <c r="M19" s="118">
        <f>F19+G19+H19+J19+K19</f>
        <v>21236</v>
      </c>
      <c r="N19" s="138"/>
      <c r="O19" s="138"/>
      <c r="P19" s="138"/>
      <c r="Q19" s="138"/>
      <c r="R19" s="138"/>
      <c r="S19" s="138"/>
      <c r="T19" s="138"/>
      <c r="U19" s="118">
        <f>N19+O19+P19+R19+S19</f>
        <v>0</v>
      </c>
      <c r="V19" s="138">
        <v>0</v>
      </c>
      <c r="W19" s="138"/>
      <c r="X19" s="138">
        <v>0</v>
      </c>
      <c r="Y19" s="138"/>
      <c r="Z19" s="138"/>
      <c r="AA19" s="138"/>
      <c r="AB19" s="138"/>
      <c r="AC19" s="118">
        <f>V19+W19+X19+Z19+AA19</f>
        <v>0</v>
      </c>
      <c r="AD19" s="138"/>
      <c r="AE19" s="138"/>
      <c r="AF19" s="138"/>
      <c r="AG19" s="138" t="s">
        <v>98</v>
      </c>
      <c r="AH19" s="138"/>
      <c r="AI19" s="138"/>
      <c r="AJ19" s="138"/>
      <c r="AK19" s="118">
        <f>AD19+AE19+AF19+AH19+AI19</f>
        <v>0</v>
      </c>
      <c r="AL19" s="641">
        <v>39464.660000000003</v>
      </c>
      <c r="AM19" s="197"/>
      <c r="AN19" s="641">
        <v>0</v>
      </c>
      <c r="AO19" s="265">
        <v>0</v>
      </c>
      <c r="AP19" s="641">
        <v>223633.09</v>
      </c>
      <c r="AQ19" s="641">
        <v>0</v>
      </c>
      <c r="AR19" s="265">
        <v>0</v>
      </c>
      <c r="AS19" s="197">
        <f>AL19+AM19+AP19</f>
        <v>263097.75</v>
      </c>
      <c r="AT19" s="654">
        <f>AC19+U19+M19+AK19+AK19+AS19</f>
        <v>284333.75</v>
      </c>
      <c r="AU19" s="193" t="s">
        <v>2047</v>
      </c>
      <c r="AV19" s="140" t="s">
        <v>2048</v>
      </c>
      <c r="AW19" s="502" t="s">
        <v>2027</v>
      </c>
      <c r="AX19" s="591"/>
      <c r="AY19" s="502"/>
    </row>
    <row r="20" spans="1:78" s="653" customFormat="1" ht="30" customHeight="1">
      <c r="A20" s="720" t="s">
        <v>2050</v>
      </c>
      <c r="B20" s="720"/>
      <c r="C20" s="720"/>
      <c r="D20" s="720"/>
      <c r="E20" s="720"/>
      <c r="F20" s="720"/>
      <c r="G20" s="720"/>
      <c r="H20" s="720"/>
      <c r="I20" s="720"/>
      <c r="J20" s="720"/>
      <c r="K20" s="720"/>
      <c r="L20" s="720"/>
      <c r="M20" s="720"/>
      <c r="N20" s="720"/>
      <c r="O20" s="720"/>
      <c r="P20" s="720"/>
      <c r="Q20" s="720"/>
      <c r="R20" s="720"/>
      <c r="S20" s="720"/>
      <c r="T20" s="720"/>
      <c r="U20" s="720"/>
      <c r="V20" s="720"/>
      <c r="W20" s="720"/>
      <c r="X20" s="720"/>
      <c r="Y20" s="720"/>
      <c r="Z20" s="720"/>
      <c r="AA20" s="720"/>
      <c r="AB20" s="720"/>
      <c r="AC20" s="720"/>
      <c r="AD20" s="720"/>
      <c r="AE20" s="720"/>
      <c r="AF20" s="720"/>
      <c r="AG20" s="720"/>
      <c r="AH20" s="720"/>
      <c r="AI20" s="720"/>
      <c r="AJ20" s="720"/>
      <c r="AK20" s="720"/>
      <c r="AL20" s="720"/>
      <c r="AM20" s="720"/>
      <c r="AN20" s="720"/>
      <c r="AO20" s="720"/>
      <c r="AP20" s="720"/>
      <c r="AQ20" s="720"/>
      <c r="AR20" s="720"/>
      <c r="AS20" s="720"/>
      <c r="AT20" s="720"/>
      <c r="AU20" s="720"/>
      <c r="AV20" s="720"/>
      <c r="AW20" s="720"/>
      <c r="AX20" s="720"/>
      <c r="AY20" s="720"/>
      <c r="BB20" s="46"/>
    </row>
    <row r="21" spans="1:78" s="46" customFormat="1" ht="84" customHeight="1">
      <c r="A21" s="109" t="s">
        <v>99</v>
      </c>
      <c r="B21" s="127" t="s">
        <v>100</v>
      </c>
      <c r="C21" s="111" t="s">
        <v>96</v>
      </c>
      <c r="D21" s="111" t="s">
        <v>27</v>
      </c>
      <c r="E21" s="112" t="s">
        <v>97</v>
      </c>
      <c r="F21" s="113">
        <v>0</v>
      </c>
      <c r="G21" s="113"/>
      <c r="H21" s="113">
        <v>0</v>
      </c>
      <c r="I21" s="113" t="s">
        <v>98</v>
      </c>
      <c r="J21" s="113"/>
      <c r="K21" s="113"/>
      <c r="L21" s="113"/>
      <c r="M21" s="118">
        <f>F21+G21+H21+J21+K21</f>
        <v>0</v>
      </c>
      <c r="N21" s="116">
        <v>10085.35</v>
      </c>
      <c r="O21" s="116">
        <v>70000</v>
      </c>
      <c r="P21" s="116">
        <v>0</v>
      </c>
      <c r="Q21" s="116" t="s">
        <v>98</v>
      </c>
      <c r="R21" s="116"/>
      <c r="S21" s="116"/>
      <c r="T21" s="116"/>
      <c r="U21" s="115">
        <f>N21+O21+P21+R21+S21</f>
        <v>80085.350000000006</v>
      </c>
      <c r="V21" s="533">
        <v>80830</v>
      </c>
      <c r="W21" s="533"/>
      <c r="X21" s="533">
        <v>49000</v>
      </c>
      <c r="Y21" s="529" t="s">
        <v>98</v>
      </c>
      <c r="Z21" s="533"/>
      <c r="AA21" s="533"/>
      <c r="AB21" s="533"/>
      <c r="AC21" s="519">
        <f>V21+W21+X21+Z21+AA21</f>
        <v>129830</v>
      </c>
      <c r="AD21" s="116"/>
      <c r="AE21" s="116"/>
      <c r="AF21" s="116"/>
      <c r="AG21" s="114" t="s">
        <v>98</v>
      </c>
      <c r="AH21" s="116"/>
      <c r="AI21" s="116"/>
      <c r="AJ21" s="116"/>
      <c r="AK21" s="115">
        <f>AD21+AE21+AF21+AH21+AI21</f>
        <v>0</v>
      </c>
      <c r="AL21" s="116"/>
      <c r="AM21" s="116"/>
      <c r="AN21" s="116"/>
      <c r="AO21" s="114"/>
      <c r="AP21" s="116"/>
      <c r="AQ21" s="116"/>
      <c r="AR21" s="116"/>
      <c r="AS21" s="115">
        <f>AL21+AM21+AN21+AP21+AQ21</f>
        <v>0</v>
      </c>
      <c r="AT21" s="114">
        <f t="shared" ref="AT21:AT23" si="2">AC21+U21+M21+AK21+AS21</f>
        <v>209915.35</v>
      </c>
      <c r="AU21" s="135" t="s">
        <v>100</v>
      </c>
      <c r="AV21" s="136">
        <v>2020</v>
      </c>
      <c r="AW21" s="142" t="s">
        <v>32</v>
      </c>
      <c r="AX21" s="121" t="s">
        <v>33</v>
      </c>
      <c r="AY21" s="137" t="s">
        <v>34</v>
      </c>
    </row>
    <row r="22" spans="1:78" s="143" customFormat="1" ht="31.7" customHeight="1">
      <c r="A22" s="109" t="s">
        <v>101</v>
      </c>
      <c r="B22" s="703" t="s">
        <v>102</v>
      </c>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3"/>
      <c r="AM22" s="703"/>
      <c r="AN22" s="703"/>
      <c r="AO22" s="703"/>
      <c r="AP22" s="703"/>
      <c r="AQ22" s="703"/>
      <c r="AR22" s="703"/>
      <c r="AS22" s="703"/>
      <c r="AT22" s="703"/>
      <c r="AU22" s="703"/>
      <c r="AV22" s="703"/>
      <c r="AW22" s="703"/>
      <c r="AX22" s="703"/>
      <c r="AY22" s="703"/>
    </row>
    <row r="23" spans="1:78" s="143" customFormat="1" ht="62.25" customHeight="1">
      <c r="A23" s="109" t="s">
        <v>103</v>
      </c>
      <c r="B23" s="127" t="s">
        <v>104</v>
      </c>
      <c r="C23" s="111" t="s">
        <v>105</v>
      </c>
      <c r="D23" s="144" t="s">
        <v>27</v>
      </c>
      <c r="E23" s="129" t="s">
        <v>106</v>
      </c>
      <c r="F23" s="145">
        <v>6500</v>
      </c>
      <c r="G23" s="146"/>
      <c r="H23" s="146"/>
      <c r="I23" s="147"/>
      <c r="J23" s="146"/>
      <c r="K23" s="146"/>
      <c r="L23" s="146"/>
      <c r="M23" s="118">
        <f>F23+G23+H23+J23+K23</f>
        <v>6500</v>
      </c>
      <c r="N23" s="145"/>
      <c r="O23" s="146"/>
      <c r="P23" s="146"/>
      <c r="Q23" s="147"/>
      <c r="R23" s="146"/>
      <c r="S23" s="146"/>
      <c r="T23" s="146"/>
      <c r="U23" s="118">
        <f>N23+O23+P23+R23+S23</f>
        <v>0</v>
      </c>
      <c r="V23" s="145"/>
      <c r="W23" s="146"/>
      <c r="X23" s="146"/>
      <c r="Y23" s="147"/>
      <c r="Z23" s="146"/>
      <c r="AA23" s="146"/>
      <c r="AB23" s="146"/>
      <c r="AC23" s="118">
        <f>V23+W23+X23+Z23+AA23</f>
        <v>0</v>
      </c>
      <c r="AD23" s="145"/>
      <c r="AE23" s="146"/>
      <c r="AF23" s="146"/>
      <c r="AG23" s="147"/>
      <c r="AH23" s="146"/>
      <c r="AI23" s="146"/>
      <c r="AJ23" s="146"/>
      <c r="AK23" s="118">
        <f>AD23+AE23+AF23+AH23+AI23</f>
        <v>0</v>
      </c>
      <c r="AL23" s="145"/>
      <c r="AM23" s="146"/>
      <c r="AN23" s="146"/>
      <c r="AO23" s="147"/>
      <c r="AP23" s="146"/>
      <c r="AQ23" s="146"/>
      <c r="AR23" s="146"/>
      <c r="AS23" s="118">
        <f>AL23+AM23+AN23+AP23+AQ23</f>
        <v>0</v>
      </c>
      <c r="AT23" s="114">
        <f t="shared" si="2"/>
        <v>6500</v>
      </c>
      <c r="AU23" s="135" t="s">
        <v>104</v>
      </c>
      <c r="AV23" s="140">
        <v>2018</v>
      </c>
      <c r="AW23" s="137" t="s">
        <v>107</v>
      </c>
      <c r="AX23" s="121" t="s">
        <v>33</v>
      </c>
      <c r="AY23" s="137" t="s">
        <v>34</v>
      </c>
    </row>
    <row r="24" spans="1:78" s="151" customFormat="1" ht="29.25" customHeight="1">
      <c r="A24" s="148"/>
      <c r="B24" s="101" t="s">
        <v>108</v>
      </c>
      <c r="C24" s="149"/>
      <c r="D24" s="149"/>
      <c r="E24" s="103"/>
      <c r="F24" s="104">
        <f>SUM(F25:F25)</f>
        <v>0</v>
      </c>
      <c r="G24" s="105">
        <f>SUM(G25:G25)</f>
        <v>0</v>
      </c>
      <c r="H24" s="105">
        <f>SUM(H25:H25)</f>
        <v>0</v>
      </c>
      <c r="I24" s="105"/>
      <c r="J24" s="105">
        <f>SUM(J25:J25)</f>
        <v>0</v>
      </c>
      <c r="K24" s="105">
        <f>SUM(K25:K25)</f>
        <v>0</v>
      </c>
      <c r="L24" s="105"/>
      <c r="M24" s="150">
        <f>SUM(M25:M25)</f>
        <v>0</v>
      </c>
      <c r="N24" s="104">
        <f>SUM(N25:N25)</f>
        <v>0</v>
      </c>
      <c r="O24" s="105">
        <f>SUM(O25:O25)</f>
        <v>0</v>
      </c>
      <c r="P24" s="105">
        <f>SUM(P25:P25)</f>
        <v>0</v>
      </c>
      <c r="Q24" s="105"/>
      <c r="R24" s="105">
        <f>SUM(R25:R25)</f>
        <v>0</v>
      </c>
      <c r="S24" s="105">
        <f>SUM(S25:S25)</f>
        <v>0</v>
      </c>
      <c r="T24" s="105"/>
      <c r="U24" s="150">
        <f>SUM(U25:U25)</f>
        <v>0</v>
      </c>
      <c r="V24" s="104">
        <f>SUM(V25:V25)</f>
        <v>0</v>
      </c>
      <c r="W24" s="105">
        <f>SUM(W25:W25)</f>
        <v>0</v>
      </c>
      <c r="X24" s="105">
        <f>SUM(X25:X25)</f>
        <v>0</v>
      </c>
      <c r="Y24" s="105"/>
      <c r="Z24" s="105">
        <f>SUM(Z25:Z25)</f>
        <v>0</v>
      </c>
      <c r="AA24" s="105">
        <f>SUM(AA25:AA25)</f>
        <v>0</v>
      </c>
      <c r="AB24" s="105"/>
      <c r="AC24" s="150">
        <f>SUM(AC25:AC25)</f>
        <v>0</v>
      </c>
      <c r="AD24" s="104">
        <f>SUM(AD25:AD25)</f>
        <v>0</v>
      </c>
      <c r="AE24" s="105">
        <f>SUM(AE25:AE25)</f>
        <v>0</v>
      </c>
      <c r="AF24" s="105">
        <f>SUM(AF25:AF25)</f>
        <v>0</v>
      </c>
      <c r="AG24" s="105"/>
      <c r="AH24" s="105">
        <f>SUM(AH25:AH25)</f>
        <v>0</v>
      </c>
      <c r="AI24" s="105">
        <f>SUM(AI25:AI25)</f>
        <v>0</v>
      </c>
      <c r="AJ24" s="105"/>
      <c r="AK24" s="150">
        <f>SUM(AK25:AK25)</f>
        <v>0</v>
      </c>
      <c r="AL24" s="104">
        <f>SUM(AL25:AL25)</f>
        <v>0</v>
      </c>
      <c r="AM24" s="105">
        <f>SUM(AM25:AM25)</f>
        <v>0</v>
      </c>
      <c r="AN24" s="105">
        <f>SUM(AN25:AN25)</f>
        <v>0</v>
      </c>
      <c r="AO24" s="105"/>
      <c r="AP24" s="105">
        <f>SUM(AP25:AP25)</f>
        <v>0</v>
      </c>
      <c r="AQ24" s="105">
        <f>SUM(AQ25:AQ25)</f>
        <v>0</v>
      </c>
      <c r="AR24" s="105"/>
      <c r="AS24" s="150">
        <f>SUM(AS25:AS25)</f>
        <v>0</v>
      </c>
      <c r="AT24" s="105">
        <f>SUM(AT25:AT25)</f>
        <v>0</v>
      </c>
      <c r="AU24" s="106"/>
      <c r="AV24" s="107"/>
      <c r="AW24" s="108"/>
      <c r="AX24" s="108"/>
      <c r="AY24" s="108"/>
    </row>
    <row r="25" spans="1:78" s="151" customFormat="1">
      <c r="A25" s="123" t="s">
        <v>109</v>
      </c>
      <c r="B25" s="152"/>
      <c r="C25" s="125"/>
      <c r="D25" s="125"/>
      <c r="E25" s="126"/>
      <c r="F25" s="116"/>
      <c r="G25" s="116"/>
      <c r="H25" s="116"/>
      <c r="I25" s="114"/>
      <c r="J25" s="116"/>
      <c r="K25" s="116"/>
      <c r="L25" s="114"/>
      <c r="M25" s="118">
        <f>F25+G25+H25+J25+K25</f>
        <v>0</v>
      </c>
      <c r="N25" s="116"/>
      <c r="O25" s="116"/>
      <c r="P25" s="116"/>
      <c r="Q25" s="114"/>
      <c r="R25" s="116"/>
      <c r="S25" s="116"/>
      <c r="T25" s="114"/>
      <c r="U25" s="118">
        <f>N25+O25+P25+R25+S25</f>
        <v>0</v>
      </c>
      <c r="V25" s="116"/>
      <c r="W25" s="116"/>
      <c r="X25" s="116"/>
      <c r="Y25" s="114"/>
      <c r="Z25" s="116"/>
      <c r="AA25" s="116"/>
      <c r="AB25" s="114"/>
      <c r="AC25" s="118">
        <f>V25+W25+X25+Z25+AA25</f>
        <v>0</v>
      </c>
      <c r="AD25" s="116"/>
      <c r="AE25" s="116"/>
      <c r="AF25" s="116"/>
      <c r="AG25" s="114"/>
      <c r="AH25" s="116"/>
      <c r="AI25" s="116"/>
      <c r="AJ25" s="114"/>
      <c r="AK25" s="118">
        <f>AD25+AE25+AF25+AH25+AI25</f>
        <v>0</v>
      </c>
      <c r="AL25" s="116"/>
      <c r="AM25" s="116"/>
      <c r="AN25" s="116"/>
      <c r="AO25" s="114"/>
      <c r="AP25" s="116"/>
      <c r="AQ25" s="116"/>
      <c r="AR25" s="114"/>
      <c r="AS25" s="118">
        <f>AL25+AM25+AN25+AP25+AQ25</f>
        <v>0</v>
      </c>
      <c r="AT25" s="114">
        <f>AC25+U25+M25+AK25</f>
        <v>0</v>
      </c>
      <c r="AU25" s="119"/>
      <c r="AV25" s="120"/>
      <c r="AW25" s="121"/>
      <c r="AX25" s="153"/>
      <c r="AY25" s="153"/>
    </row>
    <row r="26" spans="1:78" s="151" customFormat="1">
      <c r="A26" s="154" t="s">
        <v>110</v>
      </c>
      <c r="B26" s="152"/>
      <c r="C26" s="125"/>
      <c r="D26" s="125"/>
      <c r="E26" s="126"/>
      <c r="F26" s="116"/>
      <c r="G26" s="116"/>
      <c r="H26" s="116"/>
      <c r="I26" s="114"/>
      <c r="J26" s="116"/>
      <c r="K26" s="116"/>
      <c r="L26" s="114"/>
      <c r="M26" s="118">
        <f>F26+G26+H26+J26+K26</f>
        <v>0</v>
      </c>
      <c r="N26" s="116"/>
      <c r="O26" s="116"/>
      <c r="P26" s="116"/>
      <c r="Q26" s="114"/>
      <c r="R26" s="116"/>
      <c r="S26" s="116"/>
      <c r="T26" s="114"/>
      <c r="U26" s="118">
        <f>N26+O26+P26+R26+S26</f>
        <v>0</v>
      </c>
      <c r="V26" s="116"/>
      <c r="W26" s="116"/>
      <c r="X26" s="116"/>
      <c r="Y26" s="114"/>
      <c r="Z26" s="116"/>
      <c r="AA26" s="116"/>
      <c r="AB26" s="114"/>
      <c r="AC26" s="118">
        <f>V26+W26+X26+Z26+AA26</f>
        <v>0</v>
      </c>
      <c r="AD26" s="116"/>
      <c r="AE26" s="116"/>
      <c r="AF26" s="116"/>
      <c r="AG26" s="114"/>
      <c r="AH26" s="116"/>
      <c r="AI26" s="116"/>
      <c r="AJ26" s="114"/>
      <c r="AK26" s="118">
        <f>AD26+AE26+AF26+AH26+AI26</f>
        <v>0</v>
      </c>
      <c r="AL26" s="116"/>
      <c r="AM26" s="116"/>
      <c r="AN26" s="116"/>
      <c r="AO26" s="114"/>
      <c r="AP26" s="116"/>
      <c r="AQ26" s="116"/>
      <c r="AR26" s="114"/>
      <c r="AS26" s="118">
        <f>AL26+AM26+AN26+AP26+AQ26</f>
        <v>0</v>
      </c>
      <c r="AT26" s="114">
        <f>AC26+U26+M26+AK26</f>
        <v>0</v>
      </c>
      <c r="AU26" s="119"/>
      <c r="AV26" s="119"/>
      <c r="AW26" s="125"/>
      <c r="AX26" s="153"/>
      <c r="AY26" s="153"/>
    </row>
    <row r="27" spans="1:78" s="22" customFormat="1" ht="35.25" customHeight="1">
      <c r="A27" s="100"/>
      <c r="B27" s="101" t="s">
        <v>111</v>
      </c>
      <c r="C27" s="102"/>
      <c r="D27" s="102"/>
      <c r="E27" s="103"/>
      <c r="F27" s="104">
        <f>SUM(F28:F28)</f>
        <v>0</v>
      </c>
      <c r="G27" s="104">
        <f>SUM(G28:G28)</f>
        <v>0</v>
      </c>
      <c r="H27" s="104">
        <f>SUM(H28:H28)</f>
        <v>0</v>
      </c>
      <c r="I27" s="105"/>
      <c r="J27" s="104">
        <f>SUM(J28:J28)</f>
        <v>0</v>
      </c>
      <c r="K27" s="104">
        <f>SUM(K28:K28)</f>
        <v>0</v>
      </c>
      <c r="L27" s="105"/>
      <c r="M27" s="104">
        <f>SUM(M28:M28)</f>
        <v>0</v>
      </c>
      <c r="N27" s="104">
        <f>SUM(N28:N28)</f>
        <v>0</v>
      </c>
      <c r="O27" s="104">
        <f>SUM(O28:O28)</f>
        <v>0</v>
      </c>
      <c r="P27" s="104">
        <f>SUM(P28:P28)</f>
        <v>0</v>
      </c>
      <c r="Q27" s="105"/>
      <c r="R27" s="104">
        <f>SUM(R28:R28)</f>
        <v>0</v>
      </c>
      <c r="S27" s="104">
        <f>SUM(S28:S28)</f>
        <v>0</v>
      </c>
      <c r="T27" s="105"/>
      <c r="U27" s="104">
        <f>SUM(U28:U28)</f>
        <v>0</v>
      </c>
      <c r="V27" s="104">
        <f>SUM(V28:V28)</f>
        <v>0</v>
      </c>
      <c r="W27" s="104">
        <f>SUM(W28:W28)</f>
        <v>0</v>
      </c>
      <c r="X27" s="104">
        <f>SUM(X28:X28)</f>
        <v>0</v>
      </c>
      <c r="Y27" s="105"/>
      <c r="Z27" s="104">
        <f>SUM(Z28:Z28)</f>
        <v>0</v>
      </c>
      <c r="AA27" s="104">
        <f>SUM(AA28:AA28)</f>
        <v>0</v>
      </c>
      <c r="AB27" s="105"/>
      <c r="AC27" s="104">
        <f>SUM(AC28:AC28)</f>
        <v>0</v>
      </c>
      <c r="AD27" s="104">
        <f>SUM(AD28:AD28)</f>
        <v>0</v>
      </c>
      <c r="AE27" s="104">
        <f>SUM(AE28:AE28)</f>
        <v>0</v>
      </c>
      <c r="AF27" s="104">
        <f>SUM(AF28:AF28)</f>
        <v>0</v>
      </c>
      <c r="AG27" s="105"/>
      <c r="AH27" s="104">
        <f>SUM(AH28:AH28)</f>
        <v>0</v>
      </c>
      <c r="AI27" s="104">
        <f>SUM(AI28:AI28)</f>
        <v>0</v>
      </c>
      <c r="AJ27" s="105"/>
      <c r="AK27" s="104">
        <f>SUM(AK28:AK28)</f>
        <v>0</v>
      </c>
      <c r="AL27" s="104">
        <f>SUM(AL28:AL28)</f>
        <v>0</v>
      </c>
      <c r="AM27" s="104">
        <f>SUM(AM28:AM28)</f>
        <v>0</v>
      </c>
      <c r="AN27" s="104">
        <f>SUM(AN28:AN28)</f>
        <v>0</v>
      </c>
      <c r="AO27" s="105"/>
      <c r="AP27" s="104">
        <f>SUM(AP28:AP28)</f>
        <v>0</v>
      </c>
      <c r="AQ27" s="104">
        <f>SUM(AQ28:AQ28)</f>
        <v>0</v>
      </c>
      <c r="AR27" s="105"/>
      <c r="AS27" s="104">
        <f>SUM(AS28:AS28)</f>
        <v>0</v>
      </c>
      <c r="AT27" s="104">
        <f>SUM(AT28:AT28)</f>
        <v>0</v>
      </c>
      <c r="AU27" s="106"/>
      <c r="AV27" s="107"/>
      <c r="AW27" s="108"/>
      <c r="AX27" s="108"/>
      <c r="AY27" s="108"/>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row>
    <row r="28" spans="1:78">
      <c r="A28" s="123" t="s">
        <v>112</v>
      </c>
      <c r="B28" s="152"/>
      <c r="C28" s="125"/>
      <c r="D28" s="125"/>
      <c r="E28" s="126"/>
      <c r="F28" s="116"/>
      <c r="G28" s="114"/>
      <c r="H28" s="114"/>
      <c r="I28" s="114"/>
      <c r="J28" s="114"/>
      <c r="K28" s="114"/>
      <c r="L28" s="114"/>
      <c r="M28" s="118">
        <f>F28+G28+H28+J28+K28</f>
        <v>0</v>
      </c>
      <c r="N28" s="116"/>
      <c r="O28" s="114"/>
      <c r="P28" s="114"/>
      <c r="Q28" s="114"/>
      <c r="R28" s="114"/>
      <c r="S28" s="114"/>
      <c r="T28" s="114"/>
      <c r="U28" s="118">
        <f>N28+O28+P28+R28+S28</f>
        <v>0</v>
      </c>
      <c r="V28" s="116"/>
      <c r="W28" s="114"/>
      <c r="X28" s="114"/>
      <c r="Y28" s="114"/>
      <c r="Z28" s="114"/>
      <c r="AA28" s="114"/>
      <c r="AB28" s="114"/>
      <c r="AC28" s="118">
        <f>V28+W28+X28+Z28+AA28</f>
        <v>0</v>
      </c>
      <c r="AD28" s="116"/>
      <c r="AE28" s="114"/>
      <c r="AF28" s="114"/>
      <c r="AG28" s="114"/>
      <c r="AH28" s="114"/>
      <c r="AI28" s="114"/>
      <c r="AJ28" s="114"/>
      <c r="AK28" s="118">
        <f>AD28+AE28+AF28+AH28+AI28</f>
        <v>0</v>
      </c>
      <c r="AL28" s="116"/>
      <c r="AM28" s="114"/>
      <c r="AN28" s="114"/>
      <c r="AO28" s="114"/>
      <c r="AP28" s="114"/>
      <c r="AQ28" s="114"/>
      <c r="AR28" s="114"/>
      <c r="AS28" s="118">
        <f>AL28+AM28+AN28+AP28+AQ28</f>
        <v>0</v>
      </c>
      <c r="AT28" s="114">
        <f>AC28+U28+M28+AK28</f>
        <v>0</v>
      </c>
      <c r="AU28" s="119"/>
      <c r="AV28" s="120"/>
      <c r="AW28" s="121"/>
      <c r="AX28" s="121"/>
      <c r="AY28" s="121"/>
    </row>
    <row r="40" spans="53:56">
      <c r="BA40" s="155" t="s">
        <v>113</v>
      </c>
      <c r="BB40" s="155" t="s">
        <v>114</v>
      </c>
      <c r="BC40" s="155" t="s">
        <v>115</v>
      </c>
      <c r="BD40" s="155" t="s">
        <v>116</v>
      </c>
    </row>
    <row r="41" spans="53:56" ht="30">
      <c r="BA41" s="156" t="s">
        <v>117</v>
      </c>
      <c r="BB41" s="156" t="s">
        <v>78</v>
      </c>
      <c r="BC41" s="156" t="s">
        <v>118</v>
      </c>
      <c r="BD41" s="157" t="s">
        <v>119</v>
      </c>
    </row>
    <row r="42" spans="53:56" ht="30">
      <c r="BA42" s="156" t="s">
        <v>120</v>
      </c>
      <c r="BB42" s="156" t="s">
        <v>121</v>
      </c>
      <c r="BC42" s="156" t="s">
        <v>122</v>
      </c>
      <c r="BD42" s="155"/>
    </row>
    <row r="43" spans="53:56" ht="30">
      <c r="BA43" s="156" t="s">
        <v>123</v>
      </c>
      <c r="BB43" s="156" t="s">
        <v>124</v>
      </c>
      <c r="BC43" s="156" t="s">
        <v>125</v>
      </c>
      <c r="BD43" s="158"/>
    </row>
    <row r="44" spans="53:56" ht="45">
      <c r="BA44" s="156" t="s">
        <v>126</v>
      </c>
      <c r="BB44" s="156" t="s">
        <v>127</v>
      </c>
      <c r="BC44" s="156" t="s">
        <v>96</v>
      </c>
      <c r="BD44" s="159"/>
    </row>
    <row r="45" spans="53:56" ht="30">
      <c r="BA45" s="156" t="s">
        <v>128</v>
      </c>
      <c r="BB45" s="156" t="s">
        <v>129</v>
      </c>
      <c r="BC45" s="156" t="s">
        <v>130</v>
      </c>
      <c r="BD45" s="155"/>
    </row>
    <row r="46" spans="53:56" ht="60">
      <c r="BA46" s="156" t="s">
        <v>131</v>
      </c>
      <c r="BB46" s="156" t="s">
        <v>132</v>
      </c>
      <c r="BC46" s="156" t="s">
        <v>133</v>
      </c>
      <c r="BD46" s="155"/>
    </row>
    <row r="47" spans="53:56" ht="30">
      <c r="BA47" s="156" t="s">
        <v>134</v>
      </c>
      <c r="BB47" s="156" t="s">
        <v>135</v>
      </c>
      <c r="BC47" s="156" t="s">
        <v>136</v>
      </c>
      <c r="BD47" s="158"/>
    </row>
    <row r="48" spans="53:56" ht="30">
      <c r="BA48" s="159"/>
      <c r="BB48" s="156" t="s">
        <v>137</v>
      </c>
      <c r="BC48" s="156" t="s">
        <v>90</v>
      </c>
      <c r="BD48" s="159"/>
    </row>
    <row r="49" spans="53:56" ht="45">
      <c r="BA49" s="155"/>
      <c r="BC49" s="156" t="s">
        <v>138</v>
      </c>
      <c r="BD49" s="155"/>
    </row>
    <row r="50" spans="53:56" ht="30">
      <c r="BA50" s="155"/>
      <c r="BB50" s="155"/>
      <c r="BC50" s="156" t="s">
        <v>105</v>
      </c>
      <c r="BD50" s="155"/>
    </row>
  </sheetData>
  <sheetProtection selectLockedCells="1" selectUnlockedCells="1"/>
  <mergeCells count="73">
    <mergeCell ref="A20:AY20"/>
    <mergeCell ref="AL8:AS8"/>
    <mergeCell ref="AL9:AS9"/>
    <mergeCell ref="AL10:AL11"/>
    <mergeCell ref="AM10:AM11"/>
    <mergeCell ref="AN10:AN11"/>
    <mergeCell ref="AO10:AO11"/>
    <mergeCell ref="AP10:AP11"/>
    <mergeCell ref="AQ10:AQ11"/>
    <mergeCell ref="AR10:AR11"/>
    <mergeCell ref="AS10:AS11"/>
    <mergeCell ref="AY8:AY11"/>
    <mergeCell ref="AV8:AV11"/>
    <mergeCell ref="AW8:AW11"/>
    <mergeCell ref="AX8:AX11"/>
    <mergeCell ref="AD9:AK9"/>
    <mergeCell ref="A6:AU6"/>
    <mergeCell ref="AV6:AX6"/>
    <mergeCell ref="A1:AX1"/>
    <mergeCell ref="A2:AX2"/>
    <mergeCell ref="A3:AX3"/>
    <mergeCell ref="A4:AX4"/>
    <mergeCell ref="A5:AX5"/>
    <mergeCell ref="A7:AU7"/>
    <mergeCell ref="A8:A11"/>
    <mergeCell ref="B8:B11"/>
    <mergeCell ref="C8:C11"/>
    <mergeCell ref="D8:D11"/>
    <mergeCell ref="E8:E11"/>
    <mergeCell ref="F8:M8"/>
    <mergeCell ref="N8:U8"/>
    <mergeCell ref="V8:AC8"/>
    <mergeCell ref="AD8:AK8"/>
    <mergeCell ref="AT8:AT11"/>
    <mergeCell ref="AU8:AU11"/>
    <mergeCell ref="Q10:Q11"/>
    <mergeCell ref="F9:M9"/>
    <mergeCell ref="N9:U9"/>
    <mergeCell ref="V9:AC9"/>
    <mergeCell ref="F10:F11"/>
    <mergeCell ref="G10:G11"/>
    <mergeCell ref="H10:H11"/>
    <mergeCell ref="I10:I11"/>
    <mergeCell ref="J10:J11"/>
    <mergeCell ref="K10:K11"/>
    <mergeCell ref="L10:L11"/>
    <mergeCell ref="M10:M11"/>
    <mergeCell ref="N10:N11"/>
    <mergeCell ref="O10:O11"/>
    <mergeCell ref="P10:P11"/>
    <mergeCell ref="AC10:AC11"/>
    <mergeCell ref="R10:R11"/>
    <mergeCell ref="S10:S11"/>
    <mergeCell ref="T10:T11"/>
    <mergeCell ref="U10:U11"/>
    <mergeCell ref="V10:V11"/>
    <mergeCell ref="W10:W11"/>
    <mergeCell ref="AJ10:AJ11"/>
    <mergeCell ref="AK10:AK11"/>
    <mergeCell ref="A12:B12"/>
    <mergeCell ref="A16:AY16"/>
    <mergeCell ref="B22:AY22"/>
    <mergeCell ref="AD10:AD11"/>
    <mergeCell ref="AE10:AE11"/>
    <mergeCell ref="AF10:AF11"/>
    <mergeCell ref="AG10:AG11"/>
    <mergeCell ref="AH10:AH11"/>
    <mergeCell ref="AI10:AI11"/>
    <mergeCell ref="X10:X11"/>
    <mergeCell ref="Y10:Y11"/>
    <mergeCell ref="Z10:Z11"/>
    <mergeCell ref="AA10:AA11"/>
    <mergeCell ref="AB10:AB11"/>
  </mergeCells>
  <dataValidations count="8">
    <dataValidation type="list" allowBlank="1" showErrorMessage="1" sqref="C18">
      <formula1>$BB$41:$BB$48</formula1>
      <formula2>0</formula2>
    </dataValidation>
    <dataValidation type="list" allowBlank="1" showErrorMessage="1" sqref="C23:C26 AW26">
      <formula1>$BC$41:$BC$50</formula1>
      <formula2>0</formula2>
    </dataValidation>
    <dataValidation type="list" allowBlank="1" showErrorMessage="1" sqref="C28">
      <formula1>$BD$41</formula1>
      <formula2>0</formula2>
    </dataValidation>
    <dataValidation type="list" allowBlank="1" showErrorMessage="1" sqref="C14:C15">
      <formula1>$BA$41:$BA$47</formula1>
      <formula2>0</formula2>
    </dataValidation>
    <dataValidation type="list" allowBlank="1" showErrorMessage="1" sqref="D14:D15 D28 AW21 D23:D26 D18">
      <formula1>$AZ$3:$AZ$5</formula1>
      <formula2>0</formula2>
    </dataValidation>
    <dataValidation type="list" allowBlank="1" showErrorMessage="1" sqref="AX14">
      <formula1>$AJ$3:$AJ$5</formula1>
      <formula2>0</formula2>
    </dataValidation>
    <dataValidation type="list" allowBlank="1" showErrorMessage="1" sqref="D19">
      <formula1>#REF!</formula1>
      <formula2>0</formula2>
    </dataValidation>
    <dataValidation type="list" allowBlank="1" showErrorMessage="1" sqref="C19">
      <formula1>$AT$21:$AT$27</formula1>
      <formula2>0</formula2>
    </dataValidation>
  </dataValidations>
  <pageMargins left="0.23622047244094491" right="0.23622047244094491" top="0.74803149606299213" bottom="0.74803149606299213" header="0.31496062992125984" footer="0.31496062992125984"/>
  <pageSetup paperSize="8" scale="24"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284"/>
  <sheetViews>
    <sheetView topLeftCell="P252" zoomScale="85" zoomScaleNormal="85" workbookViewId="0">
      <selection activeCell="A254" sqref="A254:AY254"/>
    </sheetView>
  </sheetViews>
  <sheetFormatPr defaultRowHeight="12.75"/>
  <cols>
    <col min="1" max="1" width="8.7109375" style="79" customWidth="1"/>
    <col min="2" max="2" width="36.85546875" style="2" customWidth="1"/>
    <col min="3" max="3" width="24.28515625" style="3" customWidth="1"/>
    <col min="4" max="4" width="17.42578125" style="3" customWidth="1"/>
    <col min="5" max="5" width="19.5703125" style="3" customWidth="1"/>
    <col min="6" max="6" width="13.28515625" style="4" customWidth="1"/>
    <col min="7" max="7" width="14.140625" style="5" customWidth="1"/>
    <col min="8" max="8" width="13.7109375" style="4" customWidth="1"/>
    <col min="9" max="9" width="12.140625" style="4" customWidth="1"/>
    <col min="10" max="10" width="12" style="4" customWidth="1"/>
    <col min="11" max="11" width="12.7109375" style="4" customWidth="1"/>
    <col min="12" max="12" width="11.5703125" style="4" customWidth="1"/>
    <col min="13" max="13" width="14.5703125" style="4" customWidth="1"/>
    <col min="14" max="14" width="13.42578125" style="4" customWidth="1"/>
    <col min="15" max="15" width="13.85546875" style="5" customWidth="1"/>
    <col min="16" max="16" width="17" style="4" customWidth="1"/>
    <col min="17" max="17" width="14.85546875" style="4" customWidth="1"/>
    <col min="18" max="18" width="12.85546875" style="4" customWidth="1"/>
    <col min="19" max="19" width="12.7109375" style="4" customWidth="1"/>
    <col min="20" max="20" width="12" style="4" customWidth="1"/>
    <col min="21" max="22" width="13.42578125" style="4" customWidth="1"/>
    <col min="23" max="23" width="16.7109375" style="5" customWidth="1"/>
    <col min="24" max="24" width="15.28515625" style="4" customWidth="1"/>
    <col min="25" max="25" width="11.28515625" style="4" customWidth="1"/>
    <col min="26" max="26" width="14.28515625" style="4" customWidth="1"/>
    <col min="27" max="27" width="14.42578125" style="4" customWidth="1"/>
    <col min="28" max="28" width="14.5703125" style="4" customWidth="1"/>
    <col min="29" max="29" width="14.140625" style="4" customWidth="1"/>
    <col min="30" max="30" width="13.42578125" style="4" customWidth="1"/>
    <col min="31" max="31" width="16.7109375" style="5" customWidth="1"/>
    <col min="32" max="36" width="11.28515625" style="4" customWidth="1"/>
    <col min="37" max="37" width="13.28515625" style="4" customWidth="1"/>
    <col min="38" max="38" width="13.42578125" style="4" customWidth="1"/>
    <col min="39" max="39" width="16.7109375" style="5" customWidth="1"/>
    <col min="40" max="44" width="11.28515625" style="4" customWidth="1"/>
    <col min="45" max="45" width="13.28515625" style="4" customWidth="1"/>
    <col min="46" max="46" width="11.28515625" style="4" customWidth="1"/>
    <col min="47" max="47" width="61.28515625" style="6" customWidth="1"/>
    <col min="48" max="48" width="12.28515625" style="7" customWidth="1"/>
    <col min="49" max="49" width="18.5703125" style="8" customWidth="1"/>
    <col min="50" max="50" width="13.42578125" style="8" customWidth="1"/>
    <col min="51" max="51" width="26.5703125" style="8" customWidth="1"/>
    <col min="52" max="16384" width="9.140625" style="3"/>
  </cols>
  <sheetData>
    <row r="1" spans="1:51" s="80" customFormat="1" ht="24.75" customHeight="1">
      <c r="A1" s="748"/>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8"/>
      <c r="AX1" s="748"/>
    </row>
    <row r="2" spans="1:51" s="80" customFormat="1" ht="19.5" customHeight="1">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c r="AV2" s="748"/>
      <c r="AW2" s="748"/>
      <c r="AX2" s="748"/>
    </row>
    <row r="3" spans="1:51" s="80" customFormat="1" ht="20.25" customHeight="1">
      <c r="A3" s="719"/>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19"/>
      <c r="AS3" s="719"/>
      <c r="AT3" s="719"/>
      <c r="AU3" s="719"/>
      <c r="AV3" s="719"/>
      <c r="AW3" s="719"/>
      <c r="AX3" s="719"/>
    </row>
    <row r="4" spans="1:51" ht="12.75" customHeight="1">
      <c r="A4" s="719"/>
      <c r="B4" s="719"/>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719"/>
      <c r="AJ4" s="719"/>
      <c r="AK4" s="719"/>
      <c r="AL4" s="719"/>
      <c r="AM4" s="719"/>
      <c r="AN4" s="719"/>
      <c r="AO4" s="719"/>
      <c r="AP4" s="719"/>
      <c r="AQ4" s="719"/>
      <c r="AR4" s="719"/>
      <c r="AS4" s="719"/>
      <c r="AT4" s="719"/>
      <c r="AU4" s="719"/>
      <c r="AV4" s="719"/>
      <c r="AW4" s="719"/>
      <c r="AX4" s="719"/>
      <c r="AY4" s="82"/>
    </row>
    <row r="5" spans="1:51" ht="16.5" customHeight="1">
      <c r="A5" s="719"/>
      <c r="B5" s="719"/>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c r="AT5" s="719"/>
      <c r="AU5" s="719"/>
      <c r="AV5" s="719"/>
      <c r="AW5" s="719"/>
      <c r="AX5" s="719"/>
      <c r="AY5" s="82"/>
    </row>
    <row r="6" spans="1:51" ht="43.5" customHeight="1">
      <c r="A6" s="706" t="s">
        <v>0</v>
      </c>
      <c r="B6" s="706"/>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M6" s="706"/>
      <c r="AN6" s="706"/>
      <c r="AO6" s="706"/>
      <c r="AP6" s="706"/>
      <c r="AQ6" s="706"/>
      <c r="AR6" s="706"/>
      <c r="AS6" s="706"/>
      <c r="AT6" s="706"/>
      <c r="AU6" s="706"/>
      <c r="AV6" s="714"/>
      <c r="AW6" s="714"/>
      <c r="AX6" s="714"/>
      <c r="AY6" s="82"/>
    </row>
    <row r="7" spans="1:51" ht="43.5" customHeight="1">
      <c r="A7" s="706" t="s">
        <v>139</v>
      </c>
      <c r="B7" s="706"/>
      <c r="C7" s="706"/>
      <c r="D7" s="706"/>
      <c r="E7" s="706"/>
      <c r="F7" s="706"/>
      <c r="G7" s="706"/>
      <c r="H7" s="706"/>
      <c r="I7" s="706"/>
      <c r="J7" s="706"/>
      <c r="K7" s="706"/>
      <c r="L7" s="706"/>
      <c r="M7" s="706"/>
      <c r="N7" s="706"/>
      <c r="O7" s="706"/>
      <c r="P7" s="706"/>
      <c r="Q7" s="706"/>
      <c r="R7" s="706"/>
      <c r="S7" s="706"/>
      <c r="T7" s="706"/>
      <c r="U7" s="706"/>
      <c r="V7" s="706"/>
      <c r="W7" s="706"/>
      <c r="X7" s="706"/>
      <c r="Y7" s="706"/>
      <c r="Z7" s="706"/>
      <c r="AA7" s="706"/>
      <c r="AB7" s="706"/>
      <c r="AC7" s="706"/>
      <c r="AD7" s="706"/>
      <c r="AE7" s="706"/>
      <c r="AF7" s="706"/>
      <c r="AG7" s="706"/>
      <c r="AH7" s="706"/>
      <c r="AI7" s="706"/>
      <c r="AJ7" s="706"/>
      <c r="AK7" s="706"/>
      <c r="AL7" s="706"/>
      <c r="AM7" s="706"/>
      <c r="AN7" s="706"/>
      <c r="AO7" s="706"/>
      <c r="AP7" s="706"/>
      <c r="AQ7" s="706"/>
      <c r="AR7" s="706"/>
      <c r="AS7" s="706"/>
      <c r="AT7" s="706"/>
      <c r="AU7" s="706"/>
      <c r="AV7" s="84"/>
      <c r="AW7" s="84"/>
      <c r="AX7" s="84"/>
      <c r="AY7" s="82"/>
    </row>
    <row r="8" spans="1:51" ht="12.75" customHeight="1">
      <c r="A8" s="747" t="s">
        <v>2</v>
      </c>
      <c r="B8" s="708" t="s">
        <v>3</v>
      </c>
      <c r="C8" s="709" t="s">
        <v>4</v>
      </c>
      <c r="D8" s="709" t="s">
        <v>5</v>
      </c>
      <c r="E8" s="710" t="s">
        <v>6</v>
      </c>
      <c r="F8" s="711">
        <v>2018</v>
      </c>
      <c r="G8" s="711"/>
      <c r="H8" s="711"/>
      <c r="I8" s="711"/>
      <c r="J8" s="711"/>
      <c r="K8" s="711"/>
      <c r="L8" s="711"/>
      <c r="M8" s="711"/>
      <c r="N8" s="711">
        <v>2019</v>
      </c>
      <c r="O8" s="711"/>
      <c r="P8" s="711"/>
      <c r="Q8" s="711"/>
      <c r="R8" s="711"/>
      <c r="S8" s="711"/>
      <c r="T8" s="711"/>
      <c r="U8" s="711"/>
      <c r="V8" s="711">
        <v>2020</v>
      </c>
      <c r="W8" s="711"/>
      <c r="X8" s="711"/>
      <c r="Y8" s="711"/>
      <c r="Z8" s="711"/>
      <c r="AA8" s="711"/>
      <c r="AB8" s="711"/>
      <c r="AC8" s="711"/>
      <c r="AD8" s="711">
        <v>2021</v>
      </c>
      <c r="AE8" s="711"/>
      <c r="AF8" s="711"/>
      <c r="AG8" s="711"/>
      <c r="AH8" s="711"/>
      <c r="AI8" s="711"/>
      <c r="AJ8" s="711"/>
      <c r="AK8" s="711"/>
      <c r="AL8" s="711">
        <v>2022</v>
      </c>
      <c r="AM8" s="711"/>
      <c r="AN8" s="711"/>
      <c r="AO8" s="711"/>
      <c r="AP8" s="711"/>
      <c r="AQ8" s="711"/>
      <c r="AR8" s="711"/>
      <c r="AS8" s="711"/>
      <c r="AT8" s="712" t="s">
        <v>7</v>
      </c>
      <c r="AU8" s="745" t="s">
        <v>8</v>
      </c>
      <c r="AV8" s="722" t="s">
        <v>9</v>
      </c>
      <c r="AW8" s="708" t="s">
        <v>10</v>
      </c>
      <c r="AX8" s="721" t="s">
        <v>11</v>
      </c>
      <c r="AY8" s="721" t="s">
        <v>12</v>
      </c>
    </row>
    <row r="9" spans="1:51" ht="12.75" customHeight="1">
      <c r="A9" s="747"/>
      <c r="B9" s="708"/>
      <c r="C9" s="709"/>
      <c r="D9" s="709"/>
      <c r="E9" s="710"/>
      <c r="F9" s="710" t="s">
        <v>13</v>
      </c>
      <c r="G9" s="710"/>
      <c r="H9" s="710"/>
      <c r="I9" s="710"/>
      <c r="J9" s="710"/>
      <c r="K9" s="710"/>
      <c r="L9" s="710"/>
      <c r="M9" s="710"/>
      <c r="N9" s="710" t="s">
        <v>13</v>
      </c>
      <c r="O9" s="710"/>
      <c r="P9" s="710"/>
      <c r="Q9" s="710"/>
      <c r="R9" s="710"/>
      <c r="S9" s="710"/>
      <c r="T9" s="710"/>
      <c r="U9" s="710"/>
      <c r="V9" s="710" t="s">
        <v>13</v>
      </c>
      <c r="W9" s="710"/>
      <c r="X9" s="710"/>
      <c r="Y9" s="710"/>
      <c r="Z9" s="710"/>
      <c r="AA9" s="710"/>
      <c r="AB9" s="710"/>
      <c r="AC9" s="710"/>
      <c r="AD9" s="710" t="s">
        <v>13</v>
      </c>
      <c r="AE9" s="710"/>
      <c r="AF9" s="710"/>
      <c r="AG9" s="710"/>
      <c r="AH9" s="710"/>
      <c r="AI9" s="710"/>
      <c r="AJ9" s="710"/>
      <c r="AK9" s="710"/>
      <c r="AL9" s="710" t="s">
        <v>13</v>
      </c>
      <c r="AM9" s="710"/>
      <c r="AN9" s="710"/>
      <c r="AO9" s="710"/>
      <c r="AP9" s="710"/>
      <c r="AQ9" s="710"/>
      <c r="AR9" s="710"/>
      <c r="AS9" s="710"/>
      <c r="AT9" s="712"/>
      <c r="AU9" s="745"/>
      <c r="AV9" s="722"/>
      <c r="AW9" s="708"/>
      <c r="AX9" s="721"/>
      <c r="AY9" s="721"/>
    </row>
    <row r="10" spans="1:51" ht="15" customHeight="1">
      <c r="A10" s="747"/>
      <c r="B10" s="708"/>
      <c r="C10" s="709"/>
      <c r="D10" s="709"/>
      <c r="E10" s="710"/>
      <c r="F10" s="704" t="s">
        <v>140</v>
      </c>
      <c r="G10" s="705" t="s">
        <v>141</v>
      </c>
      <c r="H10" s="699" t="s">
        <v>142</v>
      </c>
      <c r="I10" s="699" t="s">
        <v>17</v>
      </c>
      <c r="J10" s="699" t="s">
        <v>143</v>
      </c>
      <c r="K10" s="699" t="s">
        <v>144</v>
      </c>
      <c r="L10" s="699" t="s">
        <v>20</v>
      </c>
      <c r="M10" s="700" t="s">
        <v>21</v>
      </c>
      <c r="N10" s="704" t="s">
        <v>14</v>
      </c>
      <c r="O10" s="705" t="s">
        <v>15</v>
      </c>
      <c r="P10" s="699" t="s">
        <v>16</v>
      </c>
      <c r="Q10" s="699" t="s">
        <v>17</v>
      </c>
      <c r="R10" s="699" t="s">
        <v>18</v>
      </c>
      <c r="S10" s="699" t="s">
        <v>19</v>
      </c>
      <c r="T10" s="699" t="s">
        <v>20</v>
      </c>
      <c r="U10" s="700" t="s">
        <v>21</v>
      </c>
      <c r="V10" s="704" t="s">
        <v>14</v>
      </c>
      <c r="W10" s="705" t="s">
        <v>15</v>
      </c>
      <c r="X10" s="699" t="s">
        <v>16</v>
      </c>
      <c r="Y10" s="699" t="s">
        <v>17</v>
      </c>
      <c r="Z10" s="699" t="s">
        <v>18</v>
      </c>
      <c r="AA10" s="699" t="s">
        <v>19</v>
      </c>
      <c r="AB10" s="699" t="s">
        <v>20</v>
      </c>
      <c r="AC10" s="700" t="s">
        <v>21</v>
      </c>
      <c r="AD10" s="704" t="s">
        <v>14</v>
      </c>
      <c r="AE10" s="705" t="s">
        <v>15</v>
      </c>
      <c r="AF10" s="699" t="s">
        <v>16</v>
      </c>
      <c r="AG10" s="699" t="s">
        <v>17</v>
      </c>
      <c r="AH10" s="699" t="s">
        <v>18</v>
      </c>
      <c r="AI10" s="699" t="s">
        <v>19</v>
      </c>
      <c r="AJ10" s="699" t="s">
        <v>20</v>
      </c>
      <c r="AK10" s="700" t="s">
        <v>21</v>
      </c>
      <c r="AL10" s="704" t="s">
        <v>14</v>
      </c>
      <c r="AM10" s="705" t="s">
        <v>15</v>
      </c>
      <c r="AN10" s="699" t="s">
        <v>16</v>
      </c>
      <c r="AO10" s="699" t="s">
        <v>17</v>
      </c>
      <c r="AP10" s="699" t="s">
        <v>18</v>
      </c>
      <c r="AQ10" s="699" t="s">
        <v>19</v>
      </c>
      <c r="AR10" s="699" t="s">
        <v>20</v>
      </c>
      <c r="AS10" s="700" t="s">
        <v>21</v>
      </c>
      <c r="AT10" s="712"/>
      <c r="AU10" s="745"/>
      <c r="AV10" s="722"/>
      <c r="AW10" s="708"/>
      <c r="AX10" s="721"/>
      <c r="AY10" s="721"/>
    </row>
    <row r="11" spans="1:51" ht="107.25" customHeight="1">
      <c r="A11" s="747"/>
      <c r="B11" s="708"/>
      <c r="C11" s="709"/>
      <c r="D11" s="709"/>
      <c r="E11" s="710"/>
      <c r="F11" s="704"/>
      <c r="G11" s="705"/>
      <c r="H11" s="699"/>
      <c r="I11" s="699"/>
      <c r="J11" s="699"/>
      <c r="K11" s="699"/>
      <c r="L11" s="699"/>
      <c r="M11" s="700"/>
      <c r="N11" s="704"/>
      <c r="O11" s="705"/>
      <c r="P11" s="699"/>
      <c r="Q11" s="699"/>
      <c r="R11" s="699"/>
      <c r="S11" s="699"/>
      <c r="T11" s="699"/>
      <c r="U11" s="700"/>
      <c r="V11" s="704"/>
      <c r="W11" s="705"/>
      <c r="X11" s="699"/>
      <c r="Y11" s="699"/>
      <c r="Z11" s="699"/>
      <c r="AA11" s="699"/>
      <c r="AB11" s="699"/>
      <c r="AC11" s="700"/>
      <c r="AD11" s="704"/>
      <c r="AE11" s="705"/>
      <c r="AF11" s="699"/>
      <c r="AG11" s="699"/>
      <c r="AH11" s="699"/>
      <c r="AI11" s="699"/>
      <c r="AJ11" s="699"/>
      <c r="AK11" s="700"/>
      <c r="AL11" s="704"/>
      <c r="AM11" s="705"/>
      <c r="AN11" s="699"/>
      <c r="AO11" s="699"/>
      <c r="AP11" s="699"/>
      <c r="AQ11" s="699"/>
      <c r="AR11" s="699"/>
      <c r="AS11" s="700"/>
      <c r="AT11" s="712"/>
      <c r="AU11" s="745"/>
      <c r="AV11" s="722"/>
      <c r="AW11" s="708"/>
      <c r="AX11" s="721"/>
      <c r="AY11" s="721"/>
    </row>
    <row r="12" spans="1:51" ht="33.950000000000003" customHeight="1">
      <c r="A12" s="85"/>
      <c r="B12" s="160"/>
      <c r="C12" s="160"/>
      <c r="D12" s="160"/>
      <c r="E12" s="160"/>
      <c r="F12" s="91"/>
      <c r="G12" s="161"/>
      <c r="H12" s="91"/>
      <c r="I12" s="91"/>
      <c r="J12" s="91"/>
      <c r="K12" s="91"/>
      <c r="L12" s="91"/>
      <c r="M12" s="87"/>
      <c r="N12" s="91"/>
      <c r="O12" s="161"/>
      <c r="P12" s="91"/>
      <c r="Q12" s="91"/>
      <c r="R12" s="91"/>
      <c r="S12" s="91"/>
      <c r="T12" s="91"/>
      <c r="U12" s="87"/>
      <c r="V12" s="91"/>
      <c r="W12" s="161"/>
      <c r="X12" s="91"/>
      <c r="Y12" s="91"/>
      <c r="Z12" s="91"/>
      <c r="AA12" s="91"/>
      <c r="AB12" s="91"/>
      <c r="AC12" s="87"/>
      <c r="AD12" s="91"/>
      <c r="AE12" s="161"/>
      <c r="AF12" s="91"/>
      <c r="AG12" s="91"/>
      <c r="AH12" s="91"/>
      <c r="AI12" s="91"/>
      <c r="AJ12" s="91"/>
      <c r="AK12" s="87"/>
      <c r="AL12" s="667"/>
      <c r="AM12" s="161"/>
      <c r="AN12" s="667"/>
      <c r="AO12" s="667"/>
      <c r="AP12" s="667"/>
      <c r="AQ12" s="667"/>
      <c r="AR12" s="667"/>
      <c r="AS12" s="668"/>
      <c r="AT12" s="87"/>
      <c r="AU12" s="88"/>
      <c r="AV12" s="89"/>
      <c r="AW12" s="86"/>
      <c r="AX12" s="90"/>
      <c r="AY12" s="90"/>
    </row>
    <row r="13" spans="1:51" s="22" customFormat="1" ht="38.25" customHeight="1">
      <c r="A13" s="746" t="s">
        <v>145</v>
      </c>
      <c r="B13" s="746"/>
      <c r="C13" s="93"/>
      <c r="D13" s="93"/>
      <c r="E13" s="94"/>
      <c r="F13" s="95">
        <f>F14+F21+F281</f>
        <v>9495051.8100000005</v>
      </c>
      <c r="G13" s="95">
        <f>G14+G21+G281</f>
        <v>5682405.6599999992</v>
      </c>
      <c r="H13" s="95">
        <f>H14+H21+H281</f>
        <v>2416748.0300000003</v>
      </c>
      <c r="I13" s="95"/>
      <c r="J13" s="95">
        <f>J14+J21+J281</f>
        <v>1206297.77</v>
      </c>
      <c r="K13" s="95">
        <f>K14+K21+K281</f>
        <v>290000</v>
      </c>
      <c r="L13" s="95"/>
      <c r="M13" s="95">
        <f>M14+M21+M281</f>
        <v>19090503.270000003</v>
      </c>
      <c r="N13" s="95">
        <f>N14+N21+N281</f>
        <v>5005510.92</v>
      </c>
      <c r="O13" s="95">
        <f>O14+O21+O281</f>
        <v>5012927.3</v>
      </c>
      <c r="P13" s="95">
        <f>P14+P21+P281</f>
        <v>925855.14</v>
      </c>
      <c r="Q13" s="95"/>
      <c r="R13" s="95">
        <f>R14+R21+R281</f>
        <v>38500</v>
      </c>
      <c r="S13" s="95">
        <f>S14+S21+S281</f>
        <v>0</v>
      </c>
      <c r="T13" s="95"/>
      <c r="U13" s="95">
        <f>U14+U21+U281</f>
        <v>10995512.360000001</v>
      </c>
      <c r="V13" s="95">
        <f>V14+V21+V281</f>
        <v>18159610.929999996</v>
      </c>
      <c r="W13" s="95">
        <f>W14+W21+W281</f>
        <v>5584941.5999999996</v>
      </c>
      <c r="X13" s="95">
        <f>X14+X21+X281</f>
        <v>2425836.41</v>
      </c>
      <c r="Y13" s="95"/>
      <c r="Z13" s="95">
        <f>Z14+Z21+Z281</f>
        <v>32435</v>
      </c>
      <c r="AA13" s="95">
        <f>AA14+AA21+AA281</f>
        <v>0</v>
      </c>
      <c r="AB13" s="95"/>
      <c r="AC13" s="95">
        <f>AC14+AC21+AC281</f>
        <v>26202823.939999998</v>
      </c>
      <c r="AD13" s="95">
        <f>AD14+AD21+AD281</f>
        <v>1445632</v>
      </c>
      <c r="AE13" s="95">
        <f>AE14+AE21+AE281</f>
        <v>2451166</v>
      </c>
      <c r="AF13" s="95">
        <f>AF14+AF21+AF281</f>
        <v>351892</v>
      </c>
      <c r="AG13" s="95"/>
      <c r="AH13" s="95">
        <f>AH14+AH21+AH281</f>
        <v>0</v>
      </c>
      <c r="AI13" s="95">
        <f>AI14+AI21+AI281</f>
        <v>0</v>
      </c>
      <c r="AJ13" s="95"/>
      <c r="AK13" s="95">
        <f>AK14+AK21+AK281</f>
        <v>15620823.15</v>
      </c>
      <c r="AL13" s="95">
        <f>AL14+AL21+AL281</f>
        <v>0</v>
      </c>
      <c r="AM13" s="95">
        <f>AM14+AM21+AM281</f>
        <v>0</v>
      </c>
      <c r="AN13" s="95">
        <f>AN14+AN21+AN281</f>
        <v>0</v>
      </c>
      <c r="AO13" s="95"/>
      <c r="AP13" s="95">
        <f>AP14+AP21+AP281</f>
        <v>0</v>
      </c>
      <c r="AQ13" s="95">
        <f>AQ14+AQ21+AQ281</f>
        <v>0</v>
      </c>
      <c r="AR13" s="95"/>
      <c r="AS13" s="95">
        <f>AS14+AS21+AS281</f>
        <v>4090411.51</v>
      </c>
      <c r="AT13" s="95">
        <f>AT14+AT21+AT281</f>
        <v>76723781.230000004</v>
      </c>
      <c r="AU13" s="97"/>
      <c r="AV13" s="98"/>
      <c r="AW13" s="99"/>
      <c r="AX13" s="99"/>
      <c r="AY13" s="99"/>
    </row>
    <row r="14" spans="1:51" s="22" customFormat="1" ht="32.1" customHeight="1">
      <c r="A14" s="148"/>
      <c r="B14" s="101" t="s">
        <v>146</v>
      </c>
      <c r="C14" s="102"/>
      <c r="D14" s="102"/>
      <c r="E14" s="103"/>
      <c r="F14" s="104">
        <f>SUM(F15:F17:F19)</f>
        <v>0</v>
      </c>
      <c r="G14" s="104">
        <f>SUM(G15:G17:G19)</f>
        <v>0</v>
      </c>
      <c r="H14" s="104">
        <f>SUM(H15:H17:H19)</f>
        <v>0</v>
      </c>
      <c r="I14" s="104">
        <f>SUM(I15:I17:I19)</f>
        <v>0</v>
      </c>
      <c r="J14" s="104">
        <f>SUM(J15:J17:J19)</f>
        <v>0</v>
      </c>
      <c r="K14" s="104">
        <f>SUM(K15:K17:K19)</f>
        <v>0</v>
      </c>
      <c r="L14" s="104">
        <f>SUM(L15:L17:L19)</f>
        <v>0</v>
      </c>
      <c r="M14" s="104">
        <f>SUM(M15:M16)</f>
        <v>0</v>
      </c>
      <c r="N14" s="104">
        <f>SUM(N15:N17:N19)</f>
        <v>63270</v>
      </c>
      <c r="O14" s="104">
        <f>SUM(O15:O17:O19)</f>
        <v>0</v>
      </c>
      <c r="P14" s="104">
        <f>SUM(P15:P17:P19)</f>
        <v>103532</v>
      </c>
      <c r="Q14" s="104">
        <f>SUM(Q15:Q17:Q19)</f>
        <v>0</v>
      </c>
      <c r="R14" s="104">
        <f>SUM(R15:R17:R19)</f>
        <v>0</v>
      </c>
      <c r="S14" s="104">
        <f>SUM(S15:S17:S19)</f>
        <v>0</v>
      </c>
      <c r="T14" s="104">
        <f>SUM(T15:T17:T19)</f>
        <v>0</v>
      </c>
      <c r="U14" s="104">
        <f>SUM(U15:U17:U19)</f>
        <v>166802</v>
      </c>
      <c r="V14" s="104">
        <f>SUM(V15:V17:V19)</f>
        <v>48380.4</v>
      </c>
      <c r="W14" s="104">
        <f>SUM(W15:W17:W19)</f>
        <v>535481</v>
      </c>
      <c r="X14" s="104">
        <f>SUM(X15:X17:X19)</f>
        <v>338314.6</v>
      </c>
      <c r="Y14" s="104">
        <f>SUM(Y15:Y17:Y19)</f>
        <v>0</v>
      </c>
      <c r="Z14" s="104">
        <f>SUM(Z15:Z17:Z19)</f>
        <v>0</v>
      </c>
      <c r="AA14" s="104">
        <f>SUM(AA15:AA17:AA19)</f>
        <v>0</v>
      </c>
      <c r="AB14" s="104">
        <f>SUM(AB15:AB17:AB19)</f>
        <v>0</v>
      </c>
      <c r="AC14" s="104">
        <f>SUM(AC15:AC17,AC19)</f>
        <v>922176</v>
      </c>
      <c r="AD14" s="104">
        <f>SUM(AD15:AD17:AD19)</f>
        <v>3600</v>
      </c>
      <c r="AE14" s="104">
        <f>SUM(AE15:AE17:AE19)</f>
        <v>0</v>
      </c>
      <c r="AF14" s="104">
        <f>SUM(AF15:AF17:AF19)</f>
        <v>20400</v>
      </c>
      <c r="AG14" s="104">
        <f>SUM(AG15:AG17:AG19)</f>
        <v>0</v>
      </c>
      <c r="AH14" s="104">
        <f>SUM(AH15:AH17:AH19)</f>
        <v>0</v>
      </c>
      <c r="AI14" s="104">
        <f>SUM(AI15:AI17:AI19)</f>
        <v>0</v>
      </c>
      <c r="AJ14" s="104">
        <f>SUM(AJ15:AJ17:AJ19)</f>
        <v>0</v>
      </c>
      <c r="AK14" s="104">
        <f>SUM(AK15:AK17,AK19)</f>
        <v>3600</v>
      </c>
      <c r="AL14" s="104">
        <f>SUM(AL15:AL17:AL19)</f>
        <v>0</v>
      </c>
      <c r="AM14" s="104">
        <f>SUM(AM15:AM17:AM19)</f>
        <v>0</v>
      </c>
      <c r="AN14" s="104">
        <f>SUM(AN15:AN17:AN19)</f>
        <v>0</v>
      </c>
      <c r="AO14" s="104">
        <f>SUM(AO15:AO17:AO19)</f>
        <v>0</v>
      </c>
      <c r="AP14" s="104">
        <f>SUM(AP15:AP17:AP19)</f>
        <v>0</v>
      </c>
      <c r="AQ14" s="104">
        <f>SUM(AQ15:AQ17:AQ19)</f>
        <v>0</v>
      </c>
      <c r="AR14" s="104">
        <f>SUM(AR15:AR17:AR19)</f>
        <v>0</v>
      </c>
      <c r="AS14" s="104">
        <f>SUM(AS15:AS17,AS19)</f>
        <v>0</v>
      </c>
      <c r="AT14" s="104">
        <f>SUM(AT15:AT17,AT19)</f>
        <v>1092578</v>
      </c>
      <c r="AU14" s="106"/>
      <c r="AV14" s="107"/>
      <c r="AW14" s="108"/>
      <c r="AX14" s="108"/>
      <c r="AY14" s="108"/>
    </row>
    <row r="15" spans="1:51" ht="51">
      <c r="A15" s="123" t="s">
        <v>147</v>
      </c>
      <c r="B15" s="162" t="s">
        <v>148</v>
      </c>
      <c r="C15" s="125" t="s">
        <v>149</v>
      </c>
      <c r="D15" s="163" t="s">
        <v>37</v>
      </c>
      <c r="E15" s="164" t="s">
        <v>150</v>
      </c>
      <c r="F15" s="116"/>
      <c r="G15" s="116"/>
      <c r="H15" s="116"/>
      <c r="I15" s="114"/>
      <c r="J15" s="116"/>
      <c r="K15" s="116"/>
      <c r="L15" s="114"/>
      <c r="M15" s="115">
        <f>F15+G15+H15+J15+K15</f>
        <v>0</v>
      </c>
      <c r="N15" s="116">
        <v>40000</v>
      </c>
      <c r="O15" s="116"/>
      <c r="P15" s="116"/>
      <c r="Q15" s="114"/>
      <c r="R15" s="116"/>
      <c r="S15" s="116"/>
      <c r="T15" s="114"/>
      <c r="U15" s="115">
        <f>N15+O15+P15+R15+S15</f>
        <v>40000</v>
      </c>
      <c r="V15" s="116"/>
      <c r="W15" s="116"/>
      <c r="X15" s="116"/>
      <c r="Y15" s="114"/>
      <c r="Z15" s="116"/>
      <c r="AA15" s="116"/>
      <c r="AB15" s="114"/>
      <c r="AC15" s="115">
        <f>V15+W15+X15+Z15+AA15</f>
        <v>0</v>
      </c>
      <c r="AD15" s="116"/>
      <c r="AE15" s="116"/>
      <c r="AF15" s="116"/>
      <c r="AG15" s="114"/>
      <c r="AH15" s="116"/>
      <c r="AI15" s="116"/>
      <c r="AJ15" s="114"/>
      <c r="AK15" s="115">
        <f>AD15+AE15+AF15+AH15+AI15</f>
        <v>0</v>
      </c>
      <c r="AL15" s="116"/>
      <c r="AM15" s="116"/>
      <c r="AN15" s="116"/>
      <c r="AO15" s="114"/>
      <c r="AP15" s="116"/>
      <c r="AQ15" s="116"/>
      <c r="AR15" s="114"/>
      <c r="AS15" s="115">
        <f>AL15+AM15+AN15+AP15+AQ15</f>
        <v>0</v>
      </c>
      <c r="AT15" s="116">
        <f>AC15+U15+M15+AK15+AS15</f>
        <v>40000</v>
      </c>
      <c r="AU15" s="165" t="s">
        <v>151</v>
      </c>
      <c r="AV15" s="139" t="s">
        <v>152</v>
      </c>
      <c r="AW15" s="166" t="s">
        <v>67</v>
      </c>
      <c r="AX15" s="121"/>
      <c r="AY15" s="122"/>
    </row>
    <row r="16" spans="1:51" s="58" customFormat="1" ht="87.75" customHeight="1">
      <c r="A16" s="109" t="s">
        <v>153</v>
      </c>
      <c r="B16" s="167" t="s">
        <v>154</v>
      </c>
      <c r="C16" s="144" t="s">
        <v>155</v>
      </c>
      <c r="D16" s="144" t="s">
        <v>37</v>
      </c>
      <c r="E16" s="129" t="s">
        <v>156</v>
      </c>
      <c r="F16" s="145"/>
      <c r="G16" s="146"/>
      <c r="H16" s="146"/>
      <c r="I16" s="146"/>
      <c r="J16" s="146"/>
      <c r="K16" s="146"/>
      <c r="L16" s="146"/>
      <c r="M16" s="115">
        <f>F16+G16+H16+J16+K16</f>
        <v>0</v>
      </c>
      <c r="N16" s="145">
        <v>5000</v>
      </c>
      <c r="O16" s="146"/>
      <c r="P16" s="146"/>
      <c r="Q16" s="146"/>
      <c r="R16" s="146"/>
      <c r="S16" s="146"/>
      <c r="T16" s="146"/>
      <c r="U16" s="115">
        <f>N16+O16+P16+R16+S16</f>
        <v>5000</v>
      </c>
      <c r="V16" s="146">
        <v>5000</v>
      </c>
      <c r="W16" s="146"/>
      <c r="X16" s="146"/>
      <c r="Y16" s="146"/>
      <c r="Z16" s="146"/>
      <c r="AA16" s="146"/>
      <c r="AB16" s="146"/>
      <c r="AC16" s="115">
        <f>V16+W16+X16+Z16+AA16</f>
        <v>5000</v>
      </c>
      <c r="AD16" s="146"/>
      <c r="AE16" s="146"/>
      <c r="AF16" s="146"/>
      <c r="AG16" s="146"/>
      <c r="AH16" s="146"/>
      <c r="AI16" s="146"/>
      <c r="AJ16" s="146"/>
      <c r="AK16" s="115">
        <f>AD16+AE16+AF16+AH16+AI16</f>
        <v>0</v>
      </c>
      <c r="AL16" s="146"/>
      <c r="AM16" s="146"/>
      <c r="AN16" s="146"/>
      <c r="AO16" s="146"/>
      <c r="AP16" s="146"/>
      <c r="AQ16" s="146"/>
      <c r="AR16" s="146"/>
      <c r="AS16" s="115">
        <f>AL16+AM16+AN16+AP16+AQ16</f>
        <v>0</v>
      </c>
      <c r="AT16" s="116">
        <f t="shared" ref="AT16:AT19" si="0">AC16+U16+M16+AK16+AS16</f>
        <v>10000</v>
      </c>
      <c r="AU16" s="168" t="s">
        <v>157</v>
      </c>
      <c r="AV16" s="136" t="s">
        <v>158</v>
      </c>
      <c r="AW16" s="142" t="s">
        <v>159</v>
      </c>
      <c r="AX16" s="142"/>
      <c r="AY16" s="137"/>
    </row>
    <row r="17" spans="1:51" s="58" customFormat="1" ht="148.69999999999999" customHeight="1">
      <c r="A17" s="109" t="s">
        <v>160</v>
      </c>
      <c r="B17" s="167" t="s">
        <v>161</v>
      </c>
      <c r="C17" s="144" t="s">
        <v>155</v>
      </c>
      <c r="D17" s="144" t="s">
        <v>37</v>
      </c>
      <c r="E17" s="129" t="s">
        <v>162</v>
      </c>
      <c r="F17" s="145"/>
      <c r="G17" s="145"/>
      <c r="H17" s="145"/>
      <c r="I17" s="145"/>
      <c r="J17" s="145"/>
      <c r="K17" s="145"/>
      <c r="L17" s="145"/>
      <c r="M17" s="118">
        <f>F17+G17+H17+J17+K17</f>
        <v>0</v>
      </c>
      <c r="N17" s="145">
        <v>18270</v>
      </c>
      <c r="O17" s="145"/>
      <c r="P17" s="145">
        <v>103532</v>
      </c>
      <c r="Q17" s="169" t="s">
        <v>163</v>
      </c>
      <c r="R17" s="146"/>
      <c r="S17" s="145"/>
      <c r="T17" s="145"/>
      <c r="U17" s="118">
        <f>N17+O17+P17+R17+S17</f>
        <v>121802</v>
      </c>
      <c r="V17" s="500">
        <v>16199.4</v>
      </c>
      <c r="W17" s="500"/>
      <c r="X17" s="500">
        <v>91796.6</v>
      </c>
      <c r="Y17" s="169" t="s">
        <v>163</v>
      </c>
      <c r="Z17" s="145"/>
      <c r="AA17" s="145"/>
      <c r="AB17" s="145"/>
      <c r="AC17" s="118">
        <f>V17+W17+X17+Z17+AA17</f>
        <v>107996</v>
      </c>
      <c r="AD17" s="146">
        <v>3600</v>
      </c>
      <c r="AE17" s="146"/>
      <c r="AF17" s="146">
        <v>20400</v>
      </c>
      <c r="AG17" s="169" t="s">
        <v>163</v>
      </c>
      <c r="AH17" s="145"/>
      <c r="AI17" s="145"/>
      <c r="AJ17" s="145"/>
      <c r="AK17" s="118">
        <f>AD17+AE17+AH17+AI17</f>
        <v>3600</v>
      </c>
      <c r="AL17" s="146"/>
      <c r="AM17" s="146"/>
      <c r="AN17" s="146"/>
      <c r="AO17" s="169"/>
      <c r="AP17" s="145"/>
      <c r="AQ17" s="145"/>
      <c r="AR17" s="145"/>
      <c r="AS17" s="118">
        <f>AL17+AM17+AP17+AQ17</f>
        <v>0</v>
      </c>
      <c r="AT17" s="116">
        <f t="shared" si="0"/>
        <v>233398</v>
      </c>
      <c r="AU17" s="168" t="s">
        <v>164</v>
      </c>
      <c r="AV17" s="136">
        <v>2021</v>
      </c>
      <c r="AW17" s="142" t="s">
        <v>32</v>
      </c>
      <c r="AX17" s="142"/>
      <c r="AY17" s="137"/>
    </row>
    <row r="18" spans="1:51" s="170" customFormat="1" ht="15">
      <c r="A18" s="736" t="s">
        <v>165</v>
      </c>
      <c r="B18" s="736"/>
      <c r="C18" s="736"/>
      <c r="D18" s="736"/>
      <c r="E18" s="736"/>
      <c r="F18" s="736"/>
      <c r="G18" s="736"/>
      <c r="H18" s="736"/>
      <c r="I18" s="736"/>
      <c r="J18" s="736"/>
      <c r="K18" s="736"/>
      <c r="L18" s="736"/>
      <c r="M18" s="736"/>
      <c r="N18" s="736"/>
      <c r="O18" s="736"/>
      <c r="P18" s="736"/>
      <c r="Q18" s="736"/>
      <c r="R18" s="736"/>
      <c r="S18" s="736"/>
      <c r="T18" s="736"/>
      <c r="U18" s="736"/>
      <c r="V18" s="736"/>
      <c r="W18" s="736"/>
      <c r="X18" s="736"/>
      <c r="Y18" s="736"/>
      <c r="Z18" s="736"/>
      <c r="AA18" s="736"/>
      <c r="AB18" s="736"/>
      <c r="AC18" s="736"/>
      <c r="AD18" s="736"/>
      <c r="AE18" s="736"/>
      <c r="AF18" s="736"/>
      <c r="AG18" s="736"/>
      <c r="AH18" s="736"/>
      <c r="AI18" s="736"/>
      <c r="AJ18" s="736"/>
      <c r="AK18" s="736"/>
      <c r="AL18" s="736"/>
      <c r="AM18" s="736"/>
      <c r="AN18" s="736"/>
      <c r="AO18" s="736"/>
      <c r="AP18" s="736"/>
      <c r="AQ18" s="736"/>
      <c r="AR18" s="736"/>
      <c r="AS18" s="736"/>
      <c r="AT18" s="736"/>
      <c r="AU18" s="736"/>
      <c r="AV18" s="736"/>
      <c r="AW18" s="736"/>
      <c r="AX18" s="736"/>
      <c r="AY18" s="736"/>
    </row>
    <row r="19" spans="1:51" s="58" customFormat="1" ht="148.69999999999999" customHeight="1">
      <c r="A19" s="109" t="s">
        <v>166</v>
      </c>
      <c r="B19" s="167" t="s">
        <v>167</v>
      </c>
      <c r="C19" s="142" t="s">
        <v>149</v>
      </c>
      <c r="D19" s="144" t="s">
        <v>37</v>
      </c>
      <c r="E19" s="129" t="s">
        <v>168</v>
      </c>
      <c r="F19" s="145"/>
      <c r="G19" s="145"/>
      <c r="H19" s="145"/>
      <c r="I19" s="145"/>
      <c r="J19" s="145"/>
      <c r="K19" s="145"/>
      <c r="L19" s="145"/>
      <c r="M19" s="118">
        <f>F19+G19+H19+J19+K19</f>
        <v>0</v>
      </c>
      <c r="N19" s="145"/>
      <c r="O19" s="145">
        <v>0</v>
      </c>
      <c r="P19" s="145"/>
      <c r="Q19" s="145"/>
      <c r="R19" s="145"/>
      <c r="S19" s="145"/>
      <c r="T19" s="145"/>
      <c r="U19" s="118">
        <f>N19+O19+P19+R19+S19</f>
        <v>0</v>
      </c>
      <c r="V19" s="145">
        <v>27181</v>
      </c>
      <c r="W19" s="145">
        <v>535481</v>
      </c>
      <c r="X19" s="145">
        <v>246518</v>
      </c>
      <c r="Y19" s="145"/>
      <c r="Z19" s="145"/>
      <c r="AA19" s="145"/>
      <c r="AB19" s="145"/>
      <c r="AC19" s="118">
        <f>V19+W19+X19+Z19+AA19</f>
        <v>809180</v>
      </c>
      <c r="AD19" s="145"/>
      <c r="AE19" s="145"/>
      <c r="AF19" s="145"/>
      <c r="AG19" s="145"/>
      <c r="AH19" s="145"/>
      <c r="AI19" s="145"/>
      <c r="AJ19" s="145"/>
      <c r="AK19" s="118">
        <f>AD19+AE19+AF19+AH19+AI19</f>
        <v>0</v>
      </c>
      <c r="AL19" s="145"/>
      <c r="AM19" s="145"/>
      <c r="AN19" s="145"/>
      <c r="AO19" s="145"/>
      <c r="AP19" s="145"/>
      <c r="AQ19" s="145"/>
      <c r="AR19" s="145"/>
      <c r="AS19" s="118">
        <f>AL19+AM19+AN19+AP19+AQ19</f>
        <v>0</v>
      </c>
      <c r="AT19" s="116">
        <f t="shared" si="0"/>
        <v>809180</v>
      </c>
      <c r="AU19" s="168" t="s">
        <v>169</v>
      </c>
      <c r="AV19" s="501">
        <v>2021</v>
      </c>
      <c r="AW19" s="128" t="s">
        <v>32</v>
      </c>
      <c r="AX19" s="142"/>
      <c r="AY19" s="502"/>
    </row>
    <row r="20" spans="1:51" s="170" customFormat="1" ht="15">
      <c r="A20" s="725" t="s">
        <v>165</v>
      </c>
      <c r="B20" s="725"/>
      <c r="C20" s="725"/>
      <c r="D20" s="725"/>
      <c r="E20" s="725"/>
      <c r="F20" s="725"/>
      <c r="G20" s="725"/>
      <c r="H20" s="725"/>
      <c r="I20" s="725"/>
      <c r="J20" s="725"/>
      <c r="K20" s="725"/>
      <c r="L20" s="725"/>
      <c r="M20" s="725"/>
      <c r="N20" s="725"/>
      <c r="O20" s="725"/>
      <c r="P20" s="725"/>
      <c r="Q20" s="725"/>
      <c r="R20" s="725"/>
      <c r="S20" s="725"/>
      <c r="T20" s="725"/>
      <c r="U20" s="725"/>
      <c r="V20" s="725"/>
      <c r="W20" s="725"/>
      <c r="X20" s="725"/>
      <c r="Y20" s="725"/>
      <c r="Z20" s="725"/>
      <c r="AA20" s="725"/>
      <c r="AB20" s="725"/>
      <c r="AC20" s="725"/>
      <c r="AD20" s="725"/>
      <c r="AE20" s="725"/>
      <c r="AF20" s="725"/>
      <c r="AG20" s="725"/>
      <c r="AH20" s="725"/>
      <c r="AI20" s="725"/>
      <c r="AJ20" s="725"/>
      <c r="AK20" s="725"/>
      <c r="AL20" s="725"/>
      <c r="AM20" s="725"/>
      <c r="AN20" s="725"/>
      <c r="AO20" s="725"/>
      <c r="AP20" s="725"/>
      <c r="AQ20" s="725"/>
      <c r="AR20" s="725"/>
      <c r="AS20" s="725"/>
      <c r="AT20" s="725"/>
      <c r="AU20" s="725"/>
      <c r="AV20" s="725"/>
      <c r="AW20" s="725"/>
      <c r="AX20" s="725"/>
      <c r="AY20" s="725"/>
    </row>
    <row r="21" spans="1:51" s="22" customFormat="1" ht="32.1" customHeight="1">
      <c r="A21" s="100"/>
      <c r="B21" s="101" t="s">
        <v>35</v>
      </c>
      <c r="C21" s="102"/>
      <c r="D21" s="102"/>
      <c r="E21" s="103"/>
      <c r="F21" s="104">
        <f>SUM(F22:F178:F180,F182,F186)</f>
        <v>9495051.8100000005</v>
      </c>
      <c r="G21" s="104">
        <f>SUM(G22:G178:G180,G182,G186)</f>
        <v>5682405.6599999992</v>
      </c>
      <c r="H21" s="104">
        <f>SUM(H22:H178:H180,H182,H186)</f>
        <v>2416748.0300000003</v>
      </c>
      <c r="I21" s="104"/>
      <c r="J21" s="104">
        <f>SUM(J22:J178:J180,J182,J186)</f>
        <v>1206297.77</v>
      </c>
      <c r="K21" s="104">
        <f>SUM(K22:K178:K180,K182,K186)</f>
        <v>290000</v>
      </c>
      <c r="L21" s="104"/>
      <c r="M21" s="104">
        <f>SUM(M22:M178:M180,M182,M186)</f>
        <v>19090503.270000003</v>
      </c>
      <c r="N21" s="104">
        <f>SUM(N22:N178:N180,N182,N184,N187,N189,N191,N193,N195,N197,N199,N201,N203,N205,N208,N210,N214,N212,N215,N217,N282)</f>
        <v>4927240.92</v>
      </c>
      <c r="O21" s="104">
        <f>SUM(O22:O178:O180,O182,O184,O187,O189,O191,O193,O195,O197,O199,O201,O203,O205,O208,O210,O214,O212,O215,O217,O282)</f>
        <v>5012927.3</v>
      </c>
      <c r="P21" s="104">
        <f>SUM(P22:P178:P180,P182,P184,P187,P189,P191,P193,P195,P197,P199,P201,P203,P205,P208,P210,P214,P212,P215,P217,P282)</f>
        <v>822323.14</v>
      </c>
      <c r="Q21" s="104">
        <f>SUM(Q22:Q178:Q180,Q182,Q184,Q187,Q189,Q191,Q193,Q195,Q197,Q199,Q201,Q203,Q205,Q208,Q210,Q214,Q212,Q215,Q217,Q282)</f>
        <v>0</v>
      </c>
      <c r="R21" s="104">
        <f>SUM(R22:R178:R180,R182,R184,R187,R189,R191,R193,R195,R197,R199,R201,R203,R205,R208,R210,R214,R212,R215,R217,R282)</f>
        <v>38500</v>
      </c>
      <c r="S21" s="104">
        <f>SUM(S22:S178:S180,S182,S184,S187,S189,S191,S193,S195,S197,S199,S201,S203,S205,S208,S210,S214,S212,S215,S217,S282)</f>
        <v>0</v>
      </c>
      <c r="T21" s="104">
        <f>SUM(T22:T178:T180,T182,T184,T187,T189,T191,T193,T195,T197,T199,T201,T203,T205,T208,T210,T214,T212,T215,T217,T282)</f>
        <v>0</v>
      </c>
      <c r="U21" s="104">
        <f>SUM(U22:U178:U180,U182,U184,U187,U189,U191,U193,U195,U197,U199,U201,U203,U205,U208,U210,U214,U212,U215,U217,U282)</f>
        <v>10813710.360000001</v>
      </c>
      <c r="V21" s="104">
        <f>SUM(V22:V178:V180,V182,V184,V187,V189,V191,V193,V195,V197,V199,V201,V203,V205,V208,V210,V214,V212,V215,V217,V282)</f>
        <v>18111230.529999997</v>
      </c>
      <c r="W21" s="104">
        <f>SUM(W22:W178:W180,W182,W184,W187,W189,W191,W193,W195,W197,W199,W201,W203,W205,W208,W210,W214,W212,W215,W217,W282)</f>
        <v>5049460.5999999996</v>
      </c>
      <c r="X21" s="104">
        <f>SUM(X22:X178:X180,X182,X184,X187,X189,X191,X193,X195,X197,X199,X201,X203,X205,X208,X210,X214,X212,X215,X217,X282)</f>
        <v>2087521.81</v>
      </c>
      <c r="Y21" s="104">
        <f>SUM(Y22:Y178:Y180,Y182,Y184,Y187,Y189,Y191,Y193,Y195,Y197,Y199,Y201,Y203,Y205,Y208,Y210,Y214,Y212,Y215,Y217,Y282)</f>
        <v>0</v>
      </c>
      <c r="Z21" s="104">
        <f>SUM(Z22:Z178:Z180,Z182,Z184,Z187,Z189,Z191,Z193,Z195,Z197,Z199,Z201,Z203,Z205,Z208,Z210,Z214,Z212,Z215,Z217,Z282)</f>
        <v>32435</v>
      </c>
      <c r="AA21" s="104">
        <f>SUM(AA22:AA178:AA180,AA182,AA184,AA187,AA189,AA191,AA193,AA195,AA197,AA199,AA201,AA203,AA205,AA208,AA210,AA214,AA212,AA215,AA217,AA282)</f>
        <v>0</v>
      </c>
      <c r="AB21" s="104">
        <f>SUM(AB22:AB178:AB180,AB182,AB184,AB187,AB189,AB191,AB193,AB195,AB197,AB199,AB201,AB203,AB205,AB208,AB210,AB214,AB212,AB215,AB217,AB282)</f>
        <v>0</v>
      </c>
      <c r="AC21" s="104">
        <f>SUM(AC22:AC178:AC180,AC182,AC184,AC187,AC189,AC191,AC193,AC195,AC197,AC199,AC201,AC203,AC205,AC208,AC210,AC214,AC212,AC215,AC217,AC282)</f>
        <v>25280647.939999998</v>
      </c>
      <c r="AD21" s="104">
        <f>SUM(AD22:AD178:AD180,AD182,AD184,AD187,AD189,AD191,AD193,AD195,AD197,AD199,AD201,AD203,AD205,AD208,AD210,AD214,AD212,AD215,AD217,AD282)</f>
        <v>1423882</v>
      </c>
      <c r="AE21" s="104">
        <f>SUM(AE22:AE178:AE180,AE182,AE184,AE187,AE189,AE191,AE193,AE195,AE197,AE199,AE201,AE203,AE205,AE208,AE210,AE214,AE212,AE215,AE217,AE282)</f>
        <v>2451166</v>
      </c>
      <c r="AF21" s="104">
        <f>SUM(AF22:AF178:AF180,AF182,AF184,AF187,AF189,AF191,AF193,AF195,AF197,AF199,AF201,AF203,AF205,AF208,AF210,AF214,AF212,AF215,AF217,AF282)</f>
        <v>331492</v>
      </c>
      <c r="AG21" s="104">
        <f>SUM(AG22:AG178:AG180,AG182,AG184,AG187,AG189,AG191,AG193,AG195,AG197,AG199,AG201,AG203,AG205,AG208,AG210,AG214,AG212,AG215,AG217,AG282)</f>
        <v>0</v>
      </c>
      <c r="AH21" s="104">
        <f>SUM(AH22:AH178:AH180,AH182,AH184,AH187,AH189,AH191,AH193,AH195,AH197,AH199,AH201,AH203,AH205,AH208,AH210,AH214,AH212,AH215,AH217,AH282)</f>
        <v>0</v>
      </c>
      <c r="AI21" s="104">
        <f>SUM(AI22:AI178:AI180,AI182,AI184,AI187,AI189,AI191,AI193,AI195,AI197,AI199,AI201,AI203,AI205,AI208,AI210,AI214,AI212,AI215,AI217,AI282)</f>
        <v>0</v>
      </c>
      <c r="AJ21" s="104">
        <f>SUM(AJ22:AJ178:AJ180,AJ182,AJ184,AJ187,AJ189,AJ191,AJ193,AJ195,AJ197,AJ199,AJ201,AJ203,AJ205,AJ208,AJ210,AJ214,AJ212,AJ215,AJ217,AJ282)</f>
        <v>0</v>
      </c>
      <c r="AK21" s="104">
        <f>SUM(AK22:AK178:AK180,AK182,AK184,AK187,AK189,AK191,AK193,AK195,AK197,AK199,AK201,AK203,AK205,AK208,AK210,AK214,AK212,AK215,AK217,AK219:AK251, AK253, AK255, AK257,258)</f>
        <v>15599073.15</v>
      </c>
      <c r="AL21" s="104">
        <f>SUM(AL22:AL178:AL180,AL182,AL184,AL187,AL189,AL191,AL193,AL195,AL197,AL199,AL201,AL203,AL205,AL208,AL210,AL214,AL212,AL215,AL217,AL282)</f>
        <v>0</v>
      </c>
      <c r="AM21" s="104">
        <f>SUM(AM22:AM178:AM180,AM182,AM184,AM187,AM189,AM191,AM193,AM195,AM197,AM199,AM201,AM203,AM205,AM208,AM210,AM214,AM212,AM215,AM217,AM282)</f>
        <v>0</v>
      </c>
      <c r="AN21" s="104">
        <f>SUM(AN22:AN178:AN180,AN182,AN184,AN187,AN189,AN191,AN193,AN195,AN197,AN199,AN201,AN203,AN205,AN208,AN210,AN214,AN212,AN215,AN217,AN282)</f>
        <v>0</v>
      </c>
      <c r="AO21" s="104">
        <f>SUM(AO22:AO178:AO180,AO182,AO184,AO187,AO189,AO191,AO193,AO195,AO197,AO199,AO201,AO203,AO205,AO208,AO210,AO214,AO212,AO215,AO217,AO282)</f>
        <v>0</v>
      </c>
      <c r="AP21" s="104">
        <f>SUM(AP22:AP178:AP180,AP182,AP184,AP187,AP189,AP191,AP193,AP195,AP197,AP199,AP201,AP203,AP205,AP208,AP210,AP214,AP212,AP215,AP217,AP282)</f>
        <v>0</v>
      </c>
      <c r="AQ21" s="104">
        <f>SUM(AQ22:AQ178:AQ180,AQ182,AQ184,AQ187,AQ189,AQ191,AQ193,AQ195,AQ197,AQ199,AQ201,AQ203,AQ205,AQ208,AQ210,AQ214,AQ212,AQ215,AQ217,AQ282)</f>
        <v>0</v>
      </c>
      <c r="AR21" s="104">
        <f>SUM(AR22:AR178:AR180,AR182,AR184,AR187,AR189,AR191,AR193,AR195,AR197,AR199,AR201,AR203,AR205,AR208,AR210,AR214,AR212,AR215,AR217,AR282)</f>
        <v>0</v>
      </c>
      <c r="AS21" s="104">
        <f>SUM(AS22:AS178:AS180,AS182,AS184,AS187,AS189,AS191,AS193,AS195,AS197,AS199,AS201,AS203,AS205,AS208,AS210,AS214,AS212,AS215,AS217,AS219:AS251, AS253, AS255, AS257:AS279)</f>
        <v>4090411.51</v>
      </c>
      <c r="AT21" s="104">
        <f>SUM(AT22:AT178:AT180,AT182,AT184,AT187,AT189,AT191,AT193,AT195,AT197,AT199,AT201,AT203,AT205,AT208,AT210,AT214,AT212,AT215,AT217,AT219:AT251, AT253, AT255, AT257:AT279)</f>
        <v>75598053.230000004</v>
      </c>
      <c r="AU21" s="173"/>
      <c r="AV21" s="107"/>
      <c r="AW21" s="108"/>
      <c r="AX21" s="108"/>
      <c r="AY21" s="108"/>
    </row>
    <row r="22" spans="1:51" s="46" customFormat="1" ht="104.45" customHeight="1">
      <c r="A22" s="174" t="s">
        <v>170</v>
      </c>
      <c r="B22" s="167" t="s">
        <v>171</v>
      </c>
      <c r="C22" s="111" t="s">
        <v>172</v>
      </c>
      <c r="D22" s="111" t="s">
        <v>37</v>
      </c>
      <c r="E22" s="175" t="s">
        <v>173</v>
      </c>
      <c r="F22" s="113">
        <v>0</v>
      </c>
      <c r="G22" s="138"/>
      <c r="H22" s="138"/>
      <c r="I22" s="138"/>
      <c r="J22" s="138"/>
      <c r="K22" s="138"/>
      <c r="L22" s="138"/>
      <c r="M22" s="115">
        <f>F22+G22+H22+J22+K22</f>
        <v>0</v>
      </c>
      <c r="N22" s="113">
        <v>0</v>
      </c>
      <c r="O22" s="138"/>
      <c r="P22" s="138"/>
      <c r="Q22" s="138"/>
      <c r="R22" s="138"/>
      <c r="S22" s="138"/>
      <c r="T22" s="138"/>
      <c r="U22" s="115">
        <f>N22+O22+P22+R22+S22</f>
        <v>0</v>
      </c>
      <c r="V22" s="138">
        <v>200000</v>
      </c>
      <c r="W22" s="138"/>
      <c r="X22" s="138"/>
      <c r="Y22" s="138"/>
      <c r="Z22" s="138"/>
      <c r="AA22" s="138"/>
      <c r="AB22" s="138"/>
      <c r="AC22" s="115">
        <f>V22+W22+X22+Z22+AA22</f>
        <v>200000</v>
      </c>
      <c r="AD22" s="138"/>
      <c r="AE22" s="138"/>
      <c r="AF22" s="138"/>
      <c r="AG22" s="138"/>
      <c r="AH22" s="138"/>
      <c r="AI22" s="138"/>
      <c r="AJ22" s="138"/>
      <c r="AK22" s="118">
        <f>AD22+AE22+AF22+AH22+AI22</f>
        <v>0</v>
      </c>
      <c r="AL22" s="138"/>
      <c r="AM22" s="138"/>
      <c r="AN22" s="138"/>
      <c r="AO22" s="138"/>
      <c r="AP22" s="138"/>
      <c r="AQ22" s="138"/>
      <c r="AR22" s="138"/>
      <c r="AS22" s="118">
        <f>AL22+AM22+AN22+AP22+AQ22</f>
        <v>0</v>
      </c>
      <c r="AT22" s="116">
        <f t="shared" ref="AT22:AT32" si="1">AC22+U22+M22+AK22+AS22</f>
        <v>200000</v>
      </c>
      <c r="AU22" s="176" t="s">
        <v>174</v>
      </c>
      <c r="AV22" s="136">
        <v>2021</v>
      </c>
      <c r="AW22" s="142" t="s">
        <v>32</v>
      </c>
      <c r="AX22" s="142"/>
      <c r="AY22" s="137"/>
    </row>
    <row r="23" spans="1:51" s="46" customFormat="1" ht="65.25" customHeight="1">
      <c r="A23" s="174" t="s">
        <v>175</v>
      </c>
      <c r="B23" s="167" t="s">
        <v>176</v>
      </c>
      <c r="C23" s="144" t="s">
        <v>172</v>
      </c>
      <c r="D23" s="144" t="s">
        <v>27</v>
      </c>
      <c r="E23" s="175" t="s">
        <v>177</v>
      </c>
      <c r="F23" s="145"/>
      <c r="G23" s="146"/>
      <c r="H23" s="146"/>
      <c r="I23" s="146"/>
      <c r="J23" s="146"/>
      <c r="K23" s="146"/>
      <c r="L23" s="146"/>
      <c r="M23" s="115">
        <f>F23+G23+H23+J23+K23</f>
        <v>0</v>
      </c>
      <c r="N23" s="145">
        <v>36300</v>
      </c>
      <c r="O23" s="177"/>
      <c r="P23" s="177"/>
      <c r="Q23" s="146"/>
      <c r="R23" s="146"/>
      <c r="S23" s="146"/>
      <c r="T23" s="146"/>
      <c r="U23" s="115">
        <f>N23+O23+P23+R23+S23</f>
        <v>36300</v>
      </c>
      <c r="V23" s="146">
        <v>300000</v>
      </c>
      <c r="W23" s="177"/>
      <c r="X23" s="177"/>
      <c r="Y23" s="146"/>
      <c r="Z23" s="146"/>
      <c r="AA23" s="146"/>
      <c r="AB23" s="146"/>
      <c r="AC23" s="115">
        <f>V23+W23+X23+Z23+AA23</f>
        <v>300000</v>
      </c>
      <c r="AD23" s="146"/>
      <c r="AE23" s="177"/>
      <c r="AF23" s="177"/>
      <c r="AG23" s="146"/>
      <c r="AH23" s="146"/>
      <c r="AI23" s="146"/>
      <c r="AJ23" s="146"/>
      <c r="AK23" s="118">
        <f>AD23+AE23+AF23+AH23+AI23</f>
        <v>0</v>
      </c>
      <c r="AL23" s="146"/>
      <c r="AM23" s="177"/>
      <c r="AN23" s="177"/>
      <c r="AO23" s="146"/>
      <c r="AP23" s="146"/>
      <c r="AQ23" s="146"/>
      <c r="AR23" s="146"/>
      <c r="AS23" s="118">
        <f>AL23+AM23+AN23+AP23+AQ23</f>
        <v>0</v>
      </c>
      <c r="AT23" s="116">
        <f t="shared" si="1"/>
        <v>336300</v>
      </c>
      <c r="AU23" s="168" t="s">
        <v>178</v>
      </c>
      <c r="AV23" s="136" t="s">
        <v>69</v>
      </c>
      <c r="AW23" s="142" t="s">
        <v>32</v>
      </c>
      <c r="AX23" s="142"/>
      <c r="AY23" s="137"/>
    </row>
    <row r="24" spans="1:51" s="46" customFormat="1" ht="124.15" customHeight="1">
      <c r="A24" s="174" t="s">
        <v>179</v>
      </c>
      <c r="B24" s="167" t="s">
        <v>180</v>
      </c>
      <c r="C24" s="144" t="s">
        <v>181</v>
      </c>
      <c r="D24" s="144" t="s">
        <v>27</v>
      </c>
      <c r="E24" s="178" t="s">
        <v>182</v>
      </c>
      <c r="F24" s="145">
        <v>217748.21000000002</v>
      </c>
      <c r="G24" s="146"/>
      <c r="H24" s="146"/>
      <c r="I24" s="146"/>
      <c r="J24" s="146"/>
      <c r="K24" s="146"/>
      <c r="L24" s="146"/>
      <c r="M24" s="118">
        <f>F24+G24+H24+J24+K24</f>
        <v>217748.21000000002</v>
      </c>
      <c r="N24" s="179">
        <f>265841+19361</f>
        <v>285202</v>
      </c>
      <c r="O24" s="180">
        <f>797522-16966</f>
        <v>780556</v>
      </c>
      <c r="P24" s="146"/>
      <c r="Q24" s="146"/>
      <c r="R24" s="146"/>
      <c r="S24" s="146"/>
      <c r="T24" s="146"/>
      <c r="U24" s="118">
        <f>N24+O24+P24+R24+S24</f>
        <v>1065758</v>
      </c>
      <c r="V24" s="146"/>
      <c r="W24" s="180"/>
      <c r="X24" s="146"/>
      <c r="Y24" s="146"/>
      <c r="Z24" s="146"/>
      <c r="AA24" s="146"/>
      <c r="AB24" s="146"/>
      <c r="AC24" s="118">
        <f>V24+W24+X24+Z24+AA24</f>
        <v>0</v>
      </c>
      <c r="AD24" s="146"/>
      <c r="AE24" s="180"/>
      <c r="AF24" s="146"/>
      <c r="AG24" s="146"/>
      <c r="AH24" s="146"/>
      <c r="AI24" s="146"/>
      <c r="AJ24" s="146"/>
      <c r="AK24" s="118">
        <f>AD24+AE24+AF24+AH24+AI24</f>
        <v>0</v>
      </c>
      <c r="AL24" s="146"/>
      <c r="AM24" s="180"/>
      <c r="AN24" s="146"/>
      <c r="AO24" s="146"/>
      <c r="AP24" s="146"/>
      <c r="AQ24" s="146"/>
      <c r="AR24" s="146"/>
      <c r="AS24" s="118">
        <f>AL24+AM24+AN24+AP24+AQ24</f>
        <v>0</v>
      </c>
      <c r="AT24" s="116">
        <f t="shared" si="1"/>
        <v>1283506.21</v>
      </c>
      <c r="AU24" s="181" t="s">
        <v>180</v>
      </c>
      <c r="AV24" s="140" t="s">
        <v>93</v>
      </c>
      <c r="AW24" s="142" t="s">
        <v>32</v>
      </c>
      <c r="AX24" s="128" t="s">
        <v>33</v>
      </c>
      <c r="AY24" s="137" t="s">
        <v>183</v>
      </c>
    </row>
    <row r="25" spans="1:51" s="46" customFormat="1" ht="220.15" customHeight="1">
      <c r="A25" s="109" t="s">
        <v>184</v>
      </c>
      <c r="B25" s="182" t="s">
        <v>185</v>
      </c>
      <c r="C25" s="111" t="s">
        <v>181</v>
      </c>
      <c r="D25" s="111" t="s">
        <v>27</v>
      </c>
      <c r="E25" s="183" t="s">
        <v>186</v>
      </c>
      <c r="F25" s="138"/>
      <c r="G25" s="138"/>
      <c r="H25" s="138"/>
      <c r="I25" s="138"/>
      <c r="J25" s="138"/>
      <c r="K25" s="138"/>
      <c r="L25" s="138"/>
      <c r="M25" s="184">
        <f>F25+G25+H25+J25+K25</f>
        <v>0</v>
      </c>
      <c r="N25" s="138">
        <v>21162.9</v>
      </c>
      <c r="O25" s="138"/>
      <c r="P25" s="138"/>
      <c r="Q25" s="138"/>
      <c r="R25" s="138"/>
      <c r="S25" s="138"/>
      <c r="T25" s="138"/>
      <c r="U25" s="184">
        <f>N25+O25+P25+R25+S25</f>
        <v>21162.9</v>
      </c>
      <c r="V25" s="138">
        <v>196781.72</v>
      </c>
      <c r="W25" s="138">
        <v>367859.13</v>
      </c>
      <c r="X25" s="138"/>
      <c r="Y25" s="138"/>
      <c r="Z25" s="138"/>
      <c r="AA25" s="138"/>
      <c r="AB25" s="138"/>
      <c r="AC25" s="184">
        <f>V25+W25+X25+Z25+AA25</f>
        <v>564640.85</v>
      </c>
      <c r="AD25" s="138">
        <v>46402</v>
      </c>
      <c r="AE25" s="138"/>
      <c r="AF25" s="138"/>
      <c r="AG25" s="138"/>
      <c r="AH25" s="138"/>
      <c r="AI25" s="138"/>
      <c r="AJ25" s="138"/>
      <c r="AK25" s="184">
        <f>AD25+AE25+AF25+AH25+AI25</f>
        <v>46402</v>
      </c>
      <c r="AL25" s="138"/>
      <c r="AM25" s="138"/>
      <c r="AN25" s="138"/>
      <c r="AO25" s="138"/>
      <c r="AP25" s="138"/>
      <c r="AQ25" s="138"/>
      <c r="AR25" s="138"/>
      <c r="AS25" s="184">
        <f>AL25+AM25+AN25+AP25+AQ25</f>
        <v>0</v>
      </c>
      <c r="AT25" s="116">
        <f t="shared" si="1"/>
        <v>632205.75</v>
      </c>
      <c r="AU25" s="176" t="s">
        <v>187</v>
      </c>
      <c r="AV25" s="135" t="s">
        <v>69</v>
      </c>
      <c r="AW25" s="142" t="s">
        <v>32</v>
      </c>
      <c r="AX25" s="142"/>
      <c r="AY25" s="142"/>
    </row>
    <row r="26" spans="1:51" s="46" customFormat="1" ht="24.75" customHeight="1">
      <c r="A26" s="733" t="s">
        <v>188</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33"/>
      <c r="AU26" s="733"/>
      <c r="AV26" s="733"/>
      <c r="AW26" s="733"/>
      <c r="AX26" s="733"/>
      <c r="AY26" s="733"/>
    </row>
    <row r="27" spans="1:51" s="46" customFormat="1" ht="234.6" customHeight="1">
      <c r="A27" s="185" t="s">
        <v>189</v>
      </c>
      <c r="B27" s="186" t="s">
        <v>190</v>
      </c>
      <c r="C27" s="187" t="s">
        <v>181</v>
      </c>
      <c r="D27" s="188" t="s">
        <v>37</v>
      </c>
      <c r="E27" s="183" t="s">
        <v>186</v>
      </c>
      <c r="F27" s="189"/>
      <c r="G27" s="189"/>
      <c r="H27" s="189"/>
      <c r="I27" s="189"/>
      <c r="J27" s="189"/>
      <c r="K27" s="189"/>
      <c r="L27" s="189"/>
      <c r="M27" s="184">
        <f>F27+G27+H27+J27+K27</f>
        <v>0</v>
      </c>
      <c r="N27" s="189"/>
      <c r="O27" s="189"/>
      <c r="P27" s="189"/>
      <c r="Q27" s="189"/>
      <c r="R27" s="189"/>
      <c r="S27" s="189"/>
      <c r="T27" s="189"/>
      <c r="U27" s="190">
        <f>N27+O27+P27+R27+S27</f>
        <v>0</v>
      </c>
      <c r="V27" s="191">
        <f>59668.44+11343.5</f>
        <v>71011.94</v>
      </c>
      <c r="W27" s="189">
        <v>84000</v>
      </c>
      <c r="X27" s="189"/>
      <c r="Y27" s="189"/>
      <c r="Z27" s="189"/>
      <c r="AA27" s="189"/>
      <c r="AB27" s="189"/>
      <c r="AC27" s="190">
        <f>V27+W27+X27+Z27+AA27</f>
        <v>155011.94</v>
      </c>
      <c r="AD27" s="191">
        <v>11604</v>
      </c>
      <c r="AE27" s="189">
        <v>17750</v>
      </c>
      <c r="AF27" s="189"/>
      <c r="AG27" s="189"/>
      <c r="AH27" s="189"/>
      <c r="AI27" s="189"/>
      <c r="AJ27" s="189"/>
      <c r="AK27" s="190">
        <f>AD27+AE27+AF27+AH27+AI27</f>
        <v>29354</v>
      </c>
      <c r="AL27" s="191"/>
      <c r="AM27" s="189"/>
      <c r="AN27" s="189"/>
      <c r="AO27" s="189"/>
      <c r="AP27" s="189"/>
      <c r="AQ27" s="189"/>
      <c r="AR27" s="189"/>
      <c r="AS27" s="190">
        <f>AL27+AM27+AN27+AP27+AQ27</f>
        <v>0</v>
      </c>
      <c r="AT27" s="116">
        <f t="shared" si="1"/>
        <v>184365.94</v>
      </c>
      <c r="AU27" s="559" t="s">
        <v>191</v>
      </c>
      <c r="AV27" s="192" t="s">
        <v>158</v>
      </c>
      <c r="AW27" s="188" t="s">
        <v>32</v>
      </c>
      <c r="AX27" s="188"/>
      <c r="AY27" s="188"/>
    </row>
    <row r="28" spans="1:51" s="46" customFormat="1" ht="25.5" customHeight="1">
      <c r="A28" s="733" t="s">
        <v>188</v>
      </c>
      <c r="B28" s="733"/>
      <c r="C28" s="733"/>
      <c r="D28" s="733"/>
      <c r="E28" s="733"/>
      <c r="F28" s="733"/>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733"/>
      <c r="AW28" s="733"/>
      <c r="AX28" s="733"/>
      <c r="AY28" s="733"/>
    </row>
    <row r="29" spans="1:51" s="46" customFormat="1" ht="88.5" customHeight="1">
      <c r="A29" s="174" t="s">
        <v>192</v>
      </c>
      <c r="B29" s="182" t="s">
        <v>193</v>
      </c>
      <c r="C29" s="111" t="s">
        <v>181</v>
      </c>
      <c r="D29" s="111" t="s">
        <v>27</v>
      </c>
      <c r="E29" s="175" t="s">
        <v>194</v>
      </c>
      <c r="F29" s="113">
        <v>2283053.75</v>
      </c>
      <c r="G29" s="113">
        <v>1531092.37</v>
      </c>
      <c r="H29" s="113"/>
      <c r="I29" s="138"/>
      <c r="J29" s="113"/>
      <c r="K29" s="113"/>
      <c r="L29" s="138"/>
      <c r="M29" s="115">
        <f>F29+G29+H29+J29+K29</f>
        <v>3814146.12</v>
      </c>
      <c r="N29" s="179">
        <v>267321</v>
      </c>
      <c r="O29" s="180">
        <f>1026254-281211</f>
        <v>745043</v>
      </c>
      <c r="P29" s="113"/>
      <c r="Q29" s="138"/>
      <c r="R29" s="113"/>
      <c r="S29" s="113"/>
      <c r="T29" s="138"/>
      <c r="U29" s="115">
        <f>N29+O29+P29+R29+S29</f>
        <v>1012364</v>
      </c>
      <c r="V29" s="113"/>
      <c r="W29" s="180"/>
      <c r="X29" s="113"/>
      <c r="Y29" s="138"/>
      <c r="Z29" s="113"/>
      <c r="AA29" s="113"/>
      <c r="AB29" s="138"/>
      <c r="AC29" s="115">
        <f>V29+W29+X29+Z29+AA29</f>
        <v>0</v>
      </c>
      <c r="AD29" s="113"/>
      <c r="AE29" s="180"/>
      <c r="AF29" s="113"/>
      <c r="AG29" s="138"/>
      <c r="AH29" s="113"/>
      <c r="AI29" s="113"/>
      <c r="AJ29" s="138"/>
      <c r="AK29" s="115">
        <f>AD29+AE29+AF29+AH29+AI29</f>
        <v>0</v>
      </c>
      <c r="AL29" s="113"/>
      <c r="AM29" s="180"/>
      <c r="AN29" s="113"/>
      <c r="AO29" s="138"/>
      <c r="AP29" s="113"/>
      <c r="AQ29" s="113"/>
      <c r="AR29" s="138"/>
      <c r="AS29" s="115">
        <f>AL29+AM29+AN29+AP29+AQ29</f>
        <v>0</v>
      </c>
      <c r="AT29" s="116">
        <f t="shared" si="1"/>
        <v>4826510.12</v>
      </c>
      <c r="AU29" s="193" t="s">
        <v>195</v>
      </c>
      <c r="AV29" s="139" t="s">
        <v>196</v>
      </c>
      <c r="AW29" s="142" t="s">
        <v>32</v>
      </c>
      <c r="AX29" s="142" t="s">
        <v>33</v>
      </c>
      <c r="AY29" s="137" t="s">
        <v>183</v>
      </c>
    </row>
    <row r="30" spans="1:51" s="46" customFormat="1" ht="63.75">
      <c r="A30" s="174" t="s">
        <v>197</v>
      </c>
      <c r="B30" s="182" t="s">
        <v>198</v>
      </c>
      <c r="C30" s="111" t="s">
        <v>181</v>
      </c>
      <c r="D30" s="111" t="s">
        <v>27</v>
      </c>
      <c r="E30" s="175" t="s">
        <v>199</v>
      </c>
      <c r="F30" s="113">
        <f>21316+8712</f>
        <v>30028</v>
      </c>
      <c r="G30" s="113"/>
      <c r="H30" s="113"/>
      <c r="I30" s="138"/>
      <c r="J30" s="113"/>
      <c r="K30" s="113"/>
      <c r="L30" s="138"/>
      <c r="M30" s="118">
        <f>F30+G30+H30+J30+K30</f>
        <v>30028</v>
      </c>
      <c r="N30" s="113"/>
      <c r="O30" s="113"/>
      <c r="P30" s="113"/>
      <c r="Q30" s="138"/>
      <c r="R30" s="113"/>
      <c r="S30" s="113"/>
      <c r="T30" s="138"/>
      <c r="U30" s="118">
        <f>N30+O30+P30+R30+S30</f>
        <v>0</v>
      </c>
      <c r="V30" s="113"/>
      <c r="W30" s="113"/>
      <c r="X30" s="113"/>
      <c r="Y30" s="138"/>
      <c r="Z30" s="113"/>
      <c r="AA30" s="113"/>
      <c r="AB30" s="138"/>
      <c r="AC30" s="118">
        <f>V30+W30+X30+Z30+AA30</f>
        <v>0</v>
      </c>
      <c r="AD30" s="113"/>
      <c r="AE30" s="113"/>
      <c r="AF30" s="113"/>
      <c r="AG30" s="138"/>
      <c r="AH30" s="113"/>
      <c r="AI30" s="113"/>
      <c r="AJ30" s="138"/>
      <c r="AK30" s="118">
        <f>AD30+AE30+AF30+AH30+AI30</f>
        <v>0</v>
      </c>
      <c r="AL30" s="113"/>
      <c r="AM30" s="113"/>
      <c r="AN30" s="113"/>
      <c r="AO30" s="138"/>
      <c r="AP30" s="113"/>
      <c r="AQ30" s="113"/>
      <c r="AR30" s="138"/>
      <c r="AS30" s="118">
        <f>AL30+AM30+AN30+AP30+AQ30</f>
        <v>0</v>
      </c>
      <c r="AT30" s="116">
        <f t="shared" si="1"/>
        <v>30028</v>
      </c>
      <c r="AU30" s="193" t="s">
        <v>198</v>
      </c>
      <c r="AV30" s="139" t="s">
        <v>196</v>
      </c>
      <c r="AW30" s="142" t="s">
        <v>32</v>
      </c>
      <c r="AX30" s="142"/>
      <c r="AY30" s="137"/>
    </row>
    <row r="31" spans="1:51" s="46" customFormat="1" ht="63.75">
      <c r="A31" s="174" t="s">
        <v>200</v>
      </c>
      <c r="B31" s="182" t="s">
        <v>201</v>
      </c>
      <c r="C31" s="111" t="s">
        <v>181</v>
      </c>
      <c r="D31" s="111" t="s">
        <v>27</v>
      </c>
      <c r="E31" s="175" t="s">
        <v>202</v>
      </c>
      <c r="F31" s="113"/>
      <c r="G31" s="113"/>
      <c r="H31" s="113"/>
      <c r="I31" s="138"/>
      <c r="J31" s="113"/>
      <c r="K31" s="113"/>
      <c r="L31" s="138"/>
      <c r="M31" s="118">
        <f>F31+G31+H31+J31+K31</f>
        <v>0</v>
      </c>
      <c r="N31" s="113"/>
      <c r="O31" s="113"/>
      <c r="P31" s="113"/>
      <c r="Q31" s="138"/>
      <c r="R31" s="113"/>
      <c r="S31" s="113"/>
      <c r="T31" s="138"/>
      <c r="U31" s="118">
        <f>N31+O31+P31+R31+S31</f>
        <v>0</v>
      </c>
      <c r="V31" s="113"/>
      <c r="W31" s="113"/>
      <c r="X31" s="113"/>
      <c r="Y31" s="138"/>
      <c r="Z31" s="113"/>
      <c r="AA31" s="113"/>
      <c r="AB31" s="138"/>
      <c r="AC31" s="118">
        <f>V31+W31+X31+Z31+AA31</f>
        <v>0</v>
      </c>
      <c r="AD31" s="113"/>
      <c r="AE31" s="113"/>
      <c r="AF31" s="113"/>
      <c r="AG31" s="138"/>
      <c r="AH31" s="113"/>
      <c r="AI31" s="113"/>
      <c r="AJ31" s="138"/>
      <c r="AK31" s="118">
        <f>AD31+AE31+AF31+AH31+AI31</f>
        <v>0</v>
      </c>
      <c r="AL31" s="113"/>
      <c r="AM31" s="113"/>
      <c r="AN31" s="113"/>
      <c r="AO31" s="138"/>
      <c r="AP31" s="113"/>
      <c r="AQ31" s="113"/>
      <c r="AR31" s="138"/>
      <c r="AS31" s="118">
        <f>AL31+AM31+AN31+AP31+AQ31</f>
        <v>0</v>
      </c>
      <c r="AT31" s="116">
        <f t="shared" si="1"/>
        <v>0</v>
      </c>
      <c r="AU31" s="182" t="s">
        <v>203</v>
      </c>
      <c r="AV31" s="139" t="s">
        <v>204</v>
      </c>
      <c r="AW31" s="142" t="s">
        <v>32</v>
      </c>
      <c r="AX31" s="142"/>
      <c r="AY31" s="137"/>
    </row>
    <row r="32" spans="1:51" s="46" customFormat="1" ht="342" customHeight="1">
      <c r="A32" s="194" t="s">
        <v>205</v>
      </c>
      <c r="B32" s="195" t="s">
        <v>206</v>
      </c>
      <c r="C32" s="195" t="s">
        <v>181</v>
      </c>
      <c r="D32" s="195" t="s">
        <v>37</v>
      </c>
      <c r="E32" s="183" t="s">
        <v>186</v>
      </c>
      <c r="F32" s="196"/>
      <c r="G32" s="197"/>
      <c r="H32" s="196"/>
      <c r="I32" s="196"/>
      <c r="J32" s="196"/>
      <c r="K32" s="196"/>
      <c r="L32" s="196"/>
      <c r="M32" s="184">
        <f>F32+G32+H32+J32+K32</f>
        <v>0</v>
      </c>
      <c r="N32" s="196"/>
      <c r="O32" s="197" t="s">
        <v>207</v>
      </c>
      <c r="P32" s="196"/>
      <c r="Q32" s="196"/>
      <c r="R32" s="196"/>
      <c r="S32" s="196"/>
      <c r="T32" s="196"/>
      <c r="U32" s="196">
        <v>12719</v>
      </c>
      <c r="V32" s="196">
        <f>218550+12075.8</f>
        <v>230625.8</v>
      </c>
      <c r="W32" s="197">
        <v>90000</v>
      </c>
      <c r="X32" s="196"/>
      <c r="Y32" s="196"/>
      <c r="Z32" s="196"/>
      <c r="AA32" s="196"/>
      <c r="AB32" s="196"/>
      <c r="AC32" s="196">
        <f>W32+V32</f>
        <v>320625.8</v>
      </c>
      <c r="AD32" s="196">
        <v>178586</v>
      </c>
      <c r="AE32" s="197">
        <v>9000</v>
      </c>
      <c r="AF32" s="196"/>
      <c r="AG32" s="196"/>
      <c r="AH32" s="196"/>
      <c r="AI32" s="196"/>
      <c r="AJ32" s="196"/>
      <c r="AK32" s="196">
        <f>AE32+AD32</f>
        <v>187586</v>
      </c>
      <c r="AL32" s="196"/>
      <c r="AM32" s="197"/>
      <c r="AN32" s="196"/>
      <c r="AO32" s="196"/>
      <c r="AP32" s="196"/>
      <c r="AQ32" s="196"/>
      <c r="AR32" s="196"/>
      <c r="AS32" s="196">
        <f>AM32+AL32</f>
        <v>0</v>
      </c>
      <c r="AT32" s="116">
        <f t="shared" si="1"/>
        <v>520930.8</v>
      </c>
      <c r="AU32" s="560" t="s">
        <v>208</v>
      </c>
      <c r="AV32" s="198" t="s">
        <v>55</v>
      </c>
      <c r="AW32" s="142" t="s">
        <v>209</v>
      </c>
      <c r="AX32" s="141"/>
      <c r="AY32" s="141"/>
    </row>
    <row r="33" spans="1:51" s="46" customFormat="1" ht="20.25" customHeight="1">
      <c r="A33" s="740" t="s">
        <v>188</v>
      </c>
      <c r="B33" s="740"/>
      <c r="C33" s="740"/>
      <c r="D33" s="740"/>
      <c r="E33" s="740"/>
      <c r="F33" s="740"/>
      <c r="G33" s="740"/>
      <c r="H33" s="740"/>
      <c r="I33" s="740"/>
      <c r="J33" s="740"/>
      <c r="K33" s="740"/>
      <c r="L33" s="740"/>
      <c r="M33" s="740"/>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0"/>
      <c r="AK33" s="740"/>
      <c r="AL33" s="740"/>
      <c r="AM33" s="740"/>
      <c r="AN33" s="740"/>
      <c r="AO33" s="740"/>
      <c r="AP33" s="740"/>
      <c r="AQ33" s="740"/>
      <c r="AR33" s="740"/>
      <c r="AS33" s="740"/>
      <c r="AT33" s="740"/>
      <c r="AU33" s="740"/>
      <c r="AV33" s="740"/>
      <c r="AW33" s="740"/>
      <c r="AX33" s="740"/>
      <c r="AY33" s="740"/>
    </row>
    <row r="34" spans="1:51" s="46" customFormat="1" ht="24.75" customHeight="1">
      <c r="A34" s="174" t="s">
        <v>1919</v>
      </c>
      <c r="B34" s="677" t="s">
        <v>1933</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737"/>
      <c r="AU34" s="737"/>
      <c r="AV34" s="737"/>
      <c r="AW34" s="737"/>
      <c r="AX34" s="737"/>
      <c r="AY34" s="738"/>
    </row>
    <row r="35" spans="1:51" s="46" customFormat="1" ht="94.9" customHeight="1">
      <c r="A35" s="174" t="s">
        <v>210</v>
      </c>
      <c r="B35" s="182" t="s">
        <v>211</v>
      </c>
      <c r="C35" s="111" t="s">
        <v>181</v>
      </c>
      <c r="D35" s="111" t="s">
        <v>27</v>
      </c>
      <c r="E35" s="175" t="s">
        <v>173</v>
      </c>
      <c r="F35" s="113">
        <v>24064</v>
      </c>
      <c r="G35" s="113"/>
      <c r="H35" s="113"/>
      <c r="I35" s="138"/>
      <c r="J35" s="113"/>
      <c r="K35" s="113"/>
      <c r="L35" s="138"/>
      <c r="M35" s="115">
        <f t="shared" ref="M35:M53" si="2">F35+G35+H35+J35+K35</f>
        <v>24064</v>
      </c>
      <c r="N35" s="113"/>
      <c r="O35" s="113"/>
      <c r="P35" s="113"/>
      <c r="Q35" s="138"/>
      <c r="R35" s="113"/>
      <c r="S35" s="113"/>
      <c r="T35" s="138"/>
      <c r="U35" s="115">
        <f t="shared" ref="U35:U53" si="3">N35+O35+P35+R35+S35</f>
        <v>0</v>
      </c>
      <c r="V35" s="113"/>
      <c r="W35" s="113"/>
      <c r="X35" s="113"/>
      <c r="Y35" s="138"/>
      <c r="Z35" s="113"/>
      <c r="AA35" s="113"/>
      <c r="AB35" s="138"/>
      <c r="AC35" s="115">
        <f t="shared" ref="AC35:AC53" si="4">V35+W35+X35+Z35+AA35</f>
        <v>0</v>
      </c>
      <c r="AD35" s="113"/>
      <c r="AE35" s="113"/>
      <c r="AF35" s="113"/>
      <c r="AG35" s="138"/>
      <c r="AH35" s="113"/>
      <c r="AI35" s="113"/>
      <c r="AJ35" s="138"/>
      <c r="AK35" s="115">
        <f t="shared" ref="AK35:AK53" si="5">AD35+AE35+AF35+AH35+AI35</f>
        <v>0</v>
      </c>
      <c r="AL35" s="113"/>
      <c r="AM35" s="113"/>
      <c r="AN35" s="113"/>
      <c r="AO35" s="138"/>
      <c r="AP35" s="113"/>
      <c r="AQ35" s="113"/>
      <c r="AR35" s="138"/>
      <c r="AS35" s="115">
        <f t="shared" ref="AS35:AS36" si="6">AL35+AM35+AN35+AP35+AQ35</f>
        <v>0</v>
      </c>
      <c r="AT35" s="116">
        <f t="shared" ref="AT35:AT100" si="7">AC35+U35+M35+AK35+AS35</f>
        <v>24064</v>
      </c>
      <c r="AU35" s="182" t="s">
        <v>212</v>
      </c>
      <c r="AV35" s="139" t="s">
        <v>196</v>
      </c>
      <c r="AW35" s="142" t="s">
        <v>32</v>
      </c>
      <c r="AX35" s="142" t="s">
        <v>33</v>
      </c>
      <c r="AY35" s="137" t="s">
        <v>183</v>
      </c>
    </row>
    <row r="36" spans="1:51" s="649" customFormat="1" ht="132.75" customHeight="1">
      <c r="A36" s="643" t="s">
        <v>213</v>
      </c>
      <c r="B36" s="644" t="s">
        <v>2041</v>
      </c>
      <c r="C36" s="549" t="s">
        <v>181</v>
      </c>
      <c r="D36" s="549" t="s">
        <v>27</v>
      </c>
      <c r="E36" s="645" t="s">
        <v>173</v>
      </c>
      <c r="F36" s="646">
        <v>0</v>
      </c>
      <c r="G36" s="646"/>
      <c r="H36" s="646"/>
      <c r="I36" s="647"/>
      <c r="J36" s="646"/>
      <c r="K36" s="646"/>
      <c r="L36" s="647"/>
      <c r="M36" s="648">
        <f t="shared" si="2"/>
        <v>0</v>
      </c>
      <c r="N36" s="646"/>
      <c r="O36" s="646"/>
      <c r="P36" s="646"/>
      <c r="Q36" s="647"/>
      <c r="R36" s="646"/>
      <c r="S36" s="646"/>
      <c r="T36" s="647"/>
      <c r="U36" s="648">
        <f t="shared" si="3"/>
        <v>0</v>
      </c>
      <c r="V36" s="646"/>
      <c r="W36" s="646"/>
      <c r="X36" s="646"/>
      <c r="Y36" s="647"/>
      <c r="Z36" s="646"/>
      <c r="AA36" s="646"/>
      <c r="AB36" s="647"/>
      <c r="AC36" s="648">
        <f t="shared" si="4"/>
        <v>0</v>
      </c>
      <c r="AD36" s="646">
        <v>0</v>
      </c>
      <c r="AE36" s="646"/>
      <c r="AF36" s="646"/>
      <c r="AG36" s="647"/>
      <c r="AH36" s="646"/>
      <c r="AI36" s="646"/>
      <c r="AJ36" s="647"/>
      <c r="AK36" s="648">
        <f t="shared" si="5"/>
        <v>0</v>
      </c>
      <c r="AL36" s="646">
        <v>0</v>
      </c>
      <c r="AM36" s="646"/>
      <c r="AN36" s="646"/>
      <c r="AO36" s="647"/>
      <c r="AP36" s="646"/>
      <c r="AQ36" s="646"/>
      <c r="AR36" s="647"/>
      <c r="AS36" s="648">
        <f t="shared" si="6"/>
        <v>0</v>
      </c>
      <c r="AT36" s="116">
        <f t="shared" si="7"/>
        <v>0</v>
      </c>
      <c r="AU36" s="650" t="s">
        <v>2042</v>
      </c>
      <c r="AV36" s="651" t="s">
        <v>932</v>
      </c>
      <c r="AW36" s="543" t="s">
        <v>2016</v>
      </c>
      <c r="AX36" s="543"/>
      <c r="AY36" s="652"/>
    </row>
    <row r="37" spans="1:51" s="653" customFormat="1" ht="30" customHeight="1">
      <c r="A37" s="720" t="s">
        <v>2040</v>
      </c>
      <c r="B37" s="720"/>
      <c r="C37" s="720"/>
      <c r="D37" s="720"/>
      <c r="E37" s="720"/>
      <c r="F37" s="720"/>
      <c r="G37" s="720"/>
      <c r="H37" s="720"/>
      <c r="I37" s="720"/>
      <c r="J37" s="720"/>
      <c r="K37" s="720"/>
      <c r="L37" s="720"/>
      <c r="M37" s="720"/>
      <c r="N37" s="720"/>
      <c r="O37" s="720"/>
      <c r="P37" s="720"/>
      <c r="Q37" s="720"/>
      <c r="R37" s="720"/>
      <c r="S37" s="720"/>
      <c r="T37" s="720"/>
      <c r="U37" s="720"/>
      <c r="V37" s="720"/>
      <c r="W37" s="720"/>
      <c r="X37" s="720"/>
      <c r="Y37" s="720"/>
      <c r="Z37" s="720"/>
      <c r="AA37" s="720"/>
      <c r="AB37" s="720"/>
      <c r="AC37" s="720"/>
      <c r="AD37" s="720"/>
      <c r="AE37" s="720"/>
      <c r="AF37" s="720"/>
      <c r="AG37" s="720"/>
      <c r="AH37" s="720"/>
      <c r="AI37" s="720"/>
      <c r="AJ37" s="720"/>
      <c r="AK37" s="720"/>
      <c r="AL37" s="720"/>
      <c r="AM37" s="720"/>
      <c r="AN37" s="720"/>
      <c r="AO37" s="720"/>
      <c r="AP37" s="720"/>
      <c r="AQ37" s="720"/>
      <c r="AR37" s="720"/>
      <c r="AS37" s="720"/>
      <c r="AT37" s="720"/>
      <c r="AU37" s="720"/>
      <c r="AV37" s="720"/>
      <c r="AW37" s="720"/>
      <c r="AX37" s="720"/>
      <c r="AY37" s="720"/>
    </row>
    <row r="38" spans="1:51" s="46" customFormat="1" ht="63.75">
      <c r="A38" s="174" t="s">
        <v>214</v>
      </c>
      <c r="B38" s="182" t="s">
        <v>215</v>
      </c>
      <c r="C38" s="111" t="s">
        <v>181</v>
      </c>
      <c r="D38" s="111" t="s">
        <v>27</v>
      </c>
      <c r="E38" s="175" t="s">
        <v>173</v>
      </c>
      <c r="F38" s="113"/>
      <c r="G38" s="113"/>
      <c r="H38" s="113"/>
      <c r="I38" s="138"/>
      <c r="J38" s="113"/>
      <c r="K38" s="113"/>
      <c r="L38" s="138"/>
      <c r="M38" s="115">
        <f t="shared" si="2"/>
        <v>0</v>
      </c>
      <c r="N38" s="113"/>
      <c r="O38" s="113"/>
      <c r="P38" s="113"/>
      <c r="Q38" s="138"/>
      <c r="R38" s="113"/>
      <c r="S38" s="113"/>
      <c r="T38" s="138"/>
      <c r="U38" s="115">
        <f t="shared" si="3"/>
        <v>0</v>
      </c>
      <c r="V38" s="138">
        <v>200000</v>
      </c>
      <c r="W38" s="113"/>
      <c r="X38" s="113"/>
      <c r="Y38" s="138"/>
      <c r="Z38" s="113"/>
      <c r="AA38" s="113"/>
      <c r="AB38" s="138"/>
      <c r="AC38" s="115">
        <f t="shared" si="4"/>
        <v>200000</v>
      </c>
      <c r="AD38" s="138"/>
      <c r="AE38" s="113"/>
      <c r="AF38" s="113"/>
      <c r="AG38" s="138"/>
      <c r="AH38" s="113"/>
      <c r="AI38" s="113"/>
      <c r="AJ38" s="138"/>
      <c r="AK38" s="115">
        <f t="shared" si="5"/>
        <v>0</v>
      </c>
      <c r="AL38" s="138"/>
      <c r="AM38" s="113"/>
      <c r="AN38" s="113"/>
      <c r="AO38" s="138"/>
      <c r="AP38" s="113"/>
      <c r="AQ38" s="113"/>
      <c r="AR38" s="138"/>
      <c r="AS38" s="115">
        <f t="shared" ref="AS38:AS53" si="8">AL38+AM38+AN38+AP38+AQ38</f>
        <v>0</v>
      </c>
      <c r="AT38" s="116">
        <f t="shared" si="7"/>
        <v>200000</v>
      </c>
      <c r="AU38" s="182" t="s">
        <v>216</v>
      </c>
      <c r="AV38" s="199">
        <v>2020</v>
      </c>
      <c r="AW38" s="142" t="s">
        <v>32</v>
      </c>
      <c r="AX38" s="142" t="s">
        <v>33</v>
      </c>
      <c r="AY38" s="137" t="s">
        <v>183</v>
      </c>
    </row>
    <row r="39" spans="1:51" s="46" customFormat="1" ht="63.75">
      <c r="A39" s="174" t="s">
        <v>217</v>
      </c>
      <c r="B39" s="182" t="s">
        <v>218</v>
      </c>
      <c r="C39" s="111" t="s">
        <v>181</v>
      </c>
      <c r="D39" s="111" t="s">
        <v>37</v>
      </c>
      <c r="E39" s="175" t="s">
        <v>219</v>
      </c>
      <c r="F39" s="113"/>
      <c r="G39" s="113"/>
      <c r="H39" s="113"/>
      <c r="I39" s="138"/>
      <c r="J39" s="113"/>
      <c r="K39" s="113"/>
      <c r="L39" s="138"/>
      <c r="M39" s="115">
        <f t="shared" si="2"/>
        <v>0</v>
      </c>
      <c r="N39" s="113"/>
      <c r="O39" s="113"/>
      <c r="P39" s="113"/>
      <c r="Q39" s="138"/>
      <c r="R39" s="113"/>
      <c r="S39" s="113"/>
      <c r="T39" s="138"/>
      <c r="U39" s="115">
        <f t="shared" si="3"/>
        <v>0</v>
      </c>
      <c r="V39" s="138">
        <v>3493</v>
      </c>
      <c r="W39" s="113"/>
      <c r="X39" s="113"/>
      <c r="Y39" s="138"/>
      <c r="Z39" s="113"/>
      <c r="AA39" s="113"/>
      <c r="AB39" s="138"/>
      <c r="AC39" s="115">
        <f t="shared" si="4"/>
        <v>3493</v>
      </c>
      <c r="AD39" s="138"/>
      <c r="AE39" s="113"/>
      <c r="AF39" s="113"/>
      <c r="AG39" s="138"/>
      <c r="AH39" s="113"/>
      <c r="AI39" s="113"/>
      <c r="AJ39" s="138"/>
      <c r="AK39" s="115">
        <f t="shared" si="5"/>
        <v>0</v>
      </c>
      <c r="AL39" s="138"/>
      <c r="AM39" s="113"/>
      <c r="AN39" s="113"/>
      <c r="AO39" s="138"/>
      <c r="AP39" s="113"/>
      <c r="AQ39" s="113"/>
      <c r="AR39" s="138"/>
      <c r="AS39" s="115">
        <f t="shared" si="8"/>
        <v>0</v>
      </c>
      <c r="AT39" s="116">
        <f t="shared" si="7"/>
        <v>3493</v>
      </c>
      <c r="AU39" s="182" t="s">
        <v>218</v>
      </c>
      <c r="AV39" s="199">
        <v>2021</v>
      </c>
      <c r="AW39" s="142" t="s">
        <v>220</v>
      </c>
      <c r="AX39" s="142"/>
      <c r="AY39" s="137"/>
    </row>
    <row r="40" spans="1:51" s="46" customFormat="1" ht="69.95" customHeight="1">
      <c r="A40" s="174" t="s">
        <v>221</v>
      </c>
      <c r="B40" s="182" t="s">
        <v>222</v>
      </c>
      <c r="C40" s="111" t="s">
        <v>181</v>
      </c>
      <c r="D40" s="111" t="s">
        <v>37</v>
      </c>
      <c r="E40" s="175" t="s">
        <v>219</v>
      </c>
      <c r="F40" s="113"/>
      <c r="G40" s="113"/>
      <c r="H40" s="113"/>
      <c r="I40" s="138"/>
      <c r="J40" s="113"/>
      <c r="K40" s="113"/>
      <c r="L40" s="138"/>
      <c r="M40" s="115">
        <f t="shared" si="2"/>
        <v>0</v>
      </c>
      <c r="N40" s="113"/>
      <c r="O40" s="113"/>
      <c r="P40" s="113"/>
      <c r="Q40" s="138"/>
      <c r="R40" s="113"/>
      <c r="S40" s="113"/>
      <c r="T40" s="138"/>
      <c r="U40" s="115">
        <f t="shared" si="3"/>
        <v>0</v>
      </c>
      <c r="V40" s="138">
        <v>10000</v>
      </c>
      <c r="W40" s="113"/>
      <c r="X40" s="113"/>
      <c r="Y40" s="138"/>
      <c r="Z40" s="113"/>
      <c r="AA40" s="113"/>
      <c r="AB40" s="138"/>
      <c r="AC40" s="115">
        <f t="shared" si="4"/>
        <v>10000</v>
      </c>
      <c r="AD40" s="138"/>
      <c r="AE40" s="113"/>
      <c r="AF40" s="113"/>
      <c r="AG40" s="138"/>
      <c r="AH40" s="113"/>
      <c r="AI40" s="113"/>
      <c r="AJ40" s="138"/>
      <c r="AK40" s="115">
        <f t="shared" si="5"/>
        <v>0</v>
      </c>
      <c r="AL40" s="138"/>
      <c r="AM40" s="113"/>
      <c r="AN40" s="113"/>
      <c r="AO40" s="138"/>
      <c r="AP40" s="113"/>
      <c r="AQ40" s="113"/>
      <c r="AR40" s="138"/>
      <c r="AS40" s="115">
        <f t="shared" si="8"/>
        <v>0</v>
      </c>
      <c r="AT40" s="116">
        <f t="shared" si="7"/>
        <v>10000</v>
      </c>
      <c r="AU40" s="182" t="s">
        <v>222</v>
      </c>
      <c r="AV40" s="199">
        <v>2021</v>
      </c>
      <c r="AW40" s="142" t="s">
        <v>220</v>
      </c>
      <c r="AX40" s="142"/>
      <c r="AY40" s="137"/>
    </row>
    <row r="41" spans="1:51" s="46" customFormat="1" ht="63.75">
      <c r="A41" s="174" t="s">
        <v>223</v>
      </c>
      <c r="B41" s="182" t="s">
        <v>224</v>
      </c>
      <c r="C41" s="111" t="s">
        <v>181</v>
      </c>
      <c r="D41" s="111" t="s">
        <v>37</v>
      </c>
      <c r="E41" s="175" t="s">
        <v>219</v>
      </c>
      <c r="F41" s="113"/>
      <c r="G41" s="113"/>
      <c r="H41" s="113"/>
      <c r="I41" s="138"/>
      <c r="J41" s="113"/>
      <c r="K41" s="113"/>
      <c r="L41" s="138"/>
      <c r="M41" s="115">
        <f t="shared" si="2"/>
        <v>0</v>
      </c>
      <c r="N41" s="113"/>
      <c r="O41" s="113"/>
      <c r="P41" s="113"/>
      <c r="Q41" s="138"/>
      <c r="R41" s="113"/>
      <c r="S41" s="113"/>
      <c r="T41" s="138"/>
      <c r="U41" s="115">
        <f t="shared" si="3"/>
        <v>0</v>
      </c>
      <c r="V41" s="113">
        <v>24111</v>
      </c>
      <c r="W41" s="113"/>
      <c r="X41" s="113"/>
      <c r="Y41" s="138"/>
      <c r="Z41" s="113"/>
      <c r="AA41" s="113"/>
      <c r="AB41" s="138"/>
      <c r="AC41" s="115">
        <f t="shared" si="4"/>
        <v>24111</v>
      </c>
      <c r="AD41" s="113"/>
      <c r="AE41" s="113"/>
      <c r="AF41" s="113"/>
      <c r="AG41" s="138"/>
      <c r="AH41" s="113"/>
      <c r="AI41" s="113"/>
      <c r="AJ41" s="138"/>
      <c r="AK41" s="115">
        <f t="shared" si="5"/>
        <v>0</v>
      </c>
      <c r="AL41" s="113"/>
      <c r="AM41" s="113"/>
      <c r="AN41" s="113"/>
      <c r="AO41" s="138"/>
      <c r="AP41" s="113"/>
      <c r="AQ41" s="113"/>
      <c r="AR41" s="138"/>
      <c r="AS41" s="115">
        <f t="shared" si="8"/>
        <v>0</v>
      </c>
      <c r="AT41" s="116">
        <f t="shared" si="7"/>
        <v>24111</v>
      </c>
      <c r="AU41" s="182" t="s">
        <v>224</v>
      </c>
      <c r="AV41" s="139" t="s">
        <v>152</v>
      </c>
      <c r="AW41" s="142" t="s">
        <v>225</v>
      </c>
      <c r="AX41" s="142"/>
      <c r="AY41" s="137"/>
    </row>
    <row r="42" spans="1:51" s="46" customFormat="1" ht="63.75">
      <c r="A42" s="174" t="s">
        <v>226</v>
      </c>
      <c r="B42" s="182" t="s">
        <v>227</v>
      </c>
      <c r="C42" s="111" t="s">
        <v>181</v>
      </c>
      <c r="D42" s="111" t="s">
        <v>37</v>
      </c>
      <c r="E42" s="175" t="s">
        <v>219</v>
      </c>
      <c r="F42" s="113"/>
      <c r="G42" s="113"/>
      <c r="H42" s="113"/>
      <c r="I42" s="138"/>
      <c r="J42" s="113"/>
      <c r="K42" s="113"/>
      <c r="L42" s="138"/>
      <c r="M42" s="115">
        <f t="shared" si="2"/>
        <v>0</v>
      </c>
      <c r="N42" s="113"/>
      <c r="O42" s="113"/>
      <c r="P42" s="113"/>
      <c r="Q42" s="138"/>
      <c r="R42" s="113"/>
      <c r="S42" s="113"/>
      <c r="T42" s="138"/>
      <c r="U42" s="115">
        <f t="shared" si="3"/>
        <v>0</v>
      </c>
      <c r="V42" s="138">
        <v>5313</v>
      </c>
      <c r="W42" s="113"/>
      <c r="X42" s="113"/>
      <c r="Y42" s="138"/>
      <c r="Z42" s="113"/>
      <c r="AA42" s="113"/>
      <c r="AB42" s="138"/>
      <c r="AC42" s="115">
        <f t="shared" si="4"/>
        <v>5313</v>
      </c>
      <c r="AD42" s="138"/>
      <c r="AE42" s="113"/>
      <c r="AF42" s="113"/>
      <c r="AG42" s="138"/>
      <c r="AH42" s="113"/>
      <c r="AI42" s="113"/>
      <c r="AJ42" s="138"/>
      <c r="AK42" s="115">
        <f t="shared" si="5"/>
        <v>0</v>
      </c>
      <c r="AL42" s="138"/>
      <c r="AM42" s="113"/>
      <c r="AN42" s="113"/>
      <c r="AO42" s="138"/>
      <c r="AP42" s="113"/>
      <c r="AQ42" s="113"/>
      <c r="AR42" s="138"/>
      <c r="AS42" s="115">
        <f t="shared" si="8"/>
        <v>0</v>
      </c>
      <c r="AT42" s="116">
        <f t="shared" si="7"/>
        <v>5313</v>
      </c>
      <c r="AU42" s="182" t="s">
        <v>228</v>
      </c>
      <c r="AV42" s="199">
        <v>2021</v>
      </c>
      <c r="AW42" s="142" t="s">
        <v>225</v>
      </c>
      <c r="AX42" s="142"/>
      <c r="AY42" s="137"/>
    </row>
    <row r="43" spans="1:51" s="46" customFormat="1" ht="50.25" customHeight="1">
      <c r="A43" s="174" t="s">
        <v>229</v>
      </c>
      <c r="B43" s="182" t="s">
        <v>230</v>
      </c>
      <c r="C43" s="111" t="s">
        <v>181</v>
      </c>
      <c r="D43" s="111" t="s">
        <v>37</v>
      </c>
      <c r="E43" s="175" t="s">
        <v>219</v>
      </c>
      <c r="F43" s="113"/>
      <c r="G43" s="113"/>
      <c r="H43" s="113"/>
      <c r="I43" s="138"/>
      <c r="J43" s="113"/>
      <c r="K43" s="113"/>
      <c r="L43" s="138"/>
      <c r="M43" s="115">
        <f t="shared" si="2"/>
        <v>0</v>
      </c>
      <c r="N43" s="113"/>
      <c r="O43" s="113"/>
      <c r="P43" s="113"/>
      <c r="Q43" s="138"/>
      <c r="R43" s="113"/>
      <c r="S43" s="113"/>
      <c r="T43" s="138"/>
      <c r="U43" s="115">
        <f t="shared" si="3"/>
        <v>0</v>
      </c>
      <c r="V43" s="138">
        <v>7000</v>
      </c>
      <c r="W43" s="113"/>
      <c r="X43" s="113"/>
      <c r="Y43" s="138"/>
      <c r="Z43" s="113"/>
      <c r="AA43" s="113"/>
      <c r="AB43" s="138"/>
      <c r="AC43" s="115">
        <f t="shared" si="4"/>
        <v>7000</v>
      </c>
      <c r="AD43" s="138"/>
      <c r="AE43" s="113"/>
      <c r="AF43" s="113"/>
      <c r="AG43" s="138"/>
      <c r="AH43" s="113"/>
      <c r="AI43" s="113"/>
      <c r="AJ43" s="138"/>
      <c r="AK43" s="115">
        <f t="shared" si="5"/>
        <v>0</v>
      </c>
      <c r="AL43" s="138"/>
      <c r="AM43" s="113"/>
      <c r="AN43" s="113"/>
      <c r="AO43" s="138"/>
      <c r="AP43" s="113"/>
      <c r="AQ43" s="113"/>
      <c r="AR43" s="138"/>
      <c r="AS43" s="115">
        <f t="shared" si="8"/>
        <v>0</v>
      </c>
      <c r="AT43" s="116">
        <f t="shared" si="7"/>
        <v>7000</v>
      </c>
      <c r="AU43" s="182" t="s">
        <v>231</v>
      </c>
      <c r="AV43" s="199">
        <v>2021</v>
      </c>
      <c r="AW43" s="142" t="s">
        <v>232</v>
      </c>
      <c r="AX43" s="142"/>
      <c r="AY43" s="137"/>
    </row>
    <row r="44" spans="1:51" s="46" customFormat="1" ht="50.25" customHeight="1">
      <c r="A44" s="174" t="s">
        <v>233</v>
      </c>
      <c r="B44" s="182" t="s">
        <v>234</v>
      </c>
      <c r="C44" s="111" t="s">
        <v>181</v>
      </c>
      <c r="D44" s="111" t="s">
        <v>37</v>
      </c>
      <c r="E44" s="175" t="s">
        <v>219</v>
      </c>
      <c r="F44" s="113"/>
      <c r="G44" s="113"/>
      <c r="H44" s="113"/>
      <c r="I44" s="138"/>
      <c r="J44" s="113"/>
      <c r="K44" s="113"/>
      <c r="L44" s="138"/>
      <c r="M44" s="115">
        <f t="shared" si="2"/>
        <v>0</v>
      </c>
      <c r="N44" s="113"/>
      <c r="O44" s="113"/>
      <c r="P44" s="113"/>
      <c r="Q44" s="138"/>
      <c r="R44" s="113"/>
      <c r="S44" s="113"/>
      <c r="T44" s="138"/>
      <c r="U44" s="115">
        <f t="shared" si="3"/>
        <v>0</v>
      </c>
      <c r="V44" s="138">
        <v>7454</v>
      </c>
      <c r="W44" s="113"/>
      <c r="X44" s="113"/>
      <c r="Y44" s="138"/>
      <c r="Z44" s="113"/>
      <c r="AA44" s="113"/>
      <c r="AB44" s="138"/>
      <c r="AC44" s="115">
        <f t="shared" si="4"/>
        <v>7454</v>
      </c>
      <c r="AD44" s="138"/>
      <c r="AE44" s="113"/>
      <c r="AF44" s="113"/>
      <c r="AG44" s="138"/>
      <c r="AH44" s="113"/>
      <c r="AI44" s="113"/>
      <c r="AJ44" s="138"/>
      <c r="AK44" s="115">
        <f t="shared" si="5"/>
        <v>0</v>
      </c>
      <c r="AL44" s="138"/>
      <c r="AM44" s="113"/>
      <c r="AN44" s="113"/>
      <c r="AO44" s="138"/>
      <c r="AP44" s="113"/>
      <c r="AQ44" s="113"/>
      <c r="AR44" s="138"/>
      <c r="AS44" s="115">
        <f t="shared" si="8"/>
        <v>0</v>
      </c>
      <c r="AT44" s="116">
        <f t="shared" si="7"/>
        <v>7454</v>
      </c>
      <c r="AU44" s="182" t="s">
        <v>235</v>
      </c>
      <c r="AV44" s="199">
        <v>2020</v>
      </c>
      <c r="AW44" s="142" t="s">
        <v>44</v>
      </c>
      <c r="AX44" s="142" t="s">
        <v>33</v>
      </c>
      <c r="AY44" s="137" t="s">
        <v>183</v>
      </c>
    </row>
    <row r="45" spans="1:51" s="46" customFormat="1" ht="50.25" customHeight="1">
      <c r="A45" s="174" t="s">
        <v>236</v>
      </c>
      <c r="B45" s="182" t="s">
        <v>237</v>
      </c>
      <c r="C45" s="111" t="s">
        <v>181</v>
      </c>
      <c r="D45" s="111" t="s">
        <v>37</v>
      </c>
      <c r="E45" s="175" t="s">
        <v>219</v>
      </c>
      <c r="F45" s="113"/>
      <c r="G45" s="113"/>
      <c r="H45" s="113"/>
      <c r="I45" s="138"/>
      <c r="J45" s="113"/>
      <c r="K45" s="113"/>
      <c r="L45" s="138"/>
      <c r="M45" s="115">
        <f t="shared" si="2"/>
        <v>0</v>
      </c>
      <c r="N45" s="113"/>
      <c r="O45" s="113"/>
      <c r="P45" s="113"/>
      <c r="Q45" s="138"/>
      <c r="R45" s="113"/>
      <c r="S45" s="113"/>
      <c r="T45" s="138"/>
      <c r="U45" s="115">
        <f t="shared" si="3"/>
        <v>0</v>
      </c>
      <c r="V45" s="138">
        <v>6300</v>
      </c>
      <c r="W45" s="113"/>
      <c r="X45" s="113"/>
      <c r="Y45" s="138"/>
      <c r="Z45" s="113"/>
      <c r="AA45" s="113"/>
      <c r="AB45" s="138"/>
      <c r="AC45" s="115">
        <f t="shared" si="4"/>
        <v>6300</v>
      </c>
      <c r="AD45" s="138"/>
      <c r="AE45" s="113"/>
      <c r="AF45" s="113"/>
      <c r="AG45" s="138"/>
      <c r="AH45" s="113"/>
      <c r="AI45" s="113"/>
      <c r="AJ45" s="138"/>
      <c r="AK45" s="115">
        <f t="shared" si="5"/>
        <v>0</v>
      </c>
      <c r="AL45" s="138"/>
      <c r="AM45" s="113"/>
      <c r="AN45" s="113"/>
      <c r="AO45" s="138"/>
      <c r="AP45" s="113"/>
      <c r="AQ45" s="113"/>
      <c r="AR45" s="138"/>
      <c r="AS45" s="115">
        <f t="shared" si="8"/>
        <v>0</v>
      </c>
      <c r="AT45" s="116">
        <f t="shared" si="7"/>
        <v>6300</v>
      </c>
      <c r="AU45" s="182" t="s">
        <v>237</v>
      </c>
      <c r="AV45" s="199">
        <v>2020</v>
      </c>
      <c r="AW45" s="142" t="s">
        <v>44</v>
      </c>
      <c r="AX45" s="142" t="s">
        <v>33</v>
      </c>
      <c r="AY45" s="137" t="s">
        <v>183</v>
      </c>
    </row>
    <row r="46" spans="1:51" s="46" customFormat="1" ht="50.25" customHeight="1">
      <c r="A46" s="174" t="s">
        <v>238</v>
      </c>
      <c r="B46" s="182" t="s">
        <v>239</v>
      </c>
      <c r="C46" s="111" t="s">
        <v>181</v>
      </c>
      <c r="D46" s="111" t="s">
        <v>27</v>
      </c>
      <c r="E46" s="175" t="s">
        <v>240</v>
      </c>
      <c r="F46" s="113">
        <v>174386.3</v>
      </c>
      <c r="G46" s="113"/>
      <c r="H46" s="113"/>
      <c r="I46" s="138"/>
      <c r="J46" s="113"/>
      <c r="K46" s="113"/>
      <c r="L46" s="138"/>
      <c r="M46" s="115">
        <f t="shared" si="2"/>
        <v>174386.3</v>
      </c>
      <c r="N46" s="113"/>
      <c r="O46" s="113"/>
      <c r="P46" s="113"/>
      <c r="Q46" s="138"/>
      <c r="R46" s="113"/>
      <c r="S46" s="113"/>
      <c r="T46" s="138"/>
      <c r="U46" s="115">
        <f t="shared" si="3"/>
        <v>0</v>
      </c>
      <c r="V46" s="113"/>
      <c r="W46" s="113"/>
      <c r="X46" s="113"/>
      <c r="Y46" s="138"/>
      <c r="Z46" s="113"/>
      <c r="AA46" s="113"/>
      <c r="AB46" s="138"/>
      <c r="AC46" s="115">
        <f t="shared" si="4"/>
        <v>0</v>
      </c>
      <c r="AD46" s="113"/>
      <c r="AE46" s="113"/>
      <c r="AF46" s="113"/>
      <c r="AG46" s="138"/>
      <c r="AH46" s="113"/>
      <c r="AI46" s="113"/>
      <c r="AJ46" s="138"/>
      <c r="AK46" s="115">
        <f t="shared" si="5"/>
        <v>0</v>
      </c>
      <c r="AL46" s="113"/>
      <c r="AM46" s="113"/>
      <c r="AN46" s="113"/>
      <c r="AO46" s="138"/>
      <c r="AP46" s="113"/>
      <c r="AQ46" s="113"/>
      <c r="AR46" s="138"/>
      <c r="AS46" s="115">
        <f t="shared" si="8"/>
        <v>0</v>
      </c>
      <c r="AT46" s="116">
        <f t="shared" si="7"/>
        <v>174386.3</v>
      </c>
      <c r="AU46" s="182" t="s">
        <v>241</v>
      </c>
      <c r="AV46" s="139" t="s">
        <v>196</v>
      </c>
      <c r="AW46" s="142" t="s">
        <v>32</v>
      </c>
      <c r="AX46" s="142" t="s">
        <v>33</v>
      </c>
      <c r="AY46" s="137" t="s">
        <v>183</v>
      </c>
    </row>
    <row r="47" spans="1:51" s="46" customFormat="1" ht="50.25" customHeight="1">
      <c r="A47" s="174" t="s">
        <v>242</v>
      </c>
      <c r="B47" s="182" t="s">
        <v>243</v>
      </c>
      <c r="C47" s="111" t="s">
        <v>181</v>
      </c>
      <c r="D47" s="111" t="s">
        <v>37</v>
      </c>
      <c r="E47" s="175" t="s">
        <v>106</v>
      </c>
      <c r="F47" s="113"/>
      <c r="G47" s="113"/>
      <c r="H47" s="113"/>
      <c r="I47" s="138"/>
      <c r="J47" s="113"/>
      <c r="K47" s="113"/>
      <c r="L47" s="138"/>
      <c r="M47" s="115">
        <f t="shared" si="2"/>
        <v>0</v>
      </c>
      <c r="N47" s="113"/>
      <c r="O47" s="113"/>
      <c r="P47" s="113"/>
      <c r="Q47" s="138"/>
      <c r="R47" s="113"/>
      <c r="S47" s="113"/>
      <c r="T47" s="138"/>
      <c r="U47" s="115">
        <f t="shared" si="3"/>
        <v>0</v>
      </c>
      <c r="V47" s="113">
        <v>25000</v>
      </c>
      <c r="W47" s="113"/>
      <c r="X47" s="113"/>
      <c r="Y47" s="138"/>
      <c r="Z47" s="113"/>
      <c r="AA47" s="113"/>
      <c r="AB47" s="138"/>
      <c r="AC47" s="115">
        <f t="shared" si="4"/>
        <v>25000</v>
      </c>
      <c r="AD47" s="113"/>
      <c r="AE47" s="113"/>
      <c r="AF47" s="113"/>
      <c r="AG47" s="138"/>
      <c r="AH47" s="113"/>
      <c r="AI47" s="113"/>
      <c r="AJ47" s="138"/>
      <c r="AK47" s="115">
        <f t="shared" si="5"/>
        <v>0</v>
      </c>
      <c r="AL47" s="113"/>
      <c r="AM47" s="113"/>
      <c r="AN47" s="113"/>
      <c r="AO47" s="138"/>
      <c r="AP47" s="113"/>
      <c r="AQ47" s="113"/>
      <c r="AR47" s="138"/>
      <c r="AS47" s="115">
        <f t="shared" si="8"/>
        <v>0</v>
      </c>
      <c r="AT47" s="116">
        <f t="shared" si="7"/>
        <v>25000</v>
      </c>
      <c r="AU47" s="182" t="s">
        <v>243</v>
      </c>
      <c r="AV47" s="199">
        <v>2021</v>
      </c>
      <c r="AW47" s="142" t="s">
        <v>244</v>
      </c>
      <c r="AX47" s="142"/>
      <c r="AY47" s="137"/>
    </row>
    <row r="48" spans="1:51" s="46" customFormat="1" ht="50.25" customHeight="1">
      <c r="A48" s="174" t="s">
        <v>245</v>
      </c>
      <c r="B48" s="182" t="s">
        <v>246</v>
      </c>
      <c r="C48" s="111" t="s">
        <v>181</v>
      </c>
      <c r="D48" s="111" t="s">
        <v>37</v>
      </c>
      <c r="E48" s="175" t="s">
        <v>106</v>
      </c>
      <c r="F48" s="113"/>
      <c r="G48" s="113"/>
      <c r="H48" s="113"/>
      <c r="I48" s="138"/>
      <c r="J48" s="113"/>
      <c r="K48" s="113"/>
      <c r="L48" s="138"/>
      <c r="M48" s="115">
        <f t="shared" si="2"/>
        <v>0</v>
      </c>
      <c r="N48" s="113"/>
      <c r="O48" s="113"/>
      <c r="P48" s="113"/>
      <c r="Q48" s="138"/>
      <c r="R48" s="113"/>
      <c r="S48" s="113"/>
      <c r="T48" s="138"/>
      <c r="U48" s="115">
        <f t="shared" si="3"/>
        <v>0</v>
      </c>
      <c r="V48" s="113">
        <v>32996</v>
      </c>
      <c r="W48" s="113"/>
      <c r="X48" s="113"/>
      <c r="Y48" s="138"/>
      <c r="Z48" s="113"/>
      <c r="AA48" s="113"/>
      <c r="AB48" s="138"/>
      <c r="AC48" s="115">
        <f t="shared" si="4"/>
        <v>32996</v>
      </c>
      <c r="AD48" s="113"/>
      <c r="AE48" s="113"/>
      <c r="AF48" s="113"/>
      <c r="AG48" s="138"/>
      <c r="AH48" s="113"/>
      <c r="AI48" s="113"/>
      <c r="AJ48" s="138"/>
      <c r="AK48" s="115">
        <f t="shared" si="5"/>
        <v>0</v>
      </c>
      <c r="AL48" s="113"/>
      <c r="AM48" s="113"/>
      <c r="AN48" s="113"/>
      <c r="AO48" s="138"/>
      <c r="AP48" s="113"/>
      <c r="AQ48" s="113"/>
      <c r="AR48" s="138"/>
      <c r="AS48" s="115">
        <f t="shared" si="8"/>
        <v>0</v>
      </c>
      <c r="AT48" s="116">
        <f t="shared" si="7"/>
        <v>32996</v>
      </c>
      <c r="AU48" s="182" t="s">
        <v>247</v>
      </c>
      <c r="AV48" s="199">
        <v>2021</v>
      </c>
      <c r="AW48" s="142" t="s">
        <v>244</v>
      </c>
      <c r="AX48" s="142"/>
      <c r="AY48" s="137"/>
    </row>
    <row r="49" spans="1:51" s="46" customFormat="1" ht="63.75">
      <c r="A49" s="174" t="s">
        <v>248</v>
      </c>
      <c r="B49" s="182" t="s">
        <v>249</v>
      </c>
      <c r="C49" s="111" t="s">
        <v>181</v>
      </c>
      <c r="D49" s="111" t="s">
        <v>27</v>
      </c>
      <c r="E49" s="200" t="s">
        <v>199</v>
      </c>
      <c r="F49" s="113"/>
      <c r="G49" s="113"/>
      <c r="H49" s="113"/>
      <c r="I49" s="138"/>
      <c r="J49" s="113"/>
      <c r="K49" s="113"/>
      <c r="L49" s="138"/>
      <c r="M49" s="115">
        <f t="shared" si="2"/>
        <v>0</v>
      </c>
      <c r="N49" s="113"/>
      <c r="O49" s="113"/>
      <c r="P49" s="113"/>
      <c r="Q49" s="138"/>
      <c r="R49" s="113"/>
      <c r="S49" s="113"/>
      <c r="T49" s="138"/>
      <c r="U49" s="115">
        <f t="shared" si="3"/>
        <v>0</v>
      </c>
      <c r="V49" s="113">
        <v>5000</v>
      </c>
      <c r="W49" s="113"/>
      <c r="X49" s="113"/>
      <c r="Y49" s="138"/>
      <c r="Z49" s="113"/>
      <c r="AA49" s="113"/>
      <c r="AB49" s="138"/>
      <c r="AC49" s="115">
        <f t="shared" si="4"/>
        <v>5000</v>
      </c>
      <c r="AD49" s="113"/>
      <c r="AE49" s="113"/>
      <c r="AF49" s="113"/>
      <c r="AG49" s="138"/>
      <c r="AH49" s="113"/>
      <c r="AI49" s="113"/>
      <c r="AJ49" s="138"/>
      <c r="AK49" s="115">
        <f t="shared" si="5"/>
        <v>0</v>
      </c>
      <c r="AL49" s="113"/>
      <c r="AM49" s="113"/>
      <c r="AN49" s="113"/>
      <c r="AO49" s="138"/>
      <c r="AP49" s="113"/>
      <c r="AQ49" s="113"/>
      <c r="AR49" s="138"/>
      <c r="AS49" s="115">
        <f t="shared" si="8"/>
        <v>0</v>
      </c>
      <c r="AT49" s="116">
        <f t="shared" si="7"/>
        <v>5000</v>
      </c>
      <c r="AU49" s="182" t="s">
        <v>249</v>
      </c>
      <c r="AV49" s="139" t="s">
        <v>158</v>
      </c>
      <c r="AW49" s="142" t="s">
        <v>250</v>
      </c>
      <c r="AX49" s="142"/>
      <c r="AY49" s="137"/>
    </row>
    <row r="50" spans="1:51" s="46" customFormat="1" ht="51">
      <c r="A50" s="174" t="s">
        <v>251</v>
      </c>
      <c r="B50" s="182" t="s">
        <v>252</v>
      </c>
      <c r="C50" s="111" t="s">
        <v>253</v>
      </c>
      <c r="D50" s="111" t="s">
        <v>27</v>
      </c>
      <c r="E50" s="175" t="s">
        <v>240</v>
      </c>
      <c r="F50" s="113">
        <v>421290.39999999991</v>
      </c>
      <c r="G50" s="113">
        <v>313418.13</v>
      </c>
      <c r="H50" s="113"/>
      <c r="I50" s="138"/>
      <c r="J50" s="113">
        <v>1167408.77</v>
      </c>
      <c r="K50" s="113"/>
      <c r="L50" s="138"/>
      <c r="M50" s="115">
        <f t="shared" si="2"/>
        <v>1902117.2999999998</v>
      </c>
      <c r="N50" s="113"/>
      <c r="O50" s="113"/>
      <c r="P50" s="113"/>
      <c r="Q50" s="138"/>
      <c r="R50" s="113"/>
      <c r="S50" s="113"/>
      <c r="T50" s="138"/>
      <c r="U50" s="115">
        <f t="shared" si="3"/>
        <v>0</v>
      </c>
      <c r="V50" s="113"/>
      <c r="W50" s="113"/>
      <c r="X50" s="113"/>
      <c r="Y50" s="138"/>
      <c r="Z50" s="113"/>
      <c r="AA50" s="113"/>
      <c r="AB50" s="138"/>
      <c r="AC50" s="115">
        <f t="shared" si="4"/>
        <v>0</v>
      </c>
      <c r="AD50" s="113"/>
      <c r="AE50" s="113"/>
      <c r="AF50" s="113"/>
      <c r="AG50" s="138"/>
      <c r="AH50" s="113"/>
      <c r="AI50" s="113"/>
      <c r="AJ50" s="138"/>
      <c r="AK50" s="115">
        <f t="shared" si="5"/>
        <v>0</v>
      </c>
      <c r="AL50" s="113"/>
      <c r="AM50" s="113"/>
      <c r="AN50" s="113"/>
      <c r="AO50" s="138"/>
      <c r="AP50" s="113"/>
      <c r="AQ50" s="113"/>
      <c r="AR50" s="138"/>
      <c r="AS50" s="115">
        <f t="shared" si="8"/>
        <v>0</v>
      </c>
      <c r="AT50" s="116">
        <f t="shared" si="7"/>
        <v>1902117.2999999998</v>
      </c>
      <c r="AU50" s="182" t="s">
        <v>252</v>
      </c>
      <c r="AV50" s="139" t="s">
        <v>196</v>
      </c>
      <c r="AW50" s="142" t="s">
        <v>32</v>
      </c>
      <c r="AX50" s="142" t="s">
        <v>33</v>
      </c>
      <c r="AY50" s="137" t="s">
        <v>183</v>
      </c>
    </row>
    <row r="51" spans="1:51" s="46" customFormat="1" ht="73.150000000000006" customHeight="1">
      <c r="A51" s="174" t="s">
        <v>254</v>
      </c>
      <c r="B51" s="182" t="s">
        <v>255</v>
      </c>
      <c r="C51" s="111" t="s">
        <v>256</v>
      </c>
      <c r="D51" s="111" t="s">
        <v>27</v>
      </c>
      <c r="E51" s="175" t="s">
        <v>106</v>
      </c>
      <c r="F51" s="113">
        <v>0</v>
      </c>
      <c r="G51" s="113"/>
      <c r="H51" s="113"/>
      <c r="I51" s="138"/>
      <c r="J51" s="113"/>
      <c r="K51" s="113"/>
      <c r="L51" s="138"/>
      <c r="M51" s="115">
        <f t="shared" si="2"/>
        <v>0</v>
      </c>
      <c r="N51" s="113"/>
      <c r="O51" s="113"/>
      <c r="P51" s="113"/>
      <c r="Q51" s="138"/>
      <c r="R51" s="113"/>
      <c r="S51" s="113"/>
      <c r="T51" s="138"/>
      <c r="U51" s="115">
        <f t="shared" si="3"/>
        <v>0</v>
      </c>
      <c r="V51" s="113">
        <v>40000</v>
      </c>
      <c r="W51" s="113"/>
      <c r="X51" s="113"/>
      <c r="Y51" s="138"/>
      <c r="Z51" s="113"/>
      <c r="AA51" s="113"/>
      <c r="AB51" s="138"/>
      <c r="AC51" s="115">
        <f t="shared" si="4"/>
        <v>40000</v>
      </c>
      <c r="AD51" s="113"/>
      <c r="AE51" s="113"/>
      <c r="AF51" s="113"/>
      <c r="AG51" s="138"/>
      <c r="AH51" s="113"/>
      <c r="AI51" s="113"/>
      <c r="AJ51" s="138"/>
      <c r="AK51" s="115">
        <f t="shared" si="5"/>
        <v>0</v>
      </c>
      <c r="AL51" s="113"/>
      <c r="AM51" s="113"/>
      <c r="AN51" s="113"/>
      <c r="AO51" s="138"/>
      <c r="AP51" s="113"/>
      <c r="AQ51" s="113"/>
      <c r="AR51" s="138"/>
      <c r="AS51" s="115">
        <f t="shared" si="8"/>
        <v>0</v>
      </c>
      <c r="AT51" s="116">
        <f t="shared" si="7"/>
        <v>40000</v>
      </c>
      <c r="AU51" s="182" t="s">
        <v>257</v>
      </c>
      <c r="AV51" s="139" t="s">
        <v>69</v>
      </c>
      <c r="AW51" s="142" t="s">
        <v>258</v>
      </c>
      <c r="AX51" s="142"/>
      <c r="AY51" s="137"/>
    </row>
    <row r="52" spans="1:51" s="46" customFormat="1" ht="50.25" customHeight="1">
      <c r="A52" s="174" t="s">
        <v>259</v>
      </c>
      <c r="B52" s="182" t="s">
        <v>260</v>
      </c>
      <c r="C52" s="111" t="s">
        <v>261</v>
      </c>
      <c r="D52" s="111" t="s">
        <v>27</v>
      </c>
      <c r="E52" s="200" t="s">
        <v>199</v>
      </c>
      <c r="F52" s="113">
        <v>28000</v>
      </c>
      <c r="G52" s="113"/>
      <c r="H52" s="113"/>
      <c r="I52" s="138"/>
      <c r="J52" s="113"/>
      <c r="K52" s="113"/>
      <c r="L52" s="138"/>
      <c r="M52" s="115">
        <f t="shared" si="2"/>
        <v>28000</v>
      </c>
      <c r="N52" s="113">
        <v>28000</v>
      </c>
      <c r="O52" s="113"/>
      <c r="P52" s="113"/>
      <c r="Q52" s="138"/>
      <c r="R52" s="113"/>
      <c r="S52" s="113"/>
      <c r="T52" s="138"/>
      <c r="U52" s="115">
        <f t="shared" si="3"/>
        <v>28000</v>
      </c>
      <c r="V52" s="113">
        <v>28000</v>
      </c>
      <c r="W52" s="113"/>
      <c r="X52" s="113"/>
      <c r="Y52" s="138"/>
      <c r="Z52" s="113"/>
      <c r="AA52" s="113"/>
      <c r="AB52" s="138"/>
      <c r="AC52" s="115">
        <f t="shared" si="4"/>
        <v>28000</v>
      </c>
      <c r="AD52" s="113"/>
      <c r="AE52" s="113"/>
      <c r="AF52" s="113"/>
      <c r="AG52" s="138"/>
      <c r="AH52" s="113"/>
      <c r="AI52" s="113"/>
      <c r="AJ52" s="138"/>
      <c r="AK52" s="115">
        <f t="shared" si="5"/>
        <v>0</v>
      </c>
      <c r="AL52" s="113"/>
      <c r="AM52" s="113"/>
      <c r="AN52" s="113"/>
      <c r="AO52" s="138"/>
      <c r="AP52" s="113"/>
      <c r="AQ52" s="113"/>
      <c r="AR52" s="138"/>
      <c r="AS52" s="115">
        <f t="shared" si="8"/>
        <v>0</v>
      </c>
      <c r="AT52" s="116">
        <f t="shared" si="7"/>
        <v>84000</v>
      </c>
      <c r="AU52" s="182" t="s">
        <v>260</v>
      </c>
      <c r="AV52" s="139" t="s">
        <v>69</v>
      </c>
      <c r="AW52" s="142" t="s">
        <v>262</v>
      </c>
      <c r="AX52" s="142"/>
      <c r="AY52" s="137"/>
    </row>
    <row r="53" spans="1:51" s="46" customFormat="1" ht="224.85" customHeight="1">
      <c r="A53" s="109" t="s">
        <v>263</v>
      </c>
      <c r="B53" s="182" t="s">
        <v>1937</v>
      </c>
      <c r="C53" s="111" t="s">
        <v>261</v>
      </c>
      <c r="D53" s="111" t="s">
        <v>27</v>
      </c>
      <c r="E53" s="183" t="s">
        <v>186</v>
      </c>
      <c r="F53" s="138"/>
      <c r="G53" s="138"/>
      <c r="H53" s="138"/>
      <c r="I53" s="138"/>
      <c r="J53" s="138"/>
      <c r="K53" s="138"/>
      <c r="L53" s="138"/>
      <c r="M53" s="184">
        <f t="shared" si="2"/>
        <v>0</v>
      </c>
      <c r="N53" s="138"/>
      <c r="O53" s="138"/>
      <c r="P53" s="138"/>
      <c r="Q53" s="138"/>
      <c r="R53" s="138"/>
      <c r="S53" s="138"/>
      <c r="T53" s="138"/>
      <c r="U53" s="184">
        <f t="shared" si="3"/>
        <v>0</v>
      </c>
      <c r="V53" s="138">
        <f>81675+12087.9</f>
        <v>93762.9</v>
      </c>
      <c r="W53" s="138">
        <v>245025</v>
      </c>
      <c r="X53" s="138"/>
      <c r="Y53" s="138"/>
      <c r="Z53" s="138"/>
      <c r="AA53" s="138"/>
      <c r="AB53" s="138"/>
      <c r="AC53" s="184">
        <f t="shared" si="4"/>
        <v>338787.9</v>
      </c>
      <c r="AD53" s="138">
        <v>154853</v>
      </c>
      <c r="AE53" s="138">
        <v>464769</v>
      </c>
      <c r="AF53" s="138"/>
      <c r="AG53" s="138"/>
      <c r="AH53" s="138"/>
      <c r="AI53" s="138"/>
      <c r="AJ53" s="138"/>
      <c r="AK53" s="184">
        <f t="shared" si="5"/>
        <v>619622</v>
      </c>
      <c r="AL53" s="138"/>
      <c r="AM53" s="138"/>
      <c r="AN53" s="138"/>
      <c r="AO53" s="138"/>
      <c r="AP53" s="138"/>
      <c r="AQ53" s="138"/>
      <c r="AR53" s="138"/>
      <c r="AS53" s="184">
        <f t="shared" si="8"/>
        <v>0</v>
      </c>
      <c r="AT53" s="116">
        <f t="shared" si="7"/>
        <v>958409.9</v>
      </c>
      <c r="AU53" s="176" t="s">
        <v>264</v>
      </c>
      <c r="AV53" s="135" t="s">
        <v>265</v>
      </c>
      <c r="AW53" s="142" t="s">
        <v>32</v>
      </c>
      <c r="AX53" s="142"/>
      <c r="AY53" s="142"/>
    </row>
    <row r="54" spans="1:51" s="46" customFormat="1" ht="24.75" customHeight="1">
      <c r="A54" s="741" t="s">
        <v>1977</v>
      </c>
      <c r="B54" s="733"/>
      <c r="C54" s="733"/>
      <c r="D54" s="733"/>
      <c r="E54" s="733"/>
      <c r="F54" s="733"/>
      <c r="G54" s="733"/>
      <c r="H54" s="733"/>
      <c r="I54" s="733"/>
      <c r="J54" s="733"/>
      <c r="K54" s="733"/>
      <c r="L54" s="733"/>
      <c r="M54" s="733"/>
      <c r="N54" s="733"/>
      <c r="O54" s="733"/>
      <c r="P54" s="733"/>
      <c r="Q54" s="733"/>
      <c r="R54" s="733"/>
      <c r="S54" s="733"/>
      <c r="T54" s="733"/>
      <c r="U54" s="733"/>
      <c r="V54" s="733"/>
      <c r="W54" s="733"/>
      <c r="X54" s="733"/>
      <c r="Y54" s="733"/>
      <c r="Z54" s="733"/>
      <c r="AA54" s="733"/>
      <c r="AB54" s="733"/>
      <c r="AC54" s="733"/>
      <c r="AD54" s="733"/>
      <c r="AE54" s="733"/>
      <c r="AF54" s="733"/>
      <c r="AG54" s="733"/>
      <c r="AH54" s="733"/>
      <c r="AI54" s="733"/>
      <c r="AJ54" s="733"/>
      <c r="AK54" s="733"/>
      <c r="AL54" s="733"/>
      <c r="AM54" s="733"/>
      <c r="AN54" s="733"/>
      <c r="AO54" s="733"/>
      <c r="AP54" s="733"/>
      <c r="AQ54" s="733"/>
      <c r="AR54" s="733"/>
      <c r="AS54" s="733"/>
      <c r="AT54" s="733"/>
      <c r="AU54" s="733"/>
      <c r="AV54" s="733"/>
      <c r="AW54" s="733"/>
      <c r="AX54" s="733"/>
      <c r="AY54" s="733"/>
    </row>
    <row r="55" spans="1:51" s="46" customFormat="1" ht="71.849999999999994" customHeight="1">
      <c r="A55" s="174" t="s">
        <v>266</v>
      </c>
      <c r="B55" s="182" t="s">
        <v>267</v>
      </c>
      <c r="C55" s="111" t="s">
        <v>268</v>
      </c>
      <c r="D55" s="111" t="s">
        <v>37</v>
      </c>
      <c r="E55" s="175" t="s">
        <v>106</v>
      </c>
      <c r="F55" s="113"/>
      <c r="G55" s="113"/>
      <c r="H55" s="113"/>
      <c r="I55" s="138"/>
      <c r="J55" s="113"/>
      <c r="K55" s="113"/>
      <c r="L55" s="138"/>
      <c r="M55" s="115">
        <f t="shared" ref="M55:M87" si="9">F55+G55+H55+J55+K55</f>
        <v>0</v>
      </c>
      <c r="N55" s="113"/>
      <c r="O55" s="113"/>
      <c r="P55" s="113"/>
      <c r="Q55" s="138"/>
      <c r="R55" s="113"/>
      <c r="S55" s="113"/>
      <c r="T55" s="138"/>
      <c r="U55" s="115">
        <f t="shared" ref="U55:U87" si="10">N55+O55+P55+R55+S55</f>
        <v>0</v>
      </c>
      <c r="V55" s="113">
        <v>1500</v>
      </c>
      <c r="W55" s="113"/>
      <c r="X55" s="113"/>
      <c r="Y55" s="138"/>
      <c r="Z55" s="113"/>
      <c r="AA55" s="113"/>
      <c r="AB55" s="138"/>
      <c r="AC55" s="115">
        <f t="shared" ref="AC55:AC87" si="11">V55+W55+X55+Z55+AA55</f>
        <v>1500</v>
      </c>
      <c r="AD55" s="113"/>
      <c r="AE55" s="113"/>
      <c r="AF55" s="113"/>
      <c r="AG55" s="138"/>
      <c r="AH55" s="113"/>
      <c r="AI55" s="113"/>
      <c r="AJ55" s="138"/>
      <c r="AK55" s="115">
        <f t="shared" ref="AK55:AK87" si="12">AD55+AE55+AF55+AH55+AI55</f>
        <v>0</v>
      </c>
      <c r="AL55" s="113"/>
      <c r="AM55" s="113"/>
      <c r="AN55" s="113"/>
      <c r="AO55" s="138"/>
      <c r="AP55" s="113"/>
      <c r="AQ55" s="113"/>
      <c r="AR55" s="138"/>
      <c r="AS55" s="115">
        <f t="shared" ref="AS55:AS80" si="13">AL55+AM55+AN55+AP55+AQ55</f>
        <v>0</v>
      </c>
      <c r="AT55" s="116">
        <f t="shared" si="7"/>
        <v>1500</v>
      </c>
      <c r="AU55" s="182" t="s">
        <v>269</v>
      </c>
      <c r="AV55" s="139" t="s">
        <v>152</v>
      </c>
      <c r="AW55" s="142" t="s">
        <v>270</v>
      </c>
      <c r="AX55" s="142"/>
      <c r="AY55" s="137"/>
    </row>
    <row r="56" spans="1:51" s="46" customFormat="1" ht="81" customHeight="1">
      <c r="A56" s="174" t="s">
        <v>271</v>
      </c>
      <c r="B56" s="182" t="s">
        <v>272</v>
      </c>
      <c r="C56" s="111" t="s">
        <v>268</v>
      </c>
      <c r="D56" s="111" t="s">
        <v>37</v>
      </c>
      <c r="E56" s="175" t="s">
        <v>106</v>
      </c>
      <c r="F56" s="113">
        <v>0</v>
      </c>
      <c r="G56" s="113"/>
      <c r="H56" s="113"/>
      <c r="I56" s="138"/>
      <c r="J56" s="113"/>
      <c r="K56" s="113"/>
      <c r="L56" s="138"/>
      <c r="M56" s="115">
        <f t="shared" si="9"/>
        <v>0</v>
      </c>
      <c r="N56" s="113">
        <v>162849</v>
      </c>
      <c r="O56" s="113"/>
      <c r="P56" s="113"/>
      <c r="Q56" s="138"/>
      <c r="R56" s="113"/>
      <c r="S56" s="113"/>
      <c r="T56" s="138"/>
      <c r="U56" s="115">
        <f t="shared" si="10"/>
        <v>162849</v>
      </c>
      <c r="V56" s="113"/>
      <c r="W56" s="113"/>
      <c r="X56" s="113"/>
      <c r="Y56" s="138"/>
      <c r="Z56" s="113"/>
      <c r="AA56" s="113"/>
      <c r="AB56" s="138"/>
      <c r="AC56" s="115">
        <f t="shared" si="11"/>
        <v>0</v>
      </c>
      <c r="AD56" s="113"/>
      <c r="AE56" s="113"/>
      <c r="AF56" s="113"/>
      <c r="AG56" s="138"/>
      <c r="AH56" s="113"/>
      <c r="AI56" s="113"/>
      <c r="AJ56" s="138"/>
      <c r="AK56" s="115">
        <f t="shared" si="12"/>
        <v>0</v>
      </c>
      <c r="AL56" s="113"/>
      <c r="AM56" s="113"/>
      <c r="AN56" s="113"/>
      <c r="AO56" s="138"/>
      <c r="AP56" s="113"/>
      <c r="AQ56" s="113"/>
      <c r="AR56" s="138"/>
      <c r="AS56" s="115">
        <f t="shared" si="13"/>
        <v>0</v>
      </c>
      <c r="AT56" s="116">
        <f t="shared" si="7"/>
        <v>162849</v>
      </c>
      <c r="AU56" s="182" t="s">
        <v>273</v>
      </c>
      <c r="AV56" s="139" t="s">
        <v>69</v>
      </c>
      <c r="AW56" s="142" t="s">
        <v>32</v>
      </c>
      <c r="AX56" s="142"/>
      <c r="AY56" s="137"/>
    </row>
    <row r="57" spans="1:51" s="143" customFormat="1" ht="69.95" customHeight="1">
      <c r="A57" s="174" t="s">
        <v>274</v>
      </c>
      <c r="B57" s="182" t="s">
        <v>275</v>
      </c>
      <c r="C57" s="111" t="s">
        <v>268</v>
      </c>
      <c r="D57" s="111" t="s">
        <v>27</v>
      </c>
      <c r="E57" s="175" t="s">
        <v>106</v>
      </c>
      <c r="F57" s="113">
        <v>0</v>
      </c>
      <c r="G57" s="113"/>
      <c r="H57" s="113"/>
      <c r="I57" s="138"/>
      <c r="J57" s="113"/>
      <c r="K57" s="113"/>
      <c r="L57" s="138"/>
      <c r="M57" s="115">
        <f t="shared" si="9"/>
        <v>0</v>
      </c>
      <c r="N57" s="113">
        <v>199871</v>
      </c>
      <c r="O57" s="113"/>
      <c r="P57" s="113"/>
      <c r="Q57" s="138"/>
      <c r="R57" s="113"/>
      <c r="S57" s="113"/>
      <c r="T57" s="138"/>
      <c r="U57" s="115">
        <f t="shared" si="10"/>
        <v>199871</v>
      </c>
      <c r="V57" s="113"/>
      <c r="W57" s="113"/>
      <c r="X57" s="113"/>
      <c r="Y57" s="138"/>
      <c r="Z57" s="113"/>
      <c r="AA57" s="113"/>
      <c r="AB57" s="138"/>
      <c r="AC57" s="115">
        <f t="shared" si="11"/>
        <v>0</v>
      </c>
      <c r="AD57" s="113"/>
      <c r="AE57" s="113"/>
      <c r="AF57" s="113"/>
      <c r="AG57" s="138"/>
      <c r="AH57" s="113"/>
      <c r="AI57" s="113"/>
      <c r="AJ57" s="138"/>
      <c r="AK57" s="115">
        <f t="shared" si="12"/>
        <v>0</v>
      </c>
      <c r="AL57" s="113"/>
      <c r="AM57" s="113"/>
      <c r="AN57" s="113"/>
      <c r="AO57" s="138"/>
      <c r="AP57" s="113"/>
      <c r="AQ57" s="113"/>
      <c r="AR57" s="138"/>
      <c r="AS57" s="115">
        <f t="shared" si="13"/>
        <v>0</v>
      </c>
      <c r="AT57" s="116">
        <f t="shared" si="7"/>
        <v>199871</v>
      </c>
      <c r="AU57" s="182" t="s">
        <v>276</v>
      </c>
      <c r="AV57" s="139" t="s">
        <v>196</v>
      </c>
      <c r="AW57" s="142" t="s">
        <v>32</v>
      </c>
      <c r="AX57" s="142" t="s">
        <v>33</v>
      </c>
      <c r="AY57" s="137" t="s">
        <v>183</v>
      </c>
    </row>
    <row r="58" spans="1:51" s="70" customFormat="1" ht="51" customHeight="1">
      <c r="A58" s="174" t="s">
        <v>277</v>
      </c>
      <c r="B58" s="182" t="s">
        <v>278</v>
      </c>
      <c r="C58" s="111" t="s">
        <v>268</v>
      </c>
      <c r="D58" s="111" t="s">
        <v>37</v>
      </c>
      <c r="E58" s="175" t="s">
        <v>106</v>
      </c>
      <c r="F58" s="113"/>
      <c r="G58" s="113"/>
      <c r="H58" s="113"/>
      <c r="I58" s="138"/>
      <c r="J58" s="113"/>
      <c r="K58" s="113"/>
      <c r="L58" s="138"/>
      <c r="M58" s="115">
        <f t="shared" si="9"/>
        <v>0</v>
      </c>
      <c r="N58" s="113"/>
      <c r="O58" s="113"/>
      <c r="P58" s="113"/>
      <c r="Q58" s="138"/>
      <c r="R58" s="113"/>
      <c r="S58" s="113"/>
      <c r="T58" s="138"/>
      <c r="U58" s="115">
        <f t="shared" si="10"/>
        <v>0</v>
      </c>
      <c r="V58" s="113"/>
      <c r="W58" s="113"/>
      <c r="X58" s="113"/>
      <c r="Y58" s="138"/>
      <c r="Z58" s="113"/>
      <c r="AA58" s="113"/>
      <c r="AB58" s="138"/>
      <c r="AC58" s="115">
        <f t="shared" si="11"/>
        <v>0</v>
      </c>
      <c r="AD58" s="113"/>
      <c r="AE58" s="113"/>
      <c r="AF58" s="113"/>
      <c r="AG58" s="138"/>
      <c r="AH58" s="113"/>
      <c r="AI58" s="113"/>
      <c r="AJ58" s="138"/>
      <c r="AK58" s="115">
        <f t="shared" si="12"/>
        <v>0</v>
      </c>
      <c r="AL58" s="113"/>
      <c r="AM58" s="113"/>
      <c r="AN58" s="113"/>
      <c r="AO58" s="138"/>
      <c r="AP58" s="113"/>
      <c r="AQ58" s="113"/>
      <c r="AR58" s="138"/>
      <c r="AS58" s="115">
        <f t="shared" si="13"/>
        <v>0</v>
      </c>
      <c r="AT58" s="116">
        <f t="shared" si="7"/>
        <v>0</v>
      </c>
      <c r="AU58" s="182" t="s">
        <v>279</v>
      </c>
      <c r="AV58" s="199">
        <v>2020</v>
      </c>
      <c r="AW58" s="142" t="s">
        <v>270</v>
      </c>
      <c r="AX58" s="142" t="s">
        <v>33</v>
      </c>
      <c r="AY58" s="137" t="s">
        <v>183</v>
      </c>
    </row>
    <row r="59" spans="1:51" s="151" customFormat="1" ht="51" customHeight="1">
      <c r="A59" s="201" t="s">
        <v>280</v>
      </c>
      <c r="B59" s="182" t="s">
        <v>281</v>
      </c>
      <c r="C59" s="111" t="s">
        <v>282</v>
      </c>
      <c r="D59" s="111" t="s">
        <v>37</v>
      </c>
      <c r="E59" s="175" t="s">
        <v>219</v>
      </c>
      <c r="F59" s="113"/>
      <c r="G59" s="113"/>
      <c r="H59" s="113"/>
      <c r="I59" s="138"/>
      <c r="J59" s="113"/>
      <c r="K59" s="113"/>
      <c r="L59" s="138"/>
      <c r="M59" s="115">
        <f t="shared" si="9"/>
        <v>0</v>
      </c>
      <c r="N59" s="138">
        <v>13493</v>
      </c>
      <c r="O59" s="113"/>
      <c r="P59" s="113"/>
      <c r="Q59" s="138"/>
      <c r="R59" s="113"/>
      <c r="S59" s="113"/>
      <c r="T59" s="138"/>
      <c r="U59" s="115">
        <f t="shared" si="10"/>
        <v>13493</v>
      </c>
      <c r="V59" s="113"/>
      <c r="W59" s="113"/>
      <c r="X59" s="113"/>
      <c r="Y59" s="138"/>
      <c r="Z59" s="113"/>
      <c r="AA59" s="113"/>
      <c r="AB59" s="138"/>
      <c r="AC59" s="115">
        <f t="shared" si="11"/>
        <v>0</v>
      </c>
      <c r="AD59" s="113"/>
      <c r="AE59" s="113"/>
      <c r="AF59" s="113"/>
      <c r="AG59" s="138"/>
      <c r="AH59" s="113"/>
      <c r="AI59" s="113"/>
      <c r="AJ59" s="138"/>
      <c r="AK59" s="115">
        <f t="shared" si="12"/>
        <v>0</v>
      </c>
      <c r="AL59" s="113"/>
      <c r="AM59" s="113"/>
      <c r="AN59" s="113"/>
      <c r="AO59" s="138"/>
      <c r="AP59" s="113"/>
      <c r="AQ59" s="113"/>
      <c r="AR59" s="138"/>
      <c r="AS59" s="115">
        <f t="shared" si="13"/>
        <v>0</v>
      </c>
      <c r="AT59" s="116">
        <f t="shared" si="7"/>
        <v>13493</v>
      </c>
      <c r="AU59" s="182" t="s">
        <v>283</v>
      </c>
      <c r="AV59" s="139" t="s">
        <v>284</v>
      </c>
      <c r="AW59" s="142" t="s">
        <v>32</v>
      </c>
      <c r="AX59" s="202"/>
      <c r="AY59" s="203"/>
    </row>
    <row r="60" spans="1:51" s="70" customFormat="1" ht="63.75">
      <c r="A60" s="174" t="s">
        <v>285</v>
      </c>
      <c r="B60" s="182" t="s">
        <v>286</v>
      </c>
      <c r="C60" s="111" t="s">
        <v>287</v>
      </c>
      <c r="D60" s="111" t="s">
        <v>37</v>
      </c>
      <c r="E60" s="175" t="s">
        <v>288</v>
      </c>
      <c r="F60" s="113"/>
      <c r="G60" s="113"/>
      <c r="H60" s="113"/>
      <c r="I60" s="138"/>
      <c r="J60" s="113"/>
      <c r="K60" s="113"/>
      <c r="L60" s="138"/>
      <c r="M60" s="115">
        <f t="shared" si="9"/>
        <v>0</v>
      </c>
      <c r="N60" s="204">
        <v>0</v>
      </c>
      <c r="O60" s="113"/>
      <c r="P60" s="113"/>
      <c r="Q60" s="138"/>
      <c r="R60" s="113"/>
      <c r="S60" s="113"/>
      <c r="T60" s="138"/>
      <c r="U60" s="115">
        <f t="shared" si="10"/>
        <v>0</v>
      </c>
      <c r="V60" s="138">
        <v>119300</v>
      </c>
      <c r="W60" s="113"/>
      <c r="X60" s="113"/>
      <c r="Y60" s="138"/>
      <c r="Z60" s="113"/>
      <c r="AA60" s="113"/>
      <c r="AB60" s="138"/>
      <c r="AC60" s="115">
        <f t="shared" si="11"/>
        <v>119300</v>
      </c>
      <c r="AD60" s="138"/>
      <c r="AE60" s="113"/>
      <c r="AF60" s="113"/>
      <c r="AG60" s="138"/>
      <c r="AH60" s="113"/>
      <c r="AI60" s="113"/>
      <c r="AJ60" s="138"/>
      <c r="AK60" s="115">
        <f t="shared" si="12"/>
        <v>0</v>
      </c>
      <c r="AL60" s="138"/>
      <c r="AM60" s="113"/>
      <c r="AN60" s="113"/>
      <c r="AO60" s="138"/>
      <c r="AP60" s="113"/>
      <c r="AQ60" s="113"/>
      <c r="AR60" s="138"/>
      <c r="AS60" s="115">
        <f t="shared" si="13"/>
        <v>0</v>
      </c>
      <c r="AT60" s="116">
        <f t="shared" si="7"/>
        <v>119300</v>
      </c>
      <c r="AU60" s="182" t="s">
        <v>289</v>
      </c>
      <c r="AV60" s="199">
        <v>2021</v>
      </c>
      <c r="AW60" s="142" t="s">
        <v>159</v>
      </c>
      <c r="AX60" s="202"/>
      <c r="AY60" s="202"/>
    </row>
    <row r="61" spans="1:51" s="70" customFormat="1" ht="51" customHeight="1">
      <c r="A61" s="174" t="s">
        <v>290</v>
      </c>
      <c r="B61" s="182" t="s">
        <v>291</v>
      </c>
      <c r="C61" s="111" t="s">
        <v>268</v>
      </c>
      <c r="D61" s="111" t="s">
        <v>37</v>
      </c>
      <c r="E61" s="175" t="s">
        <v>106</v>
      </c>
      <c r="F61" s="113"/>
      <c r="G61" s="113"/>
      <c r="H61" s="113"/>
      <c r="I61" s="138"/>
      <c r="J61" s="113"/>
      <c r="K61" s="113"/>
      <c r="L61" s="138"/>
      <c r="M61" s="115">
        <f t="shared" si="9"/>
        <v>0</v>
      </c>
      <c r="N61" s="113">
        <v>5000</v>
      </c>
      <c r="O61" s="113"/>
      <c r="P61" s="113"/>
      <c r="Q61" s="138"/>
      <c r="R61" s="113"/>
      <c r="S61" s="113"/>
      <c r="T61" s="138"/>
      <c r="U61" s="115">
        <f t="shared" si="10"/>
        <v>5000</v>
      </c>
      <c r="V61" s="113"/>
      <c r="W61" s="113"/>
      <c r="X61" s="113"/>
      <c r="Y61" s="138"/>
      <c r="Z61" s="113"/>
      <c r="AA61" s="113"/>
      <c r="AB61" s="138"/>
      <c r="AC61" s="115">
        <f t="shared" si="11"/>
        <v>0</v>
      </c>
      <c r="AD61" s="113"/>
      <c r="AE61" s="113"/>
      <c r="AF61" s="113"/>
      <c r="AG61" s="138"/>
      <c r="AH61" s="113"/>
      <c r="AI61" s="113"/>
      <c r="AJ61" s="138"/>
      <c r="AK61" s="115">
        <f t="shared" si="12"/>
        <v>0</v>
      </c>
      <c r="AL61" s="113"/>
      <c r="AM61" s="113"/>
      <c r="AN61" s="113"/>
      <c r="AO61" s="138"/>
      <c r="AP61" s="113"/>
      <c r="AQ61" s="113"/>
      <c r="AR61" s="138"/>
      <c r="AS61" s="115">
        <f t="shared" si="13"/>
        <v>0</v>
      </c>
      <c r="AT61" s="116">
        <f t="shared" si="7"/>
        <v>5000</v>
      </c>
      <c r="AU61" s="205" t="s">
        <v>292</v>
      </c>
      <c r="AV61" s="139" t="s">
        <v>69</v>
      </c>
      <c r="AW61" s="111" t="s">
        <v>293</v>
      </c>
      <c r="AX61" s="206"/>
      <c r="AY61" s="202"/>
    </row>
    <row r="62" spans="1:51" s="70" customFormat="1" ht="51">
      <c r="A62" s="174" t="s">
        <v>294</v>
      </c>
      <c r="B62" s="182" t="s">
        <v>295</v>
      </c>
      <c r="C62" s="111" t="s">
        <v>268</v>
      </c>
      <c r="D62" s="111" t="s">
        <v>37</v>
      </c>
      <c r="E62" s="175" t="s">
        <v>106</v>
      </c>
      <c r="F62" s="113"/>
      <c r="G62" s="113"/>
      <c r="H62" s="113"/>
      <c r="I62" s="138"/>
      <c r="J62" s="113"/>
      <c r="K62" s="113"/>
      <c r="L62" s="138"/>
      <c r="M62" s="115">
        <f t="shared" si="9"/>
        <v>0</v>
      </c>
      <c r="N62" s="138">
        <v>28000</v>
      </c>
      <c r="O62" s="113"/>
      <c r="P62" s="113"/>
      <c r="Q62" s="138"/>
      <c r="R62" s="113"/>
      <c r="S62" s="113"/>
      <c r="T62" s="138"/>
      <c r="U62" s="115">
        <f t="shared" si="10"/>
        <v>28000</v>
      </c>
      <c r="V62" s="113"/>
      <c r="W62" s="113"/>
      <c r="X62" s="113"/>
      <c r="Y62" s="138"/>
      <c r="Z62" s="113"/>
      <c r="AA62" s="113"/>
      <c r="AB62" s="138"/>
      <c r="AC62" s="115">
        <f t="shared" si="11"/>
        <v>0</v>
      </c>
      <c r="AD62" s="113"/>
      <c r="AE62" s="113"/>
      <c r="AF62" s="113"/>
      <c r="AG62" s="138"/>
      <c r="AH62" s="113"/>
      <c r="AI62" s="113"/>
      <c r="AJ62" s="138"/>
      <c r="AK62" s="115">
        <f t="shared" si="12"/>
        <v>0</v>
      </c>
      <c r="AL62" s="113"/>
      <c r="AM62" s="113"/>
      <c r="AN62" s="113"/>
      <c r="AO62" s="138"/>
      <c r="AP62" s="113"/>
      <c r="AQ62" s="113"/>
      <c r="AR62" s="138"/>
      <c r="AS62" s="115">
        <f t="shared" si="13"/>
        <v>0</v>
      </c>
      <c r="AT62" s="116">
        <f t="shared" si="7"/>
        <v>28000</v>
      </c>
      <c r="AU62" s="205" t="s">
        <v>296</v>
      </c>
      <c r="AV62" s="139" t="s">
        <v>152</v>
      </c>
      <c r="AW62" s="111" t="s">
        <v>159</v>
      </c>
      <c r="AX62" s="206"/>
      <c r="AY62" s="202"/>
    </row>
    <row r="63" spans="1:51" s="70" customFormat="1" ht="63.75">
      <c r="A63" s="174" t="s">
        <v>297</v>
      </c>
      <c r="B63" s="182" t="s">
        <v>298</v>
      </c>
      <c r="C63" s="111" t="s">
        <v>299</v>
      </c>
      <c r="D63" s="111" t="s">
        <v>37</v>
      </c>
      <c r="E63" s="175" t="s">
        <v>300</v>
      </c>
      <c r="F63" s="113"/>
      <c r="G63" s="113"/>
      <c r="H63" s="113"/>
      <c r="I63" s="138"/>
      <c r="J63" s="113"/>
      <c r="K63" s="113"/>
      <c r="L63" s="138"/>
      <c r="M63" s="115">
        <f t="shared" si="9"/>
        <v>0</v>
      </c>
      <c r="N63" s="138">
        <v>15100</v>
      </c>
      <c r="O63" s="113"/>
      <c r="P63" s="113"/>
      <c r="Q63" s="138"/>
      <c r="R63" s="113"/>
      <c r="S63" s="113"/>
      <c r="T63" s="138"/>
      <c r="U63" s="115">
        <f t="shared" si="10"/>
        <v>15100</v>
      </c>
      <c r="V63" s="113"/>
      <c r="W63" s="113"/>
      <c r="X63" s="113"/>
      <c r="Y63" s="138"/>
      <c r="Z63" s="113"/>
      <c r="AA63" s="113"/>
      <c r="AB63" s="138"/>
      <c r="AC63" s="115">
        <f t="shared" si="11"/>
        <v>0</v>
      </c>
      <c r="AD63" s="113"/>
      <c r="AE63" s="113"/>
      <c r="AF63" s="113"/>
      <c r="AG63" s="138"/>
      <c r="AH63" s="113"/>
      <c r="AI63" s="113"/>
      <c r="AJ63" s="138"/>
      <c r="AK63" s="115">
        <f t="shared" si="12"/>
        <v>0</v>
      </c>
      <c r="AL63" s="113"/>
      <c r="AM63" s="113"/>
      <c r="AN63" s="113"/>
      <c r="AO63" s="138"/>
      <c r="AP63" s="113"/>
      <c r="AQ63" s="113"/>
      <c r="AR63" s="138"/>
      <c r="AS63" s="115">
        <f t="shared" si="13"/>
        <v>0</v>
      </c>
      <c r="AT63" s="116">
        <f t="shared" si="7"/>
        <v>15100</v>
      </c>
      <c r="AU63" s="182" t="s">
        <v>301</v>
      </c>
      <c r="AV63" s="139" t="s">
        <v>152</v>
      </c>
      <c r="AW63" s="142" t="s">
        <v>159</v>
      </c>
      <c r="AX63" s="202"/>
      <c r="AY63" s="202"/>
    </row>
    <row r="64" spans="1:51" s="70" customFormat="1" ht="51" customHeight="1">
      <c r="A64" s="174" t="s">
        <v>302</v>
      </c>
      <c r="B64" s="182" t="s">
        <v>303</v>
      </c>
      <c r="C64" s="111" t="s">
        <v>304</v>
      </c>
      <c r="D64" s="111" t="s">
        <v>37</v>
      </c>
      <c r="E64" s="175" t="s">
        <v>305</v>
      </c>
      <c r="F64" s="113"/>
      <c r="G64" s="113"/>
      <c r="H64" s="113"/>
      <c r="I64" s="138"/>
      <c r="J64" s="113"/>
      <c r="K64" s="113"/>
      <c r="L64" s="138"/>
      <c r="M64" s="115">
        <f t="shared" si="9"/>
        <v>0</v>
      </c>
      <c r="N64" s="113"/>
      <c r="O64" s="113"/>
      <c r="P64" s="113"/>
      <c r="Q64" s="138"/>
      <c r="R64" s="113"/>
      <c r="S64" s="113"/>
      <c r="T64" s="138"/>
      <c r="U64" s="115">
        <f t="shared" si="10"/>
        <v>0</v>
      </c>
      <c r="V64" s="113">
        <v>400000</v>
      </c>
      <c r="W64" s="113"/>
      <c r="X64" s="113"/>
      <c r="Y64" s="138"/>
      <c r="Z64" s="113"/>
      <c r="AA64" s="113"/>
      <c r="AB64" s="138"/>
      <c r="AC64" s="115">
        <f t="shared" si="11"/>
        <v>400000</v>
      </c>
      <c r="AD64" s="113"/>
      <c r="AE64" s="113"/>
      <c r="AF64" s="113"/>
      <c r="AG64" s="138"/>
      <c r="AH64" s="113"/>
      <c r="AI64" s="113"/>
      <c r="AJ64" s="138"/>
      <c r="AK64" s="115">
        <f t="shared" si="12"/>
        <v>0</v>
      </c>
      <c r="AL64" s="113"/>
      <c r="AM64" s="113"/>
      <c r="AN64" s="113"/>
      <c r="AO64" s="138"/>
      <c r="AP64" s="113"/>
      <c r="AQ64" s="113"/>
      <c r="AR64" s="138"/>
      <c r="AS64" s="115">
        <f t="shared" si="13"/>
        <v>0</v>
      </c>
      <c r="AT64" s="116">
        <f t="shared" si="7"/>
        <v>400000</v>
      </c>
      <c r="AU64" s="182" t="s">
        <v>306</v>
      </c>
      <c r="AV64" s="139" t="s">
        <v>43</v>
      </c>
      <c r="AW64" s="142" t="s">
        <v>159</v>
      </c>
      <c r="AX64" s="202"/>
      <c r="AY64" s="202"/>
    </row>
    <row r="65" spans="1:51" s="70" customFormat="1" ht="51" customHeight="1">
      <c r="A65" s="174" t="s">
        <v>307</v>
      </c>
      <c r="B65" s="182" t="s">
        <v>308</v>
      </c>
      <c r="C65" s="111" t="s">
        <v>309</v>
      </c>
      <c r="D65" s="111" t="s">
        <v>37</v>
      </c>
      <c r="E65" s="175" t="s">
        <v>310</v>
      </c>
      <c r="F65" s="113"/>
      <c r="G65" s="113"/>
      <c r="H65" s="113"/>
      <c r="I65" s="138"/>
      <c r="J65" s="113"/>
      <c r="K65" s="113"/>
      <c r="L65" s="138"/>
      <c r="M65" s="115">
        <f t="shared" si="9"/>
        <v>0</v>
      </c>
      <c r="N65" s="113"/>
      <c r="O65" s="113"/>
      <c r="P65" s="113"/>
      <c r="Q65" s="138"/>
      <c r="R65" s="113"/>
      <c r="S65" s="113"/>
      <c r="T65" s="138"/>
      <c r="U65" s="115">
        <f t="shared" si="10"/>
        <v>0</v>
      </c>
      <c r="V65" s="113">
        <v>846415</v>
      </c>
      <c r="W65" s="113"/>
      <c r="X65" s="113"/>
      <c r="Y65" s="138"/>
      <c r="Z65" s="113"/>
      <c r="AA65" s="113"/>
      <c r="AB65" s="138"/>
      <c r="AC65" s="115">
        <f t="shared" si="11"/>
        <v>846415</v>
      </c>
      <c r="AD65" s="113"/>
      <c r="AE65" s="113"/>
      <c r="AF65" s="113"/>
      <c r="AG65" s="138"/>
      <c r="AH65" s="113"/>
      <c r="AI65" s="113"/>
      <c r="AJ65" s="138"/>
      <c r="AK65" s="115">
        <f t="shared" si="12"/>
        <v>0</v>
      </c>
      <c r="AL65" s="113"/>
      <c r="AM65" s="113"/>
      <c r="AN65" s="113"/>
      <c r="AO65" s="138"/>
      <c r="AP65" s="113"/>
      <c r="AQ65" s="113"/>
      <c r="AR65" s="138"/>
      <c r="AS65" s="115">
        <f t="shared" si="13"/>
        <v>0</v>
      </c>
      <c r="AT65" s="116">
        <f t="shared" si="7"/>
        <v>846415</v>
      </c>
      <c r="AU65" s="182" t="s">
        <v>311</v>
      </c>
      <c r="AV65" s="139" t="s">
        <v>43</v>
      </c>
      <c r="AW65" s="142" t="s">
        <v>32</v>
      </c>
      <c r="AX65" s="202"/>
      <c r="AY65" s="202"/>
    </row>
    <row r="66" spans="1:51" s="70" customFormat="1" ht="51" customHeight="1">
      <c r="A66" s="174" t="s">
        <v>312</v>
      </c>
      <c r="B66" s="182" t="s">
        <v>313</v>
      </c>
      <c r="C66" s="111" t="s">
        <v>314</v>
      </c>
      <c r="D66" s="111" t="s">
        <v>37</v>
      </c>
      <c r="E66" s="175" t="s">
        <v>315</v>
      </c>
      <c r="F66" s="113"/>
      <c r="G66" s="113"/>
      <c r="H66" s="113"/>
      <c r="I66" s="138"/>
      <c r="J66" s="113"/>
      <c r="K66" s="113"/>
      <c r="L66" s="138"/>
      <c r="M66" s="115">
        <f t="shared" si="9"/>
        <v>0</v>
      </c>
      <c r="N66" s="113"/>
      <c r="O66" s="113"/>
      <c r="P66" s="113"/>
      <c r="Q66" s="138"/>
      <c r="R66" s="113"/>
      <c r="S66" s="113"/>
      <c r="T66" s="138"/>
      <c r="U66" s="115">
        <f t="shared" si="10"/>
        <v>0</v>
      </c>
      <c r="V66" s="113">
        <v>35800</v>
      </c>
      <c r="W66" s="113"/>
      <c r="X66" s="113"/>
      <c r="Y66" s="138"/>
      <c r="Z66" s="113"/>
      <c r="AA66" s="113"/>
      <c r="AB66" s="138"/>
      <c r="AC66" s="115">
        <f t="shared" si="11"/>
        <v>35800</v>
      </c>
      <c r="AD66" s="113"/>
      <c r="AE66" s="113"/>
      <c r="AF66" s="113"/>
      <c r="AG66" s="138"/>
      <c r="AH66" s="113"/>
      <c r="AI66" s="113"/>
      <c r="AJ66" s="138"/>
      <c r="AK66" s="115">
        <f t="shared" si="12"/>
        <v>0</v>
      </c>
      <c r="AL66" s="113"/>
      <c r="AM66" s="113"/>
      <c r="AN66" s="113"/>
      <c r="AO66" s="138"/>
      <c r="AP66" s="113"/>
      <c r="AQ66" s="113"/>
      <c r="AR66" s="138"/>
      <c r="AS66" s="115">
        <f t="shared" si="13"/>
        <v>0</v>
      </c>
      <c r="AT66" s="116">
        <f t="shared" si="7"/>
        <v>35800</v>
      </c>
      <c r="AU66" s="182" t="s">
        <v>316</v>
      </c>
      <c r="AV66" s="139" t="s">
        <v>43</v>
      </c>
      <c r="AW66" s="142" t="s">
        <v>317</v>
      </c>
      <c r="AX66" s="202"/>
      <c r="AY66" s="202"/>
    </row>
    <row r="67" spans="1:51" s="70" customFormat="1" ht="84.4" customHeight="1">
      <c r="A67" s="174" t="s">
        <v>318</v>
      </c>
      <c r="B67" s="167" t="s">
        <v>319</v>
      </c>
      <c r="C67" s="111" t="s">
        <v>320</v>
      </c>
      <c r="D67" s="111" t="s">
        <v>27</v>
      </c>
      <c r="E67" s="175" t="s">
        <v>106</v>
      </c>
      <c r="F67" s="113">
        <v>22438.92</v>
      </c>
      <c r="G67" s="113"/>
      <c r="H67" s="113"/>
      <c r="I67" s="138"/>
      <c r="J67" s="113">
        <v>38889</v>
      </c>
      <c r="K67" s="113"/>
      <c r="L67" s="138"/>
      <c r="M67" s="115">
        <f t="shared" si="9"/>
        <v>61327.92</v>
      </c>
      <c r="N67" s="113"/>
      <c r="O67" s="113"/>
      <c r="P67" s="113"/>
      <c r="Q67" s="138"/>
      <c r="R67" s="113"/>
      <c r="S67" s="113"/>
      <c r="T67" s="138"/>
      <c r="U67" s="115">
        <f t="shared" si="10"/>
        <v>0</v>
      </c>
      <c r="V67" s="113"/>
      <c r="W67" s="113"/>
      <c r="X67" s="113"/>
      <c r="Y67" s="138"/>
      <c r="Z67" s="113"/>
      <c r="AA67" s="113"/>
      <c r="AB67" s="138"/>
      <c r="AC67" s="115">
        <f t="shared" si="11"/>
        <v>0</v>
      </c>
      <c r="AD67" s="113"/>
      <c r="AE67" s="113"/>
      <c r="AF67" s="113"/>
      <c r="AG67" s="138"/>
      <c r="AH67" s="113"/>
      <c r="AI67" s="113"/>
      <c r="AJ67" s="138"/>
      <c r="AK67" s="115">
        <f t="shared" si="12"/>
        <v>0</v>
      </c>
      <c r="AL67" s="113"/>
      <c r="AM67" s="113"/>
      <c r="AN67" s="113"/>
      <c r="AO67" s="138"/>
      <c r="AP67" s="113"/>
      <c r="AQ67" s="113"/>
      <c r="AR67" s="138"/>
      <c r="AS67" s="115">
        <f t="shared" si="13"/>
        <v>0</v>
      </c>
      <c r="AT67" s="116">
        <f t="shared" si="7"/>
        <v>61327.92</v>
      </c>
      <c r="AU67" s="182" t="s">
        <v>321</v>
      </c>
      <c r="AV67" s="139" t="s">
        <v>43</v>
      </c>
      <c r="AW67" s="142" t="s">
        <v>32</v>
      </c>
      <c r="AX67" s="202"/>
      <c r="AY67" s="203"/>
    </row>
    <row r="68" spans="1:51" s="70" customFormat="1" ht="51">
      <c r="A68" s="174" t="s">
        <v>322</v>
      </c>
      <c r="B68" s="167" t="s">
        <v>323</v>
      </c>
      <c r="C68" s="111" t="s">
        <v>268</v>
      </c>
      <c r="D68" s="111" t="s">
        <v>37</v>
      </c>
      <c r="E68" s="175" t="s">
        <v>106</v>
      </c>
      <c r="F68" s="113"/>
      <c r="G68" s="113"/>
      <c r="H68" s="113"/>
      <c r="I68" s="138"/>
      <c r="J68" s="113"/>
      <c r="K68" s="113"/>
      <c r="L68" s="138"/>
      <c r="M68" s="115">
        <f t="shared" si="9"/>
        <v>0</v>
      </c>
      <c r="N68" s="113"/>
      <c r="O68" s="113"/>
      <c r="P68" s="113"/>
      <c r="Q68" s="138"/>
      <c r="R68" s="113"/>
      <c r="S68" s="113"/>
      <c r="T68" s="138"/>
      <c r="U68" s="115">
        <f t="shared" si="10"/>
        <v>0</v>
      </c>
      <c r="V68" s="138">
        <v>924040</v>
      </c>
      <c r="W68" s="113"/>
      <c r="X68" s="113"/>
      <c r="Y68" s="138"/>
      <c r="Z68" s="113"/>
      <c r="AA68" s="113"/>
      <c r="AB68" s="138"/>
      <c r="AC68" s="115">
        <f t="shared" si="11"/>
        <v>924040</v>
      </c>
      <c r="AD68" s="138"/>
      <c r="AE68" s="113"/>
      <c r="AF68" s="113"/>
      <c r="AG68" s="138"/>
      <c r="AH68" s="113"/>
      <c r="AI68" s="113"/>
      <c r="AJ68" s="138"/>
      <c r="AK68" s="115">
        <f t="shared" si="12"/>
        <v>0</v>
      </c>
      <c r="AL68" s="138"/>
      <c r="AM68" s="113"/>
      <c r="AN68" s="113"/>
      <c r="AO68" s="138"/>
      <c r="AP68" s="113"/>
      <c r="AQ68" s="113"/>
      <c r="AR68" s="138"/>
      <c r="AS68" s="115">
        <f t="shared" si="13"/>
        <v>0</v>
      </c>
      <c r="AT68" s="116">
        <f t="shared" si="7"/>
        <v>924040</v>
      </c>
      <c r="AU68" s="182" t="s">
        <v>324</v>
      </c>
      <c r="AV68" s="139" t="s">
        <v>43</v>
      </c>
      <c r="AW68" s="142" t="s">
        <v>32</v>
      </c>
      <c r="AX68" s="202"/>
      <c r="AY68" s="202"/>
    </row>
    <row r="69" spans="1:51" s="70" customFormat="1" ht="38.25">
      <c r="A69" s="174" t="s">
        <v>325</v>
      </c>
      <c r="B69" s="167" t="s">
        <v>326</v>
      </c>
      <c r="C69" s="111" t="s">
        <v>327</v>
      </c>
      <c r="D69" s="111" t="s">
        <v>27</v>
      </c>
      <c r="E69" s="175" t="s">
        <v>328</v>
      </c>
      <c r="F69" s="207">
        <f>61394+4066</f>
        <v>65460</v>
      </c>
      <c r="G69" s="113"/>
      <c r="H69" s="113"/>
      <c r="I69" s="138"/>
      <c r="J69" s="113"/>
      <c r="K69" s="113"/>
      <c r="L69" s="138"/>
      <c r="M69" s="115">
        <f t="shared" si="9"/>
        <v>65460</v>
      </c>
      <c r="N69" s="208">
        <v>33686</v>
      </c>
      <c r="O69" s="113"/>
      <c r="P69" s="113"/>
      <c r="Q69" s="138"/>
      <c r="R69" s="113"/>
      <c r="S69" s="113"/>
      <c r="T69" s="138"/>
      <c r="U69" s="115">
        <f t="shared" si="10"/>
        <v>33686</v>
      </c>
      <c r="V69" s="113">
        <v>140000</v>
      </c>
      <c r="W69" s="113"/>
      <c r="X69" s="113"/>
      <c r="Y69" s="138"/>
      <c r="Z69" s="113"/>
      <c r="AA69" s="113"/>
      <c r="AB69" s="138"/>
      <c r="AC69" s="115">
        <f t="shared" si="11"/>
        <v>140000</v>
      </c>
      <c r="AD69" s="113"/>
      <c r="AE69" s="113"/>
      <c r="AF69" s="113"/>
      <c r="AG69" s="138"/>
      <c r="AH69" s="113"/>
      <c r="AI69" s="113"/>
      <c r="AJ69" s="138"/>
      <c r="AK69" s="115">
        <f t="shared" si="12"/>
        <v>0</v>
      </c>
      <c r="AL69" s="113"/>
      <c r="AM69" s="113"/>
      <c r="AN69" s="113"/>
      <c r="AO69" s="138"/>
      <c r="AP69" s="113"/>
      <c r="AQ69" s="113"/>
      <c r="AR69" s="138"/>
      <c r="AS69" s="115">
        <f t="shared" si="13"/>
        <v>0</v>
      </c>
      <c r="AT69" s="116">
        <f t="shared" si="7"/>
        <v>239146</v>
      </c>
      <c r="AU69" s="182" t="s">
        <v>329</v>
      </c>
      <c r="AV69" s="139" t="s">
        <v>69</v>
      </c>
      <c r="AW69" s="142" t="s">
        <v>159</v>
      </c>
      <c r="AX69" s="202"/>
      <c r="AY69" s="202"/>
    </row>
    <row r="70" spans="1:51" s="70" customFormat="1" ht="63.75">
      <c r="A70" s="174" t="s">
        <v>330</v>
      </c>
      <c r="B70" s="167" t="s">
        <v>331</v>
      </c>
      <c r="C70" s="111" t="s">
        <v>332</v>
      </c>
      <c r="D70" s="111" t="s">
        <v>37</v>
      </c>
      <c r="E70" s="175" t="s">
        <v>305</v>
      </c>
      <c r="F70" s="113"/>
      <c r="G70" s="113"/>
      <c r="H70" s="113"/>
      <c r="I70" s="138"/>
      <c r="J70" s="113"/>
      <c r="K70" s="113"/>
      <c r="L70" s="138"/>
      <c r="M70" s="115">
        <f t="shared" si="9"/>
        <v>0</v>
      </c>
      <c r="N70" s="113"/>
      <c r="O70" s="113"/>
      <c r="P70" s="113"/>
      <c r="Q70" s="138"/>
      <c r="R70" s="113"/>
      <c r="S70" s="113"/>
      <c r="T70" s="138"/>
      <c r="U70" s="115">
        <f t="shared" si="10"/>
        <v>0</v>
      </c>
      <c r="V70" s="138">
        <v>5000</v>
      </c>
      <c r="W70" s="113"/>
      <c r="X70" s="113"/>
      <c r="Y70" s="138"/>
      <c r="Z70" s="113"/>
      <c r="AA70" s="113"/>
      <c r="AB70" s="138"/>
      <c r="AC70" s="115">
        <f t="shared" si="11"/>
        <v>5000</v>
      </c>
      <c r="AD70" s="138"/>
      <c r="AE70" s="113"/>
      <c r="AF70" s="113"/>
      <c r="AG70" s="138"/>
      <c r="AH70" s="113"/>
      <c r="AI70" s="113"/>
      <c r="AJ70" s="138"/>
      <c r="AK70" s="115">
        <f t="shared" si="12"/>
        <v>0</v>
      </c>
      <c r="AL70" s="138"/>
      <c r="AM70" s="113"/>
      <c r="AN70" s="113"/>
      <c r="AO70" s="138"/>
      <c r="AP70" s="113"/>
      <c r="AQ70" s="113"/>
      <c r="AR70" s="138"/>
      <c r="AS70" s="115">
        <f t="shared" si="13"/>
        <v>0</v>
      </c>
      <c r="AT70" s="116">
        <f t="shared" si="7"/>
        <v>5000</v>
      </c>
      <c r="AU70" s="182" t="s">
        <v>333</v>
      </c>
      <c r="AV70" s="139" t="s">
        <v>334</v>
      </c>
      <c r="AW70" s="142" t="s">
        <v>159</v>
      </c>
      <c r="AX70" s="142" t="s">
        <v>33</v>
      </c>
      <c r="AY70" s="137" t="s">
        <v>183</v>
      </c>
    </row>
    <row r="71" spans="1:51" s="70" customFormat="1" ht="76.5">
      <c r="A71" s="174" t="s">
        <v>335</v>
      </c>
      <c r="B71" s="167" t="s">
        <v>336</v>
      </c>
      <c r="C71" s="111" t="s">
        <v>337</v>
      </c>
      <c r="D71" s="111" t="s">
        <v>37</v>
      </c>
      <c r="E71" s="175" t="s">
        <v>106</v>
      </c>
      <c r="F71" s="113"/>
      <c r="G71" s="113"/>
      <c r="H71" s="113"/>
      <c r="I71" s="138"/>
      <c r="J71" s="113"/>
      <c r="K71" s="113"/>
      <c r="L71" s="138"/>
      <c r="M71" s="115">
        <f t="shared" si="9"/>
        <v>0</v>
      </c>
      <c r="N71" s="113"/>
      <c r="O71" s="113"/>
      <c r="P71" s="113"/>
      <c r="Q71" s="138"/>
      <c r="R71" s="113"/>
      <c r="S71" s="113"/>
      <c r="T71" s="138"/>
      <c r="U71" s="115">
        <f t="shared" si="10"/>
        <v>0</v>
      </c>
      <c r="V71" s="138">
        <v>10000</v>
      </c>
      <c r="W71" s="113"/>
      <c r="X71" s="113"/>
      <c r="Y71" s="138"/>
      <c r="Z71" s="113"/>
      <c r="AA71" s="113"/>
      <c r="AB71" s="138"/>
      <c r="AC71" s="115">
        <f t="shared" si="11"/>
        <v>10000</v>
      </c>
      <c r="AD71" s="138"/>
      <c r="AE71" s="113"/>
      <c r="AF71" s="113"/>
      <c r="AG71" s="138"/>
      <c r="AH71" s="113"/>
      <c r="AI71" s="113"/>
      <c r="AJ71" s="138"/>
      <c r="AK71" s="115">
        <f t="shared" si="12"/>
        <v>0</v>
      </c>
      <c r="AL71" s="138"/>
      <c r="AM71" s="113"/>
      <c r="AN71" s="113"/>
      <c r="AO71" s="138"/>
      <c r="AP71" s="113"/>
      <c r="AQ71" s="113"/>
      <c r="AR71" s="138"/>
      <c r="AS71" s="115">
        <f t="shared" si="13"/>
        <v>0</v>
      </c>
      <c r="AT71" s="116">
        <f t="shared" si="7"/>
        <v>10000</v>
      </c>
      <c r="AU71" s="182" t="s">
        <v>338</v>
      </c>
      <c r="AV71" s="139" t="s">
        <v>334</v>
      </c>
      <c r="AW71" s="142" t="s">
        <v>339</v>
      </c>
      <c r="AX71" s="142" t="s">
        <v>33</v>
      </c>
      <c r="AY71" s="137" t="s">
        <v>183</v>
      </c>
    </row>
    <row r="72" spans="1:51" s="70" customFormat="1" ht="76.5">
      <c r="A72" s="174" t="s">
        <v>340</v>
      </c>
      <c r="B72" s="167" t="s">
        <v>341</v>
      </c>
      <c r="C72" s="111" t="s">
        <v>337</v>
      </c>
      <c r="D72" s="111" t="s">
        <v>37</v>
      </c>
      <c r="E72" s="175" t="s">
        <v>106</v>
      </c>
      <c r="F72" s="113"/>
      <c r="G72" s="113"/>
      <c r="H72" s="113"/>
      <c r="I72" s="138"/>
      <c r="J72" s="113"/>
      <c r="K72" s="113"/>
      <c r="L72" s="138"/>
      <c r="M72" s="115">
        <f t="shared" si="9"/>
        <v>0</v>
      </c>
      <c r="N72" s="113"/>
      <c r="O72" s="113"/>
      <c r="P72" s="113"/>
      <c r="Q72" s="138"/>
      <c r="R72" s="113"/>
      <c r="S72" s="113"/>
      <c r="T72" s="138"/>
      <c r="U72" s="115">
        <f t="shared" si="10"/>
        <v>0</v>
      </c>
      <c r="V72" s="138">
        <v>10000</v>
      </c>
      <c r="W72" s="113"/>
      <c r="X72" s="113"/>
      <c r="Y72" s="138"/>
      <c r="Z72" s="113"/>
      <c r="AA72" s="113"/>
      <c r="AB72" s="138"/>
      <c r="AC72" s="115">
        <f t="shared" si="11"/>
        <v>10000</v>
      </c>
      <c r="AD72" s="138"/>
      <c r="AE72" s="113"/>
      <c r="AF72" s="113"/>
      <c r="AG72" s="138"/>
      <c r="AH72" s="113"/>
      <c r="AI72" s="113"/>
      <c r="AJ72" s="138"/>
      <c r="AK72" s="115">
        <f t="shared" si="12"/>
        <v>0</v>
      </c>
      <c r="AL72" s="138"/>
      <c r="AM72" s="113"/>
      <c r="AN72" s="113"/>
      <c r="AO72" s="138"/>
      <c r="AP72" s="113"/>
      <c r="AQ72" s="113"/>
      <c r="AR72" s="138"/>
      <c r="AS72" s="115">
        <f t="shared" si="13"/>
        <v>0</v>
      </c>
      <c r="AT72" s="116">
        <f t="shared" si="7"/>
        <v>10000</v>
      </c>
      <c r="AU72" s="182" t="s">
        <v>342</v>
      </c>
      <c r="AV72" s="139" t="s">
        <v>43</v>
      </c>
      <c r="AW72" s="142" t="s">
        <v>67</v>
      </c>
      <c r="AX72" s="202"/>
      <c r="AY72" s="202"/>
    </row>
    <row r="73" spans="1:51" s="70" customFormat="1" ht="76.5">
      <c r="A73" s="174" t="s">
        <v>343</v>
      </c>
      <c r="B73" s="167" t="s">
        <v>344</v>
      </c>
      <c r="C73" s="111" t="s">
        <v>337</v>
      </c>
      <c r="D73" s="111" t="s">
        <v>37</v>
      </c>
      <c r="E73" s="175" t="s">
        <v>345</v>
      </c>
      <c r="F73" s="113"/>
      <c r="G73" s="113"/>
      <c r="H73" s="113"/>
      <c r="I73" s="138"/>
      <c r="J73" s="113"/>
      <c r="K73" s="113"/>
      <c r="L73" s="138"/>
      <c r="M73" s="115">
        <f t="shared" si="9"/>
        <v>0</v>
      </c>
      <c r="N73" s="113"/>
      <c r="O73" s="113"/>
      <c r="P73" s="113"/>
      <c r="Q73" s="138"/>
      <c r="R73" s="113"/>
      <c r="S73" s="113"/>
      <c r="T73" s="138"/>
      <c r="U73" s="115">
        <f t="shared" si="10"/>
        <v>0</v>
      </c>
      <c r="V73" s="113"/>
      <c r="W73" s="113"/>
      <c r="X73" s="113"/>
      <c r="Y73" s="138"/>
      <c r="Z73" s="113"/>
      <c r="AA73" s="113"/>
      <c r="AB73" s="138"/>
      <c r="AC73" s="115">
        <f t="shared" si="11"/>
        <v>0</v>
      </c>
      <c r="AD73" s="113"/>
      <c r="AE73" s="113"/>
      <c r="AF73" s="113"/>
      <c r="AG73" s="138"/>
      <c r="AH73" s="113"/>
      <c r="AI73" s="113"/>
      <c r="AJ73" s="138"/>
      <c r="AK73" s="115">
        <f t="shared" si="12"/>
        <v>0</v>
      </c>
      <c r="AL73" s="113"/>
      <c r="AM73" s="113"/>
      <c r="AN73" s="113"/>
      <c r="AO73" s="138"/>
      <c r="AP73" s="113"/>
      <c r="AQ73" s="113"/>
      <c r="AR73" s="138"/>
      <c r="AS73" s="115">
        <f t="shared" si="13"/>
        <v>0</v>
      </c>
      <c r="AT73" s="116">
        <f t="shared" si="7"/>
        <v>0</v>
      </c>
      <c r="AU73" s="182" t="s">
        <v>346</v>
      </c>
      <c r="AV73" s="139" t="s">
        <v>152</v>
      </c>
      <c r="AW73" s="142" t="s">
        <v>347</v>
      </c>
      <c r="AX73" s="202"/>
      <c r="AY73" s="202"/>
    </row>
    <row r="74" spans="1:51" s="70" customFormat="1" ht="76.5">
      <c r="A74" s="174" t="s">
        <v>348</v>
      </c>
      <c r="B74" s="167" t="s">
        <v>349</v>
      </c>
      <c r="C74" s="111" t="s">
        <v>337</v>
      </c>
      <c r="D74" s="111" t="s">
        <v>37</v>
      </c>
      <c r="E74" s="175" t="s">
        <v>345</v>
      </c>
      <c r="F74" s="113"/>
      <c r="G74" s="113"/>
      <c r="H74" s="113"/>
      <c r="I74" s="138"/>
      <c r="J74" s="113"/>
      <c r="K74" s="113"/>
      <c r="L74" s="138"/>
      <c r="M74" s="115">
        <f t="shared" si="9"/>
        <v>0</v>
      </c>
      <c r="N74" s="113"/>
      <c r="O74" s="113"/>
      <c r="P74" s="113"/>
      <c r="Q74" s="138"/>
      <c r="R74" s="113"/>
      <c r="S74" s="113"/>
      <c r="T74" s="138"/>
      <c r="U74" s="115">
        <f t="shared" si="10"/>
        <v>0</v>
      </c>
      <c r="V74" s="113"/>
      <c r="W74" s="113"/>
      <c r="X74" s="113"/>
      <c r="Y74" s="138"/>
      <c r="Z74" s="113"/>
      <c r="AA74" s="113"/>
      <c r="AB74" s="138"/>
      <c r="AC74" s="115">
        <f t="shared" si="11"/>
        <v>0</v>
      </c>
      <c r="AD74" s="113"/>
      <c r="AE74" s="113"/>
      <c r="AF74" s="113"/>
      <c r="AG74" s="138"/>
      <c r="AH74" s="113"/>
      <c r="AI74" s="113"/>
      <c r="AJ74" s="138"/>
      <c r="AK74" s="115">
        <f t="shared" si="12"/>
        <v>0</v>
      </c>
      <c r="AL74" s="113"/>
      <c r="AM74" s="113"/>
      <c r="AN74" s="113"/>
      <c r="AO74" s="138"/>
      <c r="AP74" s="113"/>
      <c r="AQ74" s="113"/>
      <c r="AR74" s="138"/>
      <c r="AS74" s="115">
        <f t="shared" si="13"/>
        <v>0</v>
      </c>
      <c r="AT74" s="116">
        <f t="shared" si="7"/>
        <v>0</v>
      </c>
      <c r="AU74" s="182" t="s">
        <v>350</v>
      </c>
      <c r="AV74" s="139" t="s">
        <v>152</v>
      </c>
      <c r="AW74" s="142" t="s">
        <v>351</v>
      </c>
      <c r="AX74" s="202"/>
      <c r="AY74" s="202"/>
    </row>
    <row r="75" spans="1:51" s="70" customFormat="1" ht="51" customHeight="1">
      <c r="A75" s="174" t="s">
        <v>352</v>
      </c>
      <c r="B75" s="167" t="s">
        <v>353</v>
      </c>
      <c r="C75" s="111" t="s">
        <v>337</v>
      </c>
      <c r="D75" s="111" t="s">
        <v>37</v>
      </c>
      <c r="E75" s="175" t="s">
        <v>106</v>
      </c>
      <c r="F75" s="113"/>
      <c r="G75" s="113"/>
      <c r="H75" s="113"/>
      <c r="I75" s="138"/>
      <c r="J75" s="113"/>
      <c r="K75" s="113"/>
      <c r="L75" s="138"/>
      <c r="M75" s="115">
        <f t="shared" si="9"/>
        <v>0</v>
      </c>
      <c r="N75" s="113"/>
      <c r="O75" s="113"/>
      <c r="P75" s="113"/>
      <c r="Q75" s="138"/>
      <c r="R75" s="113"/>
      <c r="S75" s="113"/>
      <c r="T75" s="138"/>
      <c r="U75" s="115">
        <f t="shared" si="10"/>
        <v>0</v>
      </c>
      <c r="V75" s="113"/>
      <c r="W75" s="113"/>
      <c r="X75" s="113"/>
      <c r="Y75" s="138"/>
      <c r="Z75" s="113"/>
      <c r="AA75" s="113"/>
      <c r="AB75" s="138"/>
      <c r="AC75" s="115">
        <f t="shared" si="11"/>
        <v>0</v>
      </c>
      <c r="AD75" s="113"/>
      <c r="AE75" s="113"/>
      <c r="AF75" s="113"/>
      <c r="AG75" s="138"/>
      <c r="AH75" s="113"/>
      <c r="AI75" s="113"/>
      <c r="AJ75" s="138"/>
      <c r="AK75" s="115">
        <f t="shared" si="12"/>
        <v>0</v>
      </c>
      <c r="AL75" s="113"/>
      <c r="AM75" s="113"/>
      <c r="AN75" s="113"/>
      <c r="AO75" s="138"/>
      <c r="AP75" s="113"/>
      <c r="AQ75" s="113"/>
      <c r="AR75" s="138"/>
      <c r="AS75" s="115">
        <f t="shared" si="13"/>
        <v>0</v>
      </c>
      <c r="AT75" s="116">
        <f t="shared" si="7"/>
        <v>0</v>
      </c>
      <c r="AU75" s="182" t="s">
        <v>354</v>
      </c>
      <c r="AV75" s="139" t="s">
        <v>152</v>
      </c>
      <c r="AW75" s="142" t="s">
        <v>355</v>
      </c>
      <c r="AX75" s="202"/>
      <c r="AY75" s="202"/>
    </row>
    <row r="76" spans="1:51" s="70" customFormat="1" ht="51" customHeight="1">
      <c r="A76" s="174" t="s">
        <v>356</v>
      </c>
      <c r="B76" s="167" t="s">
        <v>357</v>
      </c>
      <c r="C76" s="111" t="s">
        <v>309</v>
      </c>
      <c r="D76" s="111" t="s">
        <v>37</v>
      </c>
      <c r="E76" s="175" t="s">
        <v>310</v>
      </c>
      <c r="F76" s="113"/>
      <c r="G76" s="113"/>
      <c r="H76" s="113"/>
      <c r="I76" s="138"/>
      <c r="J76" s="113"/>
      <c r="K76" s="113"/>
      <c r="L76" s="138"/>
      <c r="M76" s="115">
        <f t="shared" si="9"/>
        <v>0</v>
      </c>
      <c r="N76" s="113"/>
      <c r="O76" s="113"/>
      <c r="P76" s="113"/>
      <c r="Q76" s="138"/>
      <c r="R76" s="113"/>
      <c r="S76" s="113"/>
      <c r="T76" s="138"/>
      <c r="U76" s="115">
        <f t="shared" si="10"/>
        <v>0</v>
      </c>
      <c r="V76" s="113"/>
      <c r="W76" s="113"/>
      <c r="X76" s="113"/>
      <c r="Y76" s="138"/>
      <c r="Z76" s="113"/>
      <c r="AA76" s="113"/>
      <c r="AB76" s="138"/>
      <c r="AC76" s="115">
        <f t="shared" si="11"/>
        <v>0</v>
      </c>
      <c r="AD76" s="113"/>
      <c r="AE76" s="113"/>
      <c r="AF76" s="113"/>
      <c r="AG76" s="138"/>
      <c r="AH76" s="113"/>
      <c r="AI76" s="113"/>
      <c r="AJ76" s="138"/>
      <c r="AK76" s="115">
        <f t="shared" si="12"/>
        <v>0</v>
      </c>
      <c r="AL76" s="113"/>
      <c r="AM76" s="113"/>
      <c r="AN76" s="113"/>
      <c r="AO76" s="138"/>
      <c r="AP76" s="113"/>
      <c r="AQ76" s="113"/>
      <c r="AR76" s="138"/>
      <c r="AS76" s="115">
        <f t="shared" si="13"/>
        <v>0</v>
      </c>
      <c r="AT76" s="116">
        <f t="shared" si="7"/>
        <v>0</v>
      </c>
      <c r="AU76" s="182" t="s">
        <v>358</v>
      </c>
      <c r="AV76" s="199">
        <v>2021</v>
      </c>
      <c r="AW76" s="142" t="s">
        <v>32</v>
      </c>
      <c r="AX76" s="202"/>
      <c r="AY76" s="202"/>
    </row>
    <row r="77" spans="1:51" s="70" customFormat="1" ht="51" customHeight="1">
      <c r="A77" s="174" t="s">
        <v>359</v>
      </c>
      <c r="B77" s="167" t="s">
        <v>360</v>
      </c>
      <c r="C77" s="111" t="s">
        <v>309</v>
      </c>
      <c r="D77" s="111" t="s">
        <v>27</v>
      </c>
      <c r="E77" s="175" t="s">
        <v>310</v>
      </c>
      <c r="F77" s="113">
        <v>46561</v>
      </c>
      <c r="G77" s="113"/>
      <c r="H77" s="113"/>
      <c r="I77" s="138"/>
      <c r="J77" s="113"/>
      <c r="K77" s="113"/>
      <c r="L77" s="138"/>
      <c r="M77" s="115">
        <f t="shared" si="9"/>
        <v>46561</v>
      </c>
      <c r="N77" s="113"/>
      <c r="O77" s="113"/>
      <c r="P77" s="113"/>
      <c r="Q77" s="138"/>
      <c r="R77" s="113"/>
      <c r="S77" s="113"/>
      <c r="T77" s="138"/>
      <c r="U77" s="115">
        <f t="shared" si="10"/>
        <v>0</v>
      </c>
      <c r="V77" s="113"/>
      <c r="W77" s="113"/>
      <c r="X77" s="113"/>
      <c r="Y77" s="138"/>
      <c r="Z77" s="113"/>
      <c r="AA77" s="113"/>
      <c r="AB77" s="138"/>
      <c r="AC77" s="115">
        <f t="shared" si="11"/>
        <v>0</v>
      </c>
      <c r="AD77" s="113"/>
      <c r="AE77" s="113"/>
      <c r="AF77" s="113"/>
      <c r="AG77" s="138"/>
      <c r="AH77" s="113"/>
      <c r="AI77" s="113"/>
      <c r="AJ77" s="138"/>
      <c r="AK77" s="115">
        <f t="shared" si="12"/>
        <v>0</v>
      </c>
      <c r="AL77" s="113"/>
      <c r="AM77" s="113"/>
      <c r="AN77" s="113"/>
      <c r="AO77" s="138"/>
      <c r="AP77" s="113"/>
      <c r="AQ77" s="113"/>
      <c r="AR77" s="138"/>
      <c r="AS77" s="115">
        <f t="shared" si="13"/>
        <v>0</v>
      </c>
      <c r="AT77" s="116">
        <f t="shared" si="7"/>
        <v>46561</v>
      </c>
      <c r="AU77" s="182" t="s">
        <v>361</v>
      </c>
      <c r="AV77" s="139" t="s">
        <v>196</v>
      </c>
      <c r="AW77" s="142" t="s">
        <v>220</v>
      </c>
      <c r="AX77" s="142" t="s">
        <v>33</v>
      </c>
      <c r="AY77" s="137" t="s">
        <v>183</v>
      </c>
    </row>
    <row r="78" spans="1:51" s="70" customFormat="1" ht="51" customHeight="1">
      <c r="A78" s="174" t="s">
        <v>362</v>
      </c>
      <c r="B78" s="167" t="s">
        <v>363</v>
      </c>
      <c r="C78" s="111" t="s">
        <v>309</v>
      </c>
      <c r="D78" s="111" t="s">
        <v>27</v>
      </c>
      <c r="E78" s="175" t="s">
        <v>310</v>
      </c>
      <c r="F78" s="113">
        <v>9958</v>
      </c>
      <c r="G78" s="113"/>
      <c r="H78" s="113"/>
      <c r="I78" s="138"/>
      <c r="J78" s="113"/>
      <c r="K78" s="113"/>
      <c r="L78" s="138"/>
      <c r="M78" s="115">
        <f t="shared" si="9"/>
        <v>9958</v>
      </c>
      <c r="N78" s="113"/>
      <c r="O78" s="113"/>
      <c r="P78" s="113"/>
      <c r="Q78" s="138"/>
      <c r="R78" s="113"/>
      <c r="S78" s="113"/>
      <c r="T78" s="138"/>
      <c r="U78" s="115">
        <f t="shared" si="10"/>
        <v>0</v>
      </c>
      <c r="V78" s="113"/>
      <c r="W78" s="113"/>
      <c r="X78" s="113"/>
      <c r="Y78" s="138"/>
      <c r="Z78" s="113"/>
      <c r="AA78" s="113"/>
      <c r="AB78" s="138"/>
      <c r="AC78" s="115">
        <f t="shared" si="11"/>
        <v>0</v>
      </c>
      <c r="AD78" s="113"/>
      <c r="AE78" s="113"/>
      <c r="AF78" s="113"/>
      <c r="AG78" s="138"/>
      <c r="AH78" s="113"/>
      <c r="AI78" s="113"/>
      <c r="AJ78" s="138"/>
      <c r="AK78" s="115">
        <f t="shared" si="12"/>
        <v>0</v>
      </c>
      <c r="AL78" s="113"/>
      <c r="AM78" s="113"/>
      <c r="AN78" s="113"/>
      <c r="AO78" s="138"/>
      <c r="AP78" s="113"/>
      <c r="AQ78" s="113"/>
      <c r="AR78" s="138"/>
      <c r="AS78" s="115">
        <f t="shared" si="13"/>
        <v>0</v>
      </c>
      <c r="AT78" s="116">
        <f t="shared" si="7"/>
        <v>9958</v>
      </c>
      <c r="AU78" s="182" t="s">
        <v>364</v>
      </c>
      <c r="AV78" s="139" t="s">
        <v>196</v>
      </c>
      <c r="AW78" s="142" t="s">
        <v>220</v>
      </c>
      <c r="AX78" s="142" t="s">
        <v>33</v>
      </c>
      <c r="AY78" s="137" t="s">
        <v>183</v>
      </c>
    </row>
    <row r="79" spans="1:51" s="70" customFormat="1" ht="51">
      <c r="A79" s="174" t="s">
        <v>365</v>
      </c>
      <c r="B79" s="167" t="s">
        <v>366</v>
      </c>
      <c r="C79" s="111" t="s">
        <v>253</v>
      </c>
      <c r="D79" s="111" t="s">
        <v>27</v>
      </c>
      <c r="E79" s="175" t="s">
        <v>106</v>
      </c>
      <c r="F79" s="113">
        <v>0</v>
      </c>
      <c r="G79" s="113"/>
      <c r="H79" s="113"/>
      <c r="I79" s="138"/>
      <c r="J79" s="113"/>
      <c r="K79" s="113"/>
      <c r="L79" s="138"/>
      <c r="M79" s="115">
        <f t="shared" si="9"/>
        <v>0</v>
      </c>
      <c r="N79" s="113"/>
      <c r="O79" s="113"/>
      <c r="P79" s="113"/>
      <c r="Q79" s="138"/>
      <c r="R79" s="113"/>
      <c r="S79" s="113"/>
      <c r="T79" s="138"/>
      <c r="U79" s="115">
        <f t="shared" si="10"/>
        <v>0</v>
      </c>
      <c r="V79" s="113">
        <v>165000</v>
      </c>
      <c r="W79" s="113"/>
      <c r="X79" s="113"/>
      <c r="Y79" s="138"/>
      <c r="Z79" s="113"/>
      <c r="AA79" s="113"/>
      <c r="AB79" s="138"/>
      <c r="AC79" s="115">
        <f t="shared" si="11"/>
        <v>165000</v>
      </c>
      <c r="AD79" s="113"/>
      <c r="AE79" s="113"/>
      <c r="AF79" s="113"/>
      <c r="AG79" s="138"/>
      <c r="AH79" s="113"/>
      <c r="AI79" s="113"/>
      <c r="AJ79" s="138"/>
      <c r="AK79" s="115">
        <f t="shared" si="12"/>
        <v>0</v>
      </c>
      <c r="AL79" s="113"/>
      <c r="AM79" s="113"/>
      <c r="AN79" s="113"/>
      <c r="AO79" s="138"/>
      <c r="AP79" s="113"/>
      <c r="AQ79" s="113"/>
      <c r="AR79" s="138"/>
      <c r="AS79" s="115">
        <f t="shared" si="13"/>
        <v>0</v>
      </c>
      <c r="AT79" s="116">
        <f t="shared" si="7"/>
        <v>165000</v>
      </c>
      <c r="AU79" s="182" t="s">
        <v>367</v>
      </c>
      <c r="AV79" s="199">
        <v>2021</v>
      </c>
      <c r="AW79" s="142" t="s">
        <v>32</v>
      </c>
      <c r="AX79" s="202"/>
      <c r="AY79" s="202"/>
    </row>
    <row r="80" spans="1:51" s="70" customFormat="1" ht="110.25" customHeight="1">
      <c r="A80" s="174" t="s">
        <v>368</v>
      </c>
      <c r="B80" s="167" t="s">
        <v>1936</v>
      </c>
      <c r="C80" s="111" t="s">
        <v>172</v>
      </c>
      <c r="D80" s="111" t="s">
        <v>27</v>
      </c>
      <c r="E80" s="175" t="s">
        <v>106</v>
      </c>
      <c r="F80" s="113">
        <v>11000</v>
      </c>
      <c r="G80" s="113"/>
      <c r="H80" s="113"/>
      <c r="I80" s="138"/>
      <c r="J80" s="113"/>
      <c r="K80" s="113"/>
      <c r="L80" s="138"/>
      <c r="M80" s="118">
        <f t="shared" si="9"/>
        <v>11000</v>
      </c>
      <c r="N80" s="113"/>
      <c r="O80" s="113"/>
      <c r="P80" s="113"/>
      <c r="Q80" s="138"/>
      <c r="R80" s="113"/>
      <c r="S80" s="113"/>
      <c r="T80" s="138"/>
      <c r="U80" s="118">
        <f t="shared" si="10"/>
        <v>0</v>
      </c>
      <c r="V80" s="113">
        <v>578747.24</v>
      </c>
      <c r="W80" s="113"/>
      <c r="X80" s="113"/>
      <c r="Y80" s="138"/>
      <c r="Z80" s="113"/>
      <c r="AA80" s="113"/>
      <c r="AB80" s="138"/>
      <c r="AC80" s="118">
        <f t="shared" si="11"/>
        <v>578747.24</v>
      </c>
      <c r="AD80" s="562">
        <f>371427+90000</f>
        <v>461427</v>
      </c>
      <c r="AE80" s="113">
        <v>400000</v>
      </c>
      <c r="AF80" s="113"/>
      <c r="AG80" s="138"/>
      <c r="AH80" s="113"/>
      <c r="AI80" s="113"/>
      <c r="AJ80" s="138"/>
      <c r="AK80" s="118">
        <f t="shared" si="12"/>
        <v>861427</v>
      </c>
      <c r="AL80" s="562"/>
      <c r="AM80" s="113"/>
      <c r="AN80" s="113"/>
      <c r="AO80" s="138"/>
      <c r="AP80" s="113"/>
      <c r="AQ80" s="113"/>
      <c r="AR80" s="138"/>
      <c r="AS80" s="118">
        <f t="shared" si="13"/>
        <v>0</v>
      </c>
      <c r="AT80" s="116">
        <f t="shared" si="7"/>
        <v>1451174.24</v>
      </c>
      <c r="AU80" s="168" t="s">
        <v>1971</v>
      </c>
      <c r="AV80" s="139" t="s">
        <v>69</v>
      </c>
      <c r="AW80" s="111" t="s">
        <v>32</v>
      </c>
      <c r="AX80" s="202"/>
      <c r="AY80" s="203"/>
    </row>
    <row r="81" spans="1:51" s="70" customFormat="1" ht="31.5" customHeight="1">
      <c r="A81" s="742" t="s">
        <v>1980</v>
      </c>
      <c r="B81" s="743"/>
      <c r="C81" s="743"/>
      <c r="D81" s="743"/>
      <c r="E81" s="743"/>
      <c r="F81" s="743"/>
      <c r="G81" s="743"/>
      <c r="H81" s="743"/>
      <c r="I81" s="743"/>
      <c r="J81" s="743"/>
      <c r="K81" s="743"/>
      <c r="L81" s="743"/>
      <c r="M81" s="743"/>
      <c r="N81" s="743"/>
      <c r="O81" s="743"/>
      <c r="P81" s="743"/>
      <c r="Q81" s="743"/>
      <c r="R81" s="743"/>
      <c r="S81" s="743"/>
      <c r="T81" s="743"/>
      <c r="U81" s="743"/>
      <c r="V81" s="743"/>
      <c r="W81" s="743"/>
      <c r="X81" s="743"/>
      <c r="Y81" s="743"/>
      <c r="Z81" s="743"/>
      <c r="AA81" s="743"/>
      <c r="AB81" s="743"/>
      <c r="AC81" s="743"/>
      <c r="AD81" s="743"/>
      <c r="AE81" s="743"/>
      <c r="AF81" s="743"/>
      <c r="AG81" s="743"/>
      <c r="AH81" s="743"/>
      <c r="AI81" s="743"/>
      <c r="AJ81" s="743"/>
      <c r="AK81" s="743"/>
      <c r="AL81" s="743"/>
      <c r="AM81" s="743"/>
      <c r="AN81" s="743"/>
      <c r="AO81" s="743"/>
      <c r="AP81" s="743"/>
      <c r="AQ81" s="743"/>
      <c r="AR81" s="743"/>
      <c r="AS81" s="743"/>
      <c r="AT81" s="743"/>
      <c r="AU81" s="743"/>
      <c r="AV81" s="743"/>
      <c r="AW81" s="743"/>
      <c r="AX81" s="743"/>
      <c r="AY81" s="744"/>
    </row>
    <row r="82" spans="1:51" s="70" customFormat="1" ht="51" customHeight="1">
      <c r="A82" s="174" t="s">
        <v>369</v>
      </c>
      <c r="B82" s="167" t="s">
        <v>370</v>
      </c>
      <c r="C82" s="111" t="s">
        <v>371</v>
      </c>
      <c r="D82" s="111" t="s">
        <v>27</v>
      </c>
      <c r="E82" s="175" t="s">
        <v>372</v>
      </c>
      <c r="F82" s="113"/>
      <c r="G82" s="113"/>
      <c r="H82" s="113"/>
      <c r="I82" s="138"/>
      <c r="J82" s="113"/>
      <c r="K82" s="113"/>
      <c r="L82" s="138"/>
      <c r="M82" s="115">
        <f t="shared" si="9"/>
        <v>0</v>
      </c>
      <c r="N82" s="138">
        <v>399844.5</v>
      </c>
      <c r="O82" s="113"/>
      <c r="P82" s="113"/>
      <c r="Q82" s="138"/>
      <c r="R82" s="113"/>
      <c r="S82" s="113"/>
      <c r="T82" s="138"/>
      <c r="U82" s="115">
        <f t="shared" si="10"/>
        <v>399844.5</v>
      </c>
      <c r="V82" s="113"/>
      <c r="W82" s="113"/>
      <c r="X82" s="113"/>
      <c r="Y82" s="138"/>
      <c r="Z82" s="113"/>
      <c r="AA82" s="113"/>
      <c r="AB82" s="138"/>
      <c r="AC82" s="115">
        <f t="shared" si="11"/>
        <v>0</v>
      </c>
      <c r="AD82" s="113"/>
      <c r="AE82" s="113"/>
      <c r="AF82" s="113"/>
      <c r="AG82" s="138"/>
      <c r="AH82" s="113"/>
      <c r="AI82" s="113"/>
      <c r="AJ82" s="138"/>
      <c r="AK82" s="115">
        <f t="shared" si="12"/>
        <v>0</v>
      </c>
      <c r="AL82" s="113"/>
      <c r="AM82" s="113"/>
      <c r="AN82" s="113"/>
      <c r="AO82" s="138"/>
      <c r="AP82" s="113"/>
      <c r="AQ82" s="113"/>
      <c r="AR82" s="138"/>
      <c r="AS82" s="115">
        <f t="shared" ref="AS82:AS97" si="14">AL82+AM82+AN82+AP82+AQ82</f>
        <v>0</v>
      </c>
      <c r="AT82" s="116">
        <f t="shared" si="7"/>
        <v>399844.5</v>
      </c>
      <c r="AU82" s="182" t="s">
        <v>373</v>
      </c>
      <c r="AV82" s="199">
        <v>2021</v>
      </c>
      <c r="AW82" s="111" t="s">
        <v>374</v>
      </c>
      <c r="AX82" s="202"/>
      <c r="AY82" s="202"/>
    </row>
    <row r="83" spans="1:51" s="70" customFormat="1" ht="76.5">
      <c r="A83" s="174" t="s">
        <v>375</v>
      </c>
      <c r="B83" s="167" t="s">
        <v>376</v>
      </c>
      <c r="C83" s="111" t="s">
        <v>377</v>
      </c>
      <c r="D83" s="111" t="s">
        <v>27</v>
      </c>
      <c r="E83" s="175" t="s">
        <v>372</v>
      </c>
      <c r="F83" s="113"/>
      <c r="G83" s="113"/>
      <c r="H83" s="113"/>
      <c r="I83" s="138"/>
      <c r="J83" s="113"/>
      <c r="K83" s="113"/>
      <c r="L83" s="138"/>
      <c r="M83" s="115">
        <f t="shared" si="9"/>
        <v>0</v>
      </c>
      <c r="N83" s="184">
        <v>458469</v>
      </c>
      <c r="O83" s="113"/>
      <c r="P83" s="113"/>
      <c r="Q83" s="138"/>
      <c r="R83" s="113"/>
      <c r="S83" s="113"/>
      <c r="T83" s="138"/>
      <c r="U83" s="115">
        <f t="shared" si="10"/>
        <v>458469</v>
      </c>
      <c r="V83" s="113"/>
      <c r="W83" s="113"/>
      <c r="X83" s="113"/>
      <c r="Y83" s="138"/>
      <c r="Z83" s="113"/>
      <c r="AA83" s="113"/>
      <c r="AB83" s="138"/>
      <c r="AC83" s="115">
        <f t="shared" si="11"/>
        <v>0</v>
      </c>
      <c r="AD83" s="113"/>
      <c r="AE83" s="113"/>
      <c r="AF83" s="113"/>
      <c r="AG83" s="138"/>
      <c r="AH83" s="113"/>
      <c r="AI83" s="113"/>
      <c r="AJ83" s="138"/>
      <c r="AK83" s="115">
        <f t="shared" si="12"/>
        <v>0</v>
      </c>
      <c r="AL83" s="113"/>
      <c r="AM83" s="113"/>
      <c r="AN83" s="113"/>
      <c r="AO83" s="138"/>
      <c r="AP83" s="113"/>
      <c r="AQ83" s="113"/>
      <c r="AR83" s="138"/>
      <c r="AS83" s="115">
        <f t="shared" si="14"/>
        <v>0</v>
      </c>
      <c r="AT83" s="116">
        <f t="shared" si="7"/>
        <v>458469</v>
      </c>
      <c r="AU83" s="182" t="s">
        <v>378</v>
      </c>
      <c r="AV83" s="199">
        <v>2021</v>
      </c>
      <c r="AW83" s="111" t="s">
        <v>374</v>
      </c>
      <c r="AX83" s="202"/>
      <c r="AY83" s="202"/>
    </row>
    <row r="84" spans="1:51" s="70" customFormat="1" ht="38.25">
      <c r="A84" s="174" t="s">
        <v>379</v>
      </c>
      <c r="B84" s="167" t="s">
        <v>380</v>
      </c>
      <c r="C84" s="111" t="s">
        <v>371</v>
      </c>
      <c r="D84" s="111" t="s">
        <v>27</v>
      </c>
      <c r="E84" s="175" t="s">
        <v>372</v>
      </c>
      <c r="F84" s="113"/>
      <c r="G84" s="113"/>
      <c r="H84" s="113"/>
      <c r="I84" s="138"/>
      <c r="J84" s="113"/>
      <c r="K84" s="113"/>
      <c r="L84" s="138"/>
      <c r="M84" s="115">
        <f t="shared" si="9"/>
        <v>0</v>
      </c>
      <c r="N84" s="209">
        <v>1557381.92</v>
      </c>
      <c r="O84" s="113"/>
      <c r="P84" s="113"/>
      <c r="Q84" s="138"/>
      <c r="R84" s="113"/>
      <c r="S84" s="113"/>
      <c r="T84" s="138"/>
      <c r="U84" s="115">
        <f t="shared" si="10"/>
        <v>1557381.92</v>
      </c>
      <c r="V84" s="113"/>
      <c r="W84" s="113"/>
      <c r="X84" s="113"/>
      <c r="Y84" s="138"/>
      <c r="Z84" s="113"/>
      <c r="AA84" s="113"/>
      <c r="AB84" s="138"/>
      <c r="AC84" s="115">
        <f t="shared" si="11"/>
        <v>0</v>
      </c>
      <c r="AD84" s="113"/>
      <c r="AE84" s="113"/>
      <c r="AF84" s="113"/>
      <c r="AG84" s="138"/>
      <c r="AH84" s="113"/>
      <c r="AI84" s="113"/>
      <c r="AJ84" s="138"/>
      <c r="AK84" s="115">
        <f t="shared" si="12"/>
        <v>0</v>
      </c>
      <c r="AL84" s="113"/>
      <c r="AM84" s="113"/>
      <c r="AN84" s="113"/>
      <c r="AO84" s="138"/>
      <c r="AP84" s="113"/>
      <c r="AQ84" s="113"/>
      <c r="AR84" s="138"/>
      <c r="AS84" s="115">
        <f t="shared" si="14"/>
        <v>0</v>
      </c>
      <c r="AT84" s="116">
        <f t="shared" si="7"/>
        <v>1557381.92</v>
      </c>
      <c r="AU84" s="182" t="s">
        <v>381</v>
      </c>
      <c r="AV84" s="199">
        <v>2021</v>
      </c>
      <c r="AW84" s="111" t="s">
        <v>374</v>
      </c>
      <c r="AX84" s="202"/>
      <c r="AY84" s="202"/>
    </row>
    <row r="85" spans="1:51" s="70" customFormat="1" ht="51" customHeight="1">
      <c r="A85" s="174" t="s">
        <v>382</v>
      </c>
      <c r="B85" s="167" t="s">
        <v>383</v>
      </c>
      <c r="C85" s="111" t="s">
        <v>371</v>
      </c>
      <c r="D85" s="111" t="s">
        <v>27</v>
      </c>
      <c r="E85" s="175" t="s">
        <v>372</v>
      </c>
      <c r="F85" s="113"/>
      <c r="G85" s="113"/>
      <c r="H85" s="113"/>
      <c r="I85" s="138"/>
      <c r="J85" s="113"/>
      <c r="K85" s="113"/>
      <c r="L85" s="138"/>
      <c r="M85" s="115">
        <f t="shared" si="9"/>
        <v>0</v>
      </c>
      <c r="N85" s="209">
        <v>70978.600000000006</v>
      </c>
      <c r="O85" s="113"/>
      <c r="P85" s="113"/>
      <c r="Q85" s="138"/>
      <c r="R85" s="113"/>
      <c r="S85" s="113"/>
      <c r="T85" s="138"/>
      <c r="U85" s="115">
        <f t="shared" si="10"/>
        <v>70978.600000000006</v>
      </c>
      <c r="V85" s="113"/>
      <c r="W85" s="113"/>
      <c r="X85" s="113"/>
      <c r="Y85" s="138"/>
      <c r="Z85" s="113"/>
      <c r="AA85" s="113"/>
      <c r="AB85" s="138"/>
      <c r="AC85" s="115">
        <f t="shared" si="11"/>
        <v>0</v>
      </c>
      <c r="AD85" s="113"/>
      <c r="AE85" s="113"/>
      <c r="AF85" s="113"/>
      <c r="AG85" s="138"/>
      <c r="AH85" s="113"/>
      <c r="AI85" s="113"/>
      <c r="AJ85" s="138"/>
      <c r="AK85" s="115">
        <f t="shared" si="12"/>
        <v>0</v>
      </c>
      <c r="AL85" s="113"/>
      <c r="AM85" s="113"/>
      <c r="AN85" s="113"/>
      <c r="AO85" s="138"/>
      <c r="AP85" s="113"/>
      <c r="AQ85" s="113"/>
      <c r="AR85" s="138"/>
      <c r="AS85" s="115">
        <f t="shared" si="14"/>
        <v>0</v>
      </c>
      <c r="AT85" s="116">
        <f t="shared" si="7"/>
        <v>70978.600000000006</v>
      </c>
      <c r="AU85" s="182" t="s">
        <v>384</v>
      </c>
      <c r="AV85" s="199">
        <v>2021</v>
      </c>
      <c r="AW85" s="111" t="s">
        <v>374</v>
      </c>
      <c r="AX85" s="202"/>
      <c r="AY85" s="202"/>
    </row>
    <row r="86" spans="1:51" s="70" customFormat="1" ht="51" customHeight="1">
      <c r="A86" s="174" t="s">
        <v>385</v>
      </c>
      <c r="B86" s="167" t="s">
        <v>386</v>
      </c>
      <c r="C86" s="111" t="s">
        <v>371</v>
      </c>
      <c r="D86" s="111" t="s">
        <v>27</v>
      </c>
      <c r="E86" s="175" t="s">
        <v>372</v>
      </c>
      <c r="F86" s="113"/>
      <c r="G86" s="113"/>
      <c r="H86" s="113"/>
      <c r="I86" s="138"/>
      <c r="J86" s="113"/>
      <c r="K86" s="113"/>
      <c r="L86" s="138"/>
      <c r="M86" s="115">
        <f t="shared" si="9"/>
        <v>0</v>
      </c>
      <c r="N86" s="113"/>
      <c r="O86" s="113"/>
      <c r="P86" s="113"/>
      <c r="Q86" s="138"/>
      <c r="R86" s="113"/>
      <c r="S86" s="113"/>
      <c r="T86" s="138"/>
      <c r="U86" s="115">
        <f t="shared" si="10"/>
        <v>0</v>
      </c>
      <c r="V86" s="209">
        <v>423500</v>
      </c>
      <c r="W86" s="113"/>
      <c r="X86" s="113"/>
      <c r="Y86" s="138"/>
      <c r="Z86" s="113"/>
      <c r="AA86" s="113"/>
      <c r="AB86" s="138"/>
      <c r="AC86" s="115">
        <f t="shared" si="11"/>
        <v>423500</v>
      </c>
      <c r="AD86" s="209"/>
      <c r="AE86" s="113"/>
      <c r="AF86" s="113"/>
      <c r="AG86" s="138"/>
      <c r="AH86" s="113"/>
      <c r="AI86" s="113"/>
      <c r="AJ86" s="138"/>
      <c r="AK86" s="115">
        <f t="shared" si="12"/>
        <v>0</v>
      </c>
      <c r="AL86" s="209"/>
      <c r="AM86" s="113"/>
      <c r="AN86" s="113"/>
      <c r="AO86" s="138"/>
      <c r="AP86" s="113"/>
      <c r="AQ86" s="113"/>
      <c r="AR86" s="138"/>
      <c r="AS86" s="115">
        <f t="shared" si="14"/>
        <v>0</v>
      </c>
      <c r="AT86" s="116">
        <f t="shared" si="7"/>
        <v>423500</v>
      </c>
      <c r="AU86" s="182" t="s">
        <v>387</v>
      </c>
      <c r="AV86" s="199">
        <v>2021</v>
      </c>
      <c r="AW86" s="111" t="s">
        <v>374</v>
      </c>
      <c r="AX86" s="202"/>
      <c r="AY86" s="202"/>
    </row>
    <row r="87" spans="1:51" s="70" customFormat="1" ht="51" customHeight="1">
      <c r="A87" s="174" t="s">
        <v>388</v>
      </c>
      <c r="B87" s="167" t="s">
        <v>389</v>
      </c>
      <c r="C87" s="111" t="s">
        <v>390</v>
      </c>
      <c r="D87" s="111" t="s">
        <v>27</v>
      </c>
      <c r="E87" s="175" t="s">
        <v>372</v>
      </c>
      <c r="F87" s="113"/>
      <c r="G87" s="113"/>
      <c r="H87" s="113"/>
      <c r="I87" s="138"/>
      <c r="J87" s="113"/>
      <c r="K87" s="113"/>
      <c r="L87" s="138"/>
      <c r="M87" s="115">
        <f t="shared" si="9"/>
        <v>0</v>
      </c>
      <c r="N87" s="113"/>
      <c r="O87" s="113"/>
      <c r="P87" s="113"/>
      <c r="Q87" s="138"/>
      <c r="R87" s="113"/>
      <c r="S87" s="113"/>
      <c r="T87" s="138"/>
      <c r="U87" s="115">
        <f t="shared" si="10"/>
        <v>0</v>
      </c>
      <c r="V87" s="209">
        <v>484000</v>
      </c>
      <c r="W87" s="113"/>
      <c r="X87" s="113"/>
      <c r="Y87" s="138"/>
      <c r="Z87" s="113"/>
      <c r="AA87" s="113"/>
      <c r="AB87" s="138"/>
      <c r="AC87" s="115">
        <f t="shared" si="11"/>
        <v>484000</v>
      </c>
      <c r="AD87" s="209"/>
      <c r="AE87" s="113"/>
      <c r="AF87" s="113"/>
      <c r="AG87" s="138"/>
      <c r="AH87" s="113"/>
      <c r="AI87" s="113"/>
      <c r="AJ87" s="138"/>
      <c r="AK87" s="115">
        <f t="shared" si="12"/>
        <v>0</v>
      </c>
      <c r="AL87" s="209"/>
      <c r="AM87" s="113"/>
      <c r="AN87" s="113"/>
      <c r="AO87" s="138"/>
      <c r="AP87" s="113"/>
      <c r="AQ87" s="113"/>
      <c r="AR87" s="138"/>
      <c r="AS87" s="115">
        <f t="shared" si="14"/>
        <v>0</v>
      </c>
      <c r="AT87" s="116">
        <f t="shared" si="7"/>
        <v>484000</v>
      </c>
      <c r="AU87" s="182" t="s">
        <v>387</v>
      </c>
      <c r="AV87" s="199">
        <v>2021</v>
      </c>
      <c r="AW87" s="111" t="s">
        <v>374</v>
      </c>
      <c r="AX87" s="202"/>
      <c r="AY87" s="202"/>
    </row>
    <row r="88" spans="1:51" s="70" customFormat="1" ht="51">
      <c r="A88" s="174" t="s">
        <v>391</v>
      </c>
      <c r="B88" s="167" t="s">
        <v>392</v>
      </c>
      <c r="C88" s="111" t="s">
        <v>371</v>
      </c>
      <c r="D88" s="111" t="s">
        <v>27</v>
      </c>
      <c r="E88" s="175" t="s">
        <v>372</v>
      </c>
      <c r="F88" s="113"/>
      <c r="G88" s="113"/>
      <c r="H88" s="113"/>
      <c r="I88" s="138"/>
      <c r="J88" s="113"/>
      <c r="K88" s="113"/>
      <c r="L88" s="138"/>
      <c r="M88" s="115">
        <f t="shared" ref="M88:M120" si="15">F88+G88+H88+J88+K88</f>
        <v>0</v>
      </c>
      <c r="N88" s="113"/>
      <c r="O88" s="113"/>
      <c r="P88" s="113"/>
      <c r="Q88" s="138"/>
      <c r="R88" s="113"/>
      <c r="S88" s="113"/>
      <c r="T88" s="138"/>
      <c r="U88" s="115">
        <f t="shared" ref="U88:U120" si="16">N88+O88+P88+R88+S88</f>
        <v>0</v>
      </c>
      <c r="V88" s="209">
        <v>242017.47</v>
      </c>
      <c r="W88" s="113"/>
      <c r="X88" s="113"/>
      <c r="Y88" s="138"/>
      <c r="Z88" s="113"/>
      <c r="AA88" s="113"/>
      <c r="AB88" s="138"/>
      <c r="AC88" s="115">
        <f t="shared" ref="AC88:AC120" si="17">V88+W88+X88+Z88+AA88</f>
        <v>242017.47</v>
      </c>
      <c r="AD88" s="209"/>
      <c r="AE88" s="113"/>
      <c r="AF88" s="113"/>
      <c r="AG88" s="138"/>
      <c r="AH88" s="113"/>
      <c r="AI88" s="113"/>
      <c r="AJ88" s="138"/>
      <c r="AK88" s="115">
        <f t="shared" ref="AK88:AK120" si="18">AD88+AE88+AF88+AH88+AI88</f>
        <v>0</v>
      </c>
      <c r="AL88" s="209"/>
      <c r="AM88" s="113"/>
      <c r="AN88" s="113"/>
      <c r="AO88" s="138"/>
      <c r="AP88" s="113"/>
      <c r="AQ88" s="113"/>
      <c r="AR88" s="138"/>
      <c r="AS88" s="115">
        <f t="shared" si="14"/>
        <v>0</v>
      </c>
      <c r="AT88" s="116">
        <f t="shared" si="7"/>
        <v>242017.47</v>
      </c>
      <c r="AU88" s="182" t="s">
        <v>393</v>
      </c>
      <c r="AV88" s="199">
        <v>2021</v>
      </c>
      <c r="AW88" s="111" t="s">
        <v>374</v>
      </c>
      <c r="AX88" s="202"/>
      <c r="AY88" s="202"/>
    </row>
    <row r="89" spans="1:51" s="70" customFormat="1" ht="51">
      <c r="A89" s="174" t="s">
        <v>394</v>
      </c>
      <c r="B89" s="167" t="s">
        <v>395</v>
      </c>
      <c r="C89" s="111" t="s">
        <v>390</v>
      </c>
      <c r="D89" s="111" t="s">
        <v>27</v>
      </c>
      <c r="E89" s="175" t="s">
        <v>372</v>
      </c>
      <c r="F89" s="113"/>
      <c r="G89" s="113"/>
      <c r="H89" s="113"/>
      <c r="I89" s="138"/>
      <c r="J89" s="113"/>
      <c r="K89" s="113"/>
      <c r="L89" s="138"/>
      <c r="M89" s="115">
        <f t="shared" si="15"/>
        <v>0</v>
      </c>
      <c r="N89" s="113"/>
      <c r="O89" s="113"/>
      <c r="P89" s="113"/>
      <c r="Q89" s="138"/>
      <c r="R89" s="113"/>
      <c r="S89" s="113"/>
      <c r="T89" s="138"/>
      <c r="U89" s="115">
        <f t="shared" si="16"/>
        <v>0</v>
      </c>
      <c r="V89" s="209">
        <v>170643.4</v>
      </c>
      <c r="W89" s="113"/>
      <c r="X89" s="113"/>
      <c r="Y89" s="138"/>
      <c r="Z89" s="113"/>
      <c r="AA89" s="113"/>
      <c r="AB89" s="138"/>
      <c r="AC89" s="115">
        <f t="shared" si="17"/>
        <v>170643.4</v>
      </c>
      <c r="AD89" s="209"/>
      <c r="AE89" s="113"/>
      <c r="AF89" s="113"/>
      <c r="AG89" s="138"/>
      <c r="AH89" s="113"/>
      <c r="AI89" s="113"/>
      <c r="AJ89" s="138"/>
      <c r="AK89" s="115">
        <f t="shared" si="18"/>
        <v>0</v>
      </c>
      <c r="AL89" s="209"/>
      <c r="AM89" s="113"/>
      <c r="AN89" s="113"/>
      <c r="AO89" s="138"/>
      <c r="AP89" s="113"/>
      <c r="AQ89" s="113"/>
      <c r="AR89" s="138"/>
      <c r="AS89" s="115">
        <f t="shared" si="14"/>
        <v>0</v>
      </c>
      <c r="AT89" s="116">
        <f t="shared" si="7"/>
        <v>170643.4</v>
      </c>
      <c r="AU89" s="182" t="s">
        <v>396</v>
      </c>
      <c r="AV89" s="199">
        <v>2021</v>
      </c>
      <c r="AW89" s="111" t="s">
        <v>374</v>
      </c>
      <c r="AX89" s="202"/>
      <c r="AY89" s="202"/>
    </row>
    <row r="90" spans="1:51" s="70" customFormat="1" ht="63.75">
      <c r="A90" s="174" t="s">
        <v>397</v>
      </c>
      <c r="B90" s="167" t="s">
        <v>398</v>
      </c>
      <c r="C90" s="111" t="s">
        <v>181</v>
      </c>
      <c r="D90" s="111" t="s">
        <v>37</v>
      </c>
      <c r="E90" s="175" t="s">
        <v>173</v>
      </c>
      <c r="F90" s="113"/>
      <c r="G90" s="113"/>
      <c r="H90" s="113"/>
      <c r="I90" s="138"/>
      <c r="J90" s="113"/>
      <c r="K90" s="113"/>
      <c r="L90" s="138"/>
      <c r="M90" s="115">
        <f t="shared" si="15"/>
        <v>0</v>
      </c>
      <c r="N90" s="113"/>
      <c r="O90" s="113"/>
      <c r="P90" s="113"/>
      <c r="Q90" s="138"/>
      <c r="R90" s="113"/>
      <c r="S90" s="113"/>
      <c r="T90" s="138"/>
      <c r="U90" s="115">
        <f t="shared" si="16"/>
        <v>0</v>
      </c>
      <c r="V90" s="113">
        <f>10500+6762</f>
        <v>17262</v>
      </c>
      <c r="W90" s="113"/>
      <c r="X90" s="113"/>
      <c r="Y90" s="138"/>
      <c r="Z90" s="113"/>
      <c r="AA90" s="113"/>
      <c r="AB90" s="138"/>
      <c r="AC90" s="115">
        <f t="shared" si="17"/>
        <v>17262</v>
      </c>
      <c r="AD90" s="113"/>
      <c r="AE90" s="113"/>
      <c r="AF90" s="113"/>
      <c r="AG90" s="138"/>
      <c r="AH90" s="113"/>
      <c r="AI90" s="113"/>
      <c r="AJ90" s="138"/>
      <c r="AK90" s="115">
        <f t="shared" si="18"/>
        <v>0</v>
      </c>
      <c r="AL90" s="113"/>
      <c r="AM90" s="113"/>
      <c r="AN90" s="113"/>
      <c r="AO90" s="138"/>
      <c r="AP90" s="113"/>
      <c r="AQ90" s="113"/>
      <c r="AR90" s="138"/>
      <c r="AS90" s="115">
        <f t="shared" si="14"/>
        <v>0</v>
      </c>
      <c r="AT90" s="116">
        <f t="shared" si="7"/>
        <v>17262</v>
      </c>
      <c r="AU90" s="182" t="s">
        <v>399</v>
      </c>
      <c r="AV90" s="199">
        <v>2021</v>
      </c>
      <c r="AW90" s="111" t="s">
        <v>317</v>
      </c>
      <c r="AX90" s="202"/>
      <c r="AY90" s="202"/>
    </row>
    <row r="91" spans="1:51" s="70" customFormat="1" ht="63.75">
      <c r="A91" s="174" t="s">
        <v>400</v>
      </c>
      <c r="B91" s="167" t="s">
        <v>401</v>
      </c>
      <c r="C91" s="111" t="s">
        <v>181</v>
      </c>
      <c r="D91" s="111" t="s">
        <v>37</v>
      </c>
      <c r="E91" s="175" t="s">
        <v>106</v>
      </c>
      <c r="F91" s="113"/>
      <c r="G91" s="113"/>
      <c r="H91" s="113"/>
      <c r="I91" s="138"/>
      <c r="J91" s="113"/>
      <c r="K91" s="113"/>
      <c r="L91" s="138"/>
      <c r="M91" s="115">
        <f t="shared" si="15"/>
        <v>0</v>
      </c>
      <c r="N91" s="113"/>
      <c r="O91" s="113"/>
      <c r="P91" s="113"/>
      <c r="Q91" s="138"/>
      <c r="R91" s="113"/>
      <c r="S91" s="113"/>
      <c r="T91" s="138"/>
      <c r="U91" s="115">
        <f t="shared" si="16"/>
        <v>0</v>
      </c>
      <c r="V91" s="113">
        <v>50000</v>
      </c>
      <c r="W91" s="113"/>
      <c r="X91" s="113"/>
      <c r="Y91" s="138"/>
      <c r="Z91" s="113"/>
      <c r="AA91" s="113"/>
      <c r="AB91" s="138"/>
      <c r="AC91" s="115">
        <f t="shared" si="17"/>
        <v>50000</v>
      </c>
      <c r="AD91" s="113"/>
      <c r="AE91" s="113"/>
      <c r="AF91" s="113"/>
      <c r="AG91" s="138"/>
      <c r="AH91" s="113"/>
      <c r="AI91" s="113"/>
      <c r="AJ91" s="138"/>
      <c r="AK91" s="115">
        <f t="shared" si="18"/>
        <v>0</v>
      </c>
      <c r="AL91" s="113"/>
      <c r="AM91" s="113"/>
      <c r="AN91" s="113"/>
      <c r="AO91" s="138"/>
      <c r="AP91" s="113"/>
      <c r="AQ91" s="113"/>
      <c r="AR91" s="138"/>
      <c r="AS91" s="115">
        <f t="shared" si="14"/>
        <v>0</v>
      </c>
      <c r="AT91" s="116">
        <f t="shared" si="7"/>
        <v>50000</v>
      </c>
      <c r="AU91" s="182" t="s">
        <v>402</v>
      </c>
      <c r="AV91" s="199">
        <v>2020</v>
      </c>
      <c r="AW91" s="111" t="s">
        <v>317</v>
      </c>
      <c r="AX91" s="142" t="s">
        <v>33</v>
      </c>
      <c r="AY91" s="137" t="s">
        <v>183</v>
      </c>
    </row>
    <row r="92" spans="1:51" s="70" customFormat="1" ht="63.75">
      <c r="A92" s="174" t="s">
        <v>403</v>
      </c>
      <c r="B92" s="167" t="s">
        <v>404</v>
      </c>
      <c r="C92" s="111" t="s">
        <v>181</v>
      </c>
      <c r="D92" s="111" t="s">
        <v>37</v>
      </c>
      <c r="E92" s="175" t="s">
        <v>106</v>
      </c>
      <c r="F92" s="113"/>
      <c r="G92" s="113"/>
      <c r="H92" s="113"/>
      <c r="I92" s="138"/>
      <c r="J92" s="113"/>
      <c r="K92" s="113"/>
      <c r="L92" s="138"/>
      <c r="M92" s="115">
        <f t="shared" si="15"/>
        <v>0</v>
      </c>
      <c r="N92" s="113"/>
      <c r="O92" s="113"/>
      <c r="P92" s="113"/>
      <c r="Q92" s="138"/>
      <c r="R92" s="113"/>
      <c r="S92" s="113"/>
      <c r="T92" s="138"/>
      <c r="U92" s="115">
        <f t="shared" si="16"/>
        <v>0</v>
      </c>
      <c r="V92" s="113">
        <v>50000</v>
      </c>
      <c r="W92" s="113"/>
      <c r="X92" s="113"/>
      <c r="Y92" s="138"/>
      <c r="Z92" s="113"/>
      <c r="AA92" s="113"/>
      <c r="AB92" s="138"/>
      <c r="AC92" s="115">
        <f t="shared" si="17"/>
        <v>50000</v>
      </c>
      <c r="AD92" s="113"/>
      <c r="AE92" s="113"/>
      <c r="AF92" s="113"/>
      <c r="AG92" s="138"/>
      <c r="AH92" s="113"/>
      <c r="AI92" s="113"/>
      <c r="AJ92" s="138"/>
      <c r="AK92" s="115">
        <f t="shared" si="18"/>
        <v>0</v>
      </c>
      <c r="AL92" s="113"/>
      <c r="AM92" s="113"/>
      <c r="AN92" s="113"/>
      <c r="AO92" s="138"/>
      <c r="AP92" s="113"/>
      <c r="AQ92" s="113"/>
      <c r="AR92" s="138"/>
      <c r="AS92" s="115">
        <f t="shared" si="14"/>
        <v>0</v>
      </c>
      <c r="AT92" s="116">
        <f t="shared" si="7"/>
        <v>50000</v>
      </c>
      <c r="AU92" s="182" t="s">
        <v>405</v>
      </c>
      <c r="AV92" s="199">
        <v>2021</v>
      </c>
      <c r="AW92" s="111" t="s">
        <v>317</v>
      </c>
      <c r="AX92" s="202"/>
      <c r="AY92" s="202"/>
    </row>
    <row r="93" spans="1:51" s="70" customFormat="1" ht="51" customHeight="1">
      <c r="A93" s="174" t="s">
        <v>406</v>
      </c>
      <c r="B93" s="167" t="s">
        <v>407</v>
      </c>
      <c r="C93" s="111" t="s">
        <v>181</v>
      </c>
      <c r="D93" s="111" t="s">
        <v>37</v>
      </c>
      <c r="E93" s="175" t="s">
        <v>173</v>
      </c>
      <c r="F93" s="113"/>
      <c r="G93" s="113"/>
      <c r="H93" s="113"/>
      <c r="I93" s="138"/>
      <c r="J93" s="113"/>
      <c r="K93" s="113"/>
      <c r="L93" s="138"/>
      <c r="M93" s="115">
        <f t="shared" si="15"/>
        <v>0</v>
      </c>
      <c r="N93" s="113"/>
      <c r="O93" s="113"/>
      <c r="P93" s="113"/>
      <c r="Q93" s="138"/>
      <c r="R93" s="113"/>
      <c r="S93" s="113"/>
      <c r="T93" s="138"/>
      <c r="U93" s="115">
        <f t="shared" si="16"/>
        <v>0</v>
      </c>
      <c r="V93" s="113">
        <f>10000+9299</f>
        <v>19299</v>
      </c>
      <c r="W93" s="113"/>
      <c r="X93" s="113"/>
      <c r="Y93" s="138"/>
      <c r="Z93" s="113"/>
      <c r="AA93" s="113"/>
      <c r="AB93" s="138"/>
      <c r="AC93" s="115">
        <f t="shared" si="17"/>
        <v>19299</v>
      </c>
      <c r="AD93" s="113"/>
      <c r="AE93" s="113"/>
      <c r="AF93" s="113"/>
      <c r="AG93" s="138"/>
      <c r="AH93" s="113"/>
      <c r="AI93" s="113"/>
      <c r="AJ93" s="138"/>
      <c r="AK93" s="115">
        <f t="shared" si="18"/>
        <v>0</v>
      </c>
      <c r="AL93" s="113"/>
      <c r="AM93" s="113"/>
      <c r="AN93" s="113"/>
      <c r="AO93" s="138"/>
      <c r="AP93" s="113"/>
      <c r="AQ93" s="113"/>
      <c r="AR93" s="138"/>
      <c r="AS93" s="115">
        <f t="shared" si="14"/>
        <v>0</v>
      </c>
      <c r="AT93" s="116">
        <f t="shared" si="7"/>
        <v>19299</v>
      </c>
      <c r="AU93" s="182" t="s">
        <v>408</v>
      </c>
      <c r="AV93" s="199">
        <v>2021</v>
      </c>
      <c r="AW93" s="111" t="s">
        <v>317</v>
      </c>
      <c r="AX93" s="202"/>
      <c r="AY93" s="202"/>
    </row>
    <row r="94" spans="1:51" s="70" customFormat="1" ht="51" customHeight="1">
      <c r="A94" s="174" t="s">
        <v>409</v>
      </c>
      <c r="B94" s="167" t="s">
        <v>410</v>
      </c>
      <c r="C94" s="111" t="s">
        <v>181</v>
      </c>
      <c r="D94" s="111" t="s">
        <v>37</v>
      </c>
      <c r="E94" s="175" t="s">
        <v>411</v>
      </c>
      <c r="F94" s="113"/>
      <c r="G94" s="113"/>
      <c r="H94" s="113"/>
      <c r="I94" s="138"/>
      <c r="J94" s="113"/>
      <c r="K94" s="113"/>
      <c r="L94" s="138"/>
      <c r="M94" s="115">
        <f t="shared" si="15"/>
        <v>0</v>
      </c>
      <c r="N94" s="113"/>
      <c r="O94" s="113"/>
      <c r="P94" s="113"/>
      <c r="Q94" s="138"/>
      <c r="R94" s="113"/>
      <c r="S94" s="113"/>
      <c r="T94" s="138"/>
      <c r="U94" s="115">
        <f t="shared" si="16"/>
        <v>0</v>
      </c>
      <c r="V94" s="113">
        <v>9510</v>
      </c>
      <c r="W94" s="113"/>
      <c r="X94" s="113"/>
      <c r="Y94" s="138"/>
      <c r="Z94" s="113"/>
      <c r="AA94" s="113"/>
      <c r="AB94" s="138"/>
      <c r="AC94" s="115">
        <f t="shared" si="17"/>
        <v>9510</v>
      </c>
      <c r="AD94" s="113"/>
      <c r="AE94" s="113"/>
      <c r="AF94" s="113"/>
      <c r="AG94" s="138"/>
      <c r="AH94" s="113"/>
      <c r="AI94" s="113"/>
      <c r="AJ94" s="138"/>
      <c r="AK94" s="115">
        <f t="shared" si="18"/>
        <v>0</v>
      </c>
      <c r="AL94" s="113"/>
      <c r="AM94" s="113"/>
      <c r="AN94" s="113"/>
      <c r="AO94" s="138"/>
      <c r="AP94" s="113"/>
      <c r="AQ94" s="113"/>
      <c r="AR94" s="138"/>
      <c r="AS94" s="115">
        <f t="shared" si="14"/>
        <v>0</v>
      </c>
      <c r="AT94" s="116">
        <f t="shared" si="7"/>
        <v>9510</v>
      </c>
      <c r="AU94" s="182" t="s">
        <v>412</v>
      </c>
      <c r="AV94" s="199">
        <v>2021</v>
      </c>
      <c r="AW94" s="111" t="s">
        <v>317</v>
      </c>
      <c r="AX94" s="202"/>
      <c r="AY94" s="202"/>
    </row>
    <row r="95" spans="1:51" s="70" customFormat="1" ht="63.75">
      <c r="A95" s="174" t="s">
        <v>413</v>
      </c>
      <c r="B95" s="167" t="s">
        <v>414</v>
      </c>
      <c r="C95" s="111" t="s">
        <v>181</v>
      </c>
      <c r="D95" s="111" t="s">
        <v>37</v>
      </c>
      <c r="E95" s="175" t="s">
        <v>173</v>
      </c>
      <c r="F95" s="113"/>
      <c r="G95" s="113"/>
      <c r="H95" s="113"/>
      <c r="I95" s="138"/>
      <c r="J95" s="113"/>
      <c r="K95" s="113"/>
      <c r="L95" s="138"/>
      <c r="M95" s="115">
        <f t="shared" si="15"/>
        <v>0</v>
      </c>
      <c r="N95" s="113"/>
      <c r="O95" s="113"/>
      <c r="P95" s="113"/>
      <c r="Q95" s="138"/>
      <c r="R95" s="113"/>
      <c r="S95" s="113"/>
      <c r="T95" s="138"/>
      <c r="U95" s="115">
        <f t="shared" si="16"/>
        <v>0</v>
      </c>
      <c r="V95" s="113">
        <v>30000</v>
      </c>
      <c r="W95" s="113"/>
      <c r="X95" s="113"/>
      <c r="Y95" s="138"/>
      <c r="Z95" s="113"/>
      <c r="AA95" s="113"/>
      <c r="AB95" s="138"/>
      <c r="AC95" s="115">
        <f t="shared" si="17"/>
        <v>30000</v>
      </c>
      <c r="AD95" s="113"/>
      <c r="AE95" s="113"/>
      <c r="AF95" s="113"/>
      <c r="AG95" s="138"/>
      <c r="AH95" s="113"/>
      <c r="AI95" s="113"/>
      <c r="AJ95" s="138"/>
      <c r="AK95" s="115">
        <f t="shared" si="18"/>
        <v>0</v>
      </c>
      <c r="AL95" s="113"/>
      <c r="AM95" s="113"/>
      <c r="AN95" s="113"/>
      <c r="AO95" s="138"/>
      <c r="AP95" s="113"/>
      <c r="AQ95" s="113"/>
      <c r="AR95" s="138"/>
      <c r="AS95" s="115">
        <f t="shared" si="14"/>
        <v>0</v>
      </c>
      <c r="AT95" s="116">
        <f t="shared" si="7"/>
        <v>30000</v>
      </c>
      <c r="AU95" s="182" t="s">
        <v>415</v>
      </c>
      <c r="AV95" s="199">
        <v>2021</v>
      </c>
      <c r="AW95" s="111" t="s">
        <v>317</v>
      </c>
      <c r="AX95" s="202"/>
      <c r="AY95" s="202"/>
    </row>
    <row r="96" spans="1:51" s="70" customFormat="1" ht="63.75">
      <c r="A96" s="174" t="s">
        <v>416</v>
      </c>
      <c r="B96" s="167" t="s">
        <v>417</v>
      </c>
      <c r="C96" s="111" t="s">
        <v>181</v>
      </c>
      <c r="D96" s="111" t="s">
        <v>37</v>
      </c>
      <c r="E96" s="175" t="s">
        <v>106</v>
      </c>
      <c r="F96" s="113"/>
      <c r="G96" s="113"/>
      <c r="H96" s="113"/>
      <c r="I96" s="138"/>
      <c r="J96" s="113"/>
      <c r="K96" s="113"/>
      <c r="L96" s="138"/>
      <c r="M96" s="115">
        <f t="shared" si="15"/>
        <v>0</v>
      </c>
      <c r="N96" s="113"/>
      <c r="O96" s="113"/>
      <c r="P96" s="113"/>
      <c r="Q96" s="138"/>
      <c r="R96" s="113"/>
      <c r="S96" s="113"/>
      <c r="T96" s="138"/>
      <c r="U96" s="115">
        <f t="shared" si="16"/>
        <v>0</v>
      </c>
      <c r="V96" s="113">
        <v>15000</v>
      </c>
      <c r="W96" s="113"/>
      <c r="X96" s="113"/>
      <c r="Y96" s="138"/>
      <c r="Z96" s="113"/>
      <c r="AA96" s="113"/>
      <c r="AB96" s="138"/>
      <c r="AC96" s="115">
        <f t="shared" si="17"/>
        <v>15000</v>
      </c>
      <c r="AD96" s="113"/>
      <c r="AE96" s="113"/>
      <c r="AF96" s="113"/>
      <c r="AG96" s="138"/>
      <c r="AH96" s="113"/>
      <c r="AI96" s="113"/>
      <c r="AJ96" s="138"/>
      <c r="AK96" s="115">
        <f t="shared" si="18"/>
        <v>0</v>
      </c>
      <c r="AL96" s="113"/>
      <c r="AM96" s="113"/>
      <c r="AN96" s="113"/>
      <c r="AO96" s="138"/>
      <c r="AP96" s="113"/>
      <c r="AQ96" s="113"/>
      <c r="AR96" s="138"/>
      <c r="AS96" s="115">
        <f t="shared" si="14"/>
        <v>0</v>
      </c>
      <c r="AT96" s="116">
        <f t="shared" si="7"/>
        <v>15000</v>
      </c>
      <c r="AU96" s="182" t="s">
        <v>418</v>
      </c>
      <c r="AV96" s="199">
        <v>2021</v>
      </c>
      <c r="AW96" s="111" t="s">
        <v>317</v>
      </c>
      <c r="AX96" s="202"/>
      <c r="AY96" s="202"/>
    </row>
    <row r="97" spans="1:51" s="70" customFormat="1" ht="108" customHeight="1">
      <c r="A97" s="174" t="s">
        <v>419</v>
      </c>
      <c r="B97" s="167" t="s">
        <v>420</v>
      </c>
      <c r="C97" s="111" t="s">
        <v>181</v>
      </c>
      <c r="D97" s="111" t="s">
        <v>37</v>
      </c>
      <c r="E97" s="615" t="s">
        <v>173</v>
      </c>
      <c r="F97" s="113"/>
      <c r="G97" s="113"/>
      <c r="H97" s="113"/>
      <c r="I97" s="138"/>
      <c r="J97" s="113"/>
      <c r="K97" s="113"/>
      <c r="L97" s="138"/>
      <c r="M97" s="118">
        <f t="shared" si="15"/>
        <v>0</v>
      </c>
      <c r="N97" s="113"/>
      <c r="O97" s="113"/>
      <c r="P97" s="113"/>
      <c r="Q97" s="138"/>
      <c r="R97" s="113"/>
      <c r="S97" s="113"/>
      <c r="T97" s="138"/>
      <c r="U97" s="118">
        <f t="shared" si="16"/>
        <v>0</v>
      </c>
      <c r="V97" s="113"/>
      <c r="W97" s="113"/>
      <c r="X97" s="113"/>
      <c r="Y97" s="138"/>
      <c r="Z97" s="113"/>
      <c r="AA97" s="113"/>
      <c r="AB97" s="138"/>
      <c r="AC97" s="118">
        <f t="shared" si="17"/>
        <v>0</v>
      </c>
      <c r="AD97" s="113">
        <v>56250</v>
      </c>
      <c r="AE97" s="113">
        <v>318750</v>
      </c>
      <c r="AF97" s="113"/>
      <c r="AG97" s="138"/>
      <c r="AH97" s="113"/>
      <c r="AI97" s="113"/>
      <c r="AJ97" s="138"/>
      <c r="AK97" s="118">
        <f t="shared" si="18"/>
        <v>375000</v>
      </c>
      <c r="AL97" s="113"/>
      <c r="AM97" s="113"/>
      <c r="AN97" s="113"/>
      <c r="AO97" s="138"/>
      <c r="AP97" s="113"/>
      <c r="AQ97" s="113"/>
      <c r="AR97" s="138"/>
      <c r="AS97" s="118">
        <f t="shared" si="14"/>
        <v>0</v>
      </c>
      <c r="AT97" s="116">
        <f t="shared" si="7"/>
        <v>375000</v>
      </c>
      <c r="AU97" s="182" t="s">
        <v>421</v>
      </c>
      <c r="AV97" s="616">
        <v>2021</v>
      </c>
      <c r="AW97" s="111" t="s">
        <v>317</v>
      </c>
      <c r="AX97" s="202"/>
      <c r="AY97" s="202"/>
    </row>
    <row r="98" spans="1:51" s="151" customFormat="1" ht="25.5" customHeight="1">
      <c r="A98" s="726" t="s">
        <v>2004</v>
      </c>
      <c r="B98" s="727"/>
      <c r="C98" s="727"/>
      <c r="D98" s="727"/>
      <c r="E98" s="727"/>
      <c r="F98" s="727"/>
      <c r="G98" s="727"/>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c r="AH98" s="727"/>
      <c r="AI98" s="727"/>
      <c r="AJ98" s="727"/>
      <c r="AK98" s="727"/>
      <c r="AL98" s="727"/>
      <c r="AM98" s="727"/>
      <c r="AN98" s="727"/>
      <c r="AO98" s="727"/>
      <c r="AP98" s="727"/>
      <c r="AQ98" s="727"/>
      <c r="AR98" s="727"/>
      <c r="AS98" s="727"/>
      <c r="AT98" s="727"/>
      <c r="AU98" s="727"/>
      <c r="AV98" s="727"/>
      <c r="AW98" s="727"/>
      <c r="AX98" s="727"/>
      <c r="AY98" s="727"/>
    </row>
    <row r="99" spans="1:51" s="70" customFormat="1" ht="63.75">
      <c r="A99" s="174" t="s">
        <v>422</v>
      </c>
      <c r="B99" s="167" t="s">
        <v>423</v>
      </c>
      <c r="C99" s="111" t="s">
        <v>181</v>
      </c>
      <c r="D99" s="111" t="s">
        <v>37</v>
      </c>
      <c r="E99" s="175" t="s">
        <v>173</v>
      </c>
      <c r="F99" s="113"/>
      <c r="G99" s="113"/>
      <c r="H99" s="113"/>
      <c r="I99" s="138"/>
      <c r="J99" s="113"/>
      <c r="K99" s="113"/>
      <c r="L99" s="138"/>
      <c r="M99" s="115">
        <f t="shared" si="15"/>
        <v>0</v>
      </c>
      <c r="N99" s="113"/>
      <c r="O99" s="113"/>
      <c r="P99" s="113"/>
      <c r="Q99" s="138"/>
      <c r="R99" s="113"/>
      <c r="S99" s="113"/>
      <c r="T99" s="138"/>
      <c r="U99" s="115">
        <f t="shared" si="16"/>
        <v>0</v>
      </c>
      <c r="V99" s="113">
        <v>9450</v>
      </c>
      <c r="W99" s="113"/>
      <c r="X99" s="113"/>
      <c r="Y99" s="138"/>
      <c r="Z99" s="113"/>
      <c r="AA99" s="113"/>
      <c r="AB99" s="138"/>
      <c r="AC99" s="115">
        <f t="shared" si="17"/>
        <v>9450</v>
      </c>
      <c r="AD99" s="113"/>
      <c r="AE99" s="113"/>
      <c r="AF99" s="113"/>
      <c r="AG99" s="138"/>
      <c r="AH99" s="113"/>
      <c r="AI99" s="113"/>
      <c r="AJ99" s="138"/>
      <c r="AK99" s="115">
        <f t="shared" si="18"/>
        <v>0</v>
      </c>
      <c r="AL99" s="113"/>
      <c r="AM99" s="113"/>
      <c r="AN99" s="113"/>
      <c r="AO99" s="138"/>
      <c r="AP99" s="113"/>
      <c r="AQ99" s="113"/>
      <c r="AR99" s="138"/>
      <c r="AS99" s="115">
        <f t="shared" ref="AS99:AS162" si="19">AL99+AM99+AN99+AP99+AQ99</f>
        <v>0</v>
      </c>
      <c r="AT99" s="116">
        <f t="shared" si="7"/>
        <v>9450</v>
      </c>
      <c r="AU99" s="182" t="s">
        <v>424</v>
      </c>
      <c r="AV99" s="199">
        <v>2021</v>
      </c>
      <c r="AW99" s="111" t="s">
        <v>317</v>
      </c>
      <c r="AX99" s="202"/>
      <c r="AY99" s="202"/>
    </row>
    <row r="100" spans="1:51" s="70" customFormat="1" ht="63.75">
      <c r="A100" s="174" t="s">
        <v>425</v>
      </c>
      <c r="B100" s="167" t="s">
        <v>426</v>
      </c>
      <c r="C100" s="111" t="s">
        <v>181</v>
      </c>
      <c r="D100" s="111" t="s">
        <v>37</v>
      </c>
      <c r="E100" s="175" t="s">
        <v>173</v>
      </c>
      <c r="F100" s="113"/>
      <c r="G100" s="113"/>
      <c r="H100" s="113"/>
      <c r="I100" s="138"/>
      <c r="J100" s="113"/>
      <c r="K100" s="113"/>
      <c r="L100" s="138"/>
      <c r="M100" s="115">
        <f t="shared" si="15"/>
        <v>0</v>
      </c>
      <c r="N100" s="113"/>
      <c r="O100" s="113"/>
      <c r="P100" s="113"/>
      <c r="Q100" s="138"/>
      <c r="R100" s="113"/>
      <c r="S100" s="113"/>
      <c r="T100" s="138"/>
      <c r="U100" s="115">
        <f t="shared" si="16"/>
        <v>0</v>
      </c>
      <c r="V100" s="113">
        <v>11430</v>
      </c>
      <c r="W100" s="113"/>
      <c r="X100" s="113"/>
      <c r="Y100" s="138"/>
      <c r="Z100" s="113"/>
      <c r="AA100" s="113"/>
      <c r="AB100" s="138"/>
      <c r="AC100" s="115">
        <f t="shared" si="17"/>
        <v>11430</v>
      </c>
      <c r="AD100" s="113"/>
      <c r="AE100" s="113"/>
      <c r="AF100" s="113"/>
      <c r="AG100" s="138"/>
      <c r="AH100" s="113"/>
      <c r="AI100" s="113"/>
      <c r="AJ100" s="138"/>
      <c r="AK100" s="115">
        <f t="shared" si="18"/>
        <v>0</v>
      </c>
      <c r="AL100" s="113"/>
      <c r="AM100" s="113"/>
      <c r="AN100" s="113"/>
      <c r="AO100" s="138"/>
      <c r="AP100" s="113"/>
      <c r="AQ100" s="113"/>
      <c r="AR100" s="138"/>
      <c r="AS100" s="115">
        <f t="shared" si="19"/>
        <v>0</v>
      </c>
      <c r="AT100" s="116">
        <f t="shared" si="7"/>
        <v>11430</v>
      </c>
      <c r="AU100" s="182" t="s">
        <v>427</v>
      </c>
      <c r="AV100" s="199">
        <v>2021</v>
      </c>
      <c r="AW100" s="111" t="s">
        <v>317</v>
      </c>
      <c r="AX100" s="202"/>
      <c r="AY100" s="202"/>
    </row>
    <row r="101" spans="1:51" s="70" customFormat="1" ht="51" customHeight="1">
      <c r="A101" s="174" t="s">
        <v>428</v>
      </c>
      <c r="B101" s="167" t="s">
        <v>429</v>
      </c>
      <c r="C101" s="111" t="s">
        <v>181</v>
      </c>
      <c r="D101" s="111" t="s">
        <v>37</v>
      </c>
      <c r="E101" s="175" t="s">
        <v>173</v>
      </c>
      <c r="F101" s="113"/>
      <c r="G101" s="113"/>
      <c r="H101" s="113"/>
      <c r="I101" s="138"/>
      <c r="J101" s="113"/>
      <c r="K101" s="113"/>
      <c r="L101" s="138"/>
      <c r="M101" s="115">
        <f t="shared" si="15"/>
        <v>0</v>
      </c>
      <c r="N101" s="113"/>
      <c r="O101" s="113"/>
      <c r="P101" s="113"/>
      <c r="Q101" s="138"/>
      <c r="R101" s="113"/>
      <c r="S101" s="113"/>
      <c r="T101" s="138"/>
      <c r="U101" s="115">
        <f t="shared" si="16"/>
        <v>0</v>
      </c>
      <c r="V101" s="113">
        <v>55000</v>
      </c>
      <c r="W101" s="113"/>
      <c r="X101" s="113"/>
      <c r="Y101" s="138"/>
      <c r="Z101" s="113"/>
      <c r="AA101" s="113"/>
      <c r="AB101" s="138"/>
      <c r="AC101" s="115">
        <f t="shared" si="17"/>
        <v>55000</v>
      </c>
      <c r="AD101" s="113"/>
      <c r="AE101" s="113"/>
      <c r="AF101" s="113"/>
      <c r="AG101" s="138"/>
      <c r="AH101" s="113"/>
      <c r="AI101" s="113"/>
      <c r="AJ101" s="138"/>
      <c r="AK101" s="115">
        <f t="shared" si="18"/>
        <v>0</v>
      </c>
      <c r="AL101" s="113"/>
      <c r="AM101" s="113"/>
      <c r="AN101" s="113"/>
      <c r="AO101" s="138"/>
      <c r="AP101" s="113"/>
      <c r="AQ101" s="113"/>
      <c r="AR101" s="138"/>
      <c r="AS101" s="115">
        <f t="shared" si="19"/>
        <v>0</v>
      </c>
      <c r="AT101" s="116">
        <f t="shared" ref="AT101:AT168" si="20">AC101+U101+M101+AK101+AS101</f>
        <v>55000</v>
      </c>
      <c r="AU101" s="182" t="s">
        <v>430</v>
      </c>
      <c r="AV101" s="199">
        <v>2021</v>
      </c>
      <c r="AW101" s="111" t="s">
        <v>317</v>
      </c>
      <c r="AX101" s="202"/>
      <c r="AY101" s="202"/>
    </row>
    <row r="102" spans="1:51" s="70" customFormat="1" ht="63.75">
      <c r="A102" s="174" t="s">
        <v>431</v>
      </c>
      <c r="B102" s="167" t="s">
        <v>432</v>
      </c>
      <c r="C102" s="111" t="s">
        <v>181</v>
      </c>
      <c r="D102" s="111" t="s">
        <v>37</v>
      </c>
      <c r="E102" s="175" t="s">
        <v>173</v>
      </c>
      <c r="F102" s="113"/>
      <c r="G102" s="113"/>
      <c r="H102" s="113"/>
      <c r="I102" s="138"/>
      <c r="J102" s="113"/>
      <c r="K102" s="113"/>
      <c r="L102" s="138"/>
      <c r="M102" s="115">
        <f t="shared" si="15"/>
        <v>0</v>
      </c>
      <c r="N102" s="113"/>
      <c r="O102" s="113"/>
      <c r="P102" s="113"/>
      <c r="Q102" s="138"/>
      <c r="R102" s="113"/>
      <c r="S102" s="113"/>
      <c r="T102" s="138"/>
      <c r="U102" s="115">
        <f t="shared" si="16"/>
        <v>0</v>
      </c>
      <c r="V102" s="113">
        <v>14000</v>
      </c>
      <c r="W102" s="113"/>
      <c r="X102" s="113"/>
      <c r="Y102" s="138"/>
      <c r="Z102" s="113"/>
      <c r="AA102" s="113"/>
      <c r="AB102" s="138"/>
      <c r="AC102" s="115">
        <f t="shared" si="17"/>
        <v>14000</v>
      </c>
      <c r="AD102" s="113"/>
      <c r="AE102" s="113"/>
      <c r="AF102" s="113"/>
      <c r="AG102" s="138"/>
      <c r="AH102" s="113"/>
      <c r="AI102" s="113"/>
      <c r="AJ102" s="138"/>
      <c r="AK102" s="115">
        <f t="shared" si="18"/>
        <v>0</v>
      </c>
      <c r="AL102" s="113"/>
      <c r="AM102" s="113"/>
      <c r="AN102" s="113"/>
      <c r="AO102" s="138"/>
      <c r="AP102" s="113"/>
      <c r="AQ102" s="113"/>
      <c r="AR102" s="138"/>
      <c r="AS102" s="115">
        <f t="shared" si="19"/>
        <v>0</v>
      </c>
      <c r="AT102" s="116">
        <f t="shared" si="20"/>
        <v>14000</v>
      </c>
      <c r="AU102" s="182" t="s">
        <v>433</v>
      </c>
      <c r="AV102" s="199">
        <v>2021</v>
      </c>
      <c r="AW102" s="111" t="s">
        <v>317</v>
      </c>
      <c r="AX102" s="202"/>
      <c r="AY102" s="202"/>
    </row>
    <row r="103" spans="1:51" s="70" customFormat="1" ht="63.75">
      <c r="A103" s="174" t="s">
        <v>434</v>
      </c>
      <c r="B103" s="182" t="s">
        <v>435</v>
      </c>
      <c r="C103" s="111" t="s">
        <v>181</v>
      </c>
      <c r="D103" s="111" t="s">
        <v>37</v>
      </c>
      <c r="E103" s="175" t="s">
        <v>173</v>
      </c>
      <c r="F103" s="113"/>
      <c r="G103" s="113"/>
      <c r="H103" s="113"/>
      <c r="I103" s="138"/>
      <c r="J103" s="113"/>
      <c r="K103" s="113"/>
      <c r="L103" s="138"/>
      <c r="M103" s="115">
        <f t="shared" si="15"/>
        <v>0</v>
      </c>
      <c r="N103" s="113"/>
      <c r="O103" s="113"/>
      <c r="P103" s="113"/>
      <c r="Q103" s="138"/>
      <c r="R103" s="113"/>
      <c r="S103" s="113"/>
      <c r="T103" s="138"/>
      <c r="U103" s="115">
        <f t="shared" si="16"/>
        <v>0</v>
      </c>
      <c r="V103" s="113">
        <v>38000</v>
      </c>
      <c r="W103" s="113"/>
      <c r="X103" s="113"/>
      <c r="Y103" s="138"/>
      <c r="Z103" s="113"/>
      <c r="AA103" s="113"/>
      <c r="AB103" s="138"/>
      <c r="AC103" s="115">
        <f t="shared" si="17"/>
        <v>38000</v>
      </c>
      <c r="AD103" s="113"/>
      <c r="AE103" s="113"/>
      <c r="AF103" s="113"/>
      <c r="AG103" s="138"/>
      <c r="AH103" s="113"/>
      <c r="AI103" s="113"/>
      <c r="AJ103" s="138"/>
      <c r="AK103" s="115">
        <f t="shared" si="18"/>
        <v>0</v>
      </c>
      <c r="AL103" s="113"/>
      <c r="AM103" s="113"/>
      <c r="AN103" s="113"/>
      <c r="AO103" s="138"/>
      <c r="AP103" s="113"/>
      <c r="AQ103" s="113"/>
      <c r="AR103" s="138"/>
      <c r="AS103" s="115">
        <f t="shared" si="19"/>
        <v>0</v>
      </c>
      <c r="AT103" s="116">
        <f t="shared" si="20"/>
        <v>38000</v>
      </c>
      <c r="AU103" s="210" t="s">
        <v>436</v>
      </c>
      <c r="AV103" s="199">
        <v>2021</v>
      </c>
      <c r="AW103" s="111" t="s">
        <v>67</v>
      </c>
      <c r="AX103" s="202"/>
      <c r="AY103" s="202"/>
    </row>
    <row r="104" spans="1:51" s="70" customFormat="1" ht="63.75">
      <c r="A104" s="174" t="s">
        <v>437</v>
      </c>
      <c r="B104" s="182" t="s">
        <v>438</v>
      </c>
      <c r="C104" s="111" t="s">
        <v>181</v>
      </c>
      <c r="D104" s="111" t="s">
        <v>37</v>
      </c>
      <c r="E104" s="175" t="s">
        <v>173</v>
      </c>
      <c r="F104" s="113"/>
      <c r="G104" s="113"/>
      <c r="H104" s="113"/>
      <c r="I104" s="138"/>
      <c r="J104" s="113"/>
      <c r="K104" s="113"/>
      <c r="L104" s="138"/>
      <c r="M104" s="115">
        <f t="shared" si="15"/>
        <v>0</v>
      </c>
      <c r="N104" s="113"/>
      <c r="O104" s="113"/>
      <c r="P104" s="113"/>
      <c r="Q104" s="138"/>
      <c r="R104" s="113"/>
      <c r="S104" s="113"/>
      <c r="T104" s="138"/>
      <c r="U104" s="115">
        <f t="shared" si="16"/>
        <v>0</v>
      </c>
      <c r="V104" s="145">
        <v>20000</v>
      </c>
      <c r="W104" s="113"/>
      <c r="X104" s="113"/>
      <c r="Y104" s="138"/>
      <c r="Z104" s="113"/>
      <c r="AA104" s="113"/>
      <c r="AB104" s="138"/>
      <c r="AC104" s="115">
        <f t="shared" si="17"/>
        <v>20000</v>
      </c>
      <c r="AD104" s="145"/>
      <c r="AE104" s="113"/>
      <c r="AF104" s="113"/>
      <c r="AG104" s="138"/>
      <c r="AH104" s="113"/>
      <c r="AI104" s="113"/>
      <c r="AJ104" s="138"/>
      <c r="AK104" s="115">
        <f t="shared" si="18"/>
        <v>0</v>
      </c>
      <c r="AL104" s="145"/>
      <c r="AM104" s="113"/>
      <c r="AN104" s="113"/>
      <c r="AO104" s="138"/>
      <c r="AP104" s="113"/>
      <c r="AQ104" s="113"/>
      <c r="AR104" s="138"/>
      <c r="AS104" s="115">
        <f t="shared" si="19"/>
        <v>0</v>
      </c>
      <c r="AT104" s="116">
        <f t="shared" si="20"/>
        <v>20000</v>
      </c>
      <c r="AU104" s="210" t="s">
        <v>439</v>
      </c>
      <c r="AV104" s="199">
        <v>2021</v>
      </c>
      <c r="AW104" s="111" t="s">
        <v>67</v>
      </c>
      <c r="AX104" s="202"/>
      <c r="AY104" s="202"/>
    </row>
    <row r="105" spans="1:51" s="70" customFormat="1" ht="63.75">
      <c r="A105" s="174" t="s">
        <v>440</v>
      </c>
      <c r="B105" s="182" t="s">
        <v>441</v>
      </c>
      <c r="C105" s="111" t="s">
        <v>181</v>
      </c>
      <c r="D105" s="111" t="s">
        <v>37</v>
      </c>
      <c r="E105" s="175" t="s">
        <v>173</v>
      </c>
      <c r="F105" s="113"/>
      <c r="G105" s="113"/>
      <c r="H105" s="113"/>
      <c r="I105" s="138"/>
      <c r="J105" s="113"/>
      <c r="K105" s="113"/>
      <c r="L105" s="138"/>
      <c r="M105" s="115">
        <f t="shared" si="15"/>
        <v>0</v>
      </c>
      <c r="N105" s="113"/>
      <c r="O105" s="113"/>
      <c r="P105" s="113"/>
      <c r="Q105" s="138"/>
      <c r="R105" s="113"/>
      <c r="S105" s="113"/>
      <c r="T105" s="138"/>
      <c r="U105" s="115">
        <f t="shared" si="16"/>
        <v>0</v>
      </c>
      <c r="V105" s="145">
        <v>6000</v>
      </c>
      <c r="W105" s="113"/>
      <c r="X105" s="113"/>
      <c r="Y105" s="138"/>
      <c r="Z105" s="113"/>
      <c r="AA105" s="113"/>
      <c r="AB105" s="138"/>
      <c r="AC105" s="115">
        <f t="shared" si="17"/>
        <v>6000</v>
      </c>
      <c r="AD105" s="145"/>
      <c r="AE105" s="113"/>
      <c r="AF105" s="113"/>
      <c r="AG105" s="138"/>
      <c r="AH105" s="113"/>
      <c r="AI105" s="113"/>
      <c r="AJ105" s="138"/>
      <c r="AK105" s="115">
        <f t="shared" si="18"/>
        <v>0</v>
      </c>
      <c r="AL105" s="145"/>
      <c r="AM105" s="113"/>
      <c r="AN105" s="113"/>
      <c r="AO105" s="138"/>
      <c r="AP105" s="113"/>
      <c r="AQ105" s="113"/>
      <c r="AR105" s="138"/>
      <c r="AS105" s="115">
        <f t="shared" si="19"/>
        <v>0</v>
      </c>
      <c r="AT105" s="116">
        <f t="shared" si="20"/>
        <v>6000</v>
      </c>
      <c r="AU105" s="210" t="s">
        <v>442</v>
      </c>
      <c r="AV105" s="199">
        <v>2020</v>
      </c>
      <c r="AW105" s="111" t="s">
        <v>67</v>
      </c>
      <c r="AX105" s="142" t="s">
        <v>33</v>
      </c>
      <c r="AY105" s="137" t="s">
        <v>183</v>
      </c>
    </row>
    <row r="106" spans="1:51" s="70" customFormat="1" ht="63.75">
      <c r="A106" s="174" t="s">
        <v>443</v>
      </c>
      <c r="B106" s="182" t="s">
        <v>444</v>
      </c>
      <c r="C106" s="111" t="s">
        <v>181</v>
      </c>
      <c r="D106" s="111" t="s">
        <v>37</v>
      </c>
      <c r="E106" s="175" t="s">
        <v>173</v>
      </c>
      <c r="F106" s="113"/>
      <c r="G106" s="113"/>
      <c r="H106" s="113"/>
      <c r="I106" s="138"/>
      <c r="J106" s="113"/>
      <c r="K106" s="113"/>
      <c r="L106" s="138"/>
      <c r="M106" s="115">
        <f t="shared" si="15"/>
        <v>0</v>
      </c>
      <c r="N106" s="113"/>
      <c r="O106" s="113"/>
      <c r="P106" s="113"/>
      <c r="Q106" s="138"/>
      <c r="R106" s="113"/>
      <c r="S106" s="113"/>
      <c r="T106" s="138"/>
      <c r="U106" s="115">
        <f t="shared" si="16"/>
        <v>0</v>
      </c>
      <c r="V106" s="138">
        <v>20000</v>
      </c>
      <c r="W106" s="113"/>
      <c r="X106" s="113"/>
      <c r="Y106" s="138"/>
      <c r="Z106" s="113"/>
      <c r="AA106" s="113"/>
      <c r="AB106" s="138"/>
      <c r="AC106" s="115">
        <f t="shared" si="17"/>
        <v>20000</v>
      </c>
      <c r="AD106" s="138"/>
      <c r="AE106" s="113"/>
      <c r="AF106" s="113"/>
      <c r="AG106" s="138"/>
      <c r="AH106" s="113"/>
      <c r="AI106" s="113"/>
      <c r="AJ106" s="138"/>
      <c r="AK106" s="115">
        <f t="shared" si="18"/>
        <v>0</v>
      </c>
      <c r="AL106" s="138"/>
      <c r="AM106" s="113"/>
      <c r="AN106" s="113"/>
      <c r="AO106" s="138"/>
      <c r="AP106" s="113"/>
      <c r="AQ106" s="113"/>
      <c r="AR106" s="138"/>
      <c r="AS106" s="115">
        <f t="shared" si="19"/>
        <v>0</v>
      </c>
      <c r="AT106" s="116">
        <f t="shared" si="20"/>
        <v>20000</v>
      </c>
      <c r="AU106" s="210" t="s">
        <v>445</v>
      </c>
      <c r="AV106" s="199">
        <v>2020</v>
      </c>
      <c r="AW106" s="111" t="s">
        <v>67</v>
      </c>
      <c r="AX106" s="142" t="s">
        <v>33</v>
      </c>
      <c r="AY106" s="137" t="s">
        <v>183</v>
      </c>
    </row>
    <row r="107" spans="1:51" s="70" customFormat="1" ht="63.75">
      <c r="A107" s="174" t="s">
        <v>446</v>
      </c>
      <c r="B107" s="167" t="s">
        <v>447</v>
      </c>
      <c r="C107" s="111" t="s">
        <v>181</v>
      </c>
      <c r="D107" s="111" t="s">
        <v>37</v>
      </c>
      <c r="E107" s="200" t="s">
        <v>411</v>
      </c>
      <c r="F107" s="113"/>
      <c r="G107" s="113"/>
      <c r="H107" s="113"/>
      <c r="I107" s="138"/>
      <c r="J107" s="113"/>
      <c r="K107" s="113"/>
      <c r="L107" s="138"/>
      <c r="M107" s="115">
        <f t="shared" si="15"/>
        <v>0</v>
      </c>
      <c r="N107" s="113"/>
      <c r="O107" s="113"/>
      <c r="P107" s="113"/>
      <c r="Q107" s="138"/>
      <c r="R107" s="113"/>
      <c r="S107" s="113"/>
      <c r="T107" s="138"/>
      <c r="U107" s="115">
        <f t="shared" si="16"/>
        <v>0</v>
      </c>
      <c r="V107" s="113">
        <v>2000</v>
      </c>
      <c r="W107" s="113"/>
      <c r="X107" s="113"/>
      <c r="Y107" s="138"/>
      <c r="Z107" s="113"/>
      <c r="AA107" s="113"/>
      <c r="AB107" s="138"/>
      <c r="AC107" s="115">
        <f t="shared" si="17"/>
        <v>2000</v>
      </c>
      <c r="AD107" s="113"/>
      <c r="AE107" s="113"/>
      <c r="AF107" s="113"/>
      <c r="AG107" s="138"/>
      <c r="AH107" s="113"/>
      <c r="AI107" s="113"/>
      <c r="AJ107" s="138"/>
      <c r="AK107" s="115">
        <f t="shared" si="18"/>
        <v>0</v>
      </c>
      <c r="AL107" s="113"/>
      <c r="AM107" s="113"/>
      <c r="AN107" s="113"/>
      <c r="AO107" s="138"/>
      <c r="AP107" s="113"/>
      <c r="AQ107" s="113"/>
      <c r="AR107" s="138"/>
      <c r="AS107" s="115">
        <f t="shared" si="19"/>
        <v>0</v>
      </c>
      <c r="AT107" s="116">
        <f t="shared" si="20"/>
        <v>2000</v>
      </c>
      <c r="AU107" s="176" t="s">
        <v>448</v>
      </c>
      <c r="AV107" s="136" t="s">
        <v>55</v>
      </c>
      <c r="AW107" s="142" t="s">
        <v>351</v>
      </c>
      <c r="AX107" s="202"/>
      <c r="AY107" s="202"/>
    </row>
    <row r="108" spans="1:51" s="70" customFormat="1" ht="63.75">
      <c r="A108" s="174" t="s">
        <v>449</v>
      </c>
      <c r="B108" s="205" t="s">
        <v>450</v>
      </c>
      <c r="C108" s="111" t="s">
        <v>181</v>
      </c>
      <c r="D108" s="111" t="s">
        <v>37</v>
      </c>
      <c r="E108" s="175" t="s">
        <v>173</v>
      </c>
      <c r="F108" s="113"/>
      <c r="G108" s="113"/>
      <c r="H108" s="113"/>
      <c r="I108" s="138"/>
      <c r="J108" s="113"/>
      <c r="K108" s="113"/>
      <c r="L108" s="138"/>
      <c r="M108" s="115">
        <f t="shared" si="15"/>
        <v>0</v>
      </c>
      <c r="N108" s="113"/>
      <c r="O108" s="113"/>
      <c r="P108" s="113"/>
      <c r="Q108" s="138"/>
      <c r="R108" s="113"/>
      <c r="S108" s="113"/>
      <c r="T108" s="138"/>
      <c r="U108" s="115">
        <f t="shared" si="16"/>
        <v>0</v>
      </c>
      <c r="V108" s="146">
        <v>20000</v>
      </c>
      <c r="W108" s="113"/>
      <c r="X108" s="113"/>
      <c r="Y108" s="138"/>
      <c r="Z108" s="113"/>
      <c r="AA108" s="113"/>
      <c r="AB108" s="138"/>
      <c r="AC108" s="115">
        <f t="shared" si="17"/>
        <v>20000</v>
      </c>
      <c r="AD108" s="146"/>
      <c r="AE108" s="113"/>
      <c r="AF108" s="113"/>
      <c r="AG108" s="138"/>
      <c r="AH108" s="113"/>
      <c r="AI108" s="113"/>
      <c r="AJ108" s="138"/>
      <c r="AK108" s="115">
        <f t="shared" si="18"/>
        <v>0</v>
      </c>
      <c r="AL108" s="146"/>
      <c r="AM108" s="113"/>
      <c r="AN108" s="113"/>
      <c r="AO108" s="138"/>
      <c r="AP108" s="113"/>
      <c r="AQ108" s="113"/>
      <c r="AR108" s="138"/>
      <c r="AS108" s="115">
        <f t="shared" si="19"/>
        <v>0</v>
      </c>
      <c r="AT108" s="116">
        <f t="shared" si="20"/>
        <v>20000</v>
      </c>
      <c r="AU108" s="168" t="s">
        <v>451</v>
      </c>
      <c r="AV108" s="199">
        <v>2021</v>
      </c>
      <c r="AW108" s="142" t="s">
        <v>351</v>
      </c>
      <c r="AX108" s="202"/>
      <c r="AY108" s="202"/>
    </row>
    <row r="109" spans="1:51" s="70" customFormat="1" ht="63.75">
      <c r="A109" s="174" t="s">
        <v>452</v>
      </c>
      <c r="B109" s="205" t="s">
        <v>453</v>
      </c>
      <c r="C109" s="111" t="s">
        <v>299</v>
      </c>
      <c r="D109" s="111" t="s">
        <v>37</v>
      </c>
      <c r="E109" s="129" t="s">
        <v>454</v>
      </c>
      <c r="F109" s="113"/>
      <c r="G109" s="113"/>
      <c r="H109" s="113"/>
      <c r="I109" s="138"/>
      <c r="J109" s="113"/>
      <c r="K109" s="113"/>
      <c r="L109" s="138"/>
      <c r="M109" s="115">
        <f t="shared" si="15"/>
        <v>0</v>
      </c>
      <c r="N109" s="145">
        <v>4000</v>
      </c>
      <c r="O109" s="113"/>
      <c r="P109" s="113"/>
      <c r="Q109" s="138"/>
      <c r="R109" s="113"/>
      <c r="S109" s="113"/>
      <c r="T109" s="138"/>
      <c r="U109" s="115">
        <f t="shared" si="16"/>
        <v>4000</v>
      </c>
      <c r="V109" s="146"/>
      <c r="W109" s="113"/>
      <c r="X109" s="113"/>
      <c r="Y109" s="138"/>
      <c r="Z109" s="113"/>
      <c r="AA109" s="113"/>
      <c r="AB109" s="138"/>
      <c r="AC109" s="115">
        <f t="shared" si="17"/>
        <v>0</v>
      </c>
      <c r="AD109" s="146"/>
      <c r="AE109" s="113"/>
      <c r="AF109" s="113"/>
      <c r="AG109" s="138"/>
      <c r="AH109" s="113"/>
      <c r="AI109" s="113"/>
      <c r="AJ109" s="138"/>
      <c r="AK109" s="115">
        <f t="shared" si="18"/>
        <v>0</v>
      </c>
      <c r="AL109" s="146"/>
      <c r="AM109" s="113"/>
      <c r="AN109" s="113"/>
      <c r="AO109" s="138"/>
      <c r="AP109" s="113"/>
      <c r="AQ109" s="113"/>
      <c r="AR109" s="138"/>
      <c r="AS109" s="115">
        <f t="shared" si="19"/>
        <v>0</v>
      </c>
      <c r="AT109" s="116">
        <f t="shared" si="20"/>
        <v>4000</v>
      </c>
      <c r="AU109" s="168" t="s">
        <v>455</v>
      </c>
      <c r="AV109" s="140" t="s">
        <v>456</v>
      </c>
      <c r="AW109" s="142" t="s">
        <v>351</v>
      </c>
      <c r="AX109" s="142" t="s">
        <v>33</v>
      </c>
      <c r="AY109" s="137" t="s">
        <v>183</v>
      </c>
    </row>
    <row r="110" spans="1:51" s="70" customFormat="1" ht="51" customHeight="1">
      <c r="A110" s="174" t="s">
        <v>457</v>
      </c>
      <c r="B110" s="182" t="s">
        <v>458</v>
      </c>
      <c r="C110" s="111" t="s">
        <v>287</v>
      </c>
      <c r="D110" s="111" t="s">
        <v>37</v>
      </c>
      <c r="E110" s="112" t="s">
        <v>300</v>
      </c>
      <c r="F110" s="113"/>
      <c r="G110" s="113"/>
      <c r="H110" s="113"/>
      <c r="I110" s="138"/>
      <c r="J110" s="113"/>
      <c r="K110" s="113"/>
      <c r="L110" s="138"/>
      <c r="M110" s="115">
        <f t="shared" si="15"/>
        <v>0</v>
      </c>
      <c r="N110" s="113">
        <v>12000</v>
      </c>
      <c r="O110" s="113"/>
      <c r="P110" s="113"/>
      <c r="Q110" s="138"/>
      <c r="R110" s="113"/>
      <c r="S110" s="113"/>
      <c r="T110" s="138"/>
      <c r="U110" s="115">
        <f t="shared" si="16"/>
        <v>12000</v>
      </c>
      <c r="V110" s="138"/>
      <c r="W110" s="113"/>
      <c r="X110" s="113"/>
      <c r="Y110" s="138"/>
      <c r="Z110" s="113"/>
      <c r="AA110" s="113"/>
      <c r="AB110" s="138"/>
      <c r="AC110" s="115">
        <f t="shared" si="17"/>
        <v>0</v>
      </c>
      <c r="AD110" s="138"/>
      <c r="AE110" s="113"/>
      <c r="AF110" s="113"/>
      <c r="AG110" s="138"/>
      <c r="AH110" s="113"/>
      <c r="AI110" s="113"/>
      <c r="AJ110" s="138"/>
      <c r="AK110" s="115">
        <f t="shared" si="18"/>
        <v>0</v>
      </c>
      <c r="AL110" s="138"/>
      <c r="AM110" s="113"/>
      <c r="AN110" s="113"/>
      <c r="AO110" s="138"/>
      <c r="AP110" s="113"/>
      <c r="AQ110" s="113"/>
      <c r="AR110" s="138"/>
      <c r="AS110" s="115">
        <f t="shared" si="19"/>
        <v>0</v>
      </c>
      <c r="AT110" s="116">
        <f t="shared" si="20"/>
        <v>12000</v>
      </c>
      <c r="AU110" s="176" t="s">
        <v>459</v>
      </c>
      <c r="AV110" s="199">
        <v>2019</v>
      </c>
      <c r="AW110" s="111" t="s">
        <v>351</v>
      </c>
      <c r="AX110" s="142" t="s">
        <v>33</v>
      </c>
      <c r="AY110" s="137" t="s">
        <v>183</v>
      </c>
    </row>
    <row r="111" spans="1:51" s="70" customFormat="1" ht="51">
      <c r="A111" s="174" t="s">
        <v>460</v>
      </c>
      <c r="B111" s="167" t="s">
        <v>461</v>
      </c>
      <c r="C111" s="111" t="s">
        <v>327</v>
      </c>
      <c r="D111" s="111" t="s">
        <v>462</v>
      </c>
      <c r="E111" s="112" t="s">
        <v>106</v>
      </c>
      <c r="F111" s="113">
        <v>6400</v>
      </c>
      <c r="G111" s="113"/>
      <c r="H111" s="113"/>
      <c r="I111" s="138"/>
      <c r="J111" s="113"/>
      <c r="K111" s="113"/>
      <c r="L111" s="138"/>
      <c r="M111" s="115">
        <f t="shared" si="15"/>
        <v>6400</v>
      </c>
      <c r="N111" s="113"/>
      <c r="O111" s="113"/>
      <c r="P111" s="113"/>
      <c r="Q111" s="138"/>
      <c r="R111" s="113"/>
      <c r="S111" s="113"/>
      <c r="T111" s="138"/>
      <c r="U111" s="115">
        <f t="shared" si="16"/>
        <v>0</v>
      </c>
      <c r="V111" s="113"/>
      <c r="W111" s="113"/>
      <c r="X111" s="113"/>
      <c r="Y111" s="138"/>
      <c r="Z111" s="113"/>
      <c r="AA111" s="113"/>
      <c r="AB111" s="138"/>
      <c r="AC111" s="115">
        <f t="shared" si="17"/>
        <v>0</v>
      </c>
      <c r="AD111" s="113"/>
      <c r="AE111" s="113"/>
      <c r="AF111" s="113"/>
      <c r="AG111" s="138"/>
      <c r="AH111" s="113"/>
      <c r="AI111" s="113"/>
      <c r="AJ111" s="138"/>
      <c r="AK111" s="115">
        <f t="shared" si="18"/>
        <v>0</v>
      </c>
      <c r="AL111" s="113"/>
      <c r="AM111" s="113"/>
      <c r="AN111" s="113"/>
      <c r="AO111" s="138"/>
      <c r="AP111" s="113"/>
      <c r="AQ111" s="113"/>
      <c r="AR111" s="138"/>
      <c r="AS111" s="115">
        <f t="shared" si="19"/>
        <v>0</v>
      </c>
      <c r="AT111" s="116">
        <f t="shared" si="20"/>
        <v>6400</v>
      </c>
      <c r="AU111" s="176" t="s">
        <v>463</v>
      </c>
      <c r="AV111" s="136" t="s">
        <v>464</v>
      </c>
      <c r="AW111" s="142" t="s">
        <v>351</v>
      </c>
      <c r="AX111" s="142" t="s">
        <v>33</v>
      </c>
      <c r="AY111" s="137" t="s">
        <v>183</v>
      </c>
    </row>
    <row r="112" spans="1:51" s="70" customFormat="1" ht="51" customHeight="1">
      <c r="A112" s="174" t="s">
        <v>465</v>
      </c>
      <c r="B112" s="167" t="s">
        <v>466</v>
      </c>
      <c r="C112" s="111" t="s">
        <v>327</v>
      </c>
      <c r="D112" s="111" t="s">
        <v>462</v>
      </c>
      <c r="E112" s="129" t="s">
        <v>345</v>
      </c>
      <c r="F112" s="113"/>
      <c r="G112" s="113"/>
      <c r="H112" s="113"/>
      <c r="I112" s="138"/>
      <c r="J112" s="113"/>
      <c r="K112" s="113"/>
      <c r="L112" s="138"/>
      <c r="M112" s="115">
        <f t="shared" si="15"/>
        <v>0</v>
      </c>
      <c r="N112" s="211">
        <v>9300</v>
      </c>
      <c r="O112" s="113"/>
      <c r="P112" s="113"/>
      <c r="Q112" s="138"/>
      <c r="R112" s="113"/>
      <c r="S112" s="113"/>
      <c r="T112" s="138"/>
      <c r="U112" s="115">
        <f t="shared" si="16"/>
        <v>9300</v>
      </c>
      <c r="V112" s="211"/>
      <c r="W112" s="113"/>
      <c r="X112" s="113"/>
      <c r="Y112" s="138"/>
      <c r="Z112" s="113"/>
      <c r="AA112" s="113"/>
      <c r="AB112" s="138"/>
      <c r="AC112" s="115">
        <f t="shared" si="17"/>
        <v>0</v>
      </c>
      <c r="AD112" s="211"/>
      <c r="AE112" s="113"/>
      <c r="AF112" s="113"/>
      <c r="AG112" s="138"/>
      <c r="AH112" s="113"/>
      <c r="AI112" s="113"/>
      <c r="AJ112" s="138"/>
      <c r="AK112" s="115">
        <f t="shared" si="18"/>
        <v>0</v>
      </c>
      <c r="AL112" s="211"/>
      <c r="AM112" s="113"/>
      <c r="AN112" s="113"/>
      <c r="AO112" s="138"/>
      <c r="AP112" s="113"/>
      <c r="AQ112" s="113"/>
      <c r="AR112" s="138"/>
      <c r="AS112" s="115">
        <f t="shared" si="19"/>
        <v>0</v>
      </c>
      <c r="AT112" s="116">
        <f t="shared" si="20"/>
        <v>9300</v>
      </c>
      <c r="AU112" s="168" t="s">
        <v>463</v>
      </c>
      <c r="AV112" s="199">
        <v>2021</v>
      </c>
      <c r="AW112" s="142" t="s">
        <v>351</v>
      </c>
      <c r="AX112" s="202"/>
      <c r="AY112" s="202"/>
    </row>
    <row r="113" spans="1:51" s="70" customFormat="1" ht="38.25">
      <c r="A113" s="174" t="s">
        <v>467</v>
      </c>
      <c r="B113" s="167" t="s">
        <v>468</v>
      </c>
      <c r="C113" s="111" t="s">
        <v>327</v>
      </c>
      <c r="D113" s="111" t="s">
        <v>462</v>
      </c>
      <c r="E113" s="129" t="s">
        <v>345</v>
      </c>
      <c r="F113" s="113"/>
      <c r="G113" s="113"/>
      <c r="H113" s="113"/>
      <c r="I113" s="138"/>
      <c r="J113" s="113"/>
      <c r="K113" s="113"/>
      <c r="L113" s="138"/>
      <c r="M113" s="115">
        <f t="shared" si="15"/>
        <v>0</v>
      </c>
      <c r="N113" s="212">
        <v>10000</v>
      </c>
      <c r="O113" s="113"/>
      <c r="P113" s="113"/>
      <c r="Q113" s="138"/>
      <c r="R113" s="113"/>
      <c r="S113" s="113"/>
      <c r="T113" s="138"/>
      <c r="U113" s="115">
        <f t="shared" si="16"/>
        <v>10000</v>
      </c>
      <c r="V113" s="212"/>
      <c r="W113" s="113"/>
      <c r="X113" s="113"/>
      <c r="Y113" s="138"/>
      <c r="Z113" s="113"/>
      <c r="AA113" s="113"/>
      <c r="AB113" s="138"/>
      <c r="AC113" s="115">
        <f t="shared" si="17"/>
        <v>0</v>
      </c>
      <c r="AD113" s="212"/>
      <c r="AE113" s="113"/>
      <c r="AF113" s="113"/>
      <c r="AG113" s="138"/>
      <c r="AH113" s="113"/>
      <c r="AI113" s="113"/>
      <c r="AJ113" s="138"/>
      <c r="AK113" s="115">
        <f t="shared" si="18"/>
        <v>0</v>
      </c>
      <c r="AL113" s="212"/>
      <c r="AM113" s="113"/>
      <c r="AN113" s="113"/>
      <c r="AO113" s="138"/>
      <c r="AP113" s="113"/>
      <c r="AQ113" s="113"/>
      <c r="AR113" s="138"/>
      <c r="AS113" s="115">
        <f t="shared" si="19"/>
        <v>0</v>
      </c>
      <c r="AT113" s="116">
        <f t="shared" si="20"/>
        <v>10000</v>
      </c>
      <c r="AU113" s="168" t="s">
        <v>469</v>
      </c>
      <c r="AV113" s="136" t="s">
        <v>55</v>
      </c>
      <c r="AW113" s="142" t="s">
        <v>351</v>
      </c>
      <c r="AX113" s="202"/>
      <c r="AY113" s="202"/>
    </row>
    <row r="114" spans="1:51" s="70" customFormat="1" ht="51" customHeight="1">
      <c r="A114" s="174" t="s">
        <v>470</v>
      </c>
      <c r="B114" s="167" t="s">
        <v>471</v>
      </c>
      <c r="C114" s="111" t="s">
        <v>327</v>
      </c>
      <c r="D114" s="111" t="s">
        <v>462</v>
      </c>
      <c r="E114" s="129" t="s">
        <v>345</v>
      </c>
      <c r="F114" s="113"/>
      <c r="G114" s="113"/>
      <c r="H114" s="113"/>
      <c r="I114" s="138"/>
      <c r="J114" s="113"/>
      <c r="K114" s="113"/>
      <c r="L114" s="138"/>
      <c r="M114" s="115">
        <f t="shared" si="15"/>
        <v>0</v>
      </c>
      <c r="N114" s="113"/>
      <c r="O114" s="113"/>
      <c r="P114" s="113"/>
      <c r="Q114" s="138"/>
      <c r="R114" s="113"/>
      <c r="S114" s="113"/>
      <c r="T114" s="138"/>
      <c r="U114" s="115">
        <f t="shared" si="16"/>
        <v>0</v>
      </c>
      <c r="V114" s="213">
        <v>18000</v>
      </c>
      <c r="W114" s="113"/>
      <c r="X114" s="113"/>
      <c r="Y114" s="138"/>
      <c r="Z114" s="113"/>
      <c r="AA114" s="113"/>
      <c r="AB114" s="138"/>
      <c r="AC114" s="115">
        <f t="shared" si="17"/>
        <v>18000</v>
      </c>
      <c r="AD114" s="213"/>
      <c r="AE114" s="113"/>
      <c r="AF114" s="113"/>
      <c r="AG114" s="138"/>
      <c r="AH114" s="113"/>
      <c r="AI114" s="113"/>
      <c r="AJ114" s="138"/>
      <c r="AK114" s="115">
        <f t="shared" si="18"/>
        <v>0</v>
      </c>
      <c r="AL114" s="213"/>
      <c r="AM114" s="113"/>
      <c r="AN114" s="113"/>
      <c r="AO114" s="138"/>
      <c r="AP114" s="113"/>
      <c r="AQ114" s="113"/>
      <c r="AR114" s="138"/>
      <c r="AS114" s="115">
        <f t="shared" si="19"/>
        <v>0</v>
      </c>
      <c r="AT114" s="116">
        <f t="shared" si="20"/>
        <v>18000</v>
      </c>
      <c r="AU114" s="176" t="s">
        <v>463</v>
      </c>
      <c r="AV114" s="135" t="s">
        <v>472</v>
      </c>
      <c r="AW114" s="111" t="s">
        <v>351</v>
      </c>
      <c r="AX114" s="202"/>
      <c r="AY114" s="202"/>
    </row>
    <row r="115" spans="1:51" s="70" customFormat="1" ht="63.75">
      <c r="A115" s="174" t="s">
        <v>473</v>
      </c>
      <c r="B115" s="182" t="s">
        <v>474</v>
      </c>
      <c r="C115" s="111" t="s">
        <v>475</v>
      </c>
      <c r="D115" s="111" t="s">
        <v>462</v>
      </c>
      <c r="E115" s="200" t="s">
        <v>173</v>
      </c>
      <c r="F115" s="113">
        <v>3000</v>
      </c>
      <c r="G115" s="113"/>
      <c r="H115" s="113"/>
      <c r="I115" s="138"/>
      <c r="J115" s="113"/>
      <c r="K115" s="113"/>
      <c r="L115" s="138"/>
      <c r="M115" s="115">
        <f t="shared" si="15"/>
        <v>3000</v>
      </c>
      <c r="N115" s="113"/>
      <c r="O115" s="113"/>
      <c r="P115" s="113"/>
      <c r="Q115" s="138"/>
      <c r="R115" s="113"/>
      <c r="S115" s="113"/>
      <c r="T115" s="138"/>
      <c r="U115" s="115">
        <f t="shared" si="16"/>
        <v>0</v>
      </c>
      <c r="V115" s="213">
        <v>3500</v>
      </c>
      <c r="W115" s="113"/>
      <c r="X115" s="113"/>
      <c r="Y115" s="138"/>
      <c r="Z115" s="113"/>
      <c r="AA115" s="113"/>
      <c r="AB115" s="138"/>
      <c r="AC115" s="115">
        <f t="shared" si="17"/>
        <v>3500</v>
      </c>
      <c r="AD115" s="213"/>
      <c r="AE115" s="113"/>
      <c r="AF115" s="113"/>
      <c r="AG115" s="138"/>
      <c r="AH115" s="113"/>
      <c r="AI115" s="113"/>
      <c r="AJ115" s="138"/>
      <c r="AK115" s="115">
        <f t="shared" si="18"/>
        <v>0</v>
      </c>
      <c r="AL115" s="213"/>
      <c r="AM115" s="113"/>
      <c r="AN115" s="113"/>
      <c r="AO115" s="138"/>
      <c r="AP115" s="113"/>
      <c r="AQ115" s="113"/>
      <c r="AR115" s="138"/>
      <c r="AS115" s="115">
        <f t="shared" si="19"/>
        <v>0</v>
      </c>
      <c r="AT115" s="116">
        <f t="shared" si="20"/>
        <v>6500</v>
      </c>
      <c r="AU115" s="182" t="s">
        <v>476</v>
      </c>
      <c r="AV115" s="139" t="s">
        <v>69</v>
      </c>
      <c r="AW115" s="111" t="s">
        <v>44</v>
      </c>
      <c r="AX115" s="202"/>
      <c r="AY115" s="202"/>
    </row>
    <row r="116" spans="1:51" s="70" customFormat="1" ht="63.75">
      <c r="A116" s="174" t="s">
        <v>477</v>
      </c>
      <c r="B116" s="205" t="s">
        <v>478</v>
      </c>
      <c r="C116" s="111" t="s">
        <v>475</v>
      </c>
      <c r="D116" s="111" t="s">
        <v>462</v>
      </c>
      <c r="E116" s="200" t="s">
        <v>173</v>
      </c>
      <c r="F116" s="113"/>
      <c r="G116" s="113"/>
      <c r="H116" s="113"/>
      <c r="I116" s="138"/>
      <c r="J116" s="113"/>
      <c r="K116" s="113"/>
      <c r="L116" s="138"/>
      <c r="M116" s="115">
        <f t="shared" si="15"/>
        <v>0</v>
      </c>
      <c r="N116" s="113">
        <v>11000</v>
      </c>
      <c r="O116" s="113"/>
      <c r="P116" s="113"/>
      <c r="Q116" s="138"/>
      <c r="R116" s="113"/>
      <c r="S116" s="113"/>
      <c r="T116" s="138"/>
      <c r="U116" s="115">
        <f t="shared" si="16"/>
        <v>11000</v>
      </c>
      <c r="V116" s="213"/>
      <c r="W116" s="113"/>
      <c r="X116" s="113"/>
      <c r="Y116" s="138"/>
      <c r="Z116" s="113"/>
      <c r="AA116" s="113"/>
      <c r="AB116" s="138"/>
      <c r="AC116" s="115">
        <f t="shared" si="17"/>
        <v>0</v>
      </c>
      <c r="AD116" s="213"/>
      <c r="AE116" s="113"/>
      <c r="AF116" s="113"/>
      <c r="AG116" s="138"/>
      <c r="AH116" s="113"/>
      <c r="AI116" s="113"/>
      <c r="AJ116" s="138"/>
      <c r="AK116" s="115">
        <f t="shared" si="18"/>
        <v>0</v>
      </c>
      <c r="AL116" s="213"/>
      <c r="AM116" s="113"/>
      <c r="AN116" s="113"/>
      <c r="AO116" s="138"/>
      <c r="AP116" s="113"/>
      <c r="AQ116" s="113"/>
      <c r="AR116" s="138"/>
      <c r="AS116" s="115">
        <f t="shared" si="19"/>
        <v>0</v>
      </c>
      <c r="AT116" s="116">
        <f t="shared" si="20"/>
        <v>11000</v>
      </c>
      <c r="AU116" s="205" t="s">
        <v>479</v>
      </c>
      <c r="AV116" s="199">
        <v>2021</v>
      </c>
      <c r="AW116" s="111" t="s">
        <v>44</v>
      </c>
      <c r="AX116" s="202"/>
      <c r="AY116" s="202"/>
    </row>
    <row r="117" spans="1:51" s="70" customFormat="1" ht="51" customHeight="1">
      <c r="A117" s="174" t="s">
        <v>480</v>
      </c>
      <c r="B117" s="205" t="s">
        <v>481</v>
      </c>
      <c r="C117" s="111" t="s">
        <v>309</v>
      </c>
      <c r="D117" s="111" t="s">
        <v>462</v>
      </c>
      <c r="E117" s="112" t="s">
        <v>300</v>
      </c>
      <c r="F117" s="113">
        <v>2000</v>
      </c>
      <c r="G117" s="113"/>
      <c r="H117" s="113"/>
      <c r="I117" s="138"/>
      <c r="J117" s="113"/>
      <c r="K117" s="113"/>
      <c r="L117" s="138"/>
      <c r="M117" s="115">
        <f t="shared" si="15"/>
        <v>2000</v>
      </c>
      <c r="N117" s="113"/>
      <c r="O117" s="113"/>
      <c r="P117" s="113"/>
      <c r="Q117" s="138"/>
      <c r="R117" s="113"/>
      <c r="S117" s="113"/>
      <c r="T117" s="138"/>
      <c r="U117" s="115">
        <f t="shared" si="16"/>
        <v>0</v>
      </c>
      <c r="V117" s="213"/>
      <c r="W117" s="113"/>
      <c r="X117" s="113"/>
      <c r="Y117" s="138"/>
      <c r="Z117" s="113"/>
      <c r="AA117" s="113"/>
      <c r="AB117" s="138"/>
      <c r="AC117" s="115">
        <f t="shared" si="17"/>
        <v>0</v>
      </c>
      <c r="AD117" s="213"/>
      <c r="AE117" s="113"/>
      <c r="AF117" s="113"/>
      <c r="AG117" s="138"/>
      <c r="AH117" s="113"/>
      <c r="AI117" s="113"/>
      <c r="AJ117" s="138"/>
      <c r="AK117" s="115">
        <f t="shared" si="18"/>
        <v>0</v>
      </c>
      <c r="AL117" s="213"/>
      <c r="AM117" s="113"/>
      <c r="AN117" s="113"/>
      <c r="AO117" s="138"/>
      <c r="AP117" s="113"/>
      <c r="AQ117" s="113"/>
      <c r="AR117" s="138"/>
      <c r="AS117" s="115">
        <f t="shared" si="19"/>
        <v>0</v>
      </c>
      <c r="AT117" s="116">
        <f t="shared" si="20"/>
        <v>2000</v>
      </c>
      <c r="AU117" s="205" t="s">
        <v>482</v>
      </c>
      <c r="AV117" s="139" t="s">
        <v>196</v>
      </c>
      <c r="AW117" s="111" t="s">
        <v>44</v>
      </c>
      <c r="AX117" s="142" t="s">
        <v>33</v>
      </c>
      <c r="AY117" s="137" t="s">
        <v>183</v>
      </c>
    </row>
    <row r="118" spans="1:51" s="70" customFormat="1" ht="51">
      <c r="A118" s="174" t="s">
        <v>483</v>
      </c>
      <c r="B118" s="182" t="s">
        <v>484</v>
      </c>
      <c r="C118" s="111" t="s">
        <v>253</v>
      </c>
      <c r="D118" s="111" t="s">
        <v>462</v>
      </c>
      <c r="E118" s="200" t="s">
        <v>173</v>
      </c>
      <c r="F118" s="113"/>
      <c r="G118" s="113"/>
      <c r="H118" s="113"/>
      <c r="I118" s="138"/>
      <c r="J118" s="113"/>
      <c r="K118" s="113"/>
      <c r="L118" s="138"/>
      <c r="M118" s="115">
        <f t="shared" si="15"/>
        <v>0</v>
      </c>
      <c r="N118" s="113"/>
      <c r="O118" s="113"/>
      <c r="P118" s="113"/>
      <c r="Q118" s="138"/>
      <c r="R118" s="113"/>
      <c r="S118" s="113"/>
      <c r="T118" s="138"/>
      <c r="U118" s="115">
        <f t="shared" si="16"/>
        <v>0</v>
      </c>
      <c r="V118" s="213">
        <v>35000</v>
      </c>
      <c r="W118" s="113"/>
      <c r="X118" s="113"/>
      <c r="Y118" s="138"/>
      <c r="Z118" s="113"/>
      <c r="AA118" s="113"/>
      <c r="AB118" s="138"/>
      <c r="AC118" s="115">
        <f t="shared" si="17"/>
        <v>35000</v>
      </c>
      <c r="AD118" s="213"/>
      <c r="AE118" s="113"/>
      <c r="AF118" s="113"/>
      <c r="AG118" s="138"/>
      <c r="AH118" s="113"/>
      <c r="AI118" s="113"/>
      <c r="AJ118" s="138"/>
      <c r="AK118" s="115">
        <f t="shared" si="18"/>
        <v>0</v>
      </c>
      <c r="AL118" s="213"/>
      <c r="AM118" s="113"/>
      <c r="AN118" s="113"/>
      <c r="AO118" s="138"/>
      <c r="AP118" s="113"/>
      <c r="AQ118" s="113"/>
      <c r="AR118" s="138"/>
      <c r="AS118" s="115">
        <f t="shared" si="19"/>
        <v>0</v>
      </c>
      <c r="AT118" s="116">
        <f t="shared" si="20"/>
        <v>35000</v>
      </c>
      <c r="AU118" s="205" t="s">
        <v>485</v>
      </c>
      <c r="AV118" s="199">
        <v>2021</v>
      </c>
      <c r="AW118" s="111" t="s">
        <v>44</v>
      </c>
      <c r="AX118" s="202"/>
      <c r="AY118" s="202"/>
    </row>
    <row r="119" spans="1:51" s="70" customFormat="1" ht="63.75">
      <c r="A119" s="174" t="s">
        <v>486</v>
      </c>
      <c r="B119" s="182" t="s">
        <v>487</v>
      </c>
      <c r="C119" s="111" t="s">
        <v>299</v>
      </c>
      <c r="D119" s="111" t="s">
        <v>27</v>
      </c>
      <c r="E119" s="112" t="s">
        <v>454</v>
      </c>
      <c r="F119" s="113"/>
      <c r="G119" s="113"/>
      <c r="H119" s="113"/>
      <c r="I119" s="138"/>
      <c r="J119" s="113"/>
      <c r="K119" s="113"/>
      <c r="L119" s="138"/>
      <c r="M119" s="115">
        <f t="shared" si="15"/>
        <v>0</v>
      </c>
      <c r="N119" s="113">
        <v>20000</v>
      </c>
      <c r="O119" s="113"/>
      <c r="P119" s="113"/>
      <c r="Q119" s="138"/>
      <c r="R119" s="113"/>
      <c r="S119" s="113"/>
      <c r="T119" s="138"/>
      <c r="U119" s="115">
        <f t="shared" si="16"/>
        <v>20000</v>
      </c>
      <c r="V119" s="138">
        <v>170000</v>
      </c>
      <c r="W119" s="113"/>
      <c r="X119" s="113"/>
      <c r="Y119" s="138"/>
      <c r="Z119" s="113"/>
      <c r="AA119" s="113"/>
      <c r="AB119" s="138"/>
      <c r="AC119" s="115">
        <f t="shared" si="17"/>
        <v>170000</v>
      </c>
      <c r="AD119" s="138"/>
      <c r="AE119" s="113"/>
      <c r="AF119" s="113"/>
      <c r="AG119" s="138"/>
      <c r="AH119" s="113"/>
      <c r="AI119" s="113"/>
      <c r="AJ119" s="138"/>
      <c r="AK119" s="115">
        <f t="shared" si="18"/>
        <v>0</v>
      </c>
      <c r="AL119" s="138"/>
      <c r="AM119" s="113"/>
      <c r="AN119" s="113"/>
      <c r="AO119" s="138"/>
      <c r="AP119" s="113"/>
      <c r="AQ119" s="113"/>
      <c r="AR119" s="138"/>
      <c r="AS119" s="115">
        <f t="shared" si="19"/>
        <v>0</v>
      </c>
      <c r="AT119" s="116">
        <f t="shared" si="20"/>
        <v>190000</v>
      </c>
      <c r="AU119" s="176" t="s">
        <v>488</v>
      </c>
      <c r="AV119" s="139" t="s">
        <v>158</v>
      </c>
      <c r="AW119" s="142" t="s">
        <v>489</v>
      </c>
      <c r="AX119" s="202"/>
      <c r="AY119" s="202"/>
    </row>
    <row r="120" spans="1:51" s="70" customFormat="1" ht="38.25">
      <c r="A120" s="174" t="s">
        <v>490</v>
      </c>
      <c r="B120" s="167" t="s">
        <v>491</v>
      </c>
      <c r="C120" s="111" t="s">
        <v>282</v>
      </c>
      <c r="D120" s="144" t="s">
        <v>37</v>
      </c>
      <c r="E120" s="129" t="s">
        <v>315</v>
      </c>
      <c r="F120" s="113"/>
      <c r="G120" s="113"/>
      <c r="H120" s="113"/>
      <c r="I120" s="138"/>
      <c r="J120" s="113"/>
      <c r="K120" s="113"/>
      <c r="L120" s="138"/>
      <c r="M120" s="115">
        <f t="shared" si="15"/>
        <v>0</v>
      </c>
      <c r="N120" s="113"/>
      <c r="O120" s="113"/>
      <c r="P120" s="113"/>
      <c r="Q120" s="138"/>
      <c r="R120" s="113"/>
      <c r="S120" s="113"/>
      <c r="T120" s="138"/>
      <c r="U120" s="115">
        <f t="shared" si="16"/>
        <v>0</v>
      </c>
      <c r="V120" s="146">
        <v>1000000</v>
      </c>
      <c r="W120" s="113"/>
      <c r="X120" s="113"/>
      <c r="Y120" s="138"/>
      <c r="Z120" s="113"/>
      <c r="AA120" s="113"/>
      <c r="AB120" s="138"/>
      <c r="AC120" s="115">
        <f t="shared" si="17"/>
        <v>1000000</v>
      </c>
      <c r="AD120" s="146"/>
      <c r="AE120" s="113"/>
      <c r="AF120" s="113"/>
      <c r="AG120" s="138"/>
      <c r="AH120" s="113"/>
      <c r="AI120" s="113"/>
      <c r="AJ120" s="138"/>
      <c r="AK120" s="115">
        <f t="shared" si="18"/>
        <v>0</v>
      </c>
      <c r="AL120" s="146"/>
      <c r="AM120" s="113"/>
      <c r="AN120" s="113"/>
      <c r="AO120" s="138"/>
      <c r="AP120" s="113"/>
      <c r="AQ120" s="113"/>
      <c r="AR120" s="138"/>
      <c r="AS120" s="115">
        <f t="shared" si="19"/>
        <v>0</v>
      </c>
      <c r="AT120" s="116">
        <f t="shared" si="20"/>
        <v>1000000</v>
      </c>
      <c r="AU120" s="168" t="s">
        <v>492</v>
      </c>
      <c r="AV120" s="139" t="s">
        <v>158</v>
      </c>
      <c r="AW120" s="142" t="s">
        <v>493</v>
      </c>
      <c r="AX120" s="202"/>
      <c r="AY120" s="202"/>
    </row>
    <row r="121" spans="1:51" s="70" customFormat="1" ht="51" customHeight="1">
      <c r="A121" s="174" t="s">
        <v>494</v>
      </c>
      <c r="B121" s="167" t="s">
        <v>495</v>
      </c>
      <c r="C121" s="111" t="s">
        <v>287</v>
      </c>
      <c r="D121" s="144" t="s">
        <v>37</v>
      </c>
      <c r="E121" s="129" t="s">
        <v>300</v>
      </c>
      <c r="F121" s="113"/>
      <c r="G121" s="113"/>
      <c r="H121" s="113"/>
      <c r="I121" s="138"/>
      <c r="J121" s="113"/>
      <c r="K121" s="113"/>
      <c r="L121" s="138"/>
      <c r="M121" s="115">
        <f t="shared" ref="M121:M152" si="21">F121+G121+H121+J121+K121</f>
        <v>0</v>
      </c>
      <c r="N121" s="145">
        <v>9000</v>
      </c>
      <c r="O121" s="113"/>
      <c r="P121" s="113"/>
      <c r="Q121" s="138"/>
      <c r="R121" s="113"/>
      <c r="S121" s="113"/>
      <c r="T121" s="138"/>
      <c r="U121" s="115">
        <f t="shared" ref="U121:U152" si="22">N121+O121+P121+R121+S121</f>
        <v>9000</v>
      </c>
      <c r="V121" s="146"/>
      <c r="W121" s="113"/>
      <c r="X121" s="113"/>
      <c r="Y121" s="138"/>
      <c r="Z121" s="113"/>
      <c r="AA121" s="113"/>
      <c r="AB121" s="138"/>
      <c r="AC121" s="115">
        <f t="shared" ref="AC121:AC152" si="23">V121+W121+X121+Z121+AA121</f>
        <v>0</v>
      </c>
      <c r="AD121" s="146"/>
      <c r="AE121" s="113"/>
      <c r="AF121" s="113"/>
      <c r="AG121" s="138"/>
      <c r="AH121" s="113"/>
      <c r="AI121" s="113"/>
      <c r="AJ121" s="138"/>
      <c r="AK121" s="115">
        <f t="shared" ref="AK121:AK152" si="24">AD121+AE121+AF121+AH121+AI121</f>
        <v>0</v>
      </c>
      <c r="AL121" s="146"/>
      <c r="AM121" s="113"/>
      <c r="AN121" s="113"/>
      <c r="AO121" s="138"/>
      <c r="AP121" s="113"/>
      <c r="AQ121" s="113"/>
      <c r="AR121" s="138"/>
      <c r="AS121" s="115">
        <f t="shared" si="19"/>
        <v>0</v>
      </c>
      <c r="AT121" s="116">
        <f t="shared" si="20"/>
        <v>9000</v>
      </c>
      <c r="AU121" s="168" t="s">
        <v>496</v>
      </c>
      <c r="AV121" s="199">
        <v>2021</v>
      </c>
      <c r="AW121" s="142" t="s">
        <v>489</v>
      </c>
      <c r="AX121" s="202"/>
      <c r="AY121" s="202"/>
    </row>
    <row r="122" spans="1:51" s="70" customFormat="1" ht="51" customHeight="1">
      <c r="A122" s="174" t="s">
        <v>497</v>
      </c>
      <c r="B122" s="167" t="s">
        <v>498</v>
      </c>
      <c r="C122" s="111" t="s">
        <v>181</v>
      </c>
      <c r="D122" s="111" t="s">
        <v>40</v>
      </c>
      <c r="E122" s="112" t="s">
        <v>411</v>
      </c>
      <c r="F122" s="113"/>
      <c r="G122" s="113"/>
      <c r="H122" s="113"/>
      <c r="I122" s="138"/>
      <c r="J122" s="113"/>
      <c r="K122" s="113"/>
      <c r="L122" s="138"/>
      <c r="M122" s="115">
        <f t="shared" si="21"/>
        <v>0</v>
      </c>
      <c r="N122" s="113"/>
      <c r="O122" s="113"/>
      <c r="P122" s="113"/>
      <c r="Q122" s="138"/>
      <c r="R122" s="113"/>
      <c r="S122" s="113"/>
      <c r="T122" s="138"/>
      <c r="U122" s="115">
        <f t="shared" si="22"/>
        <v>0</v>
      </c>
      <c r="V122" s="138">
        <v>8000</v>
      </c>
      <c r="W122" s="113"/>
      <c r="X122" s="113"/>
      <c r="Y122" s="138"/>
      <c r="Z122" s="113"/>
      <c r="AA122" s="113"/>
      <c r="AB122" s="138"/>
      <c r="AC122" s="115">
        <f t="shared" si="23"/>
        <v>8000</v>
      </c>
      <c r="AD122" s="138"/>
      <c r="AE122" s="113"/>
      <c r="AF122" s="113"/>
      <c r="AG122" s="138"/>
      <c r="AH122" s="113"/>
      <c r="AI122" s="113"/>
      <c r="AJ122" s="138"/>
      <c r="AK122" s="115">
        <f t="shared" si="24"/>
        <v>0</v>
      </c>
      <c r="AL122" s="138"/>
      <c r="AM122" s="113"/>
      <c r="AN122" s="113"/>
      <c r="AO122" s="138"/>
      <c r="AP122" s="113"/>
      <c r="AQ122" s="113"/>
      <c r="AR122" s="138"/>
      <c r="AS122" s="115">
        <f t="shared" si="19"/>
        <v>0</v>
      </c>
      <c r="AT122" s="116">
        <f t="shared" si="20"/>
        <v>8000</v>
      </c>
      <c r="AU122" s="167" t="s">
        <v>499</v>
      </c>
      <c r="AV122" s="199">
        <v>2021</v>
      </c>
      <c r="AW122" s="142" t="s">
        <v>489</v>
      </c>
      <c r="AX122" s="202"/>
      <c r="AY122" s="202"/>
    </row>
    <row r="123" spans="1:51" s="70" customFormat="1" ht="51" customHeight="1">
      <c r="A123" s="174" t="s">
        <v>500</v>
      </c>
      <c r="B123" s="167" t="s">
        <v>501</v>
      </c>
      <c r="C123" s="111" t="s">
        <v>287</v>
      </c>
      <c r="D123" s="144" t="s">
        <v>40</v>
      </c>
      <c r="E123" s="129" t="s">
        <v>300</v>
      </c>
      <c r="F123" s="113"/>
      <c r="G123" s="113"/>
      <c r="H123" s="113"/>
      <c r="I123" s="138"/>
      <c r="J123" s="113"/>
      <c r="K123" s="113"/>
      <c r="L123" s="138"/>
      <c r="M123" s="115">
        <f t="shared" si="21"/>
        <v>0</v>
      </c>
      <c r="N123" s="145">
        <v>5000</v>
      </c>
      <c r="O123" s="113"/>
      <c r="P123" s="113"/>
      <c r="Q123" s="138"/>
      <c r="R123" s="113"/>
      <c r="S123" s="113"/>
      <c r="T123" s="138"/>
      <c r="U123" s="115">
        <f t="shared" si="22"/>
        <v>5000</v>
      </c>
      <c r="V123" s="146"/>
      <c r="W123" s="113"/>
      <c r="X123" s="113"/>
      <c r="Y123" s="138"/>
      <c r="Z123" s="113"/>
      <c r="AA123" s="113"/>
      <c r="AB123" s="138"/>
      <c r="AC123" s="115">
        <f t="shared" si="23"/>
        <v>0</v>
      </c>
      <c r="AD123" s="146"/>
      <c r="AE123" s="113"/>
      <c r="AF123" s="113"/>
      <c r="AG123" s="138"/>
      <c r="AH123" s="113"/>
      <c r="AI123" s="113"/>
      <c r="AJ123" s="138"/>
      <c r="AK123" s="115">
        <f t="shared" si="24"/>
        <v>0</v>
      </c>
      <c r="AL123" s="146"/>
      <c r="AM123" s="113"/>
      <c r="AN123" s="113"/>
      <c r="AO123" s="138"/>
      <c r="AP123" s="113"/>
      <c r="AQ123" s="113"/>
      <c r="AR123" s="138"/>
      <c r="AS123" s="115">
        <f t="shared" si="19"/>
        <v>0</v>
      </c>
      <c r="AT123" s="116">
        <f t="shared" si="20"/>
        <v>5000</v>
      </c>
      <c r="AU123" s="168" t="s">
        <v>502</v>
      </c>
      <c r="AV123" s="199">
        <v>2021</v>
      </c>
      <c r="AW123" s="142" t="s">
        <v>489</v>
      </c>
      <c r="AX123" s="202"/>
      <c r="AY123" s="202"/>
    </row>
    <row r="124" spans="1:51" s="70" customFormat="1" ht="38.25">
      <c r="A124" s="174" t="s">
        <v>503</v>
      </c>
      <c r="B124" s="167" t="s">
        <v>504</v>
      </c>
      <c r="C124" s="111" t="s">
        <v>172</v>
      </c>
      <c r="D124" s="111" t="s">
        <v>40</v>
      </c>
      <c r="E124" s="112" t="s">
        <v>505</v>
      </c>
      <c r="F124" s="113"/>
      <c r="G124" s="113"/>
      <c r="H124" s="113"/>
      <c r="I124" s="138"/>
      <c r="J124" s="113"/>
      <c r="K124" s="113"/>
      <c r="L124" s="138"/>
      <c r="M124" s="115">
        <f t="shared" si="21"/>
        <v>0</v>
      </c>
      <c r="N124" s="113"/>
      <c r="O124" s="113"/>
      <c r="P124" s="113"/>
      <c r="Q124" s="138"/>
      <c r="R124" s="113"/>
      <c r="S124" s="113"/>
      <c r="T124" s="138"/>
      <c r="U124" s="115">
        <f t="shared" si="22"/>
        <v>0</v>
      </c>
      <c r="V124" s="138">
        <v>70000</v>
      </c>
      <c r="W124" s="113"/>
      <c r="X124" s="113"/>
      <c r="Y124" s="138"/>
      <c r="Z124" s="113"/>
      <c r="AA124" s="113"/>
      <c r="AB124" s="138"/>
      <c r="AC124" s="115">
        <f t="shared" si="23"/>
        <v>70000</v>
      </c>
      <c r="AD124" s="138"/>
      <c r="AE124" s="113"/>
      <c r="AF124" s="113"/>
      <c r="AG124" s="138"/>
      <c r="AH124" s="113"/>
      <c r="AI124" s="113"/>
      <c r="AJ124" s="138"/>
      <c r="AK124" s="115">
        <f t="shared" si="24"/>
        <v>0</v>
      </c>
      <c r="AL124" s="138"/>
      <c r="AM124" s="113"/>
      <c r="AN124" s="113"/>
      <c r="AO124" s="138"/>
      <c r="AP124" s="113"/>
      <c r="AQ124" s="113"/>
      <c r="AR124" s="138"/>
      <c r="AS124" s="115">
        <f t="shared" si="19"/>
        <v>0</v>
      </c>
      <c r="AT124" s="116">
        <f t="shared" si="20"/>
        <v>70000</v>
      </c>
      <c r="AU124" s="167" t="s">
        <v>506</v>
      </c>
      <c r="AV124" s="199">
        <v>2021</v>
      </c>
      <c r="AW124" s="111" t="s">
        <v>507</v>
      </c>
      <c r="AX124" s="202"/>
      <c r="AY124" s="202"/>
    </row>
    <row r="125" spans="1:51" s="70" customFormat="1" ht="51" customHeight="1">
      <c r="A125" s="174" t="s">
        <v>508</v>
      </c>
      <c r="B125" s="167" t="s">
        <v>509</v>
      </c>
      <c r="C125" s="111" t="s">
        <v>181</v>
      </c>
      <c r="D125" s="111" t="s">
        <v>37</v>
      </c>
      <c r="E125" s="112" t="s">
        <v>411</v>
      </c>
      <c r="F125" s="113"/>
      <c r="G125" s="113"/>
      <c r="H125" s="113"/>
      <c r="I125" s="138"/>
      <c r="J125" s="113"/>
      <c r="K125" s="113"/>
      <c r="L125" s="138"/>
      <c r="M125" s="115">
        <f t="shared" si="21"/>
        <v>0</v>
      </c>
      <c r="N125" s="213">
        <v>9296</v>
      </c>
      <c r="O125" s="113"/>
      <c r="P125" s="113"/>
      <c r="Q125" s="138"/>
      <c r="R125" s="113"/>
      <c r="S125" s="113"/>
      <c r="T125" s="138"/>
      <c r="U125" s="115">
        <f t="shared" si="22"/>
        <v>9296</v>
      </c>
      <c r="V125" s="213"/>
      <c r="W125" s="113"/>
      <c r="X125" s="113"/>
      <c r="Y125" s="138"/>
      <c r="Z125" s="113"/>
      <c r="AA125" s="113"/>
      <c r="AB125" s="138"/>
      <c r="AC125" s="115">
        <f t="shared" si="23"/>
        <v>0</v>
      </c>
      <c r="AD125" s="213"/>
      <c r="AE125" s="113"/>
      <c r="AF125" s="113"/>
      <c r="AG125" s="138"/>
      <c r="AH125" s="113"/>
      <c r="AI125" s="113"/>
      <c r="AJ125" s="138"/>
      <c r="AK125" s="115">
        <f t="shared" si="24"/>
        <v>0</v>
      </c>
      <c r="AL125" s="213"/>
      <c r="AM125" s="113"/>
      <c r="AN125" s="113"/>
      <c r="AO125" s="138"/>
      <c r="AP125" s="113"/>
      <c r="AQ125" s="113"/>
      <c r="AR125" s="138"/>
      <c r="AS125" s="115">
        <f t="shared" si="19"/>
        <v>0</v>
      </c>
      <c r="AT125" s="116">
        <f t="shared" si="20"/>
        <v>9296</v>
      </c>
      <c r="AU125" s="205" t="s">
        <v>510</v>
      </c>
      <c r="AV125" s="199">
        <v>2021</v>
      </c>
      <c r="AW125" s="111" t="s">
        <v>507</v>
      </c>
      <c r="AX125" s="202"/>
      <c r="AY125" s="202"/>
    </row>
    <row r="126" spans="1:51" s="70" customFormat="1" ht="99.75" customHeight="1">
      <c r="A126" s="174" t="s">
        <v>511</v>
      </c>
      <c r="B126" s="182" t="s">
        <v>512</v>
      </c>
      <c r="C126" s="111" t="s">
        <v>513</v>
      </c>
      <c r="D126" s="111" t="s">
        <v>27</v>
      </c>
      <c r="E126" s="112" t="s">
        <v>106</v>
      </c>
      <c r="F126" s="113">
        <v>90000</v>
      </c>
      <c r="G126" s="113"/>
      <c r="H126" s="113"/>
      <c r="I126" s="138"/>
      <c r="J126" s="113"/>
      <c r="K126" s="113">
        <v>90000</v>
      </c>
      <c r="L126" s="214" t="s">
        <v>514</v>
      </c>
      <c r="M126" s="115">
        <f t="shared" si="21"/>
        <v>180000</v>
      </c>
      <c r="N126" s="113"/>
      <c r="O126" s="113"/>
      <c r="P126" s="113"/>
      <c r="Q126" s="138"/>
      <c r="R126" s="113"/>
      <c r="S126" s="113"/>
      <c r="T126" s="214" t="s">
        <v>514</v>
      </c>
      <c r="U126" s="115">
        <f t="shared" si="22"/>
        <v>0</v>
      </c>
      <c r="V126" s="213">
        <v>180000</v>
      </c>
      <c r="W126" s="113"/>
      <c r="X126" s="113"/>
      <c r="Y126" s="138"/>
      <c r="Z126" s="113"/>
      <c r="AA126" s="113"/>
      <c r="AB126" s="214"/>
      <c r="AC126" s="115">
        <f t="shared" si="23"/>
        <v>180000</v>
      </c>
      <c r="AD126" s="213"/>
      <c r="AE126" s="113"/>
      <c r="AF126" s="113"/>
      <c r="AG126" s="138"/>
      <c r="AH126" s="113"/>
      <c r="AI126" s="113"/>
      <c r="AJ126" s="214"/>
      <c r="AK126" s="115">
        <f t="shared" si="24"/>
        <v>0</v>
      </c>
      <c r="AL126" s="213"/>
      <c r="AM126" s="113"/>
      <c r="AN126" s="113"/>
      <c r="AO126" s="138"/>
      <c r="AP126" s="113"/>
      <c r="AQ126" s="113"/>
      <c r="AR126" s="214"/>
      <c r="AS126" s="115">
        <f t="shared" si="19"/>
        <v>0</v>
      </c>
      <c r="AT126" s="116">
        <f t="shared" si="20"/>
        <v>360000</v>
      </c>
      <c r="AU126" s="215" t="s">
        <v>515</v>
      </c>
      <c r="AV126" s="136" t="s">
        <v>69</v>
      </c>
      <c r="AW126" s="142" t="s">
        <v>516</v>
      </c>
      <c r="AX126" s="202"/>
      <c r="AY126" s="202"/>
    </row>
    <row r="127" spans="1:51" s="70" customFormat="1" ht="51" customHeight="1">
      <c r="A127" s="174" t="s">
        <v>517</v>
      </c>
      <c r="B127" s="205" t="s">
        <v>518</v>
      </c>
      <c r="C127" s="111" t="s">
        <v>327</v>
      </c>
      <c r="D127" s="111" t="s">
        <v>27</v>
      </c>
      <c r="E127" s="112" t="s">
        <v>156</v>
      </c>
      <c r="F127" s="113">
        <f>G127</f>
        <v>1750000</v>
      </c>
      <c r="G127" s="113">
        <v>1750000</v>
      </c>
      <c r="H127" s="113">
        <v>1750000</v>
      </c>
      <c r="I127" s="138" t="s">
        <v>519</v>
      </c>
      <c r="J127" s="113"/>
      <c r="K127" s="113"/>
      <c r="L127" s="214"/>
      <c r="M127" s="115">
        <f t="shared" si="21"/>
        <v>5250000</v>
      </c>
      <c r="N127" s="113"/>
      <c r="O127" s="113"/>
      <c r="P127" s="113"/>
      <c r="Q127" s="138" t="s">
        <v>519</v>
      </c>
      <c r="R127" s="113"/>
      <c r="S127" s="113"/>
      <c r="T127" s="214"/>
      <c r="U127" s="115">
        <f t="shared" si="22"/>
        <v>0</v>
      </c>
      <c r="V127" s="213">
        <v>6000000</v>
      </c>
      <c r="W127" s="113"/>
      <c r="X127" s="113"/>
      <c r="Y127" s="138"/>
      <c r="Z127" s="113"/>
      <c r="AA127" s="113"/>
      <c r="AB127" s="214"/>
      <c r="AC127" s="115">
        <f t="shared" si="23"/>
        <v>6000000</v>
      </c>
      <c r="AD127" s="213"/>
      <c r="AE127" s="113"/>
      <c r="AF127" s="113"/>
      <c r="AG127" s="138"/>
      <c r="AH127" s="113"/>
      <c r="AI127" s="113"/>
      <c r="AJ127" s="214"/>
      <c r="AK127" s="115">
        <f t="shared" si="24"/>
        <v>0</v>
      </c>
      <c r="AL127" s="213"/>
      <c r="AM127" s="113"/>
      <c r="AN127" s="113"/>
      <c r="AO127" s="138"/>
      <c r="AP127" s="113"/>
      <c r="AQ127" s="113"/>
      <c r="AR127" s="214"/>
      <c r="AS127" s="115">
        <f t="shared" si="19"/>
        <v>0</v>
      </c>
      <c r="AT127" s="116">
        <f t="shared" si="20"/>
        <v>11250000</v>
      </c>
      <c r="AU127" s="168" t="s">
        <v>520</v>
      </c>
      <c r="AV127" s="136" t="s">
        <v>69</v>
      </c>
      <c r="AW127" s="142" t="s">
        <v>516</v>
      </c>
      <c r="AX127" s="202"/>
      <c r="AY127" s="202"/>
    </row>
    <row r="128" spans="1:51" s="70" customFormat="1" ht="51" customHeight="1">
      <c r="A128" s="174" t="s">
        <v>521</v>
      </c>
      <c r="B128" s="182" t="s">
        <v>522</v>
      </c>
      <c r="C128" s="111" t="s">
        <v>371</v>
      </c>
      <c r="D128" s="111" t="s">
        <v>37</v>
      </c>
      <c r="E128" s="112" t="s">
        <v>372</v>
      </c>
      <c r="F128" s="113">
        <f>G128</f>
        <v>1200000</v>
      </c>
      <c r="G128" s="113">
        <v>1200000</v>
      </c>
      <c r="H128" s="113">
        <v>480000</v>
      </c>
      <c r="I128" s="138" t="s">
        <v>523</v>
      </c>
      <c r="J128" s="113"/>
      <c r="K128" s="113"/>
      <c r="L128" s="138"/>
      <c r="M128" s="115">
        <f t="shared" si="21"/>
        <v>2880000</v>
      </c>
      <c r="N128" s="113"/>
      <c r="O128" s="113"/>
      <c r="P128" s="113"/>
      <c r="Q128" s="138" t="s">
        <v>523</v>
      </c>
      <c r="R128" s="113"/>
      <c r="S128" s="113"/>
      <c r="T128" s="138"/>
      <c r="U128" s="115">
        <f t="shared" si="22"/>
        <v>0</v>
      </c>
      <c r="V128" s="213">
        <v>1680000</v>
      </c>
      <c r="W128" s="113"/>
      <c r="X128" s="113"/>
      <c r="Y128" s="138"/>
      <c r="Z128" s="113"/>
      <c r="AA128" s="113"/>
      <c r="AB128" s="138"/>
      <c r="AC128" s="115">
        <f t="shared" si="23"/>
        <v>1680000</v>
      </c>
      <c r="AD128" s="213"/>
      <c r="AE128" s="113"/>
      <c r="AF128" s="113"/>
      <c r="AG128" s="138"/>
      <c r="AH128" s="113"/>
      <c r="AI128" s="113"/>
      <c r="AJ128" s="138"/>
      <c r="AK128" s="115">
        <f t="shared" si="24"/>
        <v>0</v>
      </c>
      <c r="AL128" s="213"/>
      <c r="AM128" s="113"/>
      <c r="AN128" s="113"/>
      <c r="AO128" s="138"/>
      <c r="AP128" s="113"/>
      <c r="AQ128" s="113"/>
      <c r="AR128" s="138"/>
      <c r="AS128" s="115">
        <f t="shared" si="19"/>
        <v>0</v>
      </c>
      <c r="AT128" s="116">
        <f t="shared" si="20"/>
        <v>4560000</v>
      </c>
      <c r="AU128" s="193" t="s">
        <v>524</v>
      </c>
      <c r="AV128" s="136" t="s">
        <v>69</v>
      </c>
      <c r="AW128" s="142" t="s">
        <v>516</v>
      </c>
      <c r="AX128" s="202"/>
      <c r="AY128" s="202"/>
    </row>
    <row r="129" spans="1:51" s="70" customFormat="1" ht="51" customHeight="1">
      <c r="A129" s="174" t="s">
        <v>525</v>
      </c>
      <c r="B129" s="182" t="s">
        <v>526</v>
      </c>
      <c r="C129" s="111" t="s">
        <v>287</v>
      </c>
      <c r="D129" s="111" t="s">
        <v>37</v>
      </c>
      <c r="E129" s="216" t="s">
        <v>300</v>
      </c>
      <c r="F129" s="113">
        <v>2300</v>
      </c>
      <c r="G129" s="113"/>
      <c r="H129" s="113"/>
      <c r="I129" s="138"/>
      <c r="J129" s="113"/>
      <c r="K129" s="113"/>
      <c r="L129" s="138"/>
      <c r="M129" s="115">
        <f t="shared" si="21"/>
        <v>2300</v>
      </c>
      <c r="N129" s="113"/>
      <c r="O129" s="113"/>
      <c r="P129" s="113"/>
      <c r="Q129" s="138"/>
      <c r="R129" s="113"/>
      <c r="S129" s="113"/>
      <c r="T129" s="138"/>
      <c r="U129" s="115">
        <f t="shared" si="22"/>
        <v>0</v>
      </c>
      <c r="V129" s="213">
        <v>75000</v>
      </c>
      <c r="W129" s="113"/>
      <c r="X129" s="113"/>
      <c r="Y129" s="138"/>
      <c r="Z129" s="113"/>
      <c r="AA129" s="113"/>
      <c r="AB129" s="138"/>
      <c r="AC129" s="115">
        <f t="shared" si="23"/>
        <v>75000</v>
      </c>
      <c r="AD129" s="213"/>
      <c r="AE129" s="113"/>
      <c r="AF129" s="113"/>
      <c r="AG129" s="138"/>
      <c r="AH129" s="113"/>
      <c r="AI129" s="113"/>
      <c r="AJ129" s="138"/>
      <c r="AK129" s="115">
        <f t="shared" si="24"/>
        <v>0</v>
      </c>
      <c r="AL129" s="213"/>
      <c r="AM129" s="113"/>
      <c r="AN129" s="113"/>
      <c r="AO129" s="138"/>
      <c r="AP129" s="113"/>
      <c r="AQ129" s="113"/>
      <c r="AR129" s="138"/>
      <c r="AS129" s="115">
        <f t="shared" si="19"/>
        <v>0</v>
      </c>
      <c r="AT129" s="116">
        <f t="shared" si="20"/>
        <v>77300</v>
      </c>
      <c r="AU129" s="217" t="s">
        <v>527</v>
      </c>
      <c r="AV129" s="140" t="s">
        <v>158</v>
      </c>
      <c r="AW129" s="142" t="s">
        <v>528</v>
      </c>
      <c r="AX129" s="202"/>
      <c r="AY129" s="202"/>
    </row>
    <row r="130" spans="1:51" s="70" customFormat="1" ht="51" customHeight="1">
      <c r="A130" s="174" t="s">
        <v>529</v>
      </c>
      <c r="B130" s="182" t="s">
        <v>530</v>
      </c>
      <c r="C130" s="111" t="s">
        <v>282</v>
      </c>
      <c r="D130" s="111" t="s">
        <v>37</v>
      </c>
      <c r="E130" s="216" t="s">
        <v>156</v>
      </c>
      <c r="F130" s="113"/>
      <c r="G130" s="113"/>
      <c r="H130" s="113"/>
      <c r="I130" s="138"/>
      <c r="J130" s="113"/>
      <c r="K130" s="113"/>
      <c r="L130" s="138"/>
      <c r="M130" s="115">
        <f t="shared" si="21"/>
        <v>0</v>
      </c>
      <c r="N130" s="213">
        <v>25000</v>
      </c>
      <c r="O130" s="113"/>
      <c r="P130" s="113"/>
      <c r="Q130" s="138"/>
      <c r="R130" s="113"/>
      <c r="S130" s="113"/>
      <c r="T130" s="138"/>
      <c r="U130" s="115">
        <f t="shared" si="22"/>
        <v>25000</v>
      </c>
      <c r="V130" s="213">
        <v>25000</v>
      </c>
      <c r="W130" s="113"/>
      <c r="X130" s="113"/>
      <c r="Y130" s="138"/>
      <c r="Z130" s="113"/>
      <c r="AA130" s="113"/>
      <c r="AB130" s="138"/>
      <c r="AC130" s="115">
        <f t="shared" si="23"/>
        <v>25000</v>
      </c>
      <c r="AD130" s="213"/>
      <c r="AE130" s="113"/>
      <c r="AF130" s="113"/>
      <c r="AG130" s="138"/>
      <c r="AH130" s="113"/>
      <c r="AI130" s="113"/>
      <c r="AJ130" s="138"/>
      <c r="AK130" s="115">
        <f t="shared" si="24"/>
        <v>0</v>
      </c>
      <c r="AL130" s="213"/>
      <c r="AM130" s="113"/>
      <c r="AN130" s="113"/>
      <c r="AO130" s="138"/>
      <c r="AP130" s="113"/>
      <c r="AQ130" s="113"/>
      <c r="AR130" s="138"/>
      <c r="AS130" s="115">
        <f t="shared" si="19"/>
        <v>0</v>
      </c>
      <c r="AT130" s="116">
        <f t="shared" si="20"/>
        <v>50000</v>
      </c>
      <c r="AU130" s="182" t="s">
        <v>531</v>
      </c>
      <c r="AV130" s="140" t="s">
        <v>158</v>
      </c>
      <c r="AW130" s="142" t="s">
        <v>347</v>
      </c>
      <c r="AX130" s="202"/>
      <c r="AY130" s="202"/>
    </row>
    <row r="131" spans="1:51" s="70" customFormat="1" ht="51" customHeight="1">
      <c r="A131" s="174" t="s">
        <v>532</v>
      </c>
      <c r="B131" s="182" t="s">
        <v>533</v>
      </c>
      <c r="C131" s="111" t="s">
        <v>282</v>
      </c>
      <c r="D131" s="111" t="s">
        <v>37</v>
      </c>
      <c r="E131" s="216" t="s">
        <v>156</v>
      </c>
      <c r="F131" s="113"/>
      <c r="G131" s="113"/>
      <c r="H131" s="113"/>
      <c r="I131" s="138"/>
      <c r="J131" s="113"/>
      <c r="K131" s="113"/>
      <c r="L131" s="138"/>
      <c r="M131" s="115">
        <f t="shared" si="21"/>
        <v>0</v>
      </c>
      <c r="N131" s="213">
        <v>7500</v>
      </c>
      <c r="O131" s="113"/>
      <c r="P131" s="113"/>
      <c r="Q131" s="138"/>
      <c r="R131" s="113"/>
      <c r="S131" s="113"/>
      <c r="T131" s="138"/>
      <c r="U131" s="115">
        <f t="shared" si="22"/>
        <v>7500</v>
      </c>
      <c r="V131" s="213">
        <v>7500</v>
      </c>
      <c r="W131" s="113"/>
      <c r="X131" s="113"/>
      <c r="Y131" s="138"/>
      <c r="Z131" s="113"/>
      <c r="AA131" s="113"/>
      <c r="AB131" s="138"/>
      <c r="AC131" s="115">
        <f t="shared" si="23"/>
        <v>7500</v>
      </c>
      <c r="AD131" s="213"/>
      <c r="AE131" s="113"/>
      <c r="AF131" s="113"/>
      <c r="AG131" s="138"/>
      <c r="AH131" s="113"/>
      <c r="AI131" s="113"/>
      <c r="AJ131" s="138"/>
      <c r="AK131" s="115">
        <f t="shared" si="24"/>
        <v>0</v>
      </c>
      <c r="AL131" s="213"/>
      <c r="AM131" s="113"/>
      <c r="AN131" s="113"/>
      <c r="AO131" s="138"/>
      <c r="AP131" s="113"/>
      <c r="AQ131" s="113"/>
      <c r="AR131" s="138"/>
      <c r="AS131" s="115">
        <f t="shared" si="19"/>
        <v>0</v>
      </c>
      <c r="AT131" s="116">
        <f t="shared" si="20"/>
        <v>15000</v>
      </c>
      <c r="AU131" s="182" t="s">
        <v>534</v>
      </c>
      <c r="AV131" s="140" t="s">
        <v>158</v>
      </c>
      <c r="AW131" s="142" t="s">
        <v>347</v>
      </c>
      <c r="AX131" s="202"/>
      <c r="AY131" s="202"/>
    </row>
    <row r="132" spans="1:51" s="70" customFormat="1" ht="51" customHeight="1">
      <c r="A132" s="174" t="s">
        <v>535</v>
      </c>
      <c r="B132" s="182" t="s">
        <v>536</v>
      </c>
      <c r="C132" s="111" t="s">
        <v>309</v>
      </c>
      <c r="D132" s="111" t="s">
        <v>37</v>
      </c>
      <c r="E132" s="216" t="s">
        <v>310</v>
      </c>
      <c r="F132" s="113"/>
      <c r="G132" s="113"/>
      <c r="H132" s="113"/>
      <c r="I132" s="138"/>
      <c r="J132" s="113"/>
      <c r="K132" s="113"/>
      <c r="L132" s="138"/>
      <c r="M132" s="115">
        <f t="shared" si="21"/>
        <v>0</v>
      </c>
      <c r="N132" s="213">
        <v>58000</v>
      </c>
      <c r="O132" s="113"/>
      <c r="P132" s="113"/>
      <c r="Q132" s="138"/>
      <c r="R132" s="113"/>
      <c r="S132" s="113"/>
      <c r="T132" s="138"/>
      <c r="U132" s="115">
        <f t="shared" si="22"/>
        <v>58000</v>
      </c>
      <c r="V132" s="213"/>
      <c r="W132" s="113"/>
      <c r="X132" s="113"/>
      <c r="Y132" s="138"/>
      <c r="Z132" s="113"/>
      <c r="AA132" s="113"/>
      <c r="AB132" s="138"/>
      <c r="AC132" s="115">
        <f t="shared" si="23"/>
        <v>0</v>
      </c>
      <c r="AD132" s="213"/>
      <c r="AE132" s="113"/>
      <c r="AF132" s="113"/>
      <c r="AG132" s="138"/>
      <c r="AH132" s="113"/>
      <c r="AI132" s="113"/>
      <c r="AJ132" s="138"/>
      <c r="AK132" s="115">
        <f t="shared" si="24"/>
        <v>0</v>
      </c>
      <c r="AL132" s="213"/>
      <c r="AM132" s="113"/>
      <c r="AN132" s="113"/>
      <c r="AO132" s="138"/>
      <c r="AP132" s="113"/>
      <c r="AQ132" s="113"/>
      <c r="AR132" s="138"/>
      <c r="AS132" s="115">
        <f t="shared" si="19"/>
        <v>0</v>
      </c>
      <c r="AT132" s="116">
        <f t="shared" si="20"/>
        <v>58000</v>
      </c>
      <c r="AU132" s="193" t="s">
        <v>537</v>
      </c>
      <c r="AV132" s="140" t="s">
        <v>538</v>
      </c>
      <c r="AW132" s="142" t="s">
        <v>347</v>
      </c>
      <c r="AX132" s="142" t="s">
        <v>33</v>
      </c>
      <c r="AY132" s="137" t="s">
        <v>183</v>
      </c>
    </row>
    <row r="133" spans="1:51" s="70" customFormat="1" ht="151.15" customHeight="1">
      <c r="A133" s="174" t="s">
        <v>539</v>
      </c>
      <c r="B133" s="182" t="s">
        <v>540</v>
      </c>
      <c r="C133" s="111" t="s">
        <v>181</v>
      </c>
      <c r="D133" s="111" t="s">
        <v>27</v>
      </c>
      <c r="E133" s="112" t="s">
        <v>219</v>
      </c>
      <c r="F133" s="113">
        <v>233543</v>
      </c>
      <c r="G133" s="113"/>
      <c r="H133" s="113"/>
      <c r="I133" s="138"/>
      <c r="J133" s="113"/>
      <c r="K133" s="113"/>
      <c r="L133" s="138"/>
      <c r="M133" s="115">
        <f t="shared" si="21"/>
        <v>233543</v>
      </c>
      <c r="N133" s="113">
        <v>223406</v>
      </c>
      <c r="O133" s="113"/>
      <c r="P133" s="113"/>
      <c r="Q133" s="138"/>
      <c r="R133" s="113"/>
      <c r="S133" s="113"/>
      <c r="T133" s="138"/>
      <c r="U133" s="115">
        <f t="shared" si="22"/>
        <v>223406</v>
      </c>
      <c r="V133" s="213"/>
      <c r="W133" s="113"/>
      <c r="X133" s="113"/>
      <c r="Y133" s="138"/>
      <c r="Z133" s="113"/>
      <c r="AA133" s="113"/>
      <c r="AB133" s="138"/>
      <c r="AC133" s="115">
        <f t="shared" si="23"/>
        <v>0</v>
      </c>
      <c r="AD133" s="213"/>
      <c r="AE133" s="113"/>
      <c r="AF133" s="113"/>
      <c r="AG133" s="138"/>
      <c r="AH133" s="113"/>
      <c r="AI133" s="113"/>
      <c r="AJ133" s="138"/>
      <c r="AK133" s="115">
        <f t="shared" si="24"/>
        <v>0</v>
      </c>
      <c r="AL133" s="213"/>
      <c r="AM133" s="113"/>
      <c r="AN133" s="113"/>
      <c r="AO133" s="138"/>
      <c r="AP133" s="113"/>
      <c r="AQ133" s="113"/>
      <c r="AR133" s="138"/>
      <c r="AS133" s="115">
        <f t="shared" si="19"/>
        <v>0</v>
      </c>
      <c r="AT133" s="116">
        <f t="shared" si="20"/>
        <v>456949</v>
      </c>
      <c r="AU133" s="176" t="s">
        <v>541</v>
      </c>
      <c r="AV133" s="199">
        <v>2021</v>
      </c>
      <c r="AW133" s="142" t="s">
        <v>542</v>
      </c>
      <c r="AX133" s="202"/>
      <c r="AY133" s="202"/>
    </row>
    <row r="134" spans="1:51" s="70" customFormat="1" ht="51" customHeight="1">
      <c r="A134" s="174" t="s">
        <v>543</v>
      </c>
      <c r="B134" s="205" t="s">
        <v>544</v>
      </c>
      <c r="C134" s="111" t="s">
        <v>181</v>
      </c>
      <c r="D134" s="111" t="s">
        <v>27</v>
      </c>
      <c r="E134" s="129" t="s">
        <v>545</v>
      </c>
      <c r="F134" s="145">
        <v>174719</v>
      </c>
      <c r="G134" s="113"/>
      <c r="H134" s="113"/>
      <c r="I134" s="138"/>
      <c r="J134" s="113"/>
      <c r="K134" s="113"/>
      <c r="L134" s="138"/>
      <c r="M134" s="115">
        <f t="shared" si="21"/>
        <v>174719</v>
      </c>
      <c r="N134" s="218">
        <v>166566</v>
      </c>
      <c r="O134" s="113"/>
      <c r="P134" s="113"/>
      <c r="Q134" s="138"/>
      <c r="R134" s="113"/>
      <c r="S134" s="113"/>
      <c r="T134" s="138"/>
      <c r="U134" s="115">
        <f t="shared" si="22"/>
        <v>166566</v>
      </c>
      <c r="V134" s="213"/>
      <c r="W134" s="113"/>
      <c r="X134" s="113"/>
      <c r="Y134" s="138"/>
      <c r="Z134" s="113"/>
      <c r="AA134" s="113"/>
      <c r="AB134" s="138"/>
      <c r="AC134" s="115">
        <f t="shared" si="23"/>
        <v>0</v>
      </c>
      <c r="AD134" s="213"/>
      <c r="AE134" s="113"/>
      <c r="AF134" s="113"/>
      <c r="AG134" s="138"/>
      <c r="AH134" s="113"/>
      <c r="AI134" s="113"/>
      <c r="AJ134" s="138"/>
      <c r="AK134" s="115">
        <f t="shared" si="24"/>
        <v>0</v>
      </c>
      <c r="AL134" s="213"/>
      <c r="AM134" s="113"/>
      <c r="AN134" s="113"/>
      <c r="AO134" s="138"/>
      <c r="AP134" s="113"/>
      <c r="AQ134" s="113"/>
      <c r="AR134" s="138"/>
      <c r="AS134" s="115">
        <f t="shared" si="19"/>
        <v>0</v>
      </c>
      <c r="AT134" s="116">
        <f t="shared" si="20"/>
        <v>341285</v>
      </c>
      <c r="AU134" s="168" t="s">
        <v>546</v>
      </c>
      <c r="AV134" s="140" t="s">
        <v>69</v>
      </c>
      <c r="AW134" s="142" t="s">
        <v>542</v>
      </c>
      <c r="AX134" s="202"/>
      <c r="AY134" s="202"/>
    </row>
    <row r="135" spans="1:51" s="70" customFormat="1" ht="51" customHeight="1">
      <c r="A135" s="174" t="s">
        <v>547</v>
      </c>
      <c r="B135" s="205" t="s">
        <v>548</v>
      </c>
      <c r="C135" s="111" t="s">
        <v>181</v>
      </c>
      <c r="D135" s="111" t="s">
        <v>27</v>
      </c>
      <c r="E135" s="129" t="s">
        <v>545</v>
      </c>
      <c r="F135" s="145">
        <v>67564</v>
      </c>
      <c r="G135" s="113"/>
      <c r="H135" s="113"/>
      <c r="I135" s="138"/>
      <c r="J135" s="113"/>
      <c r="K135" s="113"/>
      <c r="L135" s="138"/>
      <c r="M135" s="115">
        <f t="shared" si="21"/>
        <v>67564</v>
      </c>
      <c r="N135" s="145"/>
      <c r="O135" s="113"/>
      <c r="P135" s="113"/>
      <c r="Q135" s="138"/>
      <c r="R135" s="113"/>
      <c r="S135" s="113"/>
      <c r="T135" s="138"/>
      <c r="U135" s="115">
        <f t="shared" si="22"/>
        <v>0</v>
      </c>
      <c r="V135" s="213"/>
      <c r="W135" s="113"/>
      <c r="X135" s="113"/>
      <c r="Y135" s="138"/>
      <c r="Z135" s="113"/>
      <c r="AA135" s="113"/>
      <c r="AB135" s="138"/>
      <c r="AC135" s="115">
        <f t="shared" si="23"/>
        <v>0</v>
      </c>
      <c r="AD135" s="213"/>
      <c r="AE135" s="113"/>
      <c r="AF135" s="113"/>
      <c r="AG135" s="138"/>
      <c r="AH135" s="113"/>
      <c r="AI135" s="113"/>
      <c r="AJ135" s="138"/>
      <c r="AK135" s="115">
        <f t="shared" si="24"/>
        <v>0</v>
      </c>
      <c r="AL135" s="213"/>
      <c r="AM135" s="113"/>
      <c r="AN135" s="113"/>
      <c r="AO135" s="138"/>
      <c r="AP135" s="113"/>
      <c r="AQ135" s="113"/>
      <c r="AR135" s="138"/>
      <c r="AS135" s="115">
        <f t="shared" si="19"/>
        <v>0</v>
      </c>
      <c r="AT135" s="116">
        <f t="shared" si="20"/>
        <v>67564</v>
      </c>
      <c r="AU135" s="181" t="s">
        <v>549</v>
      </c>
      <c r="AV135" s="199">
        <v>2021</v>
      </c>
      <c r="AW135" s="142" t="s">
        <v>542</v>
      </c>
      <c r="AX135" s="202"/>
      <c r="AY135" s="202"/>
    </row>
    <row r="136" spans="1:51" s="70" customFormat="1" ht="51" customHeight="1">
      <c r="A136" s="174" t="s">
        <v>550</v>
      </c>
      <c r="B136" s="182" t="s">
        <v>551</v>
      </c>
      <c r="C136" s="111" t="s">
        <v>181</v>
      </c>
      <c r="D136" s="111" t="s">
        <v>27</v>
      </c>
      <c r="E136" s="129" t="s">
        <v>545</v>
      </c>
      <c r="F136" s="113">
        <v>91071.53</v>
      </c>
      <c r="G136" s="113"/>
      <c r="H136" s="113"/>
      <c r="I136" s="138"/>
      <c r="J136" s="113"/>
      <c r="K136" s="113"/>
      <c r="L136" s="138"/>
      <c r="M136" s="115">
        <f t="shared" si="21"/>
        <v>91071.53</v>
      </c>
      <c r="N136" s="113"/>
      <c r="O136" s="113"/>
      <c r="P136" s="113"/>
      <c r="Q136" s="138"/>
      <c r="R136" s="113"/>
      <c r="S136" s="113"/>
      <c r="T136" s="138"/>
      <c r="U136" s="115">
        <f t="shared" si="22"/>
        <v>0</v>
      </c>
      <c r="V136" s="213"/>
      <c r="W136" s="113"/>
      <c r="X136" s="113"/>
      <c r="Y136" s="138"/>
      <c r="Z136" s="113"/>
      <c r="AA136" s="113"/>
      <c r="AB136" s="138"/>
      <c r="AC136" s="115">
        <f t="shared" si="23"/>
        <v>0</v>
      </c>
      <c r="AD136" s="213"/>
      <c r="AE136" s="113"/>
      <c r="AF136" s="113"/>
      <c r="AG136" s="138"/>
      <c r="AH136" s="113"/>
      <c r="AI136" s="113"/>
      <c r="AJ136" s="138"/>
      <c r="AK136" s="115">
        <f t="shared" si="24"/>
        <v>0</v>
      </c>
      <c r="AL136" s="213"/>
      <c r="AM136" s="113"/>
      <c r="AN136" s="113"/>
      <c r="AO136" s="138"/>
      <c r="AP136" s="113"/>
      <c r="AQ136" s="113"/>
      <c r="AR136" s="138"/>
      <c r="AS136" s="115">
        <f t="shared" si="19"/>
        <v>0</v>
      </c>
      <c r="AT136" s="116">
        <f t="shared" si="20"/>
        <v>91071.53</v>
      </c>
      <c r="AU136" s="193" t="s">
        <v>552</v>
      </c>
      <c r="AV136" s="140">
        <v>2018</v>
      </c>
      <c r="AW136" s="142" t="s">
        <v>542</v>
      </c>
      <c r="AX136" s="142" t="s">
        <v>33</v>
      </c>
      <c r="AY136" s="137" t="s">
        <v>183</v>
      </c>
    </row>
    <row r="137" spans="1:51" s="70" customFormat="1" ht="51">
      <c r="A137" s="174" t="s">
        <v>553</v>
      </c>
      <c r="B137" s="182" t="s">
        <v>554</v>
      </c>
      <c r="C137" s="111" t="s">
        <v>253</v>
      </c>
      <c r="D137" s="111" t="s">
        <v>27</v>
      </c>
      <c r="E137" s="219" t="s">
        <v>555</v>
      </c>
      <c r="F137" s="113">
        <v>1452</v>
      </c>
      <c r="G137" s="113"/>
      <c r="H137" s="113"/>
      <c r="I137" s="138"/>
      <c r="J137" s="113"/>
      <c r="K137" s="113"/>
      <c r="L137" s="138"/>
      <c r="M137" s="115">
        <f t="shared" si="21"/>
        <v>1452</v>
      </c>
      <c r="N137" s="204">
        <v>0</v>
      </c>
      <c r="O137" s="113"/>
      <c r="P137" s="113"/>
      <c r="Q137" s="138"/>
      <c r="R137" s="113"/>
      <c r="S137" s="113"/>
      <c r="T137" s="138"/>
      <c r="U137" s="115">
        <f t="shared" si="22"/>
        <v>0</v>
      </c>
      <c r="V137" s="213"/>
      <c r="W137" s="113"/>
      <c r="X137" s="113"/>
      <c r="Y137" s="138"/>
      <c r="Z137" s="113"/>
      <c r="AA137" s="113"/>
      <c r="AB137" s="138"/>
      <c r="AC137" s="115">
        <f t="shared" si="23"/>
        <v>0</v>
      </c>
      <c r="AD137" s="213"/>
      <c r="AE137" s="113"/>
      <c r="AF137" s="113"/>
      <c r="AG137" s="138"/>
      <c r="AH137" s="113"/>
      <c r="AI137" s="113"/>
      <c r="AJ137" s="138"/>
      <c r="AK137" s="115">
        <f t="shared" si="24"/>
        <v>0</v>
      </c>
      <c r="AL137" s="213"/>
      <c r="AM137" s="113"/>
      <c r="AN137" s="113"/>
      <c r="AO137" s="138"/>
      <c r="AP137" s="113"/>
      <c r="AQ137" s="113"/>
      <c r="AR137" s="138"/>
      <c r="AS137" s="115">
        <f t="shared" si="19"/>
        <v>0</v>
      </c>
      <c r="AT137" s="116">
        <f t="shared" si="20"/>
        <v>1452</v>
      </c>
      <c r="AU137" s="193" t="s">
        <v>556</v>
      </c>
      <c r="AV137" s="199">
        <v>2021</v>
      </c>
      <c r="AW137" s="142" t="s">
        <v>557</v>
      </c>
      <c r="AX137" s="202"/>
      <c r="AY137" s="203"/>
    </row>
    <row r="138" spans="1:51" s="70" customFormat="1" ht="51" customHeight="1">
      <c r="A138" s="174" t="s">
        <v>558</v>
      </c>
      <c r="B138" s="182" t="s">
        <v>559</v>
      </c>
      <c r="C138" s="111" t="s">
        <v>253</v>
      </c>
      <c r="D138" s="111" t="s">
        <v>27</v>
      </c>
      <c r="E138" s="219" t="s">
        <v>555</v>
      </c>
      <c r="F138" s="113">
        <v>0</v>
      </c>
      <c r="G138" s="113"/>
      <c r="H138" s="113"/>
      <c r="I138" s="138"/>
      <c r="J138" s="113"/>
      <c r="K138" s="113"/>
      <c r="L138" s="138"/>
      <c r="M138" s="115">
        <f t="shared" si="21"/>
        <v>0</v>
      </c>
      <c r="N138" s="113">
        <v>12000</v>
      </c>
      <c r="O138" s="113"/>
      <c r="P138" s="113"/>
      <c r="Q138" s="138"/>
      <c r="R138" s="113"/>
      <c r="S138" s="113"/>
      <c r="T138" s="138"/>
      <c r="U138" s="115">
        <f t="shared" si="22"/>
        <v>12000</v>
      </c>
      <c r="V138" s="213">
        <v>14000</v>
      </c>
      <c r="W138" s="113"/>
      <c r="X138" s="113"/>
      <c r="Y138" s="138"/>
      <c r="Z138" s="113"/>
      <c r="AA138" s="113"/>
      <c r="AB138" s="138"/>
      <c r="AC138" s="115">
        <f t="shared" si="23"/>
        <v>14000</v>
      </c>
      <c r="AD138" s="213"/>
      <c r="AE138" s="113"/>
      <c r="AF138" s="113"/>
      <c r="AG138" s="138"/>
      <c r="AH138" s="113"/>
      <c r="AI138" s="113"/>
      <c r="AJ138" s="138"/>
      <c r="AK138" s="115">
        <f t="shared" si="24"/>
        <v>0</v>
      </c>
      <c r="AL138" s="213"/>
      <c r="AM138" s="113"/>
      <c r="AN138" s="113"/>
      <c r="AO138" s="138"/>
      <c r="AP138" s="113"/>
      <c r="AQ138" s="113"/>
      <c r="AR138" s="138"/>
      <c r="AS138" s="115">
        <f t="shared" si="19"/>
        <v>0</v>
      </c>
      <c r="AT138" s="116">
        <f t="shared" si="20"/>
        <v>26000</v>
      </c>
      <c r="AU138" s="193" t="s">
        <v>560</v>
      </c>
      <c r="AV138" s="199">
        <v>2021</v>
      </c>
      <c r="AW138" s="142" t="s">
        <v>557</v>
      </c>
      <c r="AX138" s="202"/>
      <c r="AY138" s="203"/>
    </row>
    <row r="139" spans="1:51" s="70" customFormat="1" ht="51" customHeight="1">
      <c r="A139" s="174" t="s">
        <v>561</v>
      </c>
      <c r="B139" s="182" t="s">
        <v>562</v>
      </c>
      <c r="C139" s="111" t="s">
        <v>253</v>
      </c>
      <c r="D139" s="111" t="s">
        <v>27</v>
      </c>
      <c r="E139" s="219" t="s">
        <v>555</v>
      </c>
      <c r="F139" s="113">
        <f>21083.93+244.05</f>
        <v>21327.98</v>
      </c>
      <c r="G139" s="113"/>
      <c r="H139" s="113"/>
      <c r="I139" s="138"/>
      <c r="J139" s="113"/>
      <c r="K139" s="113"/>
      <c r="L139" s="138"/>
      <c r="M139" s="115">
        <f t="shared" si="21"/>
        <v>21327.98</v>
      </c>
      <c r="N139" s="113"/>
      <c r="O139" s="113"/>
      <c r="P139" s="113"/>
      <c r="Q139" s="138"/>
      <c r="R139" s="113"/>
      <c r="S139" s="113"/>
      <c r="T139" s="138"/>
      <c r="U139" s="115">
        <f t="shared" si="22"/>
        <v>0</v>
      </c>
      <c r="V139" s="213"/>
      <c r="W139" s="113"/>
      <c r="X139" s="113"/>
      <c r="Y139" s="138"/>
      <c r="Z139" s="113"/>
      <c r="AA139" s="113"/>
      <c r="AB139" s="138"/>
      <c r="AC139" s="115">
        <f t="shared" si="23"/>
        <v>0</v>
      </c>
      <c r="AD139" s="213"/>
      <c r="AE139" s="113"/>
      <c r="AF139" s="113"/>
      <c r="AG139" s="138"/>
      <c r="AH139" s="113"/>
      <c r="AI139" s="113"/>
      <c r="AJ139" s="138"/>
      <c r="AK139" s="115">
        <f t="shared" si="24"/>
        <v>0</v>
      </c>
      <c r="AL139" s="213"/>
      <c r="AM139" s="113"/>
      <c r="AN139" s="113"/>
      <c r="AO139" s="138"/>
      <c r="AP139" s="113"/>
      <c r="AQ139" s="113"/>
      <c r="AR139" s="138"/>
      <c r="AS139" s="115">
        <f t="shared" si="19"/>
        <v>0</v>
      </c>
      <c r="AT139" s="116">
        <f t="shared" si="20"/>
        <v>21327.98</v>
      </c>
      <c r="AU139" s="193" t="s">
        <v>563</v>
      </c>
      <c r="AV139" s="140">
        <v>2018</v>
      </c>
      <c r="AW139" s="142" t="s">
        <v>557</v>
      </c>
      <c r="AX139" s="142" t="s">
        <v>33</v>
      </c>
      <c r="AY139" s="137" t="s">
        <v>183</v>
      </c>
    </row>
    <row r="140" spans="1:51" s="70" customFormat="1" ht="102" customHeight="1">
      <c r="A140" s="174" t="s">
        <v>564</v>
      </c>
      <c r="B140" s="182" t="s">
        <v>565</v>
      </c>
      <c r="C140" s="111" t="s">
        <v>181</v>
      </c>
      <c r="D140" s="111" t="s">
        <v>37</v>
      </c>
      <c r="E140" s="129" t="s">
        <v>545</v>
      </c>
      <c r="F140" s="113">
        <v>300000</v>
      </c>
      <c r="G140" s="113"/>
      <c r="H140" s="113"/>
      <c r="I140" s="138"/>
      <c r="J140" s="113"/>
      <c r="K140" s="113">
        <v>200000</v>
      </c>
      <c r="L140" s="138" t="s">
        <v>566</v>
      </c>
      <c r="M140" s="115">
        <f t="shared" si="21"/>
        <v>500000</v>
      </c>
      <c r="N140" s="113"/>
      <c r="O140" s="113"/>
      <c r="P140" s="113"/>
      <c r="Q140" s="138"/>
      <c r="R140" s="113"/>
      <c r="S140" s="113"/>
      <c r="T140" s="138"/>
      <c r="U140" s="115">
        <f t="shared" si="22"/>
        <v>0</v>
      </c>
      <c r="V140" s="213"/>
      <c r="W140" s="113"/>
      <c r="X140" s="113"/>
      <c r="Y140" s="138"/>
      <c r="Z140" s="113"/>
      <c r="AA140" s="113"/>
      <c r="AB140" s="138"/>
      <c r="AC140" s="115">
        <f t="shared" si="23"/>
        <v>0</v>
      </c>
      <c r="AD140" s="213"/>
      <c r="AE140" s="113"/>
      <c r="AF140" s="113"/>
      <c r="AG140" s="138"/>
      <c r="AH140" s="113"/>
      <c r="AI140" s="113"/>
      <c r="AJ140" s="138"/>
      <c r="AK140" s="115">
        <f t="shared" si="24"/>
        <v>0</v>
      </c>
      <c r="AL140" s="213"/>
      <c r="AM140" s="113"/>
      <c r="AN140" s="113"/>
      <c r="AO140" s="138"/>
      <c r="AP140" s="113"/>
      <c r="AQ140" s="113"/>
      <c r="AR140" s="138"/>
      <c r="AS140" s="115">
        <f t="shared" si="19"/>
        <v>0</v>
      </c>
      <c r="AT140" s="116">
        <f t="shared" si="20"/>
        <v>500000</v>
      </c>
      <c r="AU140" s="193" t="s">
        <v>567</v>
      </c>
      <c r="AV140" s="199">
        <v>2021</v>
      </c>
      <c r="AW140" s="203" t="s">
        <v>568</v>
      </c>
      <c r="AX140" s="202"/>
      <c r="AY140" s="202"/>
    </row>
    <row r="141" spans="1:51" s="70" customFormat="1" ht="117.6" customHeight="1">
      <c r="A141" s="174" t="s">
        <v>569</v>
      </c>
      <c r="B141" s="182" t="s">
        <v>570</v>
      </c>
      <c r="C141" s="111" t="s">
        <v>181</v>
      </c>
      <c r="D141" s="111" t="s">
        <v>37</v>
      </c>
      <c r="E141" s="129" t="s">
        <v>545</v>
      </c>
      <c r="F141" s="113"/>
      <c r="G141" s="113"/>
      <c r="H141" s="113"/>
      <c r="I141" s="138"/>
      <c r="J141" s="113"/>
      <c r="K141" s="113"/>
      <c r="L141" s="138" t="s">
        <v>566</v>
      </c>
      <c r="M141" s="115">
        <f t="shared" si="21"/>
        <v>0</v>
      </c>
      <c r="N141" s="113">
        <v>0</v>
      </c>
      <c r="O141" s="113"/>
      <c r="P141" s="113"/>
      <c r="Q141" s="138"/>
      <c r="R141" s="113"/>
      <c r="S141" s="113"/>
      <c r="T141" s="138" t="s">
        <v>566</v>
      </c>
      <c r="U141" s="115">
        <f t="shared" si="22"/>
        <v>0</v>
      </c>
      <c r="V141" s="213">
        <v>360000</v>
      </c>
      <c r="W141" s="113"/>
      <c r="X141" s="113"/>
      <c r="Y141" s="138"/>
      <c r="Z141" s="113"/>
      <c r="AA141" s="113"/>
      <c r="AB141" s="138" t="s">
        <v>566</v>
      </c>
      <c r="AC141" s="115">
        <f t="shared" si="23"/>
        <v>360000</v>
      </c>
      <c r="AD141" s="213"/>
      <c r="AE141" s="113"/>
      <c r="AF141" s="113"/>
      <c r="AG141" s="138"/>
      <c r="AH141" s="113"/>
      <c r="AI141" s="113"/>
      <c r="AJ141" s="138"/>
      <c r="AK141" s="115">
        <f t="shared" si="24"/>
        <v>0</v>
      </c>
      <c r="AL141" s="213"/>
      <c r="AM141" s="113"/>
      <c r="AN141" s="113"/>
      <c r="AO141" s="138"/>
      <c r="AP141" s="113"/>
      <c r="AQ141" s="113"/>
      <c r="AR141" s="138"/>
      <c r="AS141" s="115">
        <f t="shared" si="19"/>
        <v>0</v>
      </c>
      <c r="AT141" s="116">
        <f t="shared" si="20"/>
        <v>360000</v>
      </c>
      <c r="AU141" s="176" t="s">
        <v>571</v>
      </c>
      <c r="AV141" s="199">
        <v>2021</v>
      </c>
      <c r="AW141" s="203" t="s">
        <v>568</v>
      </c>
      <c r="AX141" s="202"/>
      <c r="AY141" s="202"/>
    </row>
    <row r="142" spans="1:51" s="70" customFormat="1" ht="63.75">
      <c r="A142" s="174" t="s">
        <v>572</v>
      </c>
      <c r="B142" s="182" t="s">
        <v>573</v>
      </c>
      <c r="C142" s="111" t="s">
        <v>287</v>
      </c>
      <c r="D142" s="111" t="s">
        <v>27</v>
      </c>
      <c r="E142" s="220" t="s">
        <v>574</v>
      </c>
      <c r="F142" s="130">
        <v>980840.23</v>
      </c>
      <c r="G142" s="38">
        <f>3420968-O142</f>
        <v>313722</v>
      </c>
      <c r="H142" s="113">
        <v>146345.54</v>
      </c>
      <c r="I142" s="138" t="s">
        <v>575</v>
      </c>
      <c r="J142" s="113"/>
      <c r="K142" s="113"/>
      <c r="L142" s="138"/>
      <c r="M142" s="118">
        <f t="shared" si="21"/>
        <v>1440907.77</v>
      </c>
      <c r="N142" s="113">
        <v>203765</v>
      </c>
      <c r="O142" s="503">
        <f>3107246</f>
        <v>3107246</v>
      </c>
      <c r="P142" s="113">
        <f>616433+174</f>
        <v>616607</v>
      </c>
      <c r="Q142" s="138" t="s">
        <v>575</v>
      </c>
      <c r="R142" s="113"/>
      <c r="S142" s="113"/>
      <c r="T142" s="138"/>
      <c r="U142" s="118">
        <f t="shared" si="22"/>
        <v>3927618</v>
      </c>
      <c r="V142" s="213">
        <v>777870</v>
      </c>
      <c r="W142" s="503"/>
      <c r="X142" s="113">
        <v>735193</v>
      </c>
      <c r="Y142" s="138"/>
      <c r="Z142" s="113">
        <v>32435</v>
      </c>
      <c r="AA142" s="113"/>
      <c r="AB142" s="138"/>
      <c r="AC142" s="118">
        <f t="shared" si="23"/>
        <v>1545498</v>
      </c>
      <c r="AD142" s="213">
        <v>186423</v>
      </c>
      <c r="AE142" s="503">
        <f>213170+113075</f>
        <v>326245</v>
      </c>
      <c r="AF142" s="113"/>
      <c r="AG142" s="138"/>
      <c r="AH142" s="113"/>
      <c r="AI142" s="113"/>
      <c r="AJ142" s="138"/>
      <c r="AK142" s="118">
        <f t="shared" si="24"/>
        <v>512668</v>
      </c>
      <c r="AL142" s="213"/>
      <c r="AM142" s="503"/>
      <c r="AN142" s="113"/>
      <c r="AO142" s="138"/>
      <c r="AP142" s="113"/>
      <c r="AQ142" s="113"/>
      <c r="AR142" s="138"/>
      <c r="AS142" s="118">
        <f t="shared" si="19"/>
        <v>0</v>
      </c>
      <c r="AT142" s="116">
        <f t="shared" si="20"/>
        <v>7426691.7699999996</v>
      </c>
      <c r="AU142" s="176" t="s">
        <v>576</v>
      </c>
      <c r="AV142" s="199">
        <v>2021</v>
      </c>
      <c r="AW142" s="142" t="s">
        <v>32</v>
      </c>
      <c r="AX142" s="202"/>
      <c r="AY142" s="203"/>
    </row>
    <row r="143" spans="1:51" s="70" customFormat="1" ht="51" customHeight="1">
      <c r="A143" s="174" t="s">
        <v>577</v>
      </c>
      <c r="B143" s="182" t="s">
        <v>578</v>
      </c>
      <c r="C143" s="111" t="s">
        <v>172</v>
      </c>
      <c r="D143" s="111" t="s">
        <v>27</v>
      </c>
      <c r="E143" s="220" t="s">
        <v>579</v>
      </c>
      <c r="F143" s="130">
        <v>56608.639999999999</v>
      </c>
      <c r="G143" s="38">
        <v>46686.64</v>
      </c>
      <c r="H143" s="113">
        <v>0</v>
      </c>
      <c r="I143" s="138" t="s">
        <v>98</v>
      </c>
      <c r="J143" s="113"/>
      <c r="K143" s="113"/>
      <c r="L143" s="138"/>
      <c r="M143" s="118">
        <f t="shared" si="21"/>
        <v>103295.28</v>
      </c>
      <c r="N143" s="113">
        <v>0</v>
      </c>
      <c r="O143" s="113">
        <v>380082.3</v>
      </c>
      <c r="P143" s="113">
        <v>204985</v>
      </c>
      <c r="Q143" s="138" t="s">
        <v>98</v>
      </c>
      <c r="R143" s="113"/>
      <c r="S143" s="113"/>
      <c r="T143" s="138"/>
      <c r="U143" s="118">
        <f t="shared" si="22"/>
        <v>585067.30000000005</v>
      </c>
      <c r="V143" s="213">
        <v>74179</v>
      </c>
      <c r="W143" s="113">
        <v>541641</v>
      </c>
      <c r="X143" s="113">
        <v>819940.81</v>
      </c>
      <c r="Y143" s="138"/>
      <c r="Z143" s="113"/>
      <c r="AA143" s="113"/>
      <c r="AB143" s="138"/>
      <c r="AC143" s="118">
        <f t="shared" si="23"/>
        <v>1435760.81</v>
      </c>
      <c r="AD143" s="213"/>
      <c r="AE143" s="113"/>
      <c r="AF143" s="113"/>
      <c r="AG143" s="138"/>
      <c r="AH143" s="113"/>
      <c r="AI143" s="113"/>
      <c r="AJ143" s="138"/>
      <c r="AK143" s="118">
        <f t="shared" si="24"/>
        <v>0</v>
      </c>
      <c r="AL143" s="213"/>
      <c r="AM143" s="113"/>
      <c r="AN143" s="113"/>
      <c r="AO143" s="138"/>
      <c r="AP143" s="113"/>
      <c r="AQ143" s="113"/>
      <c r="AR143" s="138"/>
      <c r="AS143" s="118">
        <f t="shared" si="19"/>
        <v>0</v>
      </c>
      <c r="AT143" s="116">
        <f t="shared" si="20"/>
        <v>2124123.39</v>
      </c>
      <c r="AU143" s="176" t="s">
        <v>580</v>
      </c>
      <c r="AV143" s="140">
        <v>2020</v>
      </c>
      <c r="AW143" s="142" t="s">
        <v>32</v>
      </c>
      <c r="AX143" s="142" t="s">
        <v>33</v>
      </c>
      <c r="AY143" s="137" t="s">
        <v>183</v>
      </c>
    </row>
    <row r="144" spans="1:51" s="70" customFormat="1" ht="76.5" customHeight="1">
      <c r="A144" s="174" t="s">
        <v>581</v>
      </c>
      <c r="B144" s="182" t="s">
        <v>582</v>
      </c>
      <c r="C144" s="111" t="s">
        <v>282</v>
      </c>
      <c r="D144" s="111" t="s">
        <v>27</v>
      </c>
      <c r="E144" s="220" t="s">
        <v>583</v>
      </c>
      <c r="F144" s="130">
        <v>565449.45000000007</v>
      </c>
      <c r="G144" s="113">
        <v>527486.5199999999</v>
      </c>
      <c r="H144" s="113">
        <v>40402.49</v>
      </c>
      <c r="I144" s="138" t="s">
        <v>29</v>
      </c>
      <c r="J144" s="113"/>
      <c r="K144" s="113"/>
      <c r="L144" s="138"/>
      <c r="M144" s="118">
        <f t="shared" si="21"/>
        <v>1133338.46</v>
      </c>
      <c r="N144" s="113"/>
      <c r="O144" s="113"/>
      <c r="P144" s="113"/>
      <c r="Q144" s="138"/>
      <c r="R144" s="113"/>
      <c r="S144" s="113"/>
      <c r="T144" s="138"/>
      <c r="U144" s="118">
        <f t="shared" si="22"/>
        <v>0</v>
      </c>
      <c r="V144" s="213"/>
      <c r="W144" s="113"/>
      <c r="X144" s="113"/>
      <c r="Y144" s="138"/>
      <c r="Z144" s="113"/>
      <c r="AA144" s="113"/>
      <c r="AB144" s="138"/>
      <c r="AC144" s="118">
        <f t="shared" si="23"/>
        <v>0</v>
      </c>
      <c r="AD144" s="213"/>
      <c r="AE144" s="113"/>
      <c r="AF144" s="113"/>
      <c r="AG144" s="138"/>
      <c r="AH144" s="113"/>
      <c r="AI144" s="113"/>
      <c r="AJ144" s="138"/>
      <c r="AK144" s="118">
        <f t="shared" si="24"/>
        <v>0</v>
      </c>
      <c r="AL144" s="213"/>
      <c r="AM144" s="113"/>
      <c r="AN144" s="113"/>
      <c r="AO144" s="138"/>
      <c r="AP144" s="113"/>
      <c r="AQ144" s="113"/>
      <c r="AR144" s="138"/>
      <c r="AS144" s="118">
        <f t="shared" si="19"/>
        <v>0</v>
      </c>
      <c r="AT144" s="116">
        <f t="shared" si="20"/>
        <v>1133338.46</v>
      </c>
      <c r="AU144" s="176" t="s">
        <v>582</v>
      </c>
      <c r="AV144" s="140">
        <v>2018</v>
      </c>
      <c r="AW144" s="142" t="s">
        <v>32</v>
      </c>
      <c r="AX144" s="142" t="s">
        <v>33</v>
      </c>
      <c r="AY144" s="137" t="s">
        <v>183</v>
      </c>
    </row>
    <row r="145" spans="1:51" s="70" customFormat="1" ht="51" customHeight="1">
      <c r="A145" s="174" t="s">
        <v>584</v>
      </c>
      <c r="B145" s="182" t="s">
        <v>585</v>
      </c>
      <c r="C145" s="111" t="s">
        <v>181</v>
      </c>
      <c r="D145" s="111" t="s">
        <v>27</v>
      </c>
      <c r="E145" s="220" t="s">
        <v>586</v>
      </c>
      <c r="F145" s="113">
        <v>49727</v>
      </c>
      <c r="G145" s="113"/>
      <c r="H145" s="113"/>
      <c r="I145" s="138"/>
      <c r="J145" s="113"/>
      <c r="K145" s="113"/>
      <c r="L145" s="138"/>
      <c r="M145" s="115">
        <f t="shared" si="21"/>
        <v>49727</v>
      </c>
      <c r="N145" s="113"/>
      <c r="O145" s="113"/>
      <c r="P145" s="113"/>
      <c r="Q145" s="138"/>
      <c r="R145" s="113"/>
      <c r="S145" s="113"/>
      <c r="T145" s="138"/>
      <c r="U145" s="115">
        <f t="shared" si="22"/>
        <v>0</v>
      </c>
      <c r="V145" s="213"/>
      <c r="W145" s="113"/>
      <c r="X145" s="113"/>
      <c r="Y145" s="138"/>
      <c r="Z145" s="113"/>
      <c r="AA145" s="113"/>
      <c r="AB145" s="138"/>
      <c r="AC145" s="115">
        <f t="shared" si="23"/>
        <v>0</v>
      </c>
      <c r="AD145" s="213"/>
      <c r="AE145" s="113"/>
      <c r="AF145" s="113"/>
      <c r="AG145" s="138"/>
      <c r="AH145" s="113"/>
      <c r="AI145" s="113"/>
      <c r="AJ145" s="138"/>
      <c r="AK145" s="115">
        <f t="shared" si="24"/>
        <v>0</v>
      </c>
      <c r="AL145" s="213"/>
      <c r="AM145" s="113"/>
      <c r="AN145" s="113"/>
      <c r="AO145" s="138"/>
      <c r="AP145" s="113"/>
      <c r="AQ145" s="113"/>
      <c r="AR145" s="138"/>
      <c r="AS145" s="115">
        <f t="shared" si="19"/>
        <v>0</v>
      </c>
      <c r="AT145" s="116">
        <f t="shared" si="20"/>
        <v>49727</v>
      </c>
      <c r="AU145" s="182" t="s">
        <v>587</v>
      </c>
      <c r="AV145" s="140">
        <v>2018</v>
      </c>
      <c r="AW145" s="142" t="s">
        <v>32</v>
      </c>
      <c r="AX145" s="142" t="s">
        <v>33</v>
      </c>
      <c r="AY145" s="137" t="s">
        <v>183</v>
      </c>
    </row>
    <row r="146" spans="1:51" s="70" customFormat="1" ht="51" customHeight="1">
      <c r="A146" s="174" t="s">
        <v>588</v>
      </c>
      <c r="B146" s="182" t="s">
        <v>589</v>
      </c>
      <c r="C146" s="111" t="s">
        <v>172</v>
      </c>
      <c r="D146" s="111" t="s">
        <v>27</v>
      </c>
      <c r="E146" s="220" t="s">
        <v>590</v>
      </c>
      <c r="F146" s="113">
        <v>23973</v>
      </c>
      <c r="G146" s="113"/>
      <c r="H146" s="113"/>
      <c r="I146" s="138"/>
      <c r="J146" s="113"/>
      <c r="K146" s="113"/>
      <c r="L146" s="138"/>
      <c r="M146" s="115">
        <f t="shared" si="21"/>
        <v>23973</v>
      </c>
      <c r="N146" s="113"/>
      <c r="O146" s="113"/>
      <c r="P146" s="113"/>
      <c r="Q146" s="138"/>
      <c r="R146" s="113"/>
      <c r="S146" s="113"/>
      <c r="T146" s="138"/>
      <c r="U146" s="115">
        <f t="shared" si="22"/>
        <v>0</v>
      </c>
      <c r="V146" s="213"/>
      <c r="W146" s="113"/>
      <c r="X146" s="113"/>
      <c r="Y146" s="138"/>
      <c r="Z146" s="113"/>
      <c r="AA146" s="113"/>
      <c r="AB146" s="138"/>
      <c r="AC146" s="115">
        <f t="shared" si="23"/>
        <v>0</v>
      </c>
      <c r="AD146" s="213"/>
      <c r="AE146" s="113"/>
      <c r="AF146" s="113"/>
      <c r="AG146" s="138"/>
      <c r="AH146" s="113"/>
      <c r="AI146" s="113"/>
      <c r="AJ146" s="138"/>
      <c r="AK146" s="115">
        <f t="shared" si="24"/>
        <v>0</v>
      </c>
      <c r="AL146" s="213"/>
      <c r="AM146" s="113"/>
      <c r="AN146" s="113"/>
      <c r="AO146" s="138"/>
      <c r="AP146" s="113"/>
      <c r="AQ146" s="113"/>
      <c r="AR146" s="138"/>
      <c r="AS146" s="115">
        <f t="shared" si="19"/>
        <v>0</v>
      </c>
      <c r="AT146" s="116">
        <f t="shared" si="20"/>
        <v>23973</v>
      </c>
      <c r="AU146" s="182" t="s">
        <v>591</v>
      </c>
      <c r="AV146" s="140">
        <v>2018</v>
      </c>
      <c r="AW146" s="142" t="s">
        <v>32</v>
      </c>
      <c r="AX146" s="142" t="s">
        <v>33</v>
      </c>
      <c r="AY146" s="137" t="s">
        <v>183</v>
      </c>
    </row>
    <row r="147" spans="1:51" s="70" customFormat="1" ht="51" customHeight="1">
      <c r="A147" s="174" t="s">
        <v>592</v>
      </c>
      <c r="B147" s="182" t="s">
        <v>593</v>
      </c>
      <c r="C147" s="111" t="s">
        <v>253</v>
      </c>
      <c r="D147" s="111" t="s">
        <v>27</v>
      </c>
      <c r="E147" s="220" t="s">
        <v>594</v>
      </c>
      <c r="F147" s="113">
        <v>304168.76</v>
      </c>
      <c r="G147" s="113"/>
      <c r="H147" s="113"/>
      <c r="I147" s="138"/>
      <c r="J147" s="113"/>
      <c r="K147" s="113"/>
      <c r="L147" s="138"/>
      <c r="M147" s="115">
        <f t="shared" si="21"/>
        <v>304168.76</v>
      </c>
      <c r="N147" s="180">
        <v>2860</v>
      </c>
      <c r="O147" s="113"/>
      <c r="P147" s="113"/>
      <c r="Q147" s="138"/>
      <c r="R147" s="113"/>
      <c r="S147" s="113"/>
      <c r="T147" s="138"/>
      <c r="U147" s="115">
        <f t="shared" si="22"/>
        <v>2860</v>
      </c>
      <c r="V147" s="213"/>
      <c r="W147" s="113"/>
      <c r="X147" s="113"/>
      <c r="Y147" s="138"/>
      <c r="Z147" s="113"/>
      <c r="AA147" s="113"/>
      <c r="AB147" s="138"/>
      <c r="AC147" s="115">
        <f t="shared" si="23"/>
        <v>0</v>
      </c>
      <c r="AD147" s="213"/>
      <c r="AE147" s="113"/>
      <c r="AF147" s="113"/>
      <c r="AG147" s="138"/>
      <c r="AH147" s="113"/>
      <c r="AI147" s="113"/>
      <c r="AJ147" s="138"/>
      <c r="AK147" s="115">
        <f t="shared" si="24"/>
        <v>0</v>
      </c>
      <c r="AL147" s="213"/>
      <c r="AM147" s="113"/>
      <c r="AN147" s="113"/>
      <c r="AO147" s="138"/>
      <c r="AP147" s="113"/>
      <c r="AQ147" s="113"/>
      <c r="AR147" s="138"/>
      <c r="AS147" s="115">
        <f t="shared" si="19"/>
        <v>0</v>
      </c>
      <c r="AT147" s="116">
        <f t="shared" si="20"/>
        <v>307028.76</v>
      </c>
      <c r="AU147" s="182" t="s">
        <v>595</v>
      </c>
      <c r="AV147" s="140">
        <v>2019</v>
      </c>
      <c r="AW147" s="142" t="s">
        <v>32</v>
      </c>
      <c r="AX147" s="142" t="s">
        <v>33</v>
      </c>
      <c r="AY147" s="137" t="s">
        <v>183</v>
      </c>
    </row>
    <row r="148" spans="1:51" s="70" customFormat="1" ht="51" customHeight="1">
      <c r="A148" s="174" t="s">
        <v>596</v>
      </c>
      <c r="B148" s="182" t="s">
        <v>597</v>
      </c>
      <c r="C148" s="111" t="s">
        <v>287</v>
      </c>
      <c r="D148" s="111" t="s">
        <v>27</v>
      </c>
      <c r="E148" s="220" t="s">
        <v>598</v>
      </c>
      <c r="F148" s="113">
        <v>16417</v>
      </c>
      <c r="G148" s="113"/>
      <c r="H148" s="113"/>
      <c r="I148" s="138"/>
      <c r="J148" s="113"/>
      <c r="K148" s="113"/>
      <c r="L148" s="138"/>
      <c r="M148" s="115">
        <f t="shared" si="21"/>
        <v>16417</v>
      </c>
      <c r="N148" s="113"/>
      <c r="O148" s="113"/>
      <c r="P148" s="113"/>
      <c r="Q148" s="138"/>
      <c r="R148" s="113"/>
      <c r="S148" s="113"/>
      <c r="T148" s="138"/>
      <c r="U148" s="115">
        <f t="shared" si="22"/>
        <v>0</v>
      </c>
      <c r="V148" s="213"/>
      <c r="W148" s="113"/>
      <c r="X148" s="113"/>
      <c r="Y148" s="138"/>
      <c r="Z148" s="113"/>
      <c r="AA148" s="113"/>
      <c r="AB148" s="138"/>
      <c r="AC148" s="115">
        <f t="shared" si="23"/>
        <v>0</v>
      </c>
      <c r="AD148" s="213"/>
      <c r="AE148" s="113"/>
      <c r="AF148" s="113"/>
      <c r="AG148" s="138"/>
      <c r="AH148" s="113"/>
      <c r="AI148" s="113"/>
      <c r="AJ148" s="138"/>
      <c r="AK148" s="115">
        <f t="shared" si="24"/>
        <v>0</v>
      </c>
      <c r="AL148" s="213"/>
      <c r="AM148" s="113"/>
      <c r="AN148" s="113"/>
      <c r="AO148" s="138"/>
      <c r="AP148" s="113"/>
      <c r="AQ148" s="113"/>
      <c r="AR148" s="138"/>
      <c r="AS148" s="115">
        <f t="shared" si="19"/>
        <v>0</v>
      </c>
      <c r="AT148" s="116">
        <f t="shared" si="20"/>
        <v>16417</v>
      </c>
      <c r="AU148" s="182" t="s">
        <v>599</v>
      </c>
      <c r="AV148" s="140">
        <v>2021</v>
      </c>
      <c r="AW148" s="142" t="s">
        <v>317</v>
      </c>
      <c r="AX148" s="202"/>
      <c r="AY148" s="202"/>
    </row>
    <row r="149" spans="1:51" s="70" customFormat="1" ht="51" customHeight="1">
      <c r="A149" s="174" t="s">
        <v>600</v>
      </c>
      <c r="B149" s="182" t="s">
        <v>601</v>
      </c>
      <c r="C149" s="111" t="s">
        <v>268</v>
      </c>
      <c r="D149" s="111" t="s">
        <v>27</v>
      </c>
      <c r="E149" s="220" t="s">
        <v>106</v>
      </c>
      <c r="F149" s="113">
        <v>37530</v>
      </c>
      <c r="G149" s="113"/>
      <c r="H149" s="113"/>
      <c r="I149" s="138"/>
      <c r="J149" s="113"/>
      <c r="K149" s="113"/>
      <c r="L149" s="138"/>
      <c r="M149" s="115">
        <f t="shared" si="21"/>
        <v>37530</v>
      </c>
      <c r="N149" s="113"/>
      <c r="O149" s="113"/>
      <c r="P149" s="113"/>
      <c r="Q149" s="138"/>
      <c r="R149" s="113"/>
      <c r="S149" s="113"/>
      <c r="T149" s="138"/>
      <c r="U149" s="115">
        <f t="shared" si="22"/>
        <v>0</v>
      </c>
      <c r="V149" s="213"/>
      <c r="W149" s="113"/>
      <c r="X149" s="113"/>
      <c r="Y149" s="138"/>
      <c r="Z149" s="113"/>
      <c r="AA149" s="113"/>
      <c r="AB149" s="138"/>
      <c r="AC149" s="115">
        <f t="shared" si="23"/>
        <v>0</v>
      </c>
      <c r="AD149" s="213"/>
      <c r="AE149" s="113"/>
      <c r="AF149" s="113"/>
      <c r="AG149" s="138"/>
      <c r="AH149" s="113"/>
      <c r="AI149" s="113"/>
      <c r="AJ149" s="138"/>
      <c r="AK149" s="115">
        <f t="shared" si="24"/>
        <v>0</v>
      </c>
      <c r="AL149" s="213"/>
      <c r="AM149" s="113"/>
      <c r="AN149" s="113"/>
      <c r="AO149" s="138"/>
      <c r="AP149" s="113"/>
      <c r="AQ149" s="113"/>
      <c r="AR149" s="138"/>
      <c r="AS149" s="115">
        <f t="shared" si="19"/>
        <v>0</v>
      </c>
      <c r="AT149" s="116">
        <f t="shared" si="20"/>
        <v>37530</v>
      </c>
      <c r="AU149" s="182" t="s">
        <v>602</v>
      </c>
      <c r="AV149" s="140">
        <v>2018</v>
      </c>
      <c r="AW149" s="142" t="s">
        <v>603</v>
      </c>
      <c r="AX149" s="142" t="s">
        <v>33</v>
      </c>
      <c r="AY149" s="137" t="s">
        <v>183</v>
      </c>
    </row>
    <row r="150" spans="1:51" s="70" customFormat="1" ht="51" customHeight="1">
      <c r="A150" s="174" t="s">
        <v>604</v>
      </c>
      <c r="B150" s="222" t="s">
        <v>605</v>
      </c>
      <c r="C150" s="111" t="s">
        <v>337</v>
      </c>
      <c r="D150" s="111" t="s">
        <v>27</v>
      </c>
      <c r="E150" s="220" t="s">
        <v>606</v>
      </c>
      <c r="F150" s="113">
        <v>10769</v>
      </c>
      <c r="G150" s="113"/>
      <c r="H150" s="113"/>
      <c r="I150" s="138"/>
      <c r="J150" s="113"/>
      <c r="K150" s="113"/>
      <c r="L150" s="138"/>
      <c r="M150" s="115">
        <f t="shared" si="21"/>
        <v>10769</v>
      </c>
      <c r="N150" s="113"/>
      <c r="O150" s="113"/>
      <c r="P150" s="113"/>
      <c r="Q150" s="138"/>
      <c r="R150" s="113"/>
      <c r="S150" s="113"/>
      <c r="T150" s="138"/>
      <c r="U150" s="115">
        <f t="shared" si="22"/>
        <v>0</v>
      </c>
      <c r="V150" s="213"/>
      <c r="W150" s="113"/>
      <c r="X150" s="113"/>
      <c r="Y150" s="138"/>
      <c r="Z150" s="113"/>
      <c r="AA150" s="113"/>
      <c r="AB150" s="138"/>
      <c r="AC150" s="115">
        <f t="shared" si="23"/>
        <v>0</v>
      </c>
      <c r="AD150" s="213"/>
      <c r="AE150" s="113"/>
      <c r="AF150" s="113"/>
      <c r="AG150" s="138"/>
      <c r="AH150" s="113"/>
      <c r="AI150" s="113"/>
      <c r="AJ150" s="138"/>
      <c r="AK150" s="115">
        <f t="shared" si="24"/>
        <v>0</v>
      </c>
      <c r="AL150" s="213"/>
      <c r="AM150" s="113"/>
      <c r="AN150" s="113"/>
      <c r="AO150" s="138"/>
      <c r="AP150" s="113"/>
      <c r="AQ150" s="113"/>
      <c r="AR150" s="138"/>
      <c r="AS150" s="115">
        <f t="shared" si="19"/>
        <v>0</v>
      </c>
      <c r="AT150" s="116">
        <f t="shared" si="20"/>
        <v>10769</v>
      </c>
      <c r="AU150" s="176" t="s">
        <v>607</v>
      </c>
      <c r="AV150" s="139" t="s">
        <v>196</v>
      </c>
      <c r="AW150" s="142" t="s">
        <v>32</v>
      </c>
      <c r="AX150" s="142" t="s">
        <v>33</v>
      </c>
      <c r="AY150" s="137" t="s">
        <v>183</v>
      </c>
    </row>
    <row r="151" spans="1:51" s="70" customFormat="1" ht="51" customHeight="1">
      <c r="A151" s="174" t="s">
        <v>608</v>
      </c>
      <c r="B151" s="222" t="s">
        <v>609</v>
      </c>
      <c r="C151" s="111" t="s">
        <v>337</v>
      </c>
      <c r="D151" s="111" t="s">
        <v>27</v>
      </c>
      <c r="E151" s="220" t="s">
        <v>106</v>
      </c>
      <c r="F151" s="113">
        <f>85095.59+732.05+1290</f>
        <v>87117.64</v>
      </c>
      <c r="G151" s="113"/>
      <c r="H151" s="113"/>
      <c r="I151" s="138"/>
      <c r="J151" s="113"/>
      <c r="K151" s="113"/>
      <c r="L151" s="138"/>
      <c r="M151" s="115">
        <f t="shared" si="21"/>
        <v>87117.64</v>
      </c>
      <c r="N151" s="113">
        <v>80625</v>
      </c>
      <c r="O151" s="113"/>
      <c r="P151" s="113"/>
      <c r="Q151" s="138"/>
      <c r="R151" s="113"/>
      <c r="S151" s="113"/>
      <c r="T151" s="138"/>
      <c r="U151" s="115">
        <f t="shared" si="22"/>
        <v>80625</v>
      </c>
      <c r="V151" s="213"/>
      <c r="W151" s="113"/>
      <c r="X151" s="113"/>
      <c r="Y151" s="138"/>
      <c r="Z151" s="113"/>
      <c r="AA151" s="113"/>
      <c r="AB151" s="138"/>
      <c r="AC151" s="115">
        <f t="shared" si="23"/>
        <v>0</v>
      </c>
      <c r="AD151" s="213"/>
      <c r="AE151" s="113"/>
      <c r="AF151" s="113"/>
      <c r="AG151" s="138"/>
      <c r="AH151" s="113"/>
      <c r="AI151" s="113"/>
      <c r="AJ151" s="138"/>
      <c r="AK151" s="115">
        <f t="shared" si="24"/>
        <v>0</v>
      </c>
      <c r="AL151" s="213"/>
      <c r="AM151" s="113"/>
      <c r="AN151" s="113"/>
      <c r="AO151" s="138"/>
      <c r="AP151" s="113"/>
      <c r="AQ151" s="113"/>
      <c r="AR151" s="138"/>
      <c r="AS151" s="115">
        <f t="shared" si="19"/>
        <v>0</v>
      </c>
      <c r="AT151" s="116">
        <f t="shared" si="20"/>
        <v>167742.64000000001</v>
      </c>
      <c r="AU151" s="176" t="s">
        <v>610</v>
      </c>
      <c r="AV151" s="139" t="s">
        <v>204</v>
      </c>
      <c r="AW151" s="142" t="s">
        <v>32</v>
      </c>
      <c r="AX151" s="142" t="s">
        <v>33</v>
      </c>
      <c r="AY151" s="137" t="s">
        <v>183</v>
      </c>
    </row>
    <row r="152" spans="1:51" s="70" customFormat="1" ht="51" customHeight="1">
      <c r="A152" s="174" t="s">
        <v>611</v>
      </c>
      <c r="B152" s="222" t="s">
        <v>612</v>
      </c>
      <c r="C152" s="111" t="s">
        <v>268</v>
      </c>
      <c r="D152" s="111" t="s">
        <v>27</v>
      </c>
      <c r="E152" s="216" t="s">
        <v>606</v>
      </c>
      <c r="F152" s="113">
        <v>12221</v>
      </c>
      <c r="G152" s="113"/>
      <c r="H152" s="113"/>
      <c r="I152" s="138"/>
      <c r="J152" s="113"/>
      <c r="K152" s="113"/>
      <c r="L152" s="138"/>
      <c r="M152" s="115">
        <f t="shared" si="21"/>
        <v>12221</v>
      </c>
      <c r="N152" s="113"/>
      <c r="O152" s="113"/>
      <c r="P152" s="113"/>
      <c r="Q152" s="138"/>
      <c r="R152" s="113"/>
      <c r="S152" s="113"/>
      <c r="T152" s="138"/>
      <c r="U152" s="115">
        <f t="shared" si="22"/>
        <v>0</v>
      </c>
      <c r="V152" s="213"/>
      <c r="W152" s="113"/>
      <c r="X152" s="113"/>
      <c r="Y152" s="138"/>
      <c r="Z152" s="113"/>
      <c r="AA152" s="113"/>
      <c r="AB152" s="138"/>
      <c r="AC152" s="115">
        <f t="shared" si="23"/>
        <v>0</v>
      </c>
      <c r="AD152" s="213"/>
      <c r="AE152" s="113"/>
      <c r="AF152" s="113"/>
      <c r="AG152" s="138"/>
      <c r="AH152" s="113"/>
      <c r="AI152" s="113"/>
      <c r="AJ152" s="138"/>
      <c r="AK152" s="115">
        <f t="shared" si="24"/>
        <v>0</v>
      </c>
      <c r="AL152" s="213"/>
      <c r="AM152" s="113"/>
      <c r="AN152" s="113"/>
      <c r="AO152" s="138"/>
      <c r="AP152" s="113"/>
      <c r="AQ152" s="113"/>
      <c r="AR152" s="138"/>
      <c r="AS152" s="115">
        <f t="shared" si="19"/>
        <v>0</v>
      </c>
      <c r="AT152" s="116">
        <f t="shared" si="20"/>
        <v>12221</v>
      </c>
      <c r="AU152" s="205" t="s">
        <v>613</v>
      </c>
      <c r="AV152" s="139" t="s">
        <v>196</v>
      </c>
      <c r="AW152" s="111" t="s">
        <v>32</v>
      </c>
      <c r="AX152" s="142" t="s">
        <v>33</v>
      </c>
      <c r="AY152" s="137" t="s">
        <v>183</v>
      </c>
    </row>
    <row r="153" spans="1:51" s="70" customFormat="1" ht="51">
      <c r="A153" s="174" t="s">
        <v>614</v>
      </c>
      <c r="B153" s="222" t="s">
        <v>615</v>
      </c>
      <c r="C153" s="111" t="s">
        <v>282</v>
      </c>
      <c r="D153" s="111" t="s">
        <v>27</v>
      </c>
      <c r="E153" s="216" t="s">
        <v>156</v>
      </c>
      <c r="F153" s="113">
        <f>1460+3680</f>
        <v>5140</v>
      </c>
      <c r="G153" s="113"/>
      <c r="H153" s="113"/>
      <c r="I153" s="138"/>
      <c r="J153" s="113"/>
      <c r="K153" s="113"/>
      <c r="L153" s="138"/>
      <c r="M153" s="115">
        <f t="shared" ref="M153:M163" si="25">F153+G153+H153+J153+K153</f>
        <v>5140</v>
      </c>
      <c r="N153" s="113"/>
      <c r="O153" s="113"/>
      <c r="P153" s="113"/>
      <c r="Q153" s="138"/>
      <c r="R153" s="113"/>
      <c r="S153" s="113"/>
      <c r="T153" s="138"/>
      <c r="U153" s="115">
        <f t="shared" ref="U153:U163" si="26">N153+O153+P153+R153+S153</f>
        <v>0</v>
      </c>
      <c r="V153" s="213"/>
      <c r="W153" s="113"/>
      <c r="X153" s="113"/>
      <c r="Y153" s="138"/>
      <c r="Z153" s="113"/>
      <c r="AA153" s="113"/>
      <c r="AB153" s="138"/>
      <c r="AC153" s="115">
        <f t="shared" ref="AC153:AC163" si="27">V153+W153+X153+Z153+AA153</f>
        <v>0</v>
      </c>
      <c r="AD153" s="213"/>
      <c r="AE153" s="113"/>
      <c r="AF153" s="113"/>
      <c r="AG153" s="138"/>
      <c r="AH153" s="113"/>
      <c r="AI153" s="113"/>
      <c r="AJ153" s="138"/>
      <c r="AK153" s="115">
        <f t="shared" ref="AK153:AK163" si="28">AD153+AE153+AF153+AH153+AI153</f>
        <v>0</v>
      </c>
      <c r="AL153" s="213"/>
      <c r="AM153" s="113"/>
      <c r="AN153" s="113"/>
      <c r="AO153" s="138"/>
      <c r="AP153" s="113"/>
      <c r="AQ153" s="113"/>
      <c r="AR153" s="138"/>
      <c r="AS153" s="115">
        <f t="shared" si="19"/>
        <v>0</v>
      </c>
      <c r="AT153" s="116">
        <f t="shared" si="20"/>
        <v>5140</v>
      </c>
      <c r="AU153" s="222" t="s">
        <v>616</v>
      </c>
      <c r="AV153" s="139" t="s">
        <v>196</v>
      </c>
      <c r="AW153" s="111" t="s">
        <v>507</v>
      </c>
      <c r="AX153" s="142" t="s">
        <v>33</v>
      </c>
      <c r="AY153" s="137" t="s">
        <v>183</v>
      </c>
    </row>
    <row r="154" spans="1:51" s="70" customFormat="1" ht="51" customHeight="1">
      <c r="A154" s="174" t="s">
        <v>617</v>
      </c>
      <c r="B154" s="222" t="s">
        <v>618</v>
      </c>
      <c r="C154" s="111" t="s">
        <v>282</v>
      </c>
      <c r="D154" s="111" t="s">
        <v>27</v>
      </c>
      <c r="E154" s="216" t="s">
        <v>156</v>
      </c>
      <c r="F154" s="113">
        <v>16621</v>
      </c>
      <c r="G154" s="113"/>
      <c r="H154" s="113"/>
      <c r="I154" s="138"/>
      <c r="J154" s="113"/>
      <c r="K154" s="113"/>
      <c r="L154" s="138"/>
      <c r="M154" s="115">
        <f t="shared" si="25"/>
        <v>16621</v>
      </c>
      <c r="N154" s="113"/>
      <c r="O154" s="113"/>
      <c r="P154" s="113"/>
      <c r="Q154" s="138"/>
      <c r="R154" s="113"/>
      <c r="S154" s="113"/>
      <c r="T154" s="138"/>
      <c r="U154" s="115">
        <f t="shared" si="26"/>
        <v>0</v>
      </c>
      <c r="V154" s="213"/>
      <c r="W154" s="113"/>
      <c r="X154" s="113"/>
      <c r="Y154" s="138"/>
      <c r="Z154" s="113"/>
      <c r="AA154" s="113"/>
      <c r="AB154" s="138"/>
      <c r="AC154" s="115">
        <f t="shared" si="27"/>
        <v>0</v>
      </c>
      <c r="AD154" s="213"/>
      <c r="AE154" s="113"/>
      <c r="AF154" s="113"/>
      <c r="AG154" s="138"/>
      <c r="AH154" s="113"/>
      <c r="AI154" s="113"/>
      <c r="AJ154" s="138"/>
      <c r="AK154" s="115">
        <f t="shared" si="28"/>
        <v>0</v>
      </c>
      <c r="AL154" s="213"/>
      <c r="AM154" s="113"/>
      <c r="AN154" s="113"/>
      <c r="AO154" s="138"/>
      <c r="AP154" s="113"/>
      <c r="AQ154" s="113"/>
      <c r="AR154" s="138"/>
      <c r="AS154" s="115">
        <f t="shared" si="19"/>
        <v>0</v>
      </c>
      <c r="AT154" s="116">
        <f t="shared" si="20"/>
        <v>16621</v>
      </c>
      <c r="AU154" s="205" t="s">
        <v>618</v>
      </c>
      <c r="AV154" s="139" t="s">
        <v>196</v>
      </c>
      <c r="AW154" s="111" t="s">
        <v>619</v>
      </c>
      <c r="AX154" s="142" t="s">
        <v>33</v>
      </c>
      <c r="AY154" s="137" t="s">
        <v>183</v>
      </c>
    </row>
    <row r="155" spans="1:51" s="70" customFormat="1" ht="51" customHeight="1">
      <c r="A155" s="174" t="s">
        <v>620</v>
      </c>
      <c r="B155" s="222" t="s">
        <v>621</v>
      </c>
      <c r="C155" s="111" t="s">
        <v>287</v>
      </c>
      <c r="D155" s="111" t="s">
        <v>27</v>
      </c>
      <c r="E155" s="216" t="s">
        <v>300</v>
      </c>
      <c r="F155" s="113">
        <v>2303</v>
      </c>
      <c r="G155" s="113"/>
      <c r="H155" s="113"/>
      <c r="I155" s="138"/>
      <c r="J155" s="113"/>
      <c r="K155" s="113"/>
      <c r="L155" s="138"/>
      <c r="M155" s="115">
        <f t="shared" si="25"/>
        <v>2303</v>
      </c>
      <c r="N155" s="113"/>
      <c r="O155" s="113"/>
      <c r="P155" s="113"/>
      <c r="Q155" s="138"/>
      <c r="R155" s="113"/>
      <c r="S155" s="113"/>
      <c r="T155" s="138"/>
      <c r="U155" s="115">
        <f t="shared" si="26"/>
        <v>0</v>
      </c>
      <c r="V155" s="213"/>
      <c r="W155" s="113"/>
      <c r="X155" s="113"/>
      <c r="Y155" s="138"/>
      <c r="Z155" s="113"/>
      <c r="AA155" s="113"/>
      <c r="AB155" s="138"/>
      <c r="AC155" s="115">
        <f t="shared" si="27"/>
        <v>0</v>
      </c>
      <c r="AD155" s="213"/>
      <c r="AE155" s="113"/>
      <c r="AF155" s="113"/>
      <c r="AG155" s="138"/>
      <c r="AH155" s="113"/>
      <c r="AI155" s="113"/>
      <c r="AJ155" s="138"/>
      <c r="AK155" s="115">
        <f t="shared" si="28"/>
        <v>0</v>
      </c>
      <c r="AL155" s="213"/>
      <c r="AM155" s="113"/>
      <c r="AN155" s="113"/>
      <c r="AO155" s="138"/>
      <c r="AP155" s="113"/>
      <c r="AQ155" s="113"/>
      <c r="AR155" s="138"/>
      <c r="AS155" s="115">
        <f t="shared" si="19"/>
        <v>0</v>
      </c>
      <c r="AT155" s="116">
        <f t="shared" si="20"/>
        <v>2303</v>
      </c>
      <c r="AU155" s="222" t="s">
        <v>622</v>
      </c>
      <c r="AV155" s="139" t="s">
        <v>196</v>
      </c>
      <c r="AW155" s="111" t="s">
        <v>623</v>
      </c>
      <c r="AX155" s="142" t="s">
        <v>33</v>
      </c>
      <c r="AY155" s="137" t="s">
        <v>183</v>
      </c>
    </row>
    <row r="156" spans="1:51" s="70" customFormat="1" ht="51" customHeight="1">
      <c r="A156" s="174" t="s">
        <v>624</v>
      </c>
      <c r="B156" s="222" t="s">
        <v>625</v>
      </c>
      <c r="C156" s="111" t="s">
        <v>287</v>
      </c>
      <c r="D156" s="111" t="s">
        <v>27</v>
      </c>
      <c r="E156" s="216" t="s">
        <v>300</v>
      </c>
      <c r="F156" s="113">
        <v>1700</v>
      </c>
      <c r="G156" s="113"/>
      <c r="H156" s="113"/>
      <c r="I156" s="138"/>
      <c r="J156" s="113"/>
      <c r="K156" s="113"/>
      <c r="L156" s="138"/>
      <c r="M156" s="115">
        <f t="shared" si="25"/>
        <v>1700</v>
      </c>
      <c r="N156" s="113"/>
      <c r="O156" s="113"/>
      <c r="P156" s="113"/>
      <c r="Q156" s="138"/>
      <c r="R156" s="113"/>
      <c r="S156" s="113"/>
      <c r="T156" s="138"/>
      <c r="U156" s="115">
        <f t="shared" si="26"/>
        <v>0</v>
      </c>
      <c r="V156" s="213"/>
      <c r="W156" s="113"/>
      <c r="X156" s="113"/>
      <c r="Y156" s="138"/>
      <c r="Z156" s="113"/>
      <c r="AA156" s="113"/>
      <c r="AB156" s="138"/>
      <c r="AC156" s="115">
        <f t="shared" si="27"/>
        <v>0</v>
      </c>
      <c r="AD156" s="213"/>
      <c r="AE156" s="113"/>
      <c r="AF156" s="113"/>
      <c r="AG156" s="138"/>
      <c r="AH156" s="113"/>
      <c r="AI156" s="113"/>
      <c r="AJ156" s="138"/>
      <c r="AK156" s="115">
        <f t="shared" si="28"/>
        <v>0</v>
      </c>
      <c r="AL156" s="213"/>
      <c r="AM156" s="113"/>
      <c r="AN156" s="113"/>
      <c r="AO156" s="138"/>
      <c r="AP156" s="113"/>
      <c r="AQ156" s="113"/>
      <c r="AR156" s="138"/>
      <c r="AS156" s="115">
        <f t="shared" si="19"/>
        <v>0</v>
      </c>
      <c r="AT156" s="116">
        <f t="shared" si="20"/>
        <v>1700</v>
      </c>
      <c r="AU156" s="222" t="s">
        <v>626</v>
      </c>
      <c r="AV156" s="139" t="s">
        <v>152</v>
      </c>
      <c r="AW156" s="111" t="s">
        <v>627</v>
      </c>
      <c r="AX156" s="202"/>
      <c r="AY156" s="202"/>
    </row>
    <row r="157" spans="1:51" s="70" customFormat="1" ht="51" customHeight="1">
      <c r="A157" s="174" t="s">
        <v>628</v>
      </c>
      <c r="B157" s="222" t="s">
        <v>629</v>
      </c>
      <c r="C157" s="111" t="s">
        <v>630</v>
      </c>
      <c r="D157" s="111" t="s">
        <v>37</v>
      </c>
      <c r="E157" s="216" t="s">
        <v>305</v>
      </c>
      <c r="F157" s="113"/>
      <c r="G157" s="113"/>
      <c r="H157" s="113"/>
      <c r="I157" s="138"/>
      <c r="J157" s="113"/>
      <c r="K157" s="113"/>
      <c r="L157" s="138"/>
      <c r="M157" s="115">
        <f t="shared" si="25"/>
        <v>0</v>
      </c>
      <c r="N157" s="113"/>
      <c r="O157" s="113"/>
      <c r="P157" s="113"/>
      <c r="Q157" s="138"/>
      <c r="R157" s="113"/>
      <c r="S157" s="113"/>
      <c r="T157" s="138"/>
      <c r="U157" s="115">
        <f t="shared" si="26"/>
        <v>0</v>
      </c>
      <c r="V157" s="213">
        <v>100000</v>
      </c>
      <c r="W157" s="113"/>
      <c r="X157" s="113"/>
      <c r="Y157" s="138"/>
      <c r="Z157" s="113"/>
      <c r="AA157" s="113"/>
      <c r="AB157" s="138"/>
      <c r="AC157" s="115">
        <f t="shared" si="27"/>
        <v>100000</v>
      </c>
      <c r="AD157" s="213"/>
      <c r="AE157" s="113"/>
      <c r="AF157" s="113"/>
      <c r="AG157" s="138"/>
      <c r="AH157" s="113"/>
      <c r="AI157" s="113"/>
      <c r="AJ157" s="138"/>
      <c r="AK157" s="115">
        <f t="shared" si="28"/>
        <v>0</v>
      </c>
      <c r="AL157" s="213"/>
      <c r="AM157" s="113"/>
      <c r="AN157" s="113"/>
      <c r="AO157" s="138"/>
      <c r="AP157" s="113"/>
      <c r="AQ157" s="113"/>
      <c r="AR157" s="138"/>
      <c r="AS157" s="115">
        <f t="shared" si="19"/>
        <v>0</v>
      </c>
      <c r="AT157" s="116">
        <f t="shared" si="20"/>
        <v>100000</v>
      </c>
      <c r="AU157" s="222" t="s">
        <v>631</v>
      </c>
      <c r="AV157" s="139" t="s">
        <v>158</v>
      </c>
      <c r="AW157" s="111" t="s">
        <v>632</v>
      </c>
      <c r="AX157" s="202"/>
      <c r="AY157" s="202"/>
    </row>
    <row r="158" spans="1:51" s="70" customFormat="1" ht="148.35" customHeight="1">
      <c r="A158" s="174" t="s">
        <v>633</v>
      </c>
      <c r="B158" s="222" t="s">
        <v>634</v>
      </c>
      <c r="C158" s="111" t="s">
        <v>314</v>
      </c>
      <c r="D158" s="111" t="s">
        <v>37</v>
      </c>
      <c r="E158" s="216" t="s">
        <v>411</v>
      </c>
      <c r="F158" s="113"/>
      <c r="G158" s="113"/>
      <c r="H158" s="113"/>
      <c r="I158" s="138"/>
      <c r="J158" s="113"/>
      <c r="K158" s="113"/>
      <c r="L158" s="138"/>
      <c r="M158" s="115">
        <f t="shared" si="25"/>
        <v>0</v>
      </c>
      <c r="N158" s="213">
        <v>62000</v>
      </c>
      <c r="O158" s="113"/>
      <c r="P158" s="113"/>
      <c r="Q158" s="138"/>
      <c r="R158" s="113"/>
      <c r="S158" s="113"/>
      <c r="T158" s="138"/>
      <c r="U158" s="115">
        <f t="shared" si="26"/>
        <v>62000</v>
      </c>
      <c r="V158" s="213"/>
      <c r="W158" s="113"/>
      <c r="X158" s="113"/>
      <c r="Y158" s="138"/>
      <c r="Z158" s="113"/>
      <c r="AA158" s="113"/>
      <c r="AB158" s="138"/>
      <c r="AC158" s="115">
        <f t="shared" si="27"/>
        <v>0</v>
      </c>
      <c r="AD158" s="213"/>
      <c r="AE158" s="113"/>
      <c r="AF158" s="113"/>
      <c r="AG158" s="138"/>
      <c r="AH158" s="113"/>
      <c r="AI158" s="113"/>
      <c r="AJ158" s="138"/>
      <c r="AK158" s="115">
        <f t="shared" si="28"/>
        <v>0</v>
      </c>
      <c r="AL158" s="213"/>
      <c r="AM158" s="113"/>
      <c r="AN158" s="113"/>
      <c r="AO158" s="138"/>
      <c r="AP158" s="113"/>
      <c r="AQ158" s="113"/>
      <c r="AR158" s="138"/>
      <c r="AS158" s="115">
        <f t="shared" si="19"/>
        <v>0</v>
      </c>
      <c r="AT158" s="116">
        <f t="shared" si="20"/>
        <v>62000</v>
      </c>
      <c r="AU158" s="222" t="s">
        <v>635</v>
      </c>
      <c r="AV158" s="139" t="s">
        <v>204</v>
      </c>
      <c r="AW158" s="203" t="s">
        <v>568</v>
      </c>
      <c r="AX158" s="142" t="s">
        <v>33</v>
      </c>
      <c r="AY158" s="137" t="s">
        <v>183</v>
      </c>
    </row>
    <row r="159" spans="1:51" s="70" customFormat="1" ht="111" customHeight="1">
      <c r="A159" s="174" t="s">
        <v>636</v>
      </c>
      <c r="B159" s="222" t="s">
        <v>637</v>
      </c>
      <c r="C159" s="111" t="s">
        <v>314</v>
      </c>
      <c r="D159" s="111" t="s">
        <v>37</v>
      </c>
      <c r="E159" s="216" t="s">
        <v>638</v>
      </c>
      <c r="F159" s="113"/>
      <c r="G159" s="113"/>
      <c r="H159" s="113"/>
      <c r="I159" s="138"/>
      <c r="J159" s="113"/>
      <c r="K159" s="113"/>
      <c r="L159" s="138"/>
      <c r="M159" s="115">
        <f t="shared" si="25"/>
        <v>0</v>
      </c>
      <c r="N159" s="213">
        <v>50000</v>
      </c>
      <c r="O159" s="113"/>
      <c r="P159" s="113"/>
      <c r="Q159" s="138"/>
      <c r="R159" s="113"/>
      <c r="S159" s="113"/>
      <c r="T159" s="138"/>
      <c r="U159" s="115">
        <f t="shared" si="26"/>
        <v>50000</v>
      </c>
      <c r="V159" s="213">
        <v>50000</v>
      </c>
      <c r="W159" s="113"/>
      <c r="X159" s="113"/>
      <c r="Y159" s="138"/>
      <c r="Z159" s="113"/>
      <c r="AA159" s="113"/>
      <c r="AB159" s="138"/>
      <c r="AC159" s="115">
        <f t="shared" si="27"/>
        <v>50000</v>
      </c>
      <c r="AD159" s="213"/>
      <c r="AE159" s="113"/>
      <c r="AF159" s="113"/>
      <c r="AG159" s="138"/>
      <c r="AH159" s="113"/>
      <c r="AI159" s="113"/>
      <c r="AJ159" s="138"/>
      <c r="AK159" s="115">
        <f t="shared" si="28"/>
        <v>0</v>
      </c>
      <c r="AL159" s="213"/>
      <c r="AM159" s="113"/>
      <c r="AN159" s="113"/>
      <c r="AO159" s="138"/>
      <c r="AP159" s="113"/>
      <c r="AQ159" s="113"/>
      <c r="AR159" s="138"/>
      <c r="AS159" s="115">
        <f t="shared" si="19"/>
        <v>0</v>
      </c>
      <c r="AT159" s="116">
        <f t="shared" si="20"/>
        <v>100000</v>
      </c>
      <c r="AU159" s="222" t="s">
        <v>639</v>
      </c>
      <c r="AV159" s="139" t="s">
        <v>158</v>
      </c>
      <c r="AW159" s="203" t="s">
        <v>568</v>
      </c>
      <c r="AX159" s="202"/>
      <c r="AY159" s="202"/>
    </row>
    <row r="160" spans="1:51" s="70" customFormat="1" ht="108.2" customHeight="1">
      <c r="A160" s="174" t="s">
        <v>640</v>
      </c>
      <c r="B160" s="222" t="s">
        <v>641</v>
      </c>
      <c r="C160" s="111" t="s">
        <v>314</v>
      </c>
      <c r="D160" s="111" t="s">
        <v>37</v>
      </c>
      <c r="E160" s="216" t="s">
        <v>638</v>
      </c>
      <c r="F160" s="113"/>
      <c r="G160" s="113"/>
      <c r="H160" s="113"/>
      <c r="I160" s="138"/>
      <c r="J160" s="113"/>
      <c r="K160" s="113"/>
      <c r="L160" s="138"/>
      <c r="M160" s="115">
        <f t="shared" si="25"/>
        <v>0</v>
      </c>
      <c r="N160" s="213">
        <v>25000</v>
      </c>
      <c r="O160" s="113"/>
      <c r="P160" s="113"/>
      <c r="Q160" s="138"/>
      <c r="R160" s="113"/>
      <c r="S160" s="113"/>
      <c r="T160" s="138"/>
      <c r="U160" s="115">
        <f t="shared" si="26"/>
        <v>25000</v>
      </c>
      <c r="V160" s="213"/>
      <c r="W160" s="113"/>
      <c r="X160" s="113"/>
      <c r="Y160" s="138"/>
      <c r="Z160" s="113"/>
      <c r="AA160" s="113"/>
      <c r="AB160" s="138"/>
      <c r="AC160" s="115">
        <f t="shared" si="27"/>
        <v>0</v>
      </c>
      <c r="AD160" s="213"/>
      <c r="AE160" s="113"/>
      <c r="AF160" s="113"/>
      <c r="AG160" s="138"/>
      <c r="AH160" s="113"/>
      <c r="AI160" s="113"/>
      <c r="AJ160" s="138"/>
      <c r="AK160" s="115">
        <f t="shared" si="28"/>
        <v>0</v>
      </c>
      <c r="AL160" s="213"/>
      <c r="AM160" s="113"/>
      <c r="AN160" s="113"/>
      <c r="AO160" s="138"/>
      <c r="AP160" s="113"/>
      <c r="AQ160" s="113"/>
      <c r="AR160" s="138"/>
      <c r="AS160" s="115">
        <f t="shared" si="19"/>
        <v>0</v>
      </c>
      <c r="AT160" s="116">
        <f t="shared" si="20"/>
        <v>25000</v>
      </c>
      <c r="AU160" s="222" t="s">
        <v>642</v>
      </c>
      <c r="AV160" s="139" t="s">
        <v>152</v>
      </c>
      <c r="AW160" s="203" t="s">
        <v>568</v>
      </c>
      <c r="AX160" s="202"/>
      <c r="AY160" s="202"/>
    </row>
    <row r="161" spans="1:51" s="70" customFormat="1" ht="116.65" customHeight="1">
      <c r="A161" s="174" t="s">
        <v>643</v>
      </c>
      <c r="B161" s="222" t="s">
        <v>644</v>
      </c>
      <c r="C161" s="111" t="s">
        <v>314</v>
      </c>
      <c r="D161" s="111" t="s">
        <v>37</v>
      </c>
      <c r="E161" s="216" t="s">
        <v>638</v>
      </c>
      <c r="F161" s="113"/>
      <c r="G161" s="113"/>
      <c r="H161" s="113"/>
      <c r="I161" s="138"/>
      <c r="J161" s="113"/>
      <c r="K161" s="113"/>
      <c r="L161" s="138"/>
      <c r="M161" s="115">
        <f t="shared" si="25"/>
        <v>0</v>
      </c>
      <c r="N161" s="113"/>
      <c r="O161" s="113"/>
      <c r="P161" s="113"/>
      <c r="Q161" s="138"/>
      <c r="R161" s="113"/>
      <c r="S161" s="113"/>
      <c r="T161" s="138"/>
      <c r="U161" s="115">
        <f t="shared" si="26"/>
        <v>0</v>
      </c>
      <c r="V161" s="213">
        <v>25000</v>
      </c>
      <c r="W161" s="113"/>
      <c r="X161" s="113"/>
      <c r="Y161" s="138"/>
      <c r="Z161" s="113"/>
      <c r="AA161" s="113"/>
      <c r="AB161" s="138"/>
      <c r="AC161" s="115">
        <f t="shared" si="27"/>
        <v>25000</v>
      </c>
      <c r="AD161" s="213"/>
      <c r="AE161" s="113"/>
      <c r="AF161" s="113"/>
      <c r="AG161" s="138"/>
      <c r="AH161" s="113"/>
      <c r="AI161" s="113"/>
      <c r="AJ161" s="138"/>
      <c r="AK161" s="115">
        <f t="shared" si="28"/>
        <v>0</v>
      </c>
      <c r="AL161" s="213"/>
      <c r="AM161" s="113"/>
      <c r="AN161" s="113"/>
      <c r="AO161" s="138"/>
      <c r="AP161" s="113"/>
      <c r="AQ161" s="113"/>
      <c r="AR161" s="138"/>
      <c r="AS161" s="115">
        <f t="shared" si="19"/>
        <v>0</v>
      </c>
      <c r="AT161" s="116">
        <f t="shared" si="20"/>
        <v>25000</v>
      </c>
      <c r="AU161" s="222" t="s">
        <v>645</v>
      </c>
      <c r="AV161" s="139" t="s">
        <v>152</v>
      </c>
      <c r="AW161" s="203" t="s">
        <v>568</v>
      </c>
      <c r="AX161" s="202"/>
      <c r="AY161" s="202"/>
    </row>
    <row r="162" spans="1:51" s="70" customFormat="1" ht="137.1" customHeight="1">
      <c r="A162" s="174" t="s">
        <v>646</v>
      </c>
      <c r="B162" s="222" t="s">
        <v>647</v>
      </c>
      <c r="C162" s="111" t="s">
        <v>314</v>
      </c>
      <c r="D162" s="111" t="s">
        <v>37</v>
      </c>
      <c r="E162" s="216" t="s">
        <v>638</v>
      </c>
      <c r="F162" s="113"/>
      <c r="G162" s="113"/>
      <c r="H162" s="113"/>
      <c r="I162" s="138"/>
      <c r="J162" s="113"/>
      <c r="K162" s="113"/>
      <c r="L162" s="138"/>
      <c r="M162" s="115">
        <f t="shared" si="25"/>
        <v>0</v>
      </c>
      <c r="N162" s="113"/>
      <c r="O162" s="113"/>
      <c r="P162" s="113"/>
      <c r="Q162" s="138"/>
      <c r="R162" s="113"/>
      <c r="S162" s="113"/>
      <c r="T162" s="138"/>
      <c r="U162" s="115">
        <f t="shared" si="26"/>
        <v>0</v>
      </c>
      <c r="V162" s="213">
        <v>50000</v>
      </c>
      <c r="W162" s="113"/>
      <c r="X162" s="113"/>
      <c r="Y162" s="138"/>
      <c r="Z162" s="113"/>
      <c r="AA162" s="113"/>
      <c r="AB162" s="138"/>
      <c r="AC162" s="115">
        <f t="shared" si="27"/>
        <v>50000</v>
      </c>
      <c r="AD162" s="213"/>
      <c r="AE162" s="113"/>
      <c r="AF162" s="113"/>
      <c r="AG162" s="138"/>
      <c r="AH162" s="113"/>
      <c r="AI162" s="113"/>
      <c r="AJ162" s="138"/>
      <c r="AK162" s="115">
        <f t="shared" si="28"/>
        <v>0</v>
      </c>
      <c r="AL162" s="213"/>
      <c r="AM162" s="113"/>
      <c r="AN162" s="113"/>
      <c r="AO162" s="138"/>
      <c r="AP162" s="113"/>
      <c r="AQ162" s="113"/>
      <c r="AR162" s="138"/>
      <c r="AS162" s="115">
        <f t="shared" si="19"/>
        <v>0</v>
      </c>
      <c r="AT162" s="116">
        <f t="shared" si="20"/>
        <v>50000</v>
      </c>
      <c r="AU162" s="222" t="s">
        <v>648</v>
      </c>
      <c r="AV162" s="139" t="s">
        <v>152</v>
      </c>
      <c r="AW162" s="203" t="s">
        <v>568</v>
      </c>
      <c r="AX162" s="202"/>
      <c r="AY162" s="202"/>
    </row>
    <row r="163" spans="1:51" s="70" customFormat="1" ht="118.5" customHeight="1">
      <c r="A163" s="174" t="s">
        <v>649</v>
      </c>
      <c r="B163" s="222" t="s">
        <v>650</v>
      </c>
      <c r="C163" s="111" t="s">
        <v>314</v>
      </c>
      <c r="D163" s="111" t="s">
        <v>37</v>
      </c>
      <c r="E163" s="216" t="s">
        <v>638</v>
      </c>
      <c r="F163" s="113"/>
      <c r="G163" s="113"/>
      <c r="H163" s="113"/>
      <c r="I163" s="138"/>
      <c r="J163" s="113"/>
      <c r="K163" s="113"/>
      <c r="L163" s="138"/>
      <c r="M163" s="115">
        <f t="shared" si="25"/>
        <v>0</v>
      </c>
      <c r="N163" s="113">
        <v>0</v>
      </c>
      <c r="O163" s="113"/>
      <c r="P163" s="113"/>
      <c r="Q163" s="138"/>
      <c r="R163" s="113"/>
      <c r="S163" s="113"/>
      <c r="T163" s="138"/>
      <c r="U163" s="115">
        <f t="shared" si="26"/>
        <v>0</v>
      </c>
      <c r="V163" s="213">
        <v>50000</v>
      </c>
      <c r="W163" s="113"/>
      <c r="X163" s="113"/>
      <c r="Y163" s="138"/>
      <c r="Z163" s="113"/>
      <c r="AA163" s="113"/>
      <c r="AB163" s="138"/>
      <c r="AC163" s="115">
        <f t="shared" si="27"/>
        <v>50000</v>
      </c>
      <c r="AD163" s="213"/>
      <c r="AE163" s="113"/>
      <c r="AF163" s="113"/>
      <c r="AG163" s="138"/>
      <c r="AH163" s="113"/>
      <c r="AI163" s="113"/>
      <c r="AJ163" s="138"/>
      <c r="AK163" s="115">
        <f t="shared" si="28"/>
        <v>0</v>
      </c>
      <c r="AL163" s="213"/>
      <c r="AM163" s="113"/>
      <c r="AN163" s="113"/>
      <c r="AO163" s="138"/>
      <c r="AP163" s="113"/>
      <c r="AQ163" s="113"/>
      <c r="AR163" s="138"/>
      <c r="AS163" s="115">
        <f t="shared" ref="AS163" si="29">AL163+AM163+AN163+AP163+AQ163</f>
        <v>0</v>
      </c>
      <c r="AT163" s="116">
        <f t="shared" si="20"/>
        <v>50000</v>
      </c>
      <c r="AU163" s="222" t="s">
        <v>650</v>
      </c>
      <c r="AV163" s="139" t="s">
        <v>158</v>
      </c>
      <c r="AW163" s="203" t="s">
        <v>568</v>
      </c>
      <c r="AX163" s="202"/>
      <c r="AY163" s="202"/>
    </row>
    <row r="164" spans="1:51" s="70" customFormat="1" ht="21.75" customHeight="1">
      <c r="A164" s="174" t="s">
        <v>651</v>
      </c>
      <c r="B164" s="703" t="s">
        <v>102</v>
      </c>
      <c r="C164" s="703"/>
      <c r="D164" s="703"/>
      <c r="E164" s="703"/>
      <c r="F164" s="703"/>
      <c r="G164" s="703"/>
      <c r="H164" s="703"/>
      <c r="I164" s="703"/>
      <c r="J164" s="703"/>
      <c r="K164" s="703"/>
      <c r="L164" s="703"/>
      <c r="M164" s="703"/>
      <c r="N164" s="703"/>
      <c r="O164" s="703"/>
      <c r="P164" s="703"/>
      <c r="Q164" s="703"/>
      <c r="R164" s="703"/>
      <c r="S164" s="703"/>
      <c r="T164" s="703"/>
      <c r="U164" s="703"/>
      <c r="V164" s="703"/>
      <c r="W164" s="703"/>
      <c r="X164" s="703"/>
      <c r="Y164" s="703"/>
      <c r="Z164" s="703"/>
      <c r="AA164" s="703"/>
      <c r="AB164" s="703"/>
      <c r="AC164" s="703"/>
      <c r="AD164" s="703"/>
      <c r="AE164" s="703"/>
      <c r="AF164" s="703"/>
      <c r="AG164" s="703"/>
      <c r="AH164" s="703"/>
      <c r="AI164" s="703"/>
      <c r="AJ164" s="703"/>
      <c r="AK164" s="703"/>
      <c r="AL164" s="703"/>
      <c r="AM164" s="703"/>
      <c r="AN164" s="703"/>
      <c r="AO164" s="703"/>
      <c r="AP164" s="703"/>
      <c r="AQ164" s="703"/>
      <c r="AR164" s="703"/>
      <c r="AS164" s="703"/>
      <c r="AT164" s="703"/>
      <c r="AU164" s="703"/>
      <c r="AV164" s="703"/>
      <c r="AW164" s="703"/>
      <c r="AX164" s="202"/>
      <c r="AY164" s="202"/>
    </row>
    <row r="165" spans="1:51" s="70" customFormat="1" ht="63.75">
      <c r="A165" s="174" t="s">
        <v>652</v>
      </c>
      <c r="B165" s="223" t="s">
        <v>653</v>
      </c>
      <c r="C165" s="111" t="s">
        <v>181</v>
      </c>
      <c r="D165" s="111" t="s">
        <v>27</v>
      </c>
      <c r="E165" s="216" t="s">
        <v>545</v>
      </c>
      <c r="F165" s="113">
        <f>3803+1097</f>
        <v>4900</v>
      </c>
      <c r="G165" s="113"/>
      <c r="H165" s="113"/>
      <c r="I165" s="138"/>
      <c r="J165" s="113"/>
      <c r="K165" s="113"/>
      <c r="L165" s="138"/>
      <c r="M165" s="115">
        <f>F165+G165+H165+J165+K165</f>
        <v>4900</v>
      </c>
      <c r="N165" s="113"/>
      <c r="O165" s="113"/>
      <c r="P165" s="113"/>
      <c r="Q165" s="138"/>
      <c r="R165" s="113"/>
      <c r="S165" s="113"/>
      <c r="T165" s="138"/>
      <c r="U165" s="115">
        <f>N165+O165+P165+R165+S165</f>
        <v>0</v>
      </c>
      <c r="V165" s="113"/>
      <c r="W165" s="113"/>
      <c r="X165" s="113"/>
      <c r="Y165" s="138"/>
      <c r="Z165" s="113"/>
      <c r="AA165" s="113"/>
      <c r="AB165" s="138"/>
      <c r="AC165" s="115">
        <f>V165+W165+X165+Z165+AA165</f>
        <v>0</v>
      </c>
      <c r="AD165" s="113"/>
      <c r="AE165" s="113"/>
      <c r="AF165" s="113"/>
      <c r="AG165" s="138"/>
      <c r="AH165" s="113"/>
      <c r="AI165" s="113"/>
      <c r="AJ165" s="138"/>
      <c r="AK165" s="115">
        <f>AD165+AE165+AF165+AH165+AI165</f>
        <v>0</v>
      </c>
      <c r="AL165" s="113"/>
      <c r="AM165" s="113"/>
      <c r="AN165" s="113"/>
      <c r="AO165" s="138"/>
      <c r="AP165" s="113"/>
      <c r="AQ165" s="113"/>
      <c r="AR165" s="138"/>
      <c r="AS165" s="115">
        <f>AL165+AM165+AN165+AP165+AQ165</f>
        <v>0</v>
      </c>
      <c r="AT165" s="116">
        <f t="shared" si="20"/>
        <v>4900</v>
      </c>
      <c r="AU165" s="223" t="s">
        <v>654</v>
      </c>
      <c r="AV165" s="139" t="s">
        <v>196</v>
      </c>
      <c r="AW165" s="203" t="s">
        <v>655</v>
      </c>
      <c r="AX165" s="142" t="s">
        <v>33</v>
      </c>
      <c r="AY165" s="137" t="s">
        <v>183</v>
      </c>
    </row>
    <row r="166" spans="1:51" s="70" customFormat="1" ht="20.45" customHeight="1">
      <c r="A166" s="174" t="s">
        <v>656</v>
      </c>
      <c r="B166" s="703" t="s">
        <v>102</v>
      </c>
      <c r="C166" s="703"/>
      <c r="D166" s="703"/>
      <c r="E166" s="703"/>
      <c r="F166" s="703"/>
      <c r="G166" s="703"/>
      <c r="H166" s="703"/>
      <c r="I166" s="703"/>
      <c r="J166" s="703"/>
      <c r="K166" s="703"/>
      <c r="L166" s="703"/>
      <c r="M166" s="703"/>
      <c r="N166" s="703"/>
      <c r="O166" s="703"/>
      <c r="P166" s="703"/>
      <c r="Q166" s="703"/>
      <c r="R166" s="703"/>
      <c r="S166" s="703"/>
      <c r="T166" s="703"/>
      <c r="U166" s="703"/>
      <c r="V166" s="703"/>
      <c r="W166" s="703"/>
      <c r="X166" s="703"/>
      <c r="Y166" s="703"/>
      <c r="Z166" s="703"/>
      <c r="AA166" s="703"/>
      <c r="AB166" s="703"/>
      <c r="AC166" s="703"/>
      <c r="AD166" s="703"/>
      <c r="AE166" s="703"/>
      <c r="AF166" s="703"/>
      <c r="AG166" s="703"/>
      <c r="AH166" s="703"/>
      <c r="AI166" s="703"/>
      <c r="AJ166" s="703"/>
      <c r="AK166" s="703"/>
      <c r="AL166" s="703"/>
      <c r="AM166" s="703"/>
      <c r="AN166" s="703"/>
      <c r="AO166" s="703"/>
      <c r="AP166" s="703"/>
      <c r="AQ166" s="703"/>
      <c r="AR166" s="703"/>
      <c r="AS166" s="703"/>
      <c r="AT166" s="703"/>
      <c r="AU166" s="703"/>
      <c r="AV166" s="703"/>
      <c r="AW166" s="703"/>
      <c r="AX166" s="202"/>
      <c r="AY166" s="202"/>
    </row>
    <row r="167" spans="1:51" s="70" customFormat="1" ht="63.75">
      <c r="A167" s="174" t="s">
        <v>657</v>
      </c>
      <c r="B167" s="224" t="s">
        <v>658</v>
      </c>
      <c r="C167" s="111" t="s">
        <v>181</v>
      </c>
      <c r="D167" s="111" t="s">
        <v>27</v>
      </c>
      <c r="E167" s="216" t="s">
        <v>545</v>
      </c>
      <c r="F167" s="113">
        <v>30700</v>
      </c>
      <c r="G167" s="113"/>
      <c r="H167" s="113"/>
      <c r="I167" s="138"/>
      <c r="J167" s="113"/>
      <c r="K167" s="113"/>
      <c r="L167" s="138"/>
      <c r="M167" s="115">
        <f t="shared" ref="M167:M172" si="30">F167+G167+H167+J167+K167</f>
        <v>30700</v>
      </c>
      <c r="N167" s="113"/>
      <c r="O167" s="113"/>
      <c r="P167" s="113"/>
      <c r="Q167" s="138"/>
      <c r="R167" s="113"/>
      <c r="S167" s="113"/>
      <c r="T167" s="138"/>
      <c r="U167" s="115">
        <f t="shared" ref="U167:U172" si="31">N167+O167+P167+R167+S167</f>
        <v>0</v>
      </c>
      <c r="V167" s="113"/>
      <c r="W167" s="113"/>
      <c r="X167" s="113"/>
      <c r="Y167" s="138"/>
      <c r="Z167" s="113"/>
      <c r="AA167" s="113"/>
      <c r="AB167" s="138"/>
      <c r="AC167" s="115">
        <f t="shared" ref="AC167:AC172" si="32">V167+W167+X167+Z167+AA167</f>
        <v>0</v>
      </c>
      <c r="AD167" s="113"/>
      <c r="AE167" s="113"/>
      <c r="AF167" s="113"/>
      <c r="AG167" s="138"/>
      <c r="AH167" s="113"/>
      <c r="AI167" s="113"/>
      <c r="AJ167" s="138"/>
      <c r="AK167" s="115">
        <f t="shared" ref="AK167:AK172" si="33">AD167+AE167+AF167+AH167+AI167</f>
        <v>0</v>
      </c>
      <c r="AL167" s="113"/>
      <c r="AM167" s="113"/>
      <c r="AN167" s="113"/>
      <c r="AO167" s="138"/>
      <c r="AP167" s="113"/>
      <c r="AQ167" s="113"/>
      <c r="AR167" s="138"/>
      <c r="AS167" s="115">
        <f t="shared" ref="AS167:AS172" si="34">AL167+AM167+AN167+AP167+AQ167</f>
        <v>0</v>
      </c>
      <c r="AT167" s="116">
        <f t="shared" si="20"/>
        <v>30700</v>
      </c>
      <c r="AU167" s="224" t="s">
        <v>659</v>
      </c>
      <c r="AV167" s="139" t="s">
        <v>196</v>
      </c>
      <c r="AW167" s="203" t="s">
        <v>655</v>
      </c>
      <c r="AX167" s="142" t="s">
        <v>33</v>
      </c>
      <c r="AY167" s="137" t="s">
        <v>183</v>
      </c>
    </row>
    <row r="168" spans="1:51" s="70" customFormat="1" ht="56.1" customHeight="1">
      <c r="A168" s="174" t="s">
        <v>660</v>
      </c>
      <c r="B168" s="225" t="s">
        <v>661</v>
      </c>
      <c r="C168" s="111" t="s">
        <v>181</v>
      </c>
      <c r="D168" s="111" t="s">
        <v>27</v>
      </c>
      <c r="E168" s="216" t="s">
        <v>545</v>
      </c>
      <c r="F168" s="113">
        <v>1400</v>
      </c>
      <c r="G168" s="113"/>
      <c r="H168" s="113"/>
      <c r="I168" s="138"/>
      <c r="J168" s="113"/>
      <c r="K168" s="113"/>
      <c r="L168" s="138"/>
      <c r="M168" s="115">
        <f t="shared" si="30"/>
        <v>1400</v>
      </c>
      <c r="N168" s="113"/>
      <c r="O168" s="113"/>
      <c r="P168" s="113"/>
      <c r="Q168" s="138"/>
      <c r="R168" s="113"/>
      <c r="S168" s="113"/>
      <c r="T168" s="138"/>
      <c r="U168" s="115">
        <f t="shared" si="31"/>
        <v>0</v>
      </c>
      <c r="V168" s="113"/>
      <c r="W168" s="113"/>
      <c r="X168" s="113"/>
      <c r="Y168" s="138"/>
      <c r="Z168" s="113"/>
      <c r="AA168" s="113"/>
      <c r="AB168" s="138"/>
      <c r="AC168" s="115">
        <f t="shared" si="32"/>
        <v>0</v>
      </c>
      <c r="AD168" s="113"/>
      <c r="AE168" s="113"/>
      <c r="AF168" s="113"/>
      <c r="AG168" s="138"/>
      <c r="AH168" s="113"/>
      <c r="AI168" s="113"/>
      <c r="AJ168" s="138"/>
      <c r="AK168" s="115">
        <f t="shared" si="33"/>
        <v>0</v>
      </c>
      <c r="AL168" s="113"/>
      <c r="AM168" s="113"/>
      <c r="AN168" s="113"/>
      <c r="AO168" s="138"/>
      <c r="AP168" s="113"/>
      <c r="AQ168" s="113"/>
      <c r="AR168" s="138"/>
      <c r="AS168" s="115">
        <f t="shared" si="34"/>
        <v>0</v>
      </c>
      <c r="AT168" s="116">
        <f t="shared" si="20"/>
        <v>1400</v>
      </c>
      <c r="AU168" s="225" t="s">
        <v>662</v>
      </c>
      <c r="AV168" s="139" t="s">
        <v>196</v>
      </c>
      <c r="AW168" s="203" t="s">
        <v>655</v>
      </c>
      <c r="AX168" s="142" t="s">
        <v>33</v>
      </c>
      <c r="AY168" s="137" t="s">
        <v>183</v>
      </c>
    </row>
    <row r="169" spans="1:51" s="70" customFormat="1" ht="63.75">
      <c r="A169" s="174" t="s">
        <v>663</v>
      </c>
      <c r="B169" s="226" t="s">
        <v>664</v>
      </c>
      <c r="C169" s="111" t="s">
        <v>181</v>
      </c>
      <c r="D169" s="111" t="s">
        <v>27</v>
      </c>
      <c r="E169" s="216" t="s">
        <v>545</v>
      </c>
      <c r="F169" s="113">
        <f>4500+3400</f>
        <v>7900</v>
      </c>
      <c r="G169" s="113"/>
      <c r="H169" s="113"/>
      <c r="I169" s="138"/>
      <c r="J169" s="113"/>
      <c r="K169" s="113"/>
      <c r="L169" s="138"/>
      <c r="M169" s="115">
        <f t="shared" si="30"/>
        <v>7900</v>
      </c>
      <c r="N169" s="113"/>
      <c r="O169" s="113"/>
      <c r="P169" s="113"/>
      <c r="Q169" s="138"/>
      <c r="R169" s="113"/>
      <c r="S169" s="113"/>
      <c r="T169" s="138"/>
      <c r="U169" s="115">
        <f t="shared" si="31"/>
        <v>0</v>
      </c>
      <c r="V169" s="113"/>
      <c r="W169" s="113"/>
      <c r="X169" s="113"/>
      <c r="Y169" s="138"/>
      <c r="Z169" s="113"/>
      <c r="AA169" s="113"/>
      <c r="AB169" s="138"/>
      <c r="AC169" s="115">
        <f t="shared" si="32"/>
        <v>0</v>
      </c>
      <c r="AD169" s="113"/>
      <c r="AE169" s="113"/>
      <c r="AF169" s="113"/>
      <c r="AG169" s="138"/>
      <c r="AH169" s="113"/>
      <c r="AI169" s="113"/>
      <c r="AJ169" s="138"/>
      <c r="AK169" s="115">
        <f t="shared" si="33"/>
        <v>0</v>
      </c>
      <c r="AL169" s="113"/>
      <c r="AM169" s="113"/>
      <c r="AN169" s="113"/>
      <c r="AO169" s="138"/>
      <c r="AP169" s="113"/>
      <c r="AQ169" s="113"/>
      <c r="AR169" s="138"/>
      <c r="AS169" s="115">
        <f t="shared" si="34"/>
        <v>0</v>
      </c>
      <c r="AT169" s="116">
        <f t="shared" ref="AT169:AT184" si="35">AC169+U169+M169+AK169+AS169</f>
        <v>7900</v>
      </c>
      <c r="AU169" s="226" t="s">
        <v>665</v>
      </c>
      <c r="AV169" s="139" t="s">
        <v>196</v>
      </c>
      <c r="AW169" s="203" t="s">
        <v>655</v>
      </c>
      <c r="AX169" s="142" t="s">
        <v>33</v>
      </c>
      <c r="AY169" s="137" t="s">
        <v>183</v>
      </c>
    </row>
    <row r="170" spans="1:51" s="70" customFormat="1" ht="63.75">
      <c r="A170" s="174" t="s">
        <v>666</v>
      </c>
      <c r="B170" s="227" t="s">
        <v>667</v>
      </c>
      <c r="C170" s="111" t="s">
        <v>181</v>
      </c>
      <c r="D170" s="111" t="s">
        <v>27</v>
      </c>
      <c r="E170" s="216" t="s">
        <v>545</v>
      </c>
      <c r="F170" s="113">
        <f>1200+1000</f>
        <v>2200</v>
      </c>
      <c r="G170" s="113"/>
      <c r="H170" s="113"/>
      <c r="I170" s="138"/>
      <c r="J170" s="113"/>
      <c r="K170" s="113"/>
      <c r="L170" s="138"/>
      <c r="M170" s="115">
        <f t="shared" si="30"/>
        <v>2200</v>
      </c>
      <c r="N170" s="113"/>
      <c r="O170" s="113"/>
      <c r="P170" s="113"/>
      <c r="Q170" s="138"/>
      <c r="R170" s="113"/>
      <c r="S170" s="113"/>
      <c r="T170" s="138"/>
      <c r="U170" s="115">
        <f t="shared" si="31"/>
        <v>0</v>
      </c>
      <c r="V170" s="113"/>
      <c r="W170" s="113"/>
      <c r="X170" s="113"/>
      <c r="Y170" s="138"/>
      <c r="Z170" s="113"/>
      <c r="AA170" s="113"/>
      <c r="AB170" s="138"/>
      <c r="AC170" s="115">
        <f t="shared" si="32"/>
        <v>0</v>
      </c>
      <c r="AD170" s="113"/>
      <c r="AE170" s="113"/>
      <c r="AF170" s="113"/>
      <c r="AG170" s="138"/>
      <c r="AH170" s="113"/>
      <c r="AI170" s="113"/>
      <c r="AJ170" s="138"/>
      <c r="AK170" s="115">
        <f t="shared" si="33"/>
        <v>0</v>
      </c>
      <c r="AL170" s="113"/>
      <c r="AM170" s="113"/>
      <c r="AN170" s="113"/>
      <c r="AO170" s="138"/>
      <c r="AP170" s="113"/>
      <c r="AQ170" s="113"/>
      <c r="AR170" s="138"/>
      <c r="AS170" s="115">
        <f t="shared" si="34"/>
        <v>0</v>
      </c>
      <c r="AT170" s="116">
        <f t="shared" si="35"/>
        <v>2200</v>
      </c>
      <c r="AU170" s="227" t="s">
        <v>668</v>
      </c>
      <c r="AV170" s="139" t="s">
        <v>196</v>
      </c>
      <c r="AW170" s="203" t="s">
        <v>655</v>
      </c>
      <c r="AX170" s="142" t="s">
        <v>33</v>
      </c>
      <c r="AY170" s="137" t="s">
        <v>183</v>
      </c>
    </row>
    <row r="171" spans="1:51" s="70" customFormat="1" ht="60" customHeight="1">
      <c r="A171" s="174" t="s">
        <v>669</v>
      </c>
      <c r="B171" s="222" t="s">
        <v>670</v>
      </c>
      <c r="C171" s="111" t="s">
        <v>181</v>
      </c>
      <c r="D171" s="111" t="s">
        <v>27</v>
      </c>
      <c r="E171" s="216" t="s">
        <v>671</v>
      </c>
      <c r="F171" s="113">
        <v>0</v>
      </c>
      <c r="G171" s="113"/>
      <c r="H171" s="113"/>
      <c r="I171" s="138"/>
      <c r="J171" s="113"/>
      <c r="K171" s="113"/>
      <c r="L171" s="138"/>
      <c r="M171" s="115">
        <f t="shared" si="30"/>
        <v>0</v>
      </c>
      <c r="N171" s="113">
        <v>60000</v>
      </c>
      <c r="O171" s="113"/>
      <c r="P171" s="113"/>
      <c r="Q171" s="138"/>
      <c r="R171" s="113"/>
      <c r="S171" s="113"/>
      <c r="T171" s="138"/>
      <c r="U171" s="115">
        <f t="shared" si="31"/>
        <v>60000</v>
      </c>
      <c r="V171" s="113"/>
      <c r="W171" s="113"/>
      <c r="X171" s="113"/>
      <c r="Y171" s="138"/>
      <c r="Z171" s="113"/>
      <c r="AA171" s="113"/>
      <c r="AB171" s="138"/>
      <c r="AC171" s="115">
        <f t="shared" si="32"/>
        <v>0</v>
      </c>
      <c r="AD171" s="113"/>
      <c r="AE171" s="113"/>
      <c r="AF171" s="113"/>
      <c r="AG171" s="138"/>
      <c r="AH171" s="113"/>
      <c r="AI171" s="113"/>
      <c r="AJ171" s="138"/>
      <c r="AK171" s="115">
        <f t="shared" si="33"/>
        <v>0</v>
      </c>
      <c r="AL171" s="113"/>
      <c r="AM171" s="113"/>
      <c r="AN171" s="113"/>
      <c r="AO171" s="138"/>
      <c r="AP171" s="113"/>
      <c r="AQ171" s="113"/>
      <c r="AR171" s="138"/>
      <c r="AS171" s="115">
        <f t="shared" si="34"/>
        <v>0</v>
      </c>
      <c r="AT171" s="116">
        <f t="shared" si="35"/>
        <v>60000</v>
      </c>
      <c r="AU171" s="222" t="s">
        <v>672</v>
      </c>
      <c r="AV171" s="139" t="s">
        <v>152</v>
      </c>
      <c r="AW171" s="203" t="s">
        <v>32</v>
      </c>
      <c r="AX171" s="202"/>
      <c r="AY171" s="202"/>
    </row>
    <row r="172" spans="1:51" s="70" customFormat="1" ht="60" customHeight="1">
      <c r="A172" s="174" t="s">
        <v>673</v>
      </c>
      <c r="B172" s="222" t="s">
        <v>674</v>
      </c>
      <c r="C172" s="111" t="s">
        <v>181</v>
      </c>
      <c r="D172" s="111" t="s">
        <v>27</v>
      </c>
      <c r="E172" s="216" t="s">
        <v>545</v>
      </c>
      <c r="F172" s="113"/>
      <c r="G172" s="113"/>
      <c r="H172" s="113"/>
      <c r="I172" s="138"/>
      <c r="J172" s="113"/>
      <c r="K172" s="113"/>
      <c r="L172" s="138"/>
      <c r="M172" s="115">
        <f t="shared" si="30"/>
        <v>0</v>
      </c>
      <c r="N172" s="113"/>
      <c r="O172" s="113"/>
      <c r="P172" s="113"/>
      <c r="Q172" s="138"/>
      <c r="R172" s="113"/>
      <c r="S172" s="113"/>
      <c r="T172" s="138"/>
      <c r="U172" s="115">
        <f t="shared" si="31"/>
        <v>0</v>
      </c>
      <c r="V172" s="213">
        <v>40000</v>
      </c>
      <c r="W172" s="113"/>
      <c r="X172" s="113"/>
      <c r="Y172" s="138"/>
      <c r="Z172" s="113"/>
      <c r="AA172" s="113"/>
      <c r="AB172" s="138"/>
      <c r="AC172" s="115">
        <f t="shared" si="32"/>
        <v>40000</v>
      </c>
      <c r="AD172" s="213"/>
      <c r="AE172" s="113"/>
      <c r="AF172" s="113"/>
      <c r="AG172" s="138"/>
      <c r="AH172" s="113"/>
      <c r="AI172" s="113"/>
      <c r="AJ172" s="138"/>
      <c r="AK172" s="115">
        <f t="shared" si="33"/>
        <v>0</v>
      </c>
      <c r="AL172" s="213"/>
      <c r="AM172" s="113"/>
      <c r="AN172" s="113"/>
      <c r="AO172" s="138"/>
      <c r="AP172" s="113"/>
      <c r="AQ172" s="113"/>
      <c r="AR172" s="138"/>
      <c r="AS172" s="115">
        <f t="shared" si="34"/>
        <v>0</v>
      </c>
      <c r="AT172" s="116">
        <f t="shared" si="35"/>
        <v>40000</v>
      </c>
      <c r="AU172" s="222" t="s">
        <v>675</v>
      </c>
      <c r="AV172" s="139" t="s">
        <v>676</v>
      </c>
      <c r="AW172" s="203" t="s">
        <v>32</v>
      </c>
      <c r="AX172" s="202"/>
      <c r="AY172" s="202"/>
    </row>
    <row r="173" spans="1:51" s="70" customFormat="1" ht="21.75" customHeight="1">
      <c r="A173" s="174" t="s">
        <v>677</v>
      </c>
      <c r="B173" s="703" t="s">
        <v>678</v>
      </c>
      <c r="C173" s="703"/>
      <c r="D173" s="703"/>
      <c r="E173" s="703"/>
      <c r="F173" s="703"/>
      <c r="G173" s="703"/>
      <c r="H173" s="703"/>
      <c r="I173" s="703"/>
      <c r="J173" s="703"/>
      <c r="K173" s="703"/>
      <c r="L173" s="703"/>
      <c r="M173" s="703"/>
      <c r="N173" s="703"/>
      <c r="O173" s="703"/>
      <c r="P173" s="703"/>
      <c r="Q173" s="703"/>
      <c r="R173" s="703"/>
      <c r="S173" s="703"/>
      <c r="T173" s="703"/>
      <c r="U173" s="703"/>
      <c r="V173" s="703"/>
      <c r="W173" s="703"/>
      <c r="X173" s="703"/>
      <c r="Y173" s="703"/>
      <c r="Z173" s="703"/>
      <c r="AA173" s="703"/>
      <c r="AB173" s="703"/>
      <c r="AC173" s="703"/>
      <c r="AD173" s="703"/>
      <c r="AE173" s="703"/>
      <c r="AF173" s="703"/>
      <c r="AG173" s="703"/>
      <c r="AH173" s="703"/>
      <c r="AI173" s="703"/>
      <c r="AJ173" s="703"/>
      <c r="AK173" s="703"/>
      <c r="AL173" s="703"/>
      <c r="AM173" s="703"/>
      <c r="AN173" s="703"/>
      <c r="AO173" s="703"/>
      <c r="AP173" s="703"/>
      <c r="AQ173" s="703"/>
      <c r="AR173" s="703"/>
      <c r="AS173" s="703"/>
      <c r="AT173" s="703"/>
      <c r="AU173" s="703"/>
      <c r="AV173" s="703"/>
      <c r="AW173" s="703"/>
      <c r="AX173" s="202"/>
      <c r="AY173" s="202"/>
    </row>
    <row r="174" spans="1:51" s="70" customFormat="1" ht="231.4" customHeight="1">
      <c r="A174" s="109" t="s">
        <v>679</v>
      </c>
      <c r="B174" s="222" t="s">
        <v>680</v>
      </c>
      <c r="C174" s="111" t="s">
        <v>181</v>
      </c>
      <c r="D174" s="111" t="s">
        <v>27</v>
      </c>
      <c r="E174" s="183" t="s">
        <v>186</v>
      </c>
      <c r="F174" s="138"/>
      <c r="G174" s="228"/>
      <c r="H174" s="228"/>
      <c r="I174" s="228"/>
      <c r="J174" s="228"/>
      <c r="K174" s="228"/>
      <c r="L174" s="228"/>
      <c r="M174" s="229">
        <f>F174+G174+H174+J174+K174</f>
        <v>0</v>
      </c>
      <c r="N174" s="228"/>
      <c r="O174" s="228"/>
      <c r="P174" s="228"/>
      <c r="Q174" s="228"/>
      <c r="R174" s="228"/>
      <c r="S174" s="228"/>
      <c r="T174" s="228"/>
      <c r="U174" s="229">
        <f>N174+O174+P174+R174+S174</f>
        <v>0</v>
      </c>
      <c r="V174" s="230">
        <f>148630.04+11797.5</f>
        <v>160427.54</v>
      </c>
      <c r="W174" s="228">
        <v>196537</v>
      </c>
      <c r="X174" s="228"/>
      <c r="Y174" s="228"/>
      <c r="Z174" s="228"/>
      <c r="AA174" s="228"/>
      <c r="AB174" s="228"/>
      <c r="AC174" s="229">
        <f>V174+W174+X174+Z174+AA174</f>
        <v>356964.54000000004</v>
      </c>
      <c r="AD174" s="230">
        <v>36939</v>
      </c>
      <c r="AE174" s="228">
        <v>48461</v>
      </c>
      <c r="AF174" s="228"/>
      <c r="AG174" s="228"/>
      <c r="AH174" s="228"/>
      <c r="AI174" s="228"/>
      <c r="AJ174" s="228"/>
      <c r="AK174" s="229">
        <f>AD174+AE174+AF174+AH174+AI174</f>
        <v>85400</v>
      </c>
      <c r="AL174" s="230"/>
      <c r="AM174" s="228"/>
      <c r="AN174" s="228"/>
      <c r="AO174" s="228"/>
      <c r="AP174" s="228"/>
      <c r="AQ174" s="228"/>
      <c r="AR174" s="228"/>
      <c r="AS174" s="229">
        <f>AL174+AM174+AN174+AP174+AQ174</f>
        <v>0</v>
      </c>
      <c r="AT174" s="116">
        <f t="shared" si="35"/>
        <v>442364.54000000004</v>
      </c>
      <c r="AU174" s="222" t="s">
        <v>681</v>
      </c>
      <c r="AV174" s="135" t="s">
        <v>472</v>
      </c>
      <c r="AW174" s="111" t="s">
        <v>32</v>
      </c>
      <c r="AX174" s="141"/>
      <c r="AY174" s="141"/>
    </row>
    <row r="175" spans="1:51" s="70" customFormat="1" ht="24.75" customHeight="1">
      <c r="A175" s="723" t="s">
        <v>188</v>
      </c>
      <c r="B175" s="723"/>
      <c r="C175" s="723"/>
      <c r="D175" s="723"/>
      <c r="E175" s="723"/>
      <c r="F175" s="723"/>
      <c r="G175" s="723"/>
      <c r="H175" s="723"/>
      <c r="I175" s="723"/>
      <c r="J175" s="723"/>
      <c r="K175" s="723"/>
      <c r="L175" s="723"/>
      <c r="M175" s="723"/>
      <c r="N175" s="723"/>
      <c r="O175" s="723"/>
      <c r="P175" s="723"/>
      <c r="Q175" s="723"/>
      <c r="R175" s="723"/>
      <c r="S175" s="723"/>
      <c r="T175" s="723"/>
      <c r="U175" s="723"/>
      <c r="V175" s="723"/>
      <c r="W175" s="723"/>
      <c r="X175" s="723"/>
      <c r="Y175" s="723"/>
      <c r="Z175" s="723"/>
      <c r="AA175" s="723"/>
      <c r="AB175" s="723"/>
      <c r="AC175" s="723"/>
      <c r="AD175" s="723"/>
      <c r="AE175" s="723"/>
      <c r="AF175" s="723"/>
      <c r="AG175" s="723"/>
      <c r="AH175" s="723"/>
      <c r="AI175" s="723"/>
      <c r="AJ175" s="723"/>
      <c r="AK175" s="723"/>
      <c r="AL175" s="723"/>
      <c r="AM175" s="723"/>
      <c r="AN175" s="723"/>
      <c r="AO175" s="723"/>
      <c r="AP175" s="723"/>
      <c r="AQ175" s="723"/>
      <c r="AR175" s="723"/>
      <c r="AS175" s="723"/>
      <c r="AT175" s="723"/>
      <c r="AU175" s="723"/>
      <c r="AV175" s="723"/>
      <c r="AW175" s="723"/>
      <c r="AX175" s="723"/>
      <c r="AY175" s="723"/>
    </row>
    <row r="176" spans="1:51" s="70" customFormat="1" ht="51" customHeight="1">
      <c r="A176" s="174" t="s">
        <v>682</v>
      </c>
      <c r="B176" s="222" t="s">
        <v>683</v>
      </c>
      <c r="C176" s="111" t="s">
        <v>172</v>
      </c>
      <c r="D176" s="111" t="s">
        <v>37</v>
      </c>
      <c r="E176" s="216" t="s">
        <v>106</v>
      </c>
      <c r="F176" s="113"/>
      <c r="G176" s="113"/>
      <c r="H176" s="113"/>
      <c r="I176" s="138"/>
      <c r="J176" s="113"/>
      <c r="K176" s="113"/>
      <c r="L176" s="138"/>
      <c r="M176" s="115">
        <f>F176+G176+H176+J176+K176</f>
        <v>0</v>
      </c>
      <c r="N176" s="113"/>
      <c r="O176" s="113"/>
      <c r="P176" s="113"/>
      <c r="Q176" s="138"/>
      <c r="R176" s="113"/>
      <c r="S176" s="113"/>
      <c r="T176" s="138"/>
      <c r="U176" s="115">
        <f>N176+O176+P176+R176+S176</f>
        <v>0</v>
      </c>
      <c r="V176" s="213">
        <v>130000</v>
      </c>
      <c r="W176" s="113"/>
      <c r="X176" s="113"/>
      <c r="Y176" s="138"/>
      <c r="Z176" s="113"/>
      <c r="AA176" s="113"/>
      <c r="AB176" s="138"/>
      <c r="AC176" s="115">
        <f>V176+W176+X176+Z176+AA176</f>
        <v>130000</v>
      </c>
      <c r="AD176" s="213"/>
      <c r="AE176" s="113"/>
      <c r="AF176" s="113"/>
      <c r="AG176" s="138"/>
      <c r="AH176" s="113"/>
      <c r="AI176" s="113"/>
      <c r="AJ176" s="138"/>
      <c r="AK176" s="115">
        <f>AD176+AE176+AF176+AH176+AI176</f>
        <v>0</v>
      </c>
      <c r="AL176" s="213"/>
      <c r="AM176" s="113"/>
      <c r="AN176" s="113"/>
      <c r="AO176" s="138"/>
      <c r="AP176" s="113"/>
      <c r="AQ176" s="113"/>
      <c r="AR176" s="138"/>
      <c r="AS176" s="115">
        <f>AL176+AM176+AN176+AP176+AQ176</f>
        <v>0</v>
      </c>
      <c r="AT176" s="116">
        <f t="shared" si="35"/>
        <v>130000</v>
      </c>
      <c r="AU176" s="222" t="s">
        <v>684</v>
      </c>
      <c r="AV176" s="139" t="s">
        <v>158</v>
      </c>
      <c r="AW176" s="203" t="s">
        <v>32</v>
      </c>
      <c r="AX176" s="202"/>
      <c r="AY176" s="202"/>
    </row>
    <row r="177" spans="1:51" s="70" customFormat="1" ht="51" customHeight="1">
      <c r="A177" s="174" t="s">
        <v>685</v>
      </c>
      <c r="B177" s="222" t="s">
        <v>686</v>
      </c>
      <c r="C177" s="111" t="s">
        <v>181</v>
      </c>
      <c r="D177" s="111" t="s">
        <v>37</v>
      </c>
      <c r="E177" s="216" t="s">
        <v>106</v>
      </c>
      <c r="F177" s="113"/>
      <c r="G177" s="113"/>
      <c r="H177" s="113"/>
      <c r="I177" s="138"/>
      <c r="J177" s="113"/>
      <c r="K177" s="113"/>
      <c r="L177" s="138"/>
      <c r="M177" s="115">
        <f>F177+G177+H177+J177+K177</f>
        <v>0</v>
      </c>
      <c r="N177" s="113"/>
      <c r="O177" s="113"/>
      <c r="P177" s="113"/>
      <c r="Q177" s="138"/>
      <c r="R177" s="113"/>
      <c r="S177" s="113"/>
      <c r="T177" s="138"/>
      <c r="U177" s="115">
        <f>N177+O177+P177+R177+S177</f>
        <v>0</v>
      </c>
      <c r="V177" s="213">
        <v>70000</v>
      </c>
      <c r="W177" s="113"/>
      <c r="X177" s="113"/>
      <c r="Y177" s="138"/>
      <c r="Z177" s="113"/>
      <c r="AA177" s="113"/>
      <c r="AB177" s="138"/>
      <c r="AC177" s="115">
        <f>V177+W177+X177+Z177+AA177</f>
        <v>70000</v>
      </c>
      <c r="AD177" s="213"/>
      <c r="AE177" s="113"/>
      <c r="AF177" s="113"/>
      <c r="AG177" s="138"/>
      <c r="AH177" s="113"/>
      <c r="AI177" s="113"/>
      <c r="AJ177" s="138"/>
      <c r="AK177" s="115">
        <f>AD177+AE177+AF177+AH177+AI177</f>
        <v>0</v>
      </c>
      <c r="AL177" s="213"/>
      <c r="AM177" s="113"/>
      <c r="AN177" s="113"/>
      <c r="AO177" s="138"/>
      <c r="AP177" s="113"/>
      <c r="AQ177" s="113"/>
      <c r="AR177" s="138"/>
      <c r="AS177" s="115">
        <f>AL177+AM177+AN177+AP177+AQ177</f>
        <v>0</v>
      </c>
      <c r="AT177" s="116">
        <f t="shared" si="35"/>
        <v>70000</v>
      </c>
      <c r="AU177" s="222" t="s">
        <v>687</v>
      </c>
      <c r="AV177" s="139" t="s">
        <v>158</v>
      </c>
      <c r="AW177" s="203" t="s">
        <v>688</v>
      </c>
      <c r="AX177" s="202"/>
      <c r="AY177" s="202"/>
    </row>
    <row r="178" spans="1:51" s="70" customFormat="1" ht="63" customHeight="1">
      <c r="A178" s="231" t="s">
        <v>689</v>
      </c>
      <c r="B178" s="232" t="s">
        <v>690</v>
      </c>
      <c r="C178" s="233" t="s">
        <v>268</v>
      </c>
      <c r="D178" s="203" t="s">
        <v>37</v>
      </c>
      <c r="E178" s="216" t="s">
        <v>106</v>
      </c>
      <c r="F178" s="234"/>
      <c r="G178" s="234"/>
      <c r="H178" s="235"/>
      <c r="I178" s="236" t="s">
        <v>691</v>
      </c>
      <c r="J178" s="234"/>
      <c r="K178" s="234"/>
      <c r="L178" s="235"/>
      <c r="M178" s="115">
        <f>F178+G178+H178+J178+K178</f>
        <v>0</v>
      </c>
      <c r="N178" s="179">
        <f>5000+7755+454</f>
        <v>13209</v>
      </c>
      <c r="O178" s="234"/>
      <c r="P178" s="235"/>
      <c r="Q178" s="236" t="s">
        <v>691</v>
      </c>
      <c r="R178" s="179">
        <f>50000-11500</f>
        <v>38500</v>
      </c>
      <c r="S178" s="234"/>
      <c r="T178" s="235"/>
      <c r="U178" s="115">
        <f>N178+O178+P178+R178+S178</f>
        <v>51709</v>
      </c>
      <c r="V178" s="234"/>
      <c r="W178" s="234"/>
      <c r="X178" s="235"/>
      <c r="Y178" s="236"/>
      <c r="Z178" s="234"/>
      <c r="AA178" s="234"/>
      <c r="AB178" s="235"/>
      <c r="AC178" s="115">
        <f>V178+W178+X178+Z178+AA178</f>
        <v>0</v>
      </c>
      <c r="AD178" s="234"/>
      <c r="AE178" s="234"/>
      <c r="AF178" s="235"/>
      <c r="AG178" s="236"/>
      <c r="AH178" s="234"/>
      <c r="AI178" s="234"/>
      <c r="AJ178" s="235"/>
      <c r="AK178" s="115">
        <f>AD178+AE178+AF178+AH178+AI178</f>
        <v>0</v>
      </c>
      <c r="AL178" s="234"/>
      <c r="AM178" s="234"/>
      <c r="AN178" s="235"/>
      <c r="AO178" s="236"/>
      <c r="AP178" s="234"/>
      <c r="AQ178" s="234"/>
      <c r="AR178" s="235"/>
      <c r="AS178" s="115">
        <f>AL178+AM178+AN178+AP178+AQ178</f>
        <v>0</v>
      </c>
      <c r="AT178" s="116">
        <f t="shared" si="35"/>
        <v>51709</v>
      </c>
      <c r="AU178" s="232" t="s">
        <v>692</v>
      </c>
      <c r="AV178" s="139" t="s">
        <v>204</v>
      </c>
      <c r="AW178" s="203" t="s">
        <v>32</v>
      </c>
      <c r="AX178" s="142" t="s">
        <v>33</v>
      </c>
      <c r="AY178" s="137" t="s">
        <v>183</v>
      </c>
    </row>
    <row r="179" spans="1:51" s="237" customFormat="1" ht="15">
      <c r="A179" s="736" t="s">
        <v>693</v>
      </c>
      <c r="B179" s="736"/>
      <c r="C179" s="736"/>
      <c r="D179" s="736"/>
      <c r="E179" s="736"/>
      <c r="F179" s="736"/>
      <c r="G179" s="736"/>
      <c r="H179" s="736"/>
      <c r="I179" s="736"/>
      <c r="J179" s="736"/>
      <c r="K179" s="736"/>
      <c r="L179" s="736"/>
      <c r="M179" s="736"/>
      <c r="N179" s="736"/>
      <c r="O179" s="736"/>
      <c r="P179" s="736"/>
      <c r="Q179" s="736"/>
      <c r="R179" s="736"/>
      <c r="S179" s="736"/>
      <c r="T179" s="736"/>
      <c r="U179" s="736"/>
      <c r="V179" s="736"/>
      <c r="W179" s="736"/>
      <c r="X179" s="736"/>
      <c r="Y179" s="736"/>
      <c r="Z179" s="736"/>
      <c r="AA179" s="736"/>
      <c r="AB179" s="736"/>
      <c r="AC179" s="736"/>
      <c r="AD179" s="736"/>
      <c r="AE179" s="736"/>
      <c r="AF179" s="736"/>
      <c r="AG179" s="736"/>
      <c r="AH179" s="736"/>
      <c r="AI179" s="736"/>
      <c r="AJ179" s="736"/>
      <c r="AK179" s="736"/>
      <c r="AL179" s="736"/>
      <c r="AM179" s="736"/>
      <c r="AN179" s="736"/>
      <c r="AO179" s="736"/>
      <c r="AP179" s="736"/>
      <c r="AQ179" s="736"/>
      <c r="AR179" s="736"/>
      <c r="AS179" s="736"/>
      <c r="AT179" s="736"/>
      <c r="AU179" s="736"/>
      <c r="AV179" s="736"/>
      <c r="AW179" s="736"/>
      <c r="AX179" s="736"/>
      <c r="AY179" s="736"/>
    </row>
    <row r="180" spans="1:51" s="70" customFormat="1" ht="119.1" customHeight="1">
      <c r="A180" s="231" t="s">
        <v>694</v>
      </c>
      <c r="B180" s="232" t="s">
        <v>695</v>
      </c>
      <c r="C180" s="203" t="s">
        <v>268</v>
      </c>
      <c r="D180" s="203" t="s">
        <v>37</v>
      </c>
      <c r="E180" s="216" t="s">
        <v>106</v>
      </c>
      <c r="F180" s="234"/>
      <c r="G180" s="234"/>
      <c r="H180" s="235"/>
      <c r="I180" s="236"/>
      <c r="J180" s="234"/>
      <c r="K180" s="234"/>
      <c r="L180" s="235"/>
      <c r="M180" s="118">
        <f>F180+G180+H180+J180+K180</f>
        <v>0</v>
      </c>
      <c r="N180" s="234">
        <v>200000</v>
      </c>
      <c r="O180" s="234"/>
      <c r="P180" s="235"/>
      <c r="Q180" s="236"/>
      <c r="R180" s="234"/>
      <c r="S180" s="234"/>
      <c r="T180" s="235"/>
      <c r="U180" s="118">
        <f>N180+O180+P180+R180+S180</f>
        <v>200000</v>
      </c>
      <c r="V180" s="234">
        <v>56000</v>
      </c>
      <c r="W180" s="234"/>
      <c r="X180" s="235"/>
      <c r="Y180" s="236"/>
      <c r="Z180" s="234"/>
      <c r="AA180" s="234"/>
      <c r="AB180" s="235"/>
      <c r="AC180" s="118">
        <f>V180+W180+X180+Z180+AA180</f>
        <v>56000</v>
      </c>
      <c r="AD180" s="234">
        <v>54450</v>
      </c>
      <c r="AE180" s="234"/>
      <c r="AF180" s="235"/>
      <c r="AG180" s="236"/>
      <c r="AH180" s="234"/>
      <c r="AI180" s="234"/>
      <c r="AJ180" s="235"/>
      <c r="AK180" s="118">
        <f>AD180+AE180+AF180+AH180+AI180</f>
        <v>54450</v>
      </c>
      <c r="AL180" s="234"/>
      <c r="AM180" s="234"/>
      <c r="AN180" s="235"/>
      <c r="AO180" s="236"/>
      <c r="AP180" s="234"/>
      <c r="AQ180" s="234"/>
      <c r="AR180" s="235"/>
      <c r="AS180" s="118">
        <f>AL180+AM180+AN180+AP180+AQ180</f>
        <v>0</v>
      </c>
      <c r="AT180" s="116">
        <f t="shared" si="35"/>
        <v>310450</v>
      </c>
      <c r="AU180" s="232" t="s">
        <v>696</v>
      </c>
      <c r="AV180" s="139" t="s">
        <v>152</v>
      </c>
      <c r="AW180" s="203" t="s">
        <v>32</v>
      </c>
      <c r="AX180" s="202"/>
      <c r="AY180" s="202"/>
    </row>
    <row r="181" spans="1:51" s="237" customFormat="1" ht="15">
      <c r="A181" s="736" t="s">
        <v>697</v>
      </c>
      <c r="B181" s="736"/>
      <c r="C181" s="736"/>
      <c r="D181" s="736"/>
      <c r="E181" s="736"/>
      <c r="F181" s="736"/>
      <c r="G181" s="736"/>
      <c r="H181" s="736"/>
      <c r="I181" s="736"/>
      <c r="J181" s="736"/>
      <c r="K181" s="736"/>
      <c r="L181" s="736"/>
      <c r="M181" s="736"/>
      <c r="N181" s="736"/>
      <c r="O181" s="736"/>
      <c r="P181" s="736"/>
      <c r="Q181" s="736"/>
      <c r="R181" s="736"/>
      <c r="S181" s="736"/>
      <c r="T181" s="736"/>
      <c r="U181" s="736"/>
      <c r="V181" s="736"/>
      <c r="W181" s="736"/>
      <c r="X181" s="736"/>
      <c r="Y181" s="736"/>
      <c r="Z181" s="736"/>
      <c r="AA181" s="736"/>
      <c r="AB181" s="736"/>
      <c r="AC181" s="736"/>
      <c r="AD181" s="736"/>
      <c r="AE181" s="736"/>
      <c r="AF181" s="736"/>
      <c r="AG181" s="736"/>
      <c r="AH181" s="736"/>
      <c r="AI181" s="736"/>
      <c r="AJ181" s="736"/>
      <c r="AK181" s="736"/>
      <c r="AL181" s="736"/>
      <c r="AM181" s="736"/>
      <c r="AN181" s="736"/>
      <c r="AO181" s="736"/>
      <c r="AP181" s="736"/>
      <c r="AQ181" s="736"/>
      <c r="AR181" s="736"/>
      <c r="AS181" s="736"/>
      <c r="AT181" s="736"/>
      <c r="AU181" s="736"/>
      <c r="AV181" s="736"/>
      <c r="AW181" s="736"/>
      <c r="AX181" s="736"/>
      <c r="AY181" s="736"/>
    </row>
    <row r="182" spans="1:51" s="70" customFormat="1" ht="98.65" customHeight="1">
      <c r="A182" s="231" t="s">
        <v>698</v>
      </c>
      <c r="B182" s="232" t="s">
        <v>699</v>
      </c>
      <c r="C182" s="203" t="s">
        <v>261</v>
      </c>
      <c r="D182" s="203" t="s">
        <v>37</v>
      </c>
      <c r="E182" s="216" t="s">
        <v>106</v>
      </c>
      <c r="F182" s="234"/>
      <c r="G182" s="234"/>
      <c r="H182" s="235"/>
      <c r="I182" s="236"/>
      <c r="J182" s="234"/>
      <c r="K182" s="234"/>
      <c r="L182" s="235"/>
      <c r="M182" s="118">
        <f>F182+G182+H182+J182+K182</f>
        <v>0</v>
      </c>
      <c r="N182" s="234">
        <v>0</v>
      </c>
      <c r="O182" s="234">
        <v>0</v>
      </c>
      <c r="P182" s="235">
        <v>731.14</v>
      </c>
      <c r="Q182" s="236"/>
      <c r="R182" s="234"/>
      <c r="S182" s="234"/>
      <c r="T182" s="235"/>
      <c r="U182" s="118">
        <f>N182+O182+P182+R182+S182</f>
        <v>731.14</v>
      </c>
      <c r="V182" s="234">
        <v>8793.34</v>
      </c>
      <c r="W182" s="234"/>
      <c r="X182" s="235">
        <f>2241+42506</f>
        <v>44747</v>
      </c>
      <c r="Y182" s="236"/>
      <c r="Z182" s="234"/>
      <c r="AA182" s="234"/>
      <c r="AB182" s="235"/>
      <c r="AC182" s="118">
        <f>V182+W182+X182+Z182+AA182</f>
        <v>53540.34</v>
      </c>
      <c r="AD182" s="234">
        <v>16257</v>
      </c>
      <c r="AE182" s="234"/>
      <c r="AF182" s="235">
        <v>31161</v>
      </c>
      <c r="AG182" s="236"/>
      <c r="AH182" s="234"/>
      <c r="AI182" s="234"/>
      <c r="AJ182" s="235"/>
      <c r="AK182" s="118">
        <f>AD182+AE182+AF182+AH182+AI182</f>
        <v>47418</v>
      </c>
      <c r="AL182" s="234"/>
      <c r="AM182" s="234"/>
      <c r="AN182" s="235"/>
      <c r="AO182" s="236"/>
      <c r="AP182" s="234"/>
      <c r="AQ182" s="234"/>
      <c r="AR182" s="235"/>
      <c r="AS182" s="118">
        <f>AL182+AM182+AN182+AP182+AQ182</f>
        <v>0</v>
      </c>
      <c r="AT182" s="116">
        <f t="shared" si="35"/>
        <v>101689.48</v>
      </c>
      <c r="AU182" s="232" t="s">
        <v>700</v>
      </c>
      <c r="AV182" s="139" t="s">
        <v>152</v>
      </c>
      <c r="AW182" s="203" t="s">
        <v>32</v>
      </c>
      <c r="AX182" s="202"/>
      <c r="AY182" s="238"/>
    </row>
    <row r="183" spans="1:51" s="237" customFormat="1" ht="15">
      <c r="A183" s="736" t="s">
        <v>697</v>
      </c>
      <c r="B183" s="736"/>
      <c r="C183" s="736"/>
      <c r="D183" s="736"/>
      <c r="E183" s="736"/>
      <c r="F183" s="736"/>
      <c r="G183" s="736"/>
      <c r="H183" s="736"/>
      <c r="I183" s="736"/>
      <c r="J183" s="736"/>
      <c r="K183" s="736"/>
      <c r="L183" s="736"/>
      <c r="M183" s="736"/>
      <c r="N183" s="736"/>
      <c r="O183" s="736"/>
      <c r="P183" s="736"/>
      <c r="Q183" s="736"/>
      <c r="R183" s="736"/>
      <c r="S183" s="736"/>
      <c r="T183" s="736"/>
      <c r="U183" s="736"/>
      <c r="V183" s="736"/>
      <c r="W183" s="736"/>
      <c r="X183" s="736"/>
      <c r="Y183" s="736"/>
      <c r="Z183" s="736"/>
      <c r="AA183" s="736"/>
      <c r="AB183" s="736"/>
      <c r="AC183" s="736"/>
      <c r="AD183" s="736"/>
      <c r="AE183" s="736"/>
      <c r="AF183" s="736"/>
      <c r="AG183" s="736"/>
      <c r="AH183" s="736"/>
      <c r="AI183" s="736"/>
      <c r="AJ183" s="736"/>
      <c r="AK183" s="736"/>
      <c r="AL183" s="736"/>
      <c r="AM183" s="736"/>
      <c r="AN183" s="736"/>
      <c r="AO183" s="736"/>
      <c r="AP183" s="736"/>
      <c r="AQ183" s="736"/>
      <c r="AR183" s="736"/>
      <c r="AS183" s="736"/>
      <c r="AT183" s="736"/>
      <c r="AU183" s="736"/>
      <c r="AV183" s="736"/>
      <c r="AW183" s="736"/>
      <c r="AX183" s="736"/>
      <c r="AY183" s="736"/>
    </row>
    <row r="184" spans="1:51" s="70" customFormat="1" ht="164.65" customHeight="1">
      <c r="A184" s="231" t="s">
        <v>701</v>
      </c>
      <c r="B184" s="232" t="s">
        <v>554</v>
      </c>
      <c r="C184" s="203" t="s">
        <v>287</v>
      </c>
      <c r="D184" s="203" t="s">
        <v>37</v>
      </c>
      <c r="E184" s="216" t="s">
        <v>288</v>
      </c>
      <c r="F184" s="234"/>
      <c r="G184" s="234"/>
      <c r="H184" s="235"/>
      <c r="I184" s="236"/>
      <c r="J184" s="234"/>
      <c r="K184" s="234"/>
      <c r="L184" s="235"/>
      <c r="M184" s="115">
        <f>F184+G184+H184+J184+K184</f>
        <v>0</v>
      </c>
      <c r="N184" s="234">
        <v>50055</v>
      </c>
      <c r="O184" s="234"/>
      <c r="P184" s="235"/>
      <c r="Q184" s="236"/>
      <c r="R184" s="234"/>
      <c r="S184" s="234"/>
      <c r="T184" s="235"/>
      <c r="U184" s="115">
        <f>N184+O184+P184+R184+S184</f>
        <v>50055</v>
      </c>
      <c r="V184" s="234"/>
      <c r="W184" s="234"/>
      <c r="X184" s="235"/>
      <c r="Y184" s="236"/>
      <c r="Z184" s="234"/>
      <c r="AA184" s="234"/>
      <c r="AB184" s="235"/>
      <c r="AC184" s="115">
        <f>V184+W184+X184+Z184+AA184</f>
        <v>0</v>
      </c>
      <c r="AD184" s="234"/>
      <c r="AE184" s="234"/>
      <c r="AF184" s="235"/>
      <c r="AG184" s="236"/>
      <c r="AH184" s="234"/>
      <c r="AI184" s="234"/>
      <c r="AJ184" s="235"/>
      <c r="AK184" s="115">
        <f>AD184+AE184+AF184+AH184+AI184</f>
        <v>0</v>
      </c>
      <c r="AL184" s="234"/>
      <c r="AM184" s="234"/>
      <c r="AN184" s="235"/>
      <c r="AO184" s="236"/>
      <c r="AP184" s="234"/>
      <c r="AQ184" s="234"/>
      <c r="AR184" s="235"/>
      <c r="AS184" s="115">
        <f>AL184+AM184+AN184+AP184+AQ184</f>
        <v>0</v>
      </c>
      <c r="AT184" s="116">
        <f t="shared" si="35"/>
        <v>50055</v>
      </c>
      <c r="AU184" s="232" t="s">
        <v>702</v>
      </c>
      <c r="AV184" s="139" t="s">
        <v>158</v>
      </c>
      <c r="AW184" s="203" t="s">
        <v>557</v>
      </c>
      <c r="AX184" s="202"/>
      <c r="AY184" s="238"/>
    </row>
    <row r="185" spans="1:51" s="237" customFormat="1" ht="15">
      <c r="A185" s="736" t="s">
        <v>165</v>
      </c>
      <c r="B185" s="736"/>
      <c r="C185" s="736"/>
      <c r="D185" s="736"/>
      <c r="E185" s="736"/>
      <c r="F185" s="736"/>
      <c r="G185" s="736"/>
      <c r="H185" s="736"/>
      <c r="I185" s="736"/>
      <c r="J185" s="736"/>
      <c r="K185" s="736"/>
      <c r="L185" s="736"/>
      <c r="M185" s="736"/>
      <c r="N185" s="736"/>
      <c r="O185" s="736"/>
      <c r="P185" s="736"/>
      <c r="Q185" s="736"/>
      <c r="R185" s="736"/>
      <c r="S185" s="736"/>
      <c r="T185" s="736"/>
      <c r="U185" s="736"/>
      <c r="V185" s="736"/>
      <c r="W185" s="736"/>
      <c r="X185" s="736"/>
      <c r="Y185" s="736"/>
      <c r="Z185" s="736"/>
      <c r="AA185" s="736"/>
      <c r="AB185" s="736"/>
      <c r="AC185" s="736"/>
      <c r="AD185" s="736"/>
      <c r="AE185" s="736"/>
      <c r="AF185" s="736"/>
      <c r="AG185" s="736"/>
      <c r="AH185" s="736"/>
      <c r="AI185" s="736"/>
      <c r="AJ185" s="736"/>
      <c r="AK185" s="736"/>
      <c r="AL185" s="736"/>
      <c r="AM185" s="736"/>
      <c r="AN185" s="736"/>
      <c r="AO185" s="736"/>
      <c r="AP185" s="736"/>
      <c r="AQ185" s="736"/>
      <c r="AR185" s="736"/>
      <c r="AS185" s="736"/>
      <c r="AT185" s="736"/>
      <c r="AU185" s="736"/>
      <c r="AV185" s="736"/>
      <c r="AW185" s="736"/>
      <c r="AX185" s="736"/>
      <c r="AY185" s="736"/>
    </row>
    <row r="186" spans="1:51" s="240" customFormat="1" ht="30" customHeight="1">
      <c r="A186" s="239" t="s">
        <v>703</v>
      </c>
      <c r="B186" s="739" t="s">
        <v>704</v>
      </c>
      <c r="C186" s="739"/>
      <c r="D186" s="739"/>
      <c r="E186" s="739"/>
      <c r="F186" s="739"/>
      <c r="G186" s="739"/>
      <c r="H186" s="739"/>
      <c r="I186" s="739"/>
      <c r="J186" s="739"/>
      <c r="K186" s="739"/>
      <c r="L186" s="739"/>
      <c r="M186" s="739"/>
      <c r="N186" s="739"/>
      <c r="O186" s="739"/>
      <c r="P186" s="739"/>
      <c r="Q186" s="739"/>
      <c r="R186" s="739"/>
      <c r="S186" s="739"/>
      <c r="T186" s="739"/>
      <c r="U186" s="739"/>
      <c r="V186" s="739"/>
      <c r="W186" s="739"/>
      <c r="X186" s="739"/>
      <c r="Y186" s="739"/>
      <c r="Z186" s="739"/>
      <c r="AA186" s="739"/>
      <c r="AB186" s="739"/>
      <c r="AC186" s="739"/>
      <c r="AD186" s="739"/>
      <c r="AE186" s="739"/>
      <c r="AF186" s="739"/>
      <c r="AG186" s="739"/>
      <c r="AH186" s="739"/>
      <c r="AI186" s="739"/>
      <c r="AJ186" s="739"/>
      <c r="AK186" s="739"/>
      <c r="AL186" s="739"/>
      <c r="AM186" s="739"/>
      <c r="AN186" s="739"/>
      <c r="AO186" s="739"/>
      <c r="AP186" s="739"/>
      <c r="AQ186" s="739"/>
      <c r="AR186" s="739"/>
      <c r="AS186" s="739"/>
      <c r="AT186" s="739"/>
      <c r="AU186" s="739"/>
      <c r="AV186" s="739"/>
      <c r="AW186" s="739"/>
      <c r="AX186" s="739"/>
      <c r="AY186" s="739"/>
    </row>
    <row r="187" spans="1:51" s="70" customFormat="1" ht="164.65" customHeight="1">
      <c r="A187" s="109" t="s">
        <v>705</v>
      </c>
      <c r="B187" s="222" t="s">
        <v>706</v>
      </c>
      <c r="C187" s="111" t="s">
        <v>181</v>
      </c>
      <c r="D187" s="111" t="s">
        <v>37</v>
      </c>
      <c r="E187" s="183" t="s">
        <v>186</v>
      </c>
      <c r="F187" s="138"/>
      <c r="G187" s="138"/>
      <c r="H187" s="138"/>
      <c r="I187" s="214"/>
      <c r="J187" s="138"/>
      <c r="K187" s="138"/>
      <c r="L187" s="138"/>
      <c r="M187" s="184">
        <f>F187+G187+H187+J187+K187</f>
        <v>0</v>
      </c>
      <c r="N187" s="138"/>
      <c r="O187" s="138"/>
      <c r="P187" s="138"/>
      <c r="Q187" s="214"/>
      <c r="R187" s="138"/>
      <c r="S187" s="138"/>
      <c r="T187" s="138"/>
      <c r="U187" s="184">
        <f>N187+O187+P187+R187+S187</f>
        <v>0</v>
      </c>
      <c r="V187" s="241">
        <f>12098.79+111118.39</f>
        <v>123217.18</v>
      </c>
      <c r="W187" s="138">
        <v>37039.47</v>
      </c>
      <c r="X187" s="138"/>
      <c r="Y187" s="214"/>
      <c r="Z187" s="138"/>
      <c r="AA187" s="138"/>
      <c r="AB187" s="138"/>
      <c r="AC187" s="184">
        <f>V187+W187+X187+Z187+AA187</f>
        <v>160256.65</v>
      </c>
      <c r="AD187" s="241"/>
      <c r="AE187" s="138"/>
      <c r="AF187" s="138"/>
      <c r="AG187" s="214"/>
      <c r="AH187" s="138"/>
      <c r="AI187" s="138"/>
      <c r="AJ187" s="138"/>
      <c r="AK187" s="184">
        <f>AD187+AE187+AF187+AH187+AI187</f>
        <v>0</v>
      </c>
      <c r="AL187" s="241"/>
      <c r="AM187" s="138"/>
      <c r="AN187" s="138"/>
      <c r="AO187" s="214"/>
      <c r="AP187" s="138"/>
      <c r="AQ187" s="138"/>
      <c r="AR187" s="138"/>
      <c r="AS187" s="184">
        <f>AL187+AM187+AN187+AP187+AQ187</f>
        <v>0</v>
      </c>
      <c r="AT187" s="116">
        <f t="shared" ref="AT187" si="36">AC187+U187+M187+AK187+AS187</f>
        <v>160256.65</v>
      </c>
      <c r="AU187" s="222" t="s">
        <v>707</v>
      </c>
      <c r="AV187" s="135" t="s">
        <v>152</v>
      </c>
      <c r="AW187" s="111" t="s">
        <v>32</v>
      </c>
      <c r="AX187" s="141"/>
      <c r="AY187" s="141"/>
    </row>
    <row r="188" spans="1:51" s="237" customFormat="1" ht="17.25" customHeight="1">
      <c r="A188" s="736" t="s">
        <v>188</v>
      </c>
      <c r="B188" s="736"/>
      <c r="C188" s="736"/>
      <c r="D188" s="736"/>
      <c r="E188" s="736"/>
      <c r="F188" s="736"/>
      <c r="G188" s="736"/>
      <c r="H188" s="736"/>
      <c r="I188" s="736"/>
      <c r="J188" s="736"/>
      <c r="K188" s="736"/>
      <c r="L188" s="736"/>
      <c r="M188" s="736"/>
      <c r="N188" s="736"/>
      <c r="O188" s="736"/>
      <c r="P188" s="736"/>
      <c r="Q188" s="736"/>
      <c r="R188" s="736"/>
      <c r="S188" s="736"/>
      <c r="T188" s="736"/>
      <c r="U188" s="736"/>
      <c r="V188" s="736"/>
      <c r="W188" s="736"/>
      <c r="X188" s="736"/>
      <c r="Y188" s="736"/>
      <c r="Z188" s="736"/>
      <c r="AA188" s="736"/>
      <c r="AB188" s="736"/>
      <c r="AC188" s="736"/>
      <c r="AD188" s="736"/>
      <c r="AE188" s="736"/>
      <c r="AF188" s="736"/>
      <c r="AG188" s="736"/>
      <c r="AH188" s="736"/>
      <c r="AI188" s="736"/>
      <c r="AJ188" s="736"/>
      <c r="AK188" s="736"/>
      <c r="AL188" s="736"/>
      <c r="AM188" s="736"/>
      <c r="AN188" s="736"/>
      <c r="AO188" s="736"/>
      <c r="AP188" s="736"/>
      <c r="AQ188" s="736"/>
      <c r="AR188" s="736"/>
      <c r="AS188" s="736"/>
      <c r="AT188" s="736"/>
      <c r="AU188" s="736"/>
      <c r="AV188" s="736"/>
      <c r="AW188" s="736"/>
      <c r="AX188" s="736"/>
      <c r="AY188" s="736"/>
    </row>
    <row r="189" spans="1:51" s="70" customFormat="1" ht="164.65" customHeight="1">
      <c r="A189" s="231" t="s">
        <v>708</v>
      </c>
      <c r="B189" s="232" t="s">
        <v>709</v>
      </c>
      <c r="C189" s="203" t="s">
        <v>181</v>
      </c>
      <c r="D189" s="203" t="s">
        <v>37</v>
      </c>
      <c r="E189" s="129" t="s">
        <v>199</v>
      </c>
      <c r="F189" s="234"/>
      <c r="G189" s="234"/>
      <c r="H189" s="235"/>
      <c r="I189" s="236"/>
      <c r="J189" s="234"/>
      <c r="K189" s="234"/>
      <c r="L189" s="235"/>
      <c r="M189" s="118">
        <f>F189+G189+H189+J189+K189</f>
        <v>0</v>
      </c>
      <c r="N189" s="234"/>
      <c r="O189" s="234"/>
      <c r="P189" s="235"/>
      <c r="Q189" s="236"/>
      <c r="R189" s="234"/>
      <c r="S189" s="234"/>
      <c r="T189" s="235"/>
      <c r="U189" s="118">
        <f>N189+O189+P189+R189+S189</f>
        <v>0</v>
      </c>
      <c r="V189" s="242">
        <v>12000</v>
      </c>
      <c r="W189" s="234"/>
      <c r="X189" s="235"/>
      <c r="Y189" s="236"/>
      <c r="Z189" s="234"/>
      <c r="AA189" s="234"/>
      <c r="AB189" s="235"/>
      <c r="AC189" s="118">
        <f>V189+W189+X189+Z189+AA189</f>
        <v>12000</v>
      </c>
      <c r="AD189" s="242"/>
      <c r="AE189" s="234"/>
      <c r="AF189" s="235"/>
      <c r="AG189" s="236"/>
      <c r="AH189" s="234"/>
      <c r="AI189" s="234"/>
      <c r="AJ189" s="235"/>
      <c r="AK189" s="118">
        <f>AD189+AE189+AF189+AH189+AI189</f>
        <v>0</v>
      </c>
      <c r="AL189" s="242"/>
      <c r="AM189" s="234"/>
      <c r="AN189" s="235"/>
      <c r="AO189" s="236"/>
      <c r="AP189" s="234"/>
      <c r="AQ189" s="234"/>
      <c r="AR189" s="235"/>
      <c r="AS189" s="118">
        <f>AL189+AM189+AN189+AP189+AQ189</f>
        <v>0</v>
      </c>
      <c r="AT189" s="116">
        <f t="shared" ref="AT189" si="37">AC189+U189+M189+AK189+AS189</f>
        <v>12000</v>
      </c>
      <c r="AU189" s="232" t="s">
        <v>710</v>
      </c>
      <c r="AV189" s="139" t="s">
        <v>152</v>
      </c>
      <c r="AW189" s="203" t="s">
        <v>32</v>
      </c>
      <c r="AX189" s="202"/>
      <c r="AY189" s="238"/>
    </row>
    <row r="190" spans="1:51" s="237" customFormat="1" ht="15">
      <c r="A190" s="736" t="s">
        <v>711</v>
      </c>
      <c r="B190" s="736"/>
      <c r="C190" s="736"/>
      <c r="D190" s="736"/>
      <c r="E190" s="736"/>
      <c r="F190" s="736"/>
      <c r="G190" s="736"/>
      <c r="H190" s="736"/>
      <c r="I190" s="736"/>
      <c r="J190" s="736"/>
      <c r="K190" s="736"/>
      <c r="L190" s="736"/>
      <c r="M190" s="736"/>
      <c r="N190" s="736"/>
      <c r="O190" s="736"/>
      <c r="P190" s="736"/>
      <c r="Q190" s="736"/>
      <c r="R190" s="736"/>
      <c r="S190" s="736"/>
      <c r="T190" s="736"/>
      <c r="U190" s="736"/>
      <c r="V190" s="736"/>
      <c r="W190" s="736"/>
      <c r="X190" s="736"/>
      <c r="Y190" s="736"/>
      <c r="Z190" s="736"/>
      <c r="AA190" s="736"/>
      <c r="AB190" s="736"/>
      <c r="AC190" s="736"/>
      <c r="AD190" s="736"/>
      <c r="AE190" s="736"/>
      <c r="AF190" s="736"/>
      <c r="AG190" s="736"/>
      <c r="AH190" s="736"/>
      <c r="AI190" s="736"/>
      <c r="AJ190" s="736"/>
      <c r="AK190" s="736"/>
      <c r="AL190" s="736"/>
      <c r="AM190" s="736"/>
      <c r="AN190" s="736"/>
      <c r="AO190" s="736"/>
      <c r="AP190" s="736"/>
      <c r="AQ190" s="736"/>
      <c r="AR190" s="736"/>
      <c r="AS190" s="736"/>
      <c r="AT190" s="736"/>
      <c r="AU190" s="736"/>
      <c r="AV190" s="736"/>
      <c r="AW190" s="736"/>
      <c r="AX190" s="736"/>
      <c r="AY190" s="736"/>
    </row>
    <row r="191" spans="1:51" s="70" customFormat="1" ht="164.65" customHeight="1">
      <c r="A191" s="231" t="s">
        <v>712</v>
      </c>
      <c r="B191" s="232" t="s">
        <v>713</v>
      </c>
      <c r="C191" s="203" t="s">
        <v>181</v>
      </c>
      <c r="D191" s="203" t="s">
        <v>37</v>
      </c>
      <c r="E191" s="216" t="s">
        <v>714</v>
      </c>
      <c r="F191" s="234"/>
      <c r="G191" s="234"/>
      <c r="H191" s="235"/>
      <c r="I191" s="236"/>
      <c r="J191" s="234"/>
      <c r="K191" s="234"/>
      <c r="L191" s="235"/>
      <c r="M191" s="115">
        <f>F191+G191+H191+J191+K191</f>
        <v>0</v>
      </c>
      <c r="N191" s="234"/>
      <c r="O191" s="234"/>
      <c r="P191" s="235"/>
      <c r="Q191" s="236"/>
      <c r="R191" s="234"/>
      <c r="S191" s="234"/>
      <c r="T191" s="235"/>
      <c r="U191" s="115">
        <f>N191+O191+P191+R191+S191</f>
        <v>0</v>
      </c>
      <c r="V191" s="242">
        <v>77500</v>
      </c>
      <c r="W191" s="234"/>
      <c r="X191" s="235"/>
      <c r="Y191" s="236"/>
      <c r="Z191" s="234"/>
      <c r="AA191" s="234"/>
      <c r="AB191" s="235"/>
      <c r="AC191" s="115">
        <f>V191+W191+X191+Z191+AA191</f>
        <v>77500</v>
      </c>
      <c r="AD191" s="242"/>
      <c r="AE191" s="234"/>
      <c r="AF191" s="235"/>
      <c r="AG191" s="236"/>
      <c r="AH191" s="234"/>
      <c r="AI191" s="234"/>
      <c r="AJ191" s="235"/>
      <c r="AK191" s="115">
        <f>AD191+AE191+AF191+AH191+AI191</f>
        <v>0</v>
      </c>
      <c r="AL191" s="242"/>
      <c r="AM191" s="234"/>
      <c r="AN191" s="235"/>
      <c r="AO191" s="236"/>
      <c r="AP191" s="234"/>
      <c r="AQ191" s="234"/>
      <c r="AR191" s="235"/>
      <c r="AS191" s="115">
        <f>AL191+AM191+AN191+AP191+AQ191</f>
        <v>0</v>
      </c>
      <c r="AT191" s="116">
        <f t="shared" ref="AT191" si="38">AC191+U191+M191+AK191+AS191</f>
        <v>77500</v>
      </c>
      <c r="AU191" s="232" t="s">
        <v>715</v>
      </c>
      <c r="AV191" s="139" t="s">
        <v>152</v>
      </c>
      <c r="AW191" s="203" t="s">
        <v>32</v>
      </c>
      <c r="AX191" s="202"/>
      <c r="AY191" s="238"/>
    </row>
    <row r="192" spans="1:51" s="237" customFormat="1" ht="15">
      <c r="A192" s="736" t="s">
        <v>711</v>
      </c>
      <c r="B192" s="736"/>
      <c r="C192" s="736"/>
      <c r="D192" s="736"/>
      <c r="E192" s="736"/>
      <c r="F192" s="736"/>
      <c r="G192" s="736"/>
      <c r="H192" s="736"/>
      <c r="I192" s="736"/>
      <c r="J192" s="736"/>
      <c r="K192" s="736"/>
      <c r="L192" s="736"/>
      <c r="M192" s="736"/>
      <c r="N192" s="736"/>
      <c r="O192" s="736"/>
      <c r="P192" s="736"/>
      <c r="Q192" s="736"/>
      <c r="R192" s="736"/>
      <c r="S192" s="736"/>
      <c r="T192" s="736"/>
      <c r="U192" s="736"/>
      <c r="V192" s="736"/>
      <c r="W192" s="736"/>
      <c r="X192" s="736"/>
      <c r="Y192" s="736"/>
      <c r="Z192" s="736"/>
      <c r="AA192" s="736"/>
      <c r="AB192" s="736"/>
      <c r="AC192" s="736"/>
      <c r="AD192" s="736"/>
      <c r="AE192" s="736"/>
      <c r="AF192" s="736"/>
      <c r="AG192" s="736"/>
      <c r="AH192" s="736"/>
      <c r="AI192" s="736"/>
      <c r="AJ192" s="736"/>
      <c r="AK192" s="736"/>
      <c r="AL192" s="736"/>
      <c r="AM192" s="736"/>
      <c r="AN192" s="736"/>
      <c r="AO192" s="736"/>
      <c r="AP192" s="736"/>
      <c r="AQ192" s="736"/>
      <c r="AR192" s="736"/>
      <c r="AS192" s="736"/>
      <c r="AT192" s="736"/>
      <c r="AU192" s="736"/>
      <c r="AV192" s="736"/>
      <c r="AW192" s="736"/>
      <c r="AX192" s="736"/>
      <c r="AY192" s="736"/>
    </row>
    <row r="193" spans="1:51" s="70" customFormat="1" ht="164.65" customHeight="1">
      <c r="A193" s="231" t="s">
        <v>716</v>
      </c>
      <c r="B193" s="232" t="s">
        <v>717</v>
      </c>
      <c r="C193" s="203" t="s">
        <v>181</v>
      </c>
      <c r="D193" s="203" t="s">
        <v>37</v>
      </c>
      <c r="E193" s="129" t="s">
        <v>545</v>
      </c>
      <c r="F193" s="234"/>
      <c r="G193" s="234"/>
      <c r="H193" s="235"/>
      <c r="I193" s="236"/>
      <c r="J193" s="234"/>
      <c r="K193" s="234"/>
      <c r="L193" s="235"/>
      <c r="M193" s="115">
        <f>F193+G193+H193+J193+K193</f>
        <v>0</v>
      </c>
      <c r="N193" s="234"/>
      <c r="O193" s="234"/>
      <c r="P193" s="235"/>
      <c r="Q193" s="236"/>
      <c r="R193" s="234"/>
      <c r="S193" s="234"/>
      <c r="T193" s="235"/>
      <c r="U193" s="115">
        <f>N193+O193+P193+R193+S193</f>
        <v>0</v>
      </c>
      <c r="V193" s="242">
        <v>87000</v>
      </c>
      <c r="W193" s="234"/>
      <c r="X193" s="235"/>
      <c r="Y193" s="236"/>
      <c r="Z193" s="234"/>
      <c r="AA193" s="234"/>
      <c r="AB193" s="235"/>
      <c r="AC193" s="115">
        <f>V193+W193+X193+Z193+AA193</f>
        <v>87000</v>
      </c>
      <c r="AD193" s="242"/>
      <c r="AE193" s="234"/>
      <c r="AF193" s="235"/>
      <c r="AG193" s="236"/>
      <c r="AH193" s="234"/>
      <c r="AI193" s="234"/>
      <c r="AJ193" s="235"/>
      <c r="AK193" s="115">
        <f>AD193+AE193+AF193+AH193+AI193</f>
        <v>0</v>
      </c>
      <c r="AL193" s="242"/>
      <c r="AM193" s="234"/>
      <c r="AN193" s="235"/>
      <c r="AO193" s="236"/>
      <c r="AP193" s="234"/>
      <c r="AQ193" s="234"/>
      <c r="AR193" s="235"/>
      <c r="AS193" s="115">
        <f>AL193+AM193+AN193+AP193+AQ193</f>
        <v>0</v>
      </c>
      <c r="AT193" s="116">
        <f t="shared" ref="AT193" si="39">AC193+U193+M193+AK193+AS193</f>
        <v>87000</v>
      </c>
      <c r="AU193" s="232" t="s">
        <v>718</v>
      </c>
      <c r="AV193" s="139" t="s">
        <v>152</v>
      </c>
      <c r="AW193" s="203" t="s">
        <v>32</v>
      </c>
      <c r="AX193" s="202"/>
      <c r="AY193" s="238"/>
    </row>
    <row r="194" spans="1:51" s="237" customFormat="1" ht="15">
      <c r="A194" s="736" t="s">
        <v>711</v>
      </c>
      <c r="B194" s="736"/>
      <c r="C194" s="736"/>
      <c r="D194" s="736"/>
      <c r="E194" s="736"/>
      <c r="F194" s="736"/>
      <c r="G194" s="736"/>
      <c r="H194" s="736"/>
      <c r="I194" s="736"/>
      <c r="J194" s="736"/>
      <c r="K194" s="736"/>
      <c r="L194" s="736"/>
      <c r="M194" s="736"/>
      <c r="N194" s="736"/>
      <c r="O194" s="736"/>
      <c r="P194" s="736"/>
      <c r="Q194" s="736"/>
      <c r="R194" s="736"/>
      <c r="S194" s="736"/>
      <c r="T194" s="736"/>
      <c r="U194" s="736"/>
      <c r="V194" s="736"/>
      <c r="W194" s="736"/>
      <c r="X194" s="736"/>
      <c r="Y194" s="736"/>
      <c r="Z194" s="736"/>
      <c r="AA194" s="736"/>
      <c r="AB194" s="736"/>
      <c r="AC194" s="736"/>
      <c r="AD194" s="736"/>
      <c r="AE194" s="736"/>
      <c r="AF194" s="736"/>
      <c r="AG194" s="736"/>
      <c r="AH194" s="736"/>
      <c r="AI194" s="736"/>
      <c r="AJ194" s="736"/>
      <c r="AK194" s="736"/>
      <c r="AL194" s="736"/>
      <c r="AM194" s="736"/>
      <c r="AN194" s="736"/>
      <c r="AO194" s="736"/>
      <c r="AP194" s="736"/>
      <c r="AQ194" s="736"/>
      <c r="AR194" s="736"/>
      <c r="AS194" s="736"/>
      <c r="AT194" s="736"/>
      <c r="AU194" s="736"/>
      <c r="AV194" s="736"/>
      <c r="AW194" s="736"/>
      <c r="AX194" s="736"/>
      <c r="AY194" s="736"/>
    </row>
    <row r="195" spans="1:51" s="70" customFormat="1" ht="164.65" customHeight="1">
      <c r="A195" s="231" t="s">
        <v>719</v>
      </c>
      <c r="B195" s="232" t="s">
        <v>720</v>
      </c>
      <c r="C195" s="203" t="s">
        <v>181</v>
      </c>
      <c r="D195" s="203" t="s">
        <v>37</v>
      </c>
      <c r="E195" s="175" t="s">
        <v>199</v>
      </c>
      <c r="F195" s="234"/>
      <c r="G195" s="234"/>
      <c r="H195" s="235"/>
      <c r="I195" s="236"/>
      <c r="J195" s="234"/>
      <c r="K195" s="234"/>
      <c r="L195" s="235"/>
      <c r="M195" s="115">
        <f>F195+G195+H195+J195+K195</f>
        <v>0</v>
      </c>
      <c r="N195" s="234"/>
      <c r="O195" s="234"/>
      <c r="P195" s="235"/>
      <c r="Q195" s="236"/>
      <c r="R195" s="234"/>
      <c r="S195" s="234"/>
      <c r="T195" s="235"/>
      <c r="U195" s="115">
        <f>N195+O195+P195+R195+S195</f>
        <v>0</v>
      </c>
      <c r="V195" s="242">
        <v>11000</v>
      </c>
      <c r="W195" s="234"/>
      <c r="X195" s="235"/>
      <c r="Y195" s="236"/>
      <c r="Z195" s="234"/>
      <c r="AA195" s="234"/>
      <c r="AB195" s="235"/>
      <c r="AC195" s="115">
        <f>V195+W195+X195+Z195+AA195</f>
        <v>11000</v>
      </c>
      <c r="AD195" s="242"/>
      <c r="AE195" s="234"/>
      <c r="AF195" s="235"/>
      <c r="AG195" s="236"/>
      <c r="AH195" s="234"/>
      <c r="AI195" s="234"/>
      <c r="AJ195" s="235"/>
      <c r="AK195" s="115">
        <f>AD195+AE195+AF195+AH195+AI195</f>
        <v>0</v>
      </c>
      <c r="AL195" s="242"/>
      <c r="AM195" s="234"/>
      <c r="AN195" s="235"/>
      <c r="AO195" s="236"/>
      <c r="AP195" s="234"/>
      <c r="AQ195" s="234"/>
      <c r="AR195" s="235"/>
      <c r="AS195" s="115">
        <f>AL195+AM195+AN195+AP195+AQ195</f>
        <v>0</v>
      </c>
      <c r="AT195" s="116">
        <f t="shared" ref="AT195" si="40">AC195+U195+M195+AK195+AS195</f>
        <v>11000</v>
      </c>
      <c r="AU195" s="232" t="s">
        <v>721</v>
      </c>
      <c r="AV195" s="139" t="s">
        <v>152</v>
      </c>
      <c r="AW195" s="203" t="s">
        <v>32</v>
      </c>
      <c r="AX195" s="202"/>
      <c r="AY195" s="238"/>
    </row>
    <row r="196" spans="1:51" s="237" customFormat="1" ht="15">
      <c r="A196" s="736" t="s">
        <v>711</v>
      </c>
      <c r="B196" s="736"/>
      <c r="C196" s="736"/>
      <c r="D196" s="736"/>
      <c r="E196" s="736"/>
      <c r="F196" s="736"/>
      <c r="G196" s="736"/>
      <c r="H196" s="736"/>
      <c r="I196" s="736"/>
      <c r="J196" s="736"/>
      <c r="K196" s="736"/>
      <c r="L196" s="736"/>
      <c r="M196" s="736"/>
      <c r="N196" s="736"/>
      <c r="O196" s="736"/>
      <c r="P196" s="736"/>
      <c r="Q196" s="736"/>
      <c r="R196" s="736"/>
      <c r="S196" s="736"/>
      <c r="T196" s="736"/>
      <c r="U196" s="736"/>
      <c r="V196" s="736"/>
      <c r="W196" s="736"/>
      <c r="X196" s="736"/>
      <c r="Y196" s="736"/>
      <c r="Z196" s="736"/>
      <c r="AA196" s="736"/>
      <c r="AB196" s="736"/>
      <c r="AC196" s="736"/>
      <c r="AD196" s="736"/>
      <c r="AE196" s="736"/>
      <c r="AF196" s="736"/>
      <c r="AG196" s="736"/>
      <c r="AH196" s="736"/>
      <c r="AI196" s="736"/>
      <c r="AJ196" s="736"/>
      <c r="AK196" s="736"/>
      <c r="AL196" s="736"/>
      <c r="AM196" s="736"/>
      <c r="AN196" s="736"/>
      <c r="AO196" s="736"/>
      <c r="AP196" s="736"/>
      <c r="AQ196" s="736"/>
      <c r="AR196" s="736"/>
      <c r="AS196" s="736"/>
      <c r="AT196" s="736"/>
      <c r="AU196" s="736"/>
      <c r="AV196" s="736"/>
      <c r="AW196" s="736"/>
      <c r="AX196" s="736"/>
      <c r="AY196" s="736"/>
    </row>
    <row r="197" spans="1:51" s="70" customFormat="1" ht="164.65" customHeight="1">
      <c r="A197" s="231" t="s">
        <v>722</v>
      </c>
      <c r="B197" s="232" t="s">
        <v>723</v>
      </c>
      <c r="C197" s="203" t="s">
        <v>181</v>
      </c>
      <c r="D197" s="203" t="s">
        <v>37</v>
      </c>
      <c r="E197" s="129" t="s">
        <v>724</v>
      </c>
      <c r="F197" s="234"/>
      <c r="G197" s="234"/>
      <c r="H197" s="235"/>
      <c r="I197" s="236"/>
      <c r="J197" s="234"/>
      <c r="K197" s="234"/>
      <c r="L197" s="235"/>
      <c r="M197" s="115">
        <f>F197+G197+H197+J197+K197</f>
        <v>0</v>
      </c>
      <c r="N197" s="234"/>
      <c r="O197" s="234"/>
      <c r="P197" s="235"/>
      <c r="Q197" s="236"/>
      <c r="R197" s="234"/>
      <c r="S197" s="234"/>
      <c r="T197" s="235"/>
      <c r="U197" s="115">
        <f>N197+O197+P197+R197+S197</f>
        <v>0</v>
      </c>
      <c r="V197" s="242">
        <v>12000</v>
      </c>
      <c r="W197" s="234"/>
      <c r="X197" s="235"/>
      <c r="Y197" s="236"/>
      <c r="Z197" s="234"/>
      <c r="AA197" s="234"/>
      <c r="AB197" s="235"/>
      <c r="AC197" s="115">
        <f>V197+W197+X197+Z197+AA197</f>
        <v>12000</v>
      </c>
      <c r="AD197" s="242"/>
      <c r="AE197" s="234"/>
      <c r="AF197" s="235"/>
      <c r="AG197" s="236"/>
      <c r="AH197" s="234"/>
      <c r="AI197" s="234"/>
      <c r="AJ197" s="235"/>
      <c r="AK197" s="115">
        <f>AD197+AE197+AF197+AH197+AI197</f>
        <v>0</v>
      </c>
      <c r="AL197" s="242"/>
      <c r="AM197" s="234"/>
      <c r="AN197" s="235"/>
      <c r="AO197" s="236"/>
      <c r="AP197" s="234"/>
      <c r="AQ197" s="234"/>
      <c r="AR197" s="235"/>
      <c r="AS197" s="115">
        <f>AL197+AM197+AN197+AP197+AQ197</f>
        <v>0</v>
      </c>
      <c r="AT197" s="116">
        <f t="shared" ref="AT197" si="41">AC197+U197+M197+AK197+AS197</f>
        <v>12000</v>
      </c>
      <c r="AU197" s="232" t="s">
        <v>725</v>
      </c>
      <c r="AV197" s="139" t="s">
        <v>152</v>
      </c>
      <c r="AW197" s="203" t="s">
        <v>32</v>
      </c>
      <c r="AX197" s="202"/>
      <c r="AY197" s="238"/>
    </row>
    <row r="198" spans="1:51" s="237" customFormat="1" ht="15">
      <c r="A198" s="736" t="s">
        <v>711</v>
      </c>
      <c r="B198" s="736"/>
      <c r="C198" s="736"/>
      <c r="D198" s="736"/>
      <c r="E198" s="736"/>
      <c r="F198" s="736"/>
      <c r="G198" s="736"/>
      <c r="H198" s="736"/>
      <c r="I198" s="736"/>
      <c r="J198" s="736"/>
      <c r="K198" s="736"/>
      <c r="L198" s="736"/>
      <c r="M198" s="736"/>
      <c r="N198" s="736"/>
      <c r="O198" s="736"/>
      <c r="P198" s="736"/>
      <c r="Q198" s="736"/>
      <c r="R198" s="736"/>
      <c r="S198" s="736"/>
      <c r="T198" s="736"/>
      <c r="U198" s="736"/>
      <c r="V198" s="736"/>
      <c r="W198" s="736"/>
      <c r="X198" s="736"/>
      <c r="Y198" s="736"/>
      <c r="Z198" s="736"/>
      <c r="AA198" s="736"/>
      <c r="AB198" s="736"/>
      <c r="AC198" s="736"/>
      <c r="AD198" s="736"/>
      <c r="AE198" s="736"/>
      <c r="AF198" s="736"/>
      <c r="AG198" s="736"/>
      <c r="AH198" s="736"/>
      <c r="AI198" s="736"/>
      <c r="AJ198" s="736"/>
      <c r="AK198" s="736"/>
      <c r="AL198" s="736"/>
      <c r="AM198" s="736"/>
      <c r="AN198" s="736"/>
      <c r="AO198" s="736"/>
      <c r="AP198" s="736"/>
      <c r="AQ198" s="736"/>
      <c r="AR198" s="736"/>
      <c r="AS198" s="736"/>
      <c r="AT198" s="736"/>
      <c r="AU198" s="736"/>
      <c r="AV198" s="736"/>
      <c r="AW198" s="736"/>
      <c r="AX198" s="736"/>
      <c r="AY198" s="736"/>
    </row>
    <row r="199" spans="1:51" s="70" customFormat="1" ht="210.75" customHeight="1">
      <c r="A199" s="109" t="s">
        <v>726</v>
      </c>
      <c r="B199" s="222" t="s">
        <v>727</v>
      </c>
      <c r="C199" s="111" t="s">
        <v>181</v>
      </c>
      <c r="D199" s="111" t="s">
        <v>37</v>
      </c>
      <c r="E199" s="183" t="s">
        <v>186</v>
      </c>
      <c r="F199" s="138"/>
      <c r="G199" s="138"/>
      <c r="H199" s="138"/>
      <c r="I199" s="214"/>
      <c r="J199" s="138"/>
      <c r="K199" s="138"/>
      <c r="L199" s="138"/>
      <c r="M199" s="184">
        <f>F199+G199+H199+J199+K199</f>
        <v>0</v>
      </c>
      <c r="N199" s="138"/>
      <c r="O199" s="138"/>
      <c r="P199" s="138"/>
      <c r="Q199" s="214"/>
      <c r="R199" s="138"/>
      <c r="S199" s="138"/>
      <c r="T199" s="138"/>
      <c r="U199" s="184">
        <f>N199+P199+R199+S199</f>
        <v>0</v>
      </c>
      <c r="V199" s="241">
        <v>0</v>
      </c>
      <c r="W199" s="138">
        <v>0</v>
      </c>
      <c r="X199" s="138"/>
      <c r="Y199" s="214"/>
      <c r="Z199" s="138"/>
      <c r="AA199" s="138"/>
      <c r="AB199" s="138"/>
      <c r="AC199" s="184">
        <f>V199+W199+X199+Z199+AA199</f>
        <v>0</v>
      </c>
      <c r="AD199" s="241">
        <v>50711</v>
      </c>
      <c r="AE199" s="138">
        <v>124100</v>
      </c>
      <c r="AF199" s="138"/>
      <c r="AG199" s="214"/>
      <c r="AH199" s="138"/>
      <c r="AI199" s="138"/>
      <c r="AJ199" s="138"/>
      <c r="AK199" s="184">
        <f>AD199+AE199+AF199+AH199+AI199</f>
        <v>174811</v>
      </c>
      <c r="AL199" s="241"/>
      <c r="AM199" s="138"/>
      <c r="AN199" s="138"/>
      <c r="AO199" s="214"/>
      <c r="AP199" s="138"/>
      <c r="AQ199" s="138"/>
      <c r="AR199" s="138"/>
      <c r="AS199" s="184">
        <f>AL199+AM199+AN199+AP199+AQ199</f>
        <v>0</v>
      </c>
      <c r="AT199" s="116">
        <f t="shared" ref="AT199" si="42">AC199+U199+M199+AK199+AS199</f>
        <v>174811</v>
      </c>
      <c r="AU199" s="222" t="s">
        <v>1976</v>
      </c>
      <c r="AV199" s="135" t="s">
        <v>472</v>
      </c>
      <c r="AW199" s="111" t="s">
        <v>32</v>
      </c>
      <c r="AX199" s="141"/>
      <c r="AY199" s="141"/>
    </row>
    <row r="200" spans="1:51" s="237" customFormat="1" ht="19.5" customHeight="1">
      <c r="A200" s="736" t="s">
        <v>1996</v>
      </c>
      <c r="B200" s="736"/>
      <c r="C200" s="736"/>
      <c r="D200" s="736"/>
      <c r="E200" s="736"/>
      <c r="F200" s="736"/>
      <c r="G200" s="736"/>
      <c r="H200" s="736"/>
      <c r="I200" s="736"/>
      <c r="J200" s="736"/>
      <c r="K200" s="736"/>
      <c r="L200" s="736"/>
      <c r="M200" s="736"/>
      <c r="N200" s="736"/>
      <c r="O200" s="736"/>
      <c r="P200" s="736"/>
      <c r="Q200" s="736"/>
      <c r="R200" s="736"/>
      <c r="S200" s="736"/>
      <c r="T200" s="736"/>
      <c r="U200" s="736"/>
      <c r="V200" s="736"/>
      <c r="W200" s="736"/>
      <c r="X200" s="736"/>
      <c r="Y200" s="736"/>
      <c r="Z200" s="736"/>
      <c r="AA200" s="736"/>
      <c r="AB200" s="736"/>
      <c r="AC200" s="736"/>
      <c r="AD200" s="736"/>
      <c r="AE200" s="736"/>
      <c r="AF200" s="736"/>
      <c r="AG200" s="736"/>
      <c r="AH200" s="736"/>
      <c r="AI200" s="736"/>
      <c r="AJ200" s="736"/>
      <c r="AK200" s="736"/>
      <c r="AL200" s="736"/>
      <c r="AM200" s="736"/>
      <c r="AN200" s="736"/>
      <c r="AO200" s="736"/>
      <c r="AP200" s="736"/>
      <c r="AQ200" s="736"/>
      <c r="AR200" s="736"/>
      <c r="AS200" s="736"/>
      <c r="AT200" s="736"/>
      <c r="AU200" s="736"/>
      <c r="AV200" s="736"/>
      <c r="AW200" s="736"/>
      <c r="AX200" s="736"/>
      <c r="AY200" s="736"/>
    </row>
    <row r="201" spans="1:51" s="70" customFormat="1" ht="164.65" customHeight="1">
      <c r="A201" s="231" t="s">
        <v>728</v>
      </c>
      <c r="B201" s="232" t="s">
        <v>729</v>
      </c>
      <c r="C201" s="203" t="s">
        <v>253</v>
      </c>
      <c r="D201" s="203" t="s">
        <v>37</v>
      </c>
      <c r="E201" s="129" t="s">
        <v>545</v>
      </c>
      <c r="F201" s="234"/>
      <c r="G201" s="234"/>
      <c r="H201" s="235"/>
      <c r="I201" s="236"/>
      <c r="J201" s="234"/>
      <c r="K201" s="234"/>
      <c r="L201" s="235"/>
      <c r="M201" s="115">
        <f>F201+G201+H201+J201+K201</f>
        <v>0</v>
      </c>
      <c r="N201" s="234"/>
      <c r="O201" s="234"/>
      <c r="P201" s="235"/>
      <c r="Q201" s="236"/>
      <c r="R201" s="234"/>
      <c r="S201" s="234"/>
      <c r="T201" s="235"/>
      <c r="U201" s="115">
        <f>N201+O201+P201+R201+S201</f>
        <v>0</v>
      </c>
      <c r="V201" s="242">
        <v>23869</v>
      </c>
      <c r="W201" s="234"/>
      <c r="X201" s="235"/>
      <c r="Y201" s="236"/>
      <c r="Z201" s="234"/>
      <c r="AA201" s="234"/>
      <c r="AB201" s="235"/>
      <c r="AC201" s="115">
        <f>V201+W201+X201+Z201+AA201</f>
        <v>23869</v>
      </c>
      <c r="AD201" s="242"/>
      <c r="AE201" s="234"/>
      <c r="AF201" s="235"/>
      <c r="AG201" s="236"/>
      <c r="AH201" s="234"/>
      <c r="AI201" s="234"/>
      <c r="AJ201" s="235"/>
      <c r="AK201" s="115">
        <f>AD201+AE201+AF201+AH201+AI201</f>
        <v>0</v>
      </c>
      <c r="AL201" s="242"/>
      <c r="AM201" s="234"/>
      <c r="AN201" s="235"/>
      <c r="AO201" s="236"/>
      <c r="AP201" s="234"/>
      <c r="AQ201" s="234"/>
      <c r="AR201" s="235"/>
      <c r="AS201" s="115">
        <f>AL201+AM201+AN201+AP201+AQ201</f>
        <v>0</v>
      </c>
      <c r="AT201" s="116">
        <f t="shared" ref="AT201" si="43">AC201+U201+M201+AK201+AS201</f>
        <v>23869</v>
      </c>
      <c r="AU201" s="232" t="s">
        <v>730</v>
      </c>
      <c r="AV201" s="139" t="s">
        <v>152</v>
      </c>
      <c r="AW201" s="203" t="s">
        <v>32</v>
      </c>
      <c r="AX201" s="142" t="s">
        <v>33</v>
      </c>
      <c r="AY201" s="137" t="s">
        <v>183</v>
      </c>
    </row>
    <row r="202" spans="1:51" s="237" customFormat="1" ht="15">
      <c r="A202" s="736" t="s">
        <v>711</v>
      </c>
      <c r="B202" s="736"/>
      <c r="C202" s="736"/>
      <c r="D202" s="736"/>
      <c r="E202" s="736"/>
      <c r="F202" s="736"/>
      <c r="G202" s="736"/>
      <c r="H202" s="736"/>
      <c r="I202" s="736"/>
      <c r="J202" s="736"/>
      <c r="K202" s="736"/>
      <c r="L202" s="736"/>
      <c r="M202" s="736"/>
      <c r="N202" s="736"/>
      <c r="O202" s="736"/>
      <c r="P202" s="736"/>
      <c r="Q202" s="736"/>
      <c r="R202" s="736"/>
      <c r="S202" s="736"/>
      <c r="T202" s="736"/>
      <c r="U202" s="736"/>
      <c r="V202" s="736"/>
      <c r="W202" s="736"/>
      <c r="X202" s="736"/>
      <c r="Y202" s="736"/>
      <c r="Z202" s="736"/>
      <c r="AA202" s="736"/>
      <c r="AB202" s="736"/>
      <c r="AC202" s="736"/>
      <c r="AD202" s="736"/>
      <c r="AE202" s="736"/>
      <c r="AF202" s="736"/>
      <c r="AG202" s="736"/>
      <c r="AH202" s="736"/>
      <c r="AI202" s="736"/>
      <c r="AJ202" s="736"/>
      <c r="AK202" s="736"/>
      <c r="AL202" s="736"/>
      <c r="AM202" s="736"/>
      <c r="AN202" s="736"/>
      <c r="AO202" s="736"/>
      <c r="AP202" s="736"/>
      <c r="AQ202" s="736"/>
      <c r="AR202" s="736"/>
      <c r="AS202" s="736"/>
      <c r="AT202" s="736"/>
      <c r="AU202" s="736"/>
      <c r="AV202" s="736"/>
      <c r="AW202" s="736"/>
      <c r="AX202" s="736"/>
      <c r="AY202" s="736"/>
    </row>
    <row r="203" spans="1:51" s="70" customFormat="1" ht="164.65" customHeight="1">
      <c r="A203" s="231" t="s">
        <v>731</v>
      </c>
      <c r="B203" s="232" t="s">
        <v>732</v>
      </c>
      <c r="C203" s="203" t="s">
        <v>181</v>
      </c>
      <c r="D203" s="203" t="s">
        <v>37</v>
      </c>
      <c r="E203" s="175" t="s">
        <v>219</v>
      </c>
      <c r="F203" s="234"/>
      <c r="G203" s="234"/>
      <c r="H203" s="235"/>
      <c r="I203" s="236"/>
      <c r="J203" s="234"/>
      <c r="K203" s="234"/>
      <c r="L203" s="235"/>
      <c r="M203" s="115">
        <f>F203+G203+H203+J203+K203</f>
        <v>0</v>
      </c>
      <c r="N203" s="234"/>
      <c r="O203" s="234"/>
      <c r="P203" s="235"/>
      <c r="Q203" s="236"/>
      <c r="R203" s="234"/>
      <c r="S203" s="234"/>
      <c r="T203" s="235"/>
      <c r="U203" s="115">
        <f>N203+O203+P203+R203+S203</f>
        <v>0</v>
      </c>
      <c r="V203" s="242">
        <v>21611</v>
      </c>
      <c r="W203" s="234"/>
      <c r="X203" s="235"/>
      <c r="Y203" s="236"/>
      <c r="Z203" s="234"/>
      <c r="AA203" s="234"/>
      <c r="AB203" s="235"/>
      <c r="AC203" s="118">
        <f>V203+W203+X203+Z203+AA203</f>
        <v>21611</v>
      </c>
      <c r="AD203" s="242"/>
      <c r="AE203" s="234"/>
      <c r="AF203" s="235"/>
      <c r="AG203" s="236"/>
      <c r="AH203" s="234"/>
      <c r="AI203" s="234"/>
      <c r="AJ203" s="235"/>
      <c r="AK203" s="115"/>
      <c r="AL203" s="242"/>
      <c r="AM203" s="234"/>
      <c r="AN203" s="235"/>
      <c r="AO203" s="236"/>
      <c r="AP203" s="234"/>
      <c r="AQ203" s="234"/>
      <c r="AR203" s="235"/>
      <c r="AS203" s="115"/>
      <c r="AT203" s="116">
        <f t="shared" ref="AT203" si="44">AC203+U203+M203+AK203+AS203</f>
        <v>21611</v>
      </c>
      <c r="AU203" s="232" t="s">
        <v>733</v>
      </c>
      <c r="AV203" s="139" t="s">
        <v>734</v>
      </c>
      <c r="AW203" s="203" t="s">
        <v>32</v>
      </c>
      <c r="AX203" s="142" t="s">
        <v>33</v>
      </c>
      <c r="AY203" s="137" t="s">
        <v>183</v>
      </c>
    </row>
    <row r="204" spans="1:51" s="237" customFormat="1" ht="15">
      <c r="A204" s="736" t="s">
        <v>711</v>
      </c>
      <c r="B204" s="736"/>
      <c r="C204" s="736"/>
      <c r="D204" s="736"/>
      <c r="E204" s="736"/>
      <c r="F204" s="736"/>
      <c r="G204" s="736"/>
      <c r="H204" s="736"/>
      <c r="I204" s="736"/>
      <c r="J204" s="736"/>
      <c r="K204" s="736"/>
      <c r="L204" s="736"/>
      <c r="M204" s="736"/>
      <c r="N204" s="736"/>
      <c r="O204" s="736"/>
      <c r="P204" s="736"/>
      <c r="Q204" s="736"/>
      <c r="R204" s="736"/>
      <c r="S204" s="736"/>
      <c r="T204" s="736"/>
      <c r="U204" s="736"/>
      <c r="V204" s="736"/>
      <c r="W204" s="736"/>
      <c r="X204" s="736"/>
      <c r="Y204" s="736"/>
      <c r="Z204" s="736"/>
      <c r="AA204" s="736"/>
      <c r="AB204" s="736"/>
      <c r="AC204" s="736"/>
      <c r="AD204" s="736"/>
      <c r="AE204" s="736"/>
      <c r="AF204" s="736"/>
      <c r="AG204" s="736"/>
      <c r="AH204" s="736"/>
      <c r="AI204" s="736"/>
      <c r="AJ204" s="736"/>
      <c r="AK204" s="736"/>
      <c r="AL204" s="736"/>
      <c r="AM204" s="736"/>
      <c r="AN204" s="736"/>
      <c r="AO204" s="736"/>
      <c r="AP204" s="736"/>
      <c r="AQ204" s="736"/>
      <c r="AR204" s="736"/>
      <c r="AS204" s="736"/>
      <c r="AT204" s="736"/>
      <c r="AU204" s="736"/>
      <c r="AV204" s="736"/>
      <c r="AW204" s="736"/>
      <c r="AX204" s="736"/>
      <c r="AY204" s="736"/>
    </row>
    <row r="205" spans="1:51" s="70" customFormat="1" ht="164.65" customHeight="1">
      <c r="A205" s="231" t="s">
        <v>735</v>
      </c>
      <c r="B205" s="232" t="s">
        <v>736</v>
      </c>
      <c r="C205" s="203" t="s">
        <v>314</v>
      </c>
      <c r="D205" s="203" t="s">
        <v>27</v>
      </c>
      <c r="E205" s="216" t="s">
        <v>737</v>
      </c>
      <c r="F205" s="234"/>
      <c r="G205" s="234"/>
      <c r="H205" s="235"/>
      <c r="I205" s="236"/>
      <c r="J205" s="234"/>
      <c r="K205" s="234"/>
      <c r="L205" s="235"/>
      <c r="M205" s="115">
        <f>F205+G205+H205+J205+K205</f>
        <v>0</v>
      </c>
      <c r="N205" s="234"/>
      <c r="O205" s="234"/>
      <c r="P205" s="235"/>
      <c r="Q205" s="236"/>
      <c r="R205" s="234"/>
      <c r="S205" s="234"/>
      <c r="T205" s="235"/>
      <c r="U205" s="115">
        <f>N205+O205+P205+R205+S205</f>
        <v>0</v>
      </c>
      <c r="V205" s="242"/>
      <c r="W205" s="234"/>
      <c r="X205" s="235"/>
      <c r="Y205" s="236"/>
      <c r="Z205" s="234"/>
      <c r="AA205" s="234"/>
      <c r="AB205" s="235"/>
      <c r="AC205" s="115">
        <f>V205+W205+X205+Z205+AA205</f>
        <v>0</v>
      </c>
      <c r="AD205" s="242"/>
      <c r="AE205" s="234"/>
      <c r="AF205" s="235"/>
      <c r="AG205" s="236"/>
      <c r="AH205" s="234"/>
      <c r="AI205" s="234"/>
      <c r="AJ205" s="235"/>
      <c r="AK205" s="115">
        <f>AD205+AE205+AF205+AH205+AI205</f>
        <v>0</v>
      </c>
      <c r="AL205" s="242"/>
      <c r="AM205" s="234"/>
      <c r="AN205" s="235"/>
      <c r="AO205" s="236"/>
      <c r="AP205" s="234"/>
      <c r="AQ205" s="234"/>
      <c r="AR205" s="235"/>
      <c r="AS205" s="115">
        <f>AL205+AM205+AN205+AP205+AQ205</f>
        <v>0</v>
      </c>
      <c r="AT205" s="116">
        <f t="shared" ref="AT205" si="45">AC205+U205+M205+AK205+AS205</f>
        <v>0</v>
      </c>
      <c r="AU205" s="232"/>
      <c r="AV205" s="139" t="s">
        <v>265</v>
      </c>
      <c r="AW205" s="203" t="s">
        <v>32</v>
      </c>
      <c r="AX205" s="142" t="s">
        <v>33</v>
      </c>
      <c r="AY205" s="137" t="s">
        <v>183</v>
      </c>
    </row>
    <row r="206" spans="1:51" s="237" customFormat="1" ht="15">
      <c r="A206" s="736" t="s">
        <v>711</v>
      </c>
      <c r="B206" s="736"/>
      <c r="C206" s="736"/>
      <c r="D206" s="736"/>
      <c r="E206" s="736"/>
      <c r="F206" s="736"/>
      <c r="G206" s="736"/>
      <c r="H206" s="736"/>
      <c r="I206" s="736"/>
      <c r="J206" s="736"/>
      <c r="K206" s="736"/>
      <c r="L206" s="736"/>
      <c r="M206" s="736"/>
      <c r="N206" s="736"/>
      <c r="O206" s="736"/>
      <c r="P206" s="736"/>
      <c r="Q206" s="736"/>
      <c r="R206" s="736"/>
      <c r="S206" s="736"/>
      <c r="T206" s="736"/>
      <c r="U206" s="736"/>
      <c r="V206" s="736"/>
      <c r="W206" s="736"/>
      <c r="X206" s="736"/>
      <c r="Y206" s="736"/>
      <c r="Z206" s="736"/>
      <c r="AA206" s="736"/>
      <c r="AB206" s="736"/>
      <c r="AC206" s="736"/>
      <c r="AD206" s="736"/>
      <c r="AE206" s="736"/>
      <c r="AF206" s="736"/>
      <c r="AG206" s="736"/>
      <c r="AH206" s="736"/>
      <c r="AI206" s="736"/>
      <c r="AJ206" s="736"/>
      <c r="AK206" s="736"/>
      <c r="AL206" s="736"/>
      <c r="AM206" s="736"/>
      <c r="AN206" s="736"/>
      <c r="AO206" s="736"/>
      <c r="AP206" s="736"/>
      <c r="AQ206" s="736"/>
      <c r="AR206" s="736"/>
      <c r="AS206" s="736"/>
      <c r="AT206" s="736"/>
      <c r="AU206" s="736"/>
      <c r="AV206" s="736"/>
      <c r="AW206" s="736"/>
      <c r="AX206" s="736"/>
      <c r="AY206" s="736"/>
    </row>
    <row r="207" spans="1:51" s="237" customFormat="1" ht="37.5" customHeight="1">
      <c r="A207" s="123" t="s">
        <v>738</v>
      </c>
      <c r="B207" s="735" t="s">
        <v>739</v>
      </c>
      <c r="C207" s="735"/>
      <c r="D207" s="735"/>
      <c r="E207" s="735"/>
      <c r="F207" s="735"/>
      <c r="G207" s="735"/>
      <c r="H207" s="735"/>
      <c r="I207" s="735"/>
      <c r="J207" s="735"/>
      <c r="K207" s="735"/>
      <c r="L207" s="735"/>
      <c r="M207" s="735"/>
      <c r="N207" s="735"/>
      <c r="O207" s="735"/>
      <c r="P207" s="735"/>
      <c r="Q207" s="735"/>
      <c r="R207" s="735"/>
      <c r="S207" s="735"/>
      <c r="T207" s="735"/>
      <c r="U207" s="735"/>
      <c r="V207" s="735"/>
      <c r="W207" s="735"/>
      <c r="X207" s="735"/>
      <c r="Y207" s="735"/>
      <c r="Z207" s="735"/>
      <c r="AA207" s="735"/>
      <c r="AB207" s="735"/>
      <c r="AC207" s="735"/>
      <c r="AD207" s="735"/>
      <c r="AE207" s="735"/>
      <c r="AF207" s="735"/>
      <c r="AG207" s="735"/>
      <c r="AH207" s="735"/>
      <c r="AI207" s="735"/>
      <c r="AJ207" s="735"/>
      <c r="AK207" s="735"/>
      <c r="AL207" s="735"/>
      <c r="AM207" s="735"/>
      <c r="AN207" s="735"/>
      <c r="AO207" s="735"/>
      <c r="AP207" s="735"/>
      <c r="AQ207" s="735"/>
      <c r="AR207" s="735"/>
      <c r="AS207" s="735"/>
      <c r="AT207" s="735"/>
      <c r="AU207" s="735"/>
      <c r="AV207" s="735"/>
      <c r="AW207" s="735"/>
      <c r="AX207" s="735"/>
      <c r="AY207" s="735"/>
    </row>
    <row r="208" spans="1:51" s="237" customFormat="1" ht="408.75" customHeight="1">
      <c r="A208" s="109" t="s">
        <v>740</v>
      </c>
      <c r="B208" s="222" t="s">
        <v>741</v>
      </c>
      <c r="C208" s="142" t="s">
        <v>282</v>
      </c>
      <c r="D208" s="142" t="s">
        <v>27</v>
      </c>
      <c r="E208" s="243" t="s">
        <v>742</v>
      </c>
      <c r="F208" s="244"/>
      <c r="G208" s="244"/>
      <c r="H208" s="244"/>
      <c r="I208" s="169"/>
      <c r="J208" s="244"/>
      <c r="K208" s="244"/>
      <c r="L208" s="244"/>
      <c r="M208" s="245">
        <v>0</v>
      </c>
      <c r="N208" s="246"/>
      <c r="O208" s="246"/>
      <c r="P208" s="246"/>
      <c r="Q208" s="247"/>
      <c r="R208" s="246"/>
      <c r="S208" s="246"/>
      <c r="T208" s="246"/>
      <c r="U208" s="245">
        <v>0</v>
      </c>
      <c r="V208" s="248">
        <v>0</v>
      </c>
      <c r="W208" s="246">
        <v>1462359</v>
      </c>
      <c r="X208" s="246">
        <v>287641</v>
      </c>
      <c r="Y208" s="247" t="s">
        <v>29</v>
      </c>
      <c r="Z208" s="246"/>
      <c r="AA208" s="246"/>
      <c r="AB208" s="246"/>
      <c r="AC208" s="246">
        <f>V208+W208+X208+Z208+AA208</f>
        <v>1750000</v>
      </c>
      <c r="AD208" s="248">
        <v>100000</v>
      </c>
      <c r="AE208" s="246">
        <v>448386</v>
      </c>
      <c r="AF208" s="246">
        <v>300331</v>
      </c>
      <c r="AG208" s="247"/>
      <c r="AH208" s="246"/>
      <c r="AI208" s="246"/>
      <c r="AJ208" s="246"/>
      <c r="AK208" s="246">
        <f>AD208+AE208+AF208+AH208+AI208</f>
        <v>848717</v>
      </c>
      <c r="AL208" s="248"/>
      <c r="AM208" s="246"/>
      <c r="AN208" s="246"/>
      <c r="AO208" s="247"/>
      <c r="AP208" s="246"/>
      <c r="AQ208" s="246"/>
      <c r="AR208" s="246"/>
      <c r="AS208" s="246">
        <f>AL208+AM208+AN208+AP208+AQ208</f>
        <v>0</v>
      </c>
      <c r="AT208" s="116">
        <f t="shared" ref="AT208" si="46">AC208+U208+M208+AK208+AS208</f>
        <v>2598717</v>
      </c>
      <c r="AU208" s="249" t="s">
        <v>743</v>
      </c>
      <c r="AV208" s="243" t="s">
        <v>744</v>
      </c>
      <c r="AW208" s="142" t="s">
        <v>32</v>
      </c>
      <c r="AX208" s="250"/>
      <c r="AY208" s="250"/>
    </row>
    <row r="209" spans="1:51" s="251" customFormat="1" ht="30" customHeight="1">
      <c r="A209" s="723" t="s">
        <v>745</v>
      </c>
      <c r="B209" s="723"/>
      <c r="C209" s="723"/>
      <c r="D209" s="723"/>
      <c r="E209" s="723"/>
      <c r="F209" s="723"/>
      <c r="G209" s="723"/>
      <c r="H209" s="723"/>
      <c r="I209" s="723"/>
      <c r="J209" s="723"/>
      <c r="K209" s="723"/>
      <c r="L209" s="723"/>
      <c r="M209" s="723"/>
      <c r="N209" s="723"/>
      <c r="O209" s="723"/>
      <c r="P209" s="723"/>
      <c r="Q209" s="723"/>
      <c r="R209" s="723"/>
      <c r="S209" s="723"/>
      <c r="T209" s="723"/>
      <c r="U209" s="723"/>
      <c r="V209" s="723"/>
      <c r="W209" s="723"/>
      <c r="X209" s="723"/>
      <c r="Y209" s="723"/>
      <c r="Z209" s="723"/>
      <c r="AA209" s="723"/>
      <c r="AB209" s="723"/>
      <c r="AC209" s="723"/>
      <c r="AD209" s="723"/>
      <c r="AE209" s="723"/>
      <c r="AF209" s="723"/>
      <c r="AG209" s="723"/>
      <c r="AH209" s="723"/>
      <c r="AI209" s="723"/>
      <c r="AJ209" s="723"/>
      <c r="AK209" s="723"/>
      <c r="AL209" s="723"/>
      <c r="AM209" s="723"/>
      <c r="AN209" s="723"/>
      <c r="AO209" s="723"/>
      <c r="AP209" s="723"/>
      <c r="AQ209" s="723"/>
      <c r="AR209" s="723"/>
      <c r="AS209" s="723"/>
      <c r="AT209" s="723"/>
      <c r="AU209" s="723"/>
      <c r="AV209" s="723"/>
      <c r="AW209" s="723"/>
      <c r="AX209" s="723"/>
      <c r="AY209" s="723"/>
    </row>
    <row r="210" spans="1:51" s="237" customFormat="1" ht="408.75" customHeight="1">
      <c r="A210" s="109" t="s">
        <v>746</v>
      </c>
      <c r="B210" s="222" t="s">
        <v>747</v>
      </c>
      <c r="C210" s="142" t="s">
        <v>282</v>
      </c>
      <c r="D210" s="142" t="s">
        <v>27</v>
      </c>
      <c r="E210" s="243" t="s">
        <v>742</v>
      </c>
      <c r="F210" s="244"/>
      <c r="G210" s="244"/>
      <c r="H210" s="244"/>
      <c r="I210" s="169"/>
      <c r="J210" s="244"/>
      <c r="K210" s="244"/>
      <c r="L210" s="244"/>
      <c r="M210" s="245">
        <v>0</v>
      </c>
      <c r="N210" s="246"/>
      <c r="O210" s="246"/>
      <c r="P210" s="246"/>
      <c r="Q210" s="247"/>
      <c r="R210" s="246"/>
      <c r="S210" s="246"/>
      <c r="T210" s="246"/>
      <c r="U210" s="245">
        <v>0</v>
      </c>
      <c r="V210" s="248">
        <v>0</v>
      </c>
      <c r="W210" s="246">
        <v>1800000</v>
      </c>
      <c r="X210" s="246">
        <v>200000</v>
      </c>
      <c r="Y210" s="247" t="s">
        <v>29</v>
      </c>
      <c r="Z210" s="246"/>
      <c r="AA210" s="246"/>
      <c r="AB210" s="246"/>
      <c r="AC210" s="246">
        <f>V210+W210+X210+Z210+AA210</f>
        <v>2000000</v>
      </c>
      <c r="AD210" s="248"/>
      <c r="AE210" s="246"/>
      <c r="AF210" s="246"/>
      <c r="AG210" s="247"/>
      <c r="AH210" s="246"/>
      <c r="AI210" s="246"/>
      <c r="AJ210" s="246"/>
      <c r="AK210" s="246">
        <f>AD210+AE210+AF210+AH210+AI210</f>
        <v>0</v>
      </c>
      <c r="AL210" s="248"/>
      <c r="AM210" s="246"/>
      <c r="AN210" s="246"/>
      <c r="AO210" s="247"/>
      <c r="AP210" s="246"/>
      <c r="AQ210" s="246"/>
      <c r="AR210" s="246"/>
      <c r="AS210" s="246">
        <f>AL210+AM210+AN210+AP210+AQ210</f>
        <v>0</v>
      </c>
      <c r="AT210" s="116">
        <f t="shared" ref="AT210" si="47">AC210+U210+M210+AK210+AS210</f>
        <v>2000000</v>
      </c>
      <c r="AU210" s="222" t="s">
        <v>748</v>
      </c>
      <c r="AV210" s="252" t="s">
        <v>744</v>
      </c>
      <c r="AW210" s="253" t="s">
        <v>32</v>
      </c>
      <c r="AX210" s="254"/>
      <c r="AY210" s="254"/>
    </row>
    <row r="211" spans="1:51" s="237" customFormat="1" ht="30" customHeight="1">
      <c r="A211" s="724" t="s">
        <v>749</v>
      </c>
      <c r="B211" s="724"/>
      <c r="C211" s="724"/>
      <c r="D211" s="724"/>
      <c r="E211" s="724"/>
      <c r="F211" s="724"/>
      <c r="G211" s="724"/>
      <c r="H211" s="724"/>
      <c r="I211" s="724"/>
      <c r="J211" s="724"/>
      <c r="K211" s="724"/>
      <c r="L211" s="724"/>
      <c r="M211" s="724"/>
      <c r="N211" s="724"/>
      <c r="O211" s="724"/>
      <c r="P211" s="724"/>
      <c r="Q211" s="724"/>
      <c r="R211" s="724"/>
      <c r="S211" s="724"/>
      <c r="T211" s="724"/>
      <c r="U211" s="724"/>
      <c r="V211" s="724"/>
      <c r="W211" s="724"/>
      <c r="X211" s="724"/>
      <c r="Y211" s="724"/>
      <c r="Z211" s="724"/>
      <c r="AA211" s="724"/>
      <c r="AB211" s="724"/>
      <c r="AC211" s="724"/>
      <c r="AD211" s="724"/>
      <c r="AE211" s="724"/>
      <c r="AF211" s="724"/>
      <c r="AG211" s="724"/>
      <c r="AH211" s="724"/>
      <c r="AI211" s="724"/>
      <c r="AJ211" s="724"/>
      <c r="AK211" s="724"/>
      <c r="AL211" s="724"/>
      <c r="AM211" s="724"/>
      <c r="AN211" s="724"/>
      <c r="AO211" s="724"/>
      <c r="AP211" s="724"/>
      <c r="AQ211" s="724"/>
      <c r="AR211" s="724"/>
      <c r="AS211" s="724"/>
      <c r="AT211" s="724"/>
      <c r="AU211" s="724"/>
      <c r="AV211" s="724"/>
      <c r="AW211" s="724"/>
      <c r="AX211" s="724"/>
      <c r="AY211" s="724"/>
    </row>
    <row r="212" spans="1:51" s="151" customFormat="1" ht="164.25" customHeight="1">
      <c r="A212" s="231" t="s">
        <v>750</v>
      </c>
      <c r="B212" s="232" t="s">
        <v>751</v>
      </c>
      <c r="C212" s="255" t="s">
        <v>282</v>
      </c>
      <c r="D212" s="253" t="s">
        <v>27</v>
      </c>
      <c r="E212" s="256" t="s">
        <v>742</v>
      </c>
      <c r="F212" s="257"/>
      <c r="G212" s="257"/>
      <c r="H212" s="258"/>
      <c r="I212" s="259"/>
      <c r="J212" s="257"/>
      <c r="K212" s="257"/>
      <c r="L212" s="258"/>
      <c r="M212" s="260">
        <f>F212+G212+H212+J212+K212</f>
        <v>0</v>
      </c>
      <c r="N212" s="257"/>
      <c r="O212" s="257"/>
      <c r="P212" s="258"/>
      <c r="Q212" s="259"/>
      <c r="R212" s="257"/>
      <c r="S212" s="257"/>
      <c r="T212" s="258"/>
      <c r="U212" s="260">
        <f>N212+O212+P212+R212+S212</f>
        <v>0</v>
      </c>
      <c r="V212" s="261"/>
      <c r="W212" s="257"/>
      <c r="X212" s="258"/>
      <c r="Y212" s="259" t="s">
        <v>29</v>
      </c>
      <c r="Z212" s="257"/>
      <c r="AA212" s="257"/>
      <c r="AB212" s="258"/>
      <c r="AC212" s="260">
        <f>V212+W212+X212+Z212+AA212</f>
        <v>0</v>
      </c>
      <c r="AD212" s="261"/>
      <c r="AE212" s="257"/>
      <c r="AF212" s="258"/>
      <c r="AG212" s="259"/>
      <c r="AH212" s="257"/>
      <c r="AI212" s="257"/>
      <c r="AJ212" s="258"/>
      <c r="AK212" s="260">
        <f>AD212+AE212+AF212+AH212+AI212</f>
        <v>0</v>
      </c>
      <c r="AL212" s="261"/>
      <c r="AM212" s="257"/>
      <c r="AN212" s="258"/>
      <c r="AO212" s="259"/>
      <c r="AP212" s="257"/>
      <c r="AQ212" s="257"/>
      <c r="AR212" s="258"/>
      <c r="AS212" s="260">
        <f>AL212+AM212+AN212+AP212+AQ212</f>
        <v>0</v>
      </c>
      <c r="AT212" s="116">
        <f t="shared" ref="AT212" si="48">AC212+U212+M212+AK212+AS212</f>
        <v>0</v>
      </c>
      <c r="AU212" s="232" t="s">
        <v>752</v>
      </c>
      <c r="AV212" s="252" t="s">
        <v>753</v>
      </c>
      <c r="AW212" s="253" t="s">
        <v>32</v>
      </c>
      <c r="AX212" s="254"/>
      <c r="AY212" s="262"/>
    </row>
    <row r="213" spans="1:51" s="237" customFormat="1" ht="30" customHeight="1">
      <c r="A213" s="724" t="s">
        <v>749</v>
      </c>
      <c r="B213" s="724"/>
      <c r="C213" s="724"/>
      <c r="D213" s="724"/>
      <c r="E213" s="724"/>
      <c r="F213" s="724"/>
      <c r="G213" s="724"/>
      <c r="H213" s="724"/>
      <c r="I213" s="724"/>
      <c r="J213" s="724"/>
      <c r="K213" s="724"/>
      <c r="L213" s="724"/>
      <c r="M213" s="724"/>
      <c r="N213" s="724"/>
      <c r="O213" s="724"/>
      <c r="P213" s="724"/>
      <c r="Q213" s="724"/>
      <c r="R213" s="724"/>
      <c r="S213" s="724"/>
      <c r="T213" s="724"/>
      <c r="U213" s="724"/>
      <c r="V213" s="724"/>
      <c r="W213" s="724"/>
      <c r="X213" s="724"/>
      <c r="Y213" s="724"/>
      <c r="Z213" s="724"/>
      <c r="AA213" s="724"/>
      <c r="AB213" s="724"/>
      <c r="AC213" s="724"/>
      <c r="AD213" s="724"/>
      <c r="AE213" s="724"/>
      <c r="AF213" s="724"/>
      <c r="AG213" s="724"/>
      <c r="AH213" s="724"/>
      <c r="AI213" s="724"/>
      <c r="AJ213" s="724"/>
      <c r="AK213" s="724"/>
      <c r="AL213" s="724"/>
      <c r="AM213" s="724"/>
      <c r="AN213" s="724"/>
      <c r="AO213" s="724"/>
      <c r="AP213" s="724"/>
      <c r="AQ213" s="724"/>
      <c r="AR213" s="724"/>
      <c r="AS213" s="724"/>
      <c r="AT213" s="724"/>
      <c r="AU213" s="724"/>
      <c r="AV213" s="724"/>
      <c r="AW213" s="724"/>
      <c r="AX213" s="724"/>
      <c r="AY213" s="724"/>
    </row>
    <row r="214" spans="1:51" s="151" customFormat="1" ht="49.5" customHeight="1">
      <c r="A214" s="109" t="s">
        <v>754</v>
      </c>
      <c r="B214" s="677" t="s">
        <v>2002</v>
      </c>
      <c r="C214" s="737"/>
      <c r="D214" s="737"/>
      <c r="E214" s="737"/>
      <c r="F214" s="737"/>
      <c r="G214" s="737"/>
      <c r="H214" s="737"/>
      <c r="I214" s="737"/>
      <c r="J214" s="737"/>
      <c r="K214" s="737"/>
      <c r="L214" s="737"/>
      <c r="M214" s="737"/>
      <c r="N214" s="737"/>
      <c r="O214" s="737"/>
      <c r="P214" s="737"/>
      <c r="Q214" s="737"/>
      <c r="R214" s="737"/>
      <c r="S214" s="737"/>
      <c r="T214" s="737"/>
      <c r="U214" s="737"/>
      <c r="V214" s="737"/>
      <c r="W214" s="737"/>
      <c r="X214" s="737"/>
      <c r="Y214" s="737"/>
      <c r="Z214" s="737"/>
      <c r="AA214" s="737"/>
      <c r="AB214" s="737"/>
      <c r="AC214" s="737"/>
      <c r="AD214" s="737"/>
      <c r="AE214" s="737"/>
      <c r="AF214" s="737"/>
      <c r="AG214" s="737"/>
      <c r="AH214" s="737"/>
      <c r="AI214" s="737"/>
      <c r="AJ214" s="737"/>
      <c r="AK214" s="737"/>
      <c r="AL214" s="737"/>
      <c r="AM214" s="737"/>
      <c r="AN214" s="737"/>
      <c r="AO214" s="737"/>
      <c r="AP214" s="737"/>
      <c r="AQ214" s="737"/>
      <c r="AR214" s="737"/>
      <c r="AS214" s="737"/>
      <c r="AT214" s="737"/>
      <c r="AU214" s="737"/>
      <c r="AV214" s="737"/>
      <c r="AW214" s="737"/>
      <c r="AX214" s="737"/>
      <c r="AY214" s="738"/>
    </row>
    <row r="215" spans="1:51" s="151" customFormat="1" ht="164.25" customHeight="1">
      <c r="A215" s="174" t="s">
        <v>756</v>
      </c>
      <c r="B215" s="527" t="s">
        <v>757</v>
      </c>
      <c r="C215" s="111" t="s">
        <v>181</v>
      </c>
      <c r="D215" s="111" t="s">
        <v>37</v>
      </c>
      <c r="E215" s="175" t="s">
        <v>173</v>
      </c>
      <c r="F215" s="113"/>
      <c r="G215" s="113"/>
      <c r="H215" s="138"/>
      <c r="I215" s="214"/>
      <c r="J215" s="113"/>
      <c r="K215" s="113"/>
      <c r="L215" s="138"/>
      <c r="M215" s="118">
        <f>F215+G215+H215+J215+K215</f>
        <v>0</v>
      </c>
      <c r="N215" s="113"/>
      <c r="O215" s="113"/>
      <c r="P215" s="138"/>
      <c r="Q215" s="214"/>
      <c r="R215" s="113"/>
      <c r="S215" s="113"/>
      <c r="T215" s="138"/>
      <c r="U215" s="118">
        <f>N215+O215+P215+R215+S215</f>
        <v>0</v>
      </c>
      <c r="V215" s="242"/>
      <c r="W215" s="113"/>
      <c r="X215" s="138"/>
      <c r="Y215" s="214"/>
      <c r="Z215" s="113"/>
      <c r="AA215" s="113"/>
      <c r="AB215" s="138"/>
      <c r="AC215" s="118">
        <f>V215+W215+X215+Z215+AA215</f>
        <v>0</v>
      </c>
      <c r="AD215" s="113">
        <v>51830</v>
      </c>
      <c r="AE215" s="113">
        <v>293705</v>
      </c>
      <c r="AF215" s="138"/>
      <c r="AG215" s="214"/>
      <c r="AH215" s="113"/>
      <c r="AI215" s="113"/>
      <c r="AJ215" s="138"/>
      <c r="AK215" s="118">
        <f>AD215+AE215+AF215+AH215+AI215</f>
        <v>345535</v>
      </c>
      <c r="AL215" s="113"/>
      <c r="AM215" s="113"/>
      <c r="AN215" s="138"/>
      <c r="AO215" s="214"/>
      <c r="AP215" s="113"/>
      <c r="AQ215" s="113"/>
      <c r="AR215" s="138"/>
      <c r="AS215" s="118">
        <f>AL215+AM215+AN215+AP215+AQ215</f>
        <v>0</v>
      </c>
      <c r="AT215" s="116">
        <f t="shared" ref="AT215" si="49">AC215+U215+M215+AK215+AS215</f>
        <v>345535</v>
      </c>
      <c r="AU215" s="222" t="s">
        <v>758</v>
      </c>
      <c r="AV215" s="135" t="s">
        <v>152</v>
      </c>
      <c r="AW215" s="111" t="s">
        <v>32</v>
      </c>
      <c r="AX215" s="141"/>
      <c r="AY215" s="263"/>
    </row>
    <row r="216" spans="1:51" s="251" customFormat="1" ht="30" customHeight="1">
      <c r="A216" s="723" t="s">
        <v>745</v>
      </c>
      <c r="B216" s="723"/>
      <c r="C216" s="723"/>
      <c r="D216" s="723"/>
      <c r="E216" s="723"/>
      <c r="F216" s="723"/>
      <c r="G216" s="723"/>
      <c r="H216" s="723"/>
      <c r="I216" s="723"/>
      <c r="J216" s="723"/>
      <c r="K216" s="723"/>
      <c r="L216" s="723"/>
      <c r="M216" s="723"/>
      <c r="N216" s="723"/>
      <c r="O216" s="723"/>
      <c r="P216" s="723"/>
      <c r="Q216" s="723"/>
      <c r="R216" s="723"/>
      <c r="S216" s="723"/>
      <c r="T216" s="723"/>
      <c r="U216" s="723"/>
      <c r="V216" s="723"/>
      <c r="W216" s="723"/>
      <c r="X216" s="723"/>
      <c r="Y216" s="723"/>
      <c r="Z216" s="723"/>
      <c r="AA216" s="723"/>
      <c r="AB216" s="723"/>
      <c r="AC216" s="723"/>
      <c r="AD216" s="723"/>
      <c r="AE216" s="723"/>
      <c r="AF216" s="723"/>
      <c r="AG216" s="723"/>
      <c r="AH216" s="723"/>
      <c r="AI216" s="723"/>
      <c r="AJ216" s="723"/>
      <c r="AK216" s="723"/>
      <c r="AL216" s="723"/>
      <c r="AM216" s="723"/>
      <c r="AN216" s="723"/>
      <c r="AO216" s="723"/>
      <c r="AP216" s="723"/>
      <c r="AQ216" s="723"/>
      <c r="AR216" s="723"/>
      <c r="AS216" s="723"/>
      <c r="AT216" s="723"/>
      <c r="AU216" s="723"/>
      <c r="AV216" s="723"/>
      <c r="AW216" s="723"/>
      <c r="AX216" s="723"/>
      <c r="AY216" s="723"/>
    </row>
    <row r="217" spans="1:51" s="237" customFormat="1" ht="162.75" customHeight="1">
      <c r="A217" s="109" t="s">
        <v>759</v>
      </c>
      <c r="B217" s="222" t="s">
        <v>760</v>
      </c>
      <c r="C217" s="111" t="s">
        <v>287</v>
      </c>
      <c r="D217" s="111" t="s">
        <v>27</v>
      </c>
      <c r="E217" s="243" t="s">
        <v>761</v>
      </c>
      <c r="F217" s="138"/>
      <c r="G217" s="138"/>
      <c r="H217" s="138"/>
      <c r="I217" s="214"/>
      <c r="J217" s="138"/>
      <c r="K217" s="138"/>
      <c r="L217" s="138"/>
      <c r="M217" s="264"/>
      <c r="N217" s="228"/>
      <c r="O217" s="228"/>
      <c r="P217" s="228"/>
      <c r="Q217" s="265"/>
      <c r="R217" s="228"/>
      <c r="S217" s="228"/>
      <c r="T217" s="228"/>
      <c r="U217" s="264"/>
      <c r="V217" s="266">
        <v>75000</v>
      </c>
      <c r="W217" s="228">
        <v>225000</v>
      </c>
      <c r="X217" s="228"/>
      <c r="Y217" s="265"/>
      <c r="Z217" s="228"/>
      <c r="AA217" s="228"/>
      <c r="AB217" s="228"/>
      <c r="AC217" s="228">
        <v>300000</v>
      </c>
      <c r="AD217" s="266"/>
      <c r="AE217" s="228"/>
      <c r="AF217" s="228"/>
      <c r="AG217" s="265"/>
      <c r="AH217" s="228"/>
      <c r="AI217" s="228"/>
      <c r="AJ217" s="228"/>
      <c r="AK217" s="118">
        <f>AD217+AE217+AF217+AH217+AI217</f>
        <v>0</v>
      </c>
      <c r="AL217" s="266"/>
      <c r="AM217" s="228"/>
      <c r="AN217" s="228"/>
      <c r="AO217" s="265"/>
      <c r="AP217" s="228"/>
      <c r="AQ217" s="228"/>
      <c r="AR217" s="228"/>
      <c r="AS217" s="118">
        <f>AL217+AM217+AN217+AP217+AQ217</f>
        <v>0</v>
      </c>
      <c r="AT217" s="116">
        <f t="shared" ref="AT217" si="50">AC217+U217+M217+AK217+AS217</f>
        <v>300000</v>
      </c>
      <c r="AU217" s="249" t="s">
        <v>762</v>
      </c>
      <c r="AV217" s="135" t="s">
        <v>472</v>
      </c>
      <c r="AW217" s="111" t="s">
        <v>763</v>
      </c>
      <c r="AX217" s="141"/>
      <c r="AY217" s="141"/>
    </row>
    <row r="218" spans="1:51" s="237" customFormat="1" ht="42" customHeight="1">
      <c r="A218" s="723" t="s">
        <v>188</v>
      </c>
      <c r="B218" s="723"/>
      <c r="C218" s="723"/>
      <c r="D218" s="723"/>
      <c r="E218" s="723"/>
      <c r="F218" s="723"/>
      <c r="G218" s="723"/>
      <c r="H218" s="723"/>
      <c r="I218" s="723"/>
      <c r="J218" s="723"/>
      <c r="K218" s="723"/>
      <c r="L218" s="723"/>
      <c r="M218" s="723"/>
      <c r="N218" s="723"/>
      <c r="O218" s="723"/>
      <c r="P218" s="723"/>
      <c r="Q218" s="723"/>
      <c r="R218" s="723"/>
      <c r="S218" s="723"/>
      <c r="T218" s="723"/>
      <c r="U218" s="723"/>
      <c r="V218" s="723"/>
      <c r="W218" s="723"/>
      <c r="X218" s="723"/>
      <c r="Y218" s="723"/>
      <c r="Z218" s="723"/>
      <c r="AA218" s="723"/>
      <c r="AB218" s="723"/>
      <c r="AC218" s="723"/>
      <c r="AD218" s="723"/>
      <c r="AE218" s="723"/>
      <c r="AF218" s="723"/>
      <c r="AG218" s="723"/>
      <c r="AH218" s="723"/>
      <c r="AI218" s="723"/>
      <c r="AJ218" s="723"/>
      <c r="AK218" s="723"/>
      <c r="AL218" s="723"/>
      <c r="AM218" s="723"/>
      <c r="AN218" s="723"/>
      <c r="AO218" s="723"/>
      <c r="AP218" s="723"/>
      <c r="AQ218" s="723"/>
      <c r="AR218" s="723"/>
      <c r="AS218" s="723"/>
      <c r="AT218" s="723"/>
      <c r="AU218" s="723"/>
      <c r="AV218" s="723"/>
      <c r="AW218" s="723"/>
      <c r="AX218" s="723"/>
      <c r="AY218" s="723"/>
    </row>
    <row r="219" spans="1:51" s="237" customFormat="1" ht="162.75" customHeight="1">
      <c r="A219" s="109" t="s">
        <v>764</v>
      </c>
      <c r="B219" s="222" t="s">
        <v>765</v>
      </c>
      <c r="C219" s="537" t="s">
        <v>256</v>
      </c>
      <c r="D219" s="111" t="s">
        <v>27</v>
      </c>
      <c r="E219" s="538"/>
      <c r="F219" s="138"/>
      <c r="G219" s="138"/>
      <c r="H219" s="138"/>
      <c r="I219" s="214"/>
      <c r="J219" s="138"/>
      <c r="K219" s="138"/>
      <c r="L219" s="138"/>
      <c r="M219" s="264"/>
      <c r="N219" s="228"/>
      <c r="O219" s="228"/>
      <c r="P219" s="228"/>
      <c r="Q219" s="265"/>
      <c r="R219" s="228"/>
      <c r="S219" s="228"/>
      <c r="T219" s="228"/>
      <c r="U219" s="264"/>
      <c r="V219" s="539"/>
      <c r="W219" s="228"/>
      <c r="X219" s="228"/>
      <c r="Y219" s="265"/>
      <c r="Z219" s="228"/>
      <c r="AA219" s="228"/>
      <c r="AB219" s="228"/>
      <c r="AC219" s="228"/>
      <c r="AD219" s="540"/>
      <c r="AE219" s="228"/>
      <c r="AF219" s="138">
        <v>4845000</v>
      </c>
      <c r="AG219" s="214" t="s">
        <v>766</v>
      </c>
      <c r="AH219" s="228"/>
      <c r="AI219" s="138">
        <v>855000</v>
      </c>
      <c r="AJ219" s="138"/>
      <c r="AK219" s="118">
        <f>AD219+AE219+AF219+AH219+AI219</f>
        <v>5700000</v>
      </c>
      <c r="AL219" s="540"/>
      <c r="AM219" s="228"/>
      <c r="AN219" s="138"/>
      <c r="AO219" s="214"/>
      <c r="AP219" s="228"/>
      <c r="AQ219" s="138"/>
      <c r="AR219" s="138"/>
      <c r="AS219" s="118">
        <f>AL219+AM219+AN219+AP219+AQ219</f>
        <v>0</v>
      </c>
      <c r="AT219" s="113">
        <f>AC219+U219+M219+AK219</f>
        <v>5700000</v>
      </c>
      <c r="AU219" s="249" t="s">
        <v>1931</v>
      </c>
      <c r="AV219" s="135" t="s">
        <v>767</v>
      </c>
      <c r="AW219" s="111" t="s">
        <v>209</v>
      </c>
      <c r="AX219" s="141"/>
      <c r="AY219" s="141"/>
    </row>
    <row r="220" spans="1:51" s="237" customFormat="1" ht="30" customHeight="1">
      <c r="A220" s="724" t="s">
        <v>1934</v>
      </c>
      <c r="B220" s="724"/>
      <c r="C220" s="724"/>
      <c r="D220" s="724"/>
      <c r="E220" s="724"/>
      <c r="F220" s="724"/>
      <c r="G220" s="724"/>
      <c r="H220" s="724"/>
      <c r="I220" s="724"/>
      <c r="J220" s="724"/>
      <c r="K220" s="724"/>
      <c r="L220" s="724"/>
      <c r="M220" s="724"/>
      <c r="N220" s="724"/>
      <c r="O220" s="724"/>
      <c r="P220" s="724"/>
      <c r="Q220" s="724"/>
      <c r="R220" s="724"/>
      <c r="S220" s="724"/>
      <c r="T220" s="724"/>
      <c r="U220" s="724"/>
      <c r="V220" s="724"/>
      <c r="W220" s="724"/>
      <c r="X220" s="724"/>
      <c r="Y220" s="724"/>
      <c r="Z220" s="724"/>
      <c r="AA220" s="724"/>
      <c r="AB220" s="724"/>
      <c r="AC220" s="724"/>
      <c r="AD220" s="724"/>
      <c r="AE220" s="724"/>
      <c r="AF220" s="724"/>
      <c r="AG220" s="724"/>
      <c r="AH220" s="724"/>
      <c r="AI220" s="724"/>
      <c r="AJ220" s="724"/>
      <c r="AK220" s="724"/>
      <c r="AL220" s="724"/>
      <c r="AM220" s="724"/>
      <c r="AN220" s="724"/>
      <c r="AO220" s="724"/>
      <c r="AP220" s="724"/>
      <c r="AQ220" s="724"/>
      <c r="AR220" s="724"/>
      <c r="AS220" s="724"/>
      <c r="AT220" s="724"/>
      <c r="AU220" s="724"/>
      <c r="AV220" s="724"/>
      <c r="AW220" s="724"/>
      <c r="AX220" s="724"/>
      <c r="AY220" s="724"/>
    </row>
    <row r="221" spans="1:51" s="546" customFormat="1" ht="138" customHeight="1">
      <c r="A221" s="541" t="s">
        <v>768</v>
      </c>
      <c r="B221" s="542" t="s">
        <v>1908</v>
      </c>
      <c r="C221" s="543" t="s">
        <v>172</v>
      </c>
      <c r="D221" s="541" t="s">
        <v>37</v>
      </c>
      <c r="E221" s="216" t="s">
        <v>545</v>
      </c>
      <c r="F221" s="541"/>
      <c r="G221" s="541"/>
      <c r="H221" s="541"/>
      <c r="I221" s="541"/>
      <c r="J221" s="541"/>
      <c r="K221" s="541"/>
      <c r="L221" s="541"/>
      <c r="M221" s="541"/>
      <c r="N221" s="541"/>
      <c r="O221" s="541"/>
      <c r="P221" s="541"/>
      <c r="Q221" s="541"/>
      <c r="R221" s="541"/>
      <c r="S221" s="541"/>
      <c r="T221" s="541"/>
      <c r="U221" s="541"/>
      <c r="V221" s="541"/>
      <c r="W221" s="541"/>
      <c r="X221" s="541"/>
      <c r="Y221" s="541"/>
      <c r="Z221" s="541"/>
      <c r="AA221" s="541"/>
      <c r="AB221" s="541"/>
      <c r="AC221" s="541"/>
      <c r="AD221" s="544">
        <v>75000</v>
      </c>
      <c r="AE221" s="113"/>
      <c r="AF221" s="113"/>
      <c r="AG221" s="138"/>
      <c r="AH221" s="113"/>
      <c r="AI221" s="113"/>
      <c r="AJ221" s="138"/>
      <c r="AK221" s="118">
        <f>AD221+AE221+AF221+AH221+AI221</f>
        <v>75000</v>
      </c>
      <c r="AL221" s="544"/>
      <c r="AM221" s="113"/>
      <c r="AN221" s="113"/>
      <c r="AO221" s="138"/>
      <c r="AP221" s="113"/>
      <c r="AQ221" s="113"/>
      <c r="AR221" s="138"/>
      <c r="AS221" s="118">
        <f>AL221+AM221+AN221+AP221+AQ221</f>
        <v>0</v>
      </c>
      <c r="AT221" s="116">
        <f t="shared" ref="AT221" si="51">AC221+U221+M221+AK221+AS221</f>
        <v>75000</v>
      </c>
      <c r="AU221" s="545" t="s">
        <v>1930</v>
      </c>
      <c r="AV221" s="135" t="s">
        <v>1907</v>
      </c>
      <c r="AW221" s="111" t="s">
        <v>209</v>
      </c>
      <c r="AX221" s="541"/>
      <c r="AY221" s="541"/>
    </row>
    <row r="222" spans="1:51" s="237" customFormat="1" ht="30" customHeight="1">
      <c r="A222" s="724" t="s">
        <v>1934</v>
      </c>
      <c r="B222" s="724"/>
      <c r="C222" s="724"/>
      <c r="D222" s="724"/>
      <c r="E222" s="724"/>
      <c r="F222" s="724"/>
      <c r="G222" s="724"/>
      <c r="H222" s="724"/>
      <c r="I222" s="724"/>
      <c r="J222" s="724"/>
      <c r="K222" s="724"/>
      <c r="L222" s="724"/>
      <c r="M222" s="724"/>
      <c r="N222" s="724"/>
      <c r="O222" s="724"/>
      <c r="P222" s="724"/>
      <c r="Q222" s="724"/>
      <c r="R222" s="724"/>
      <c r="S222" s="724"/>
      <c r="T222" s="724"/>
      <c r="U222" s="724"/>
      <c r="V222" s="724"/>
      <c r="W222" s="724"/>
      <c r="X222" s="724"/>
      <c r="Y222" s="724"/>
      <c r="Z222" s="724"/>
      <c r="AA222" s="724"/>
      <c r="AB222" s="724"/>
      <c r="AC222" s="724"/>
      <c r="AD222" s="724"/>
      <c r="AE222" s="724"/>
      <c r="AF222" s="724"/>
      <c r="AG222" s="724"/>
      <c r="AH222" s="724"/>
      <c r="AI222" s="724"/>
      <c r="AJ222" s="724"/>
      <c r="AK222" s="724"/>
      <c r="AL222" s="724"/>
      <c r="AM222" s="724"/>
      <c r="AN222" s="724"/>
      <c r="AO222" s="724"/>
      <c r="AP222" s="724"/>
      <c r="AQ222" s="724"/>
      <c r="AR222" s="724"/>
      <c r="AS222" s="724"/>
      <c r="AT222" s="724"/>
      <c r="AU222" s="724"/>
      <c r="AV222" s="724"/>
      <c r="AW222" s="724"/>
      <c r="AX222" s="724"/>
      <c r="AY222" s="724"/>
    </row>
    <row r="223" spans="1:51" s="237" customFormat="1" ht="90" customHeight="1">
      <c r="A223" s="547" t="s">
        <v>1909</v>
      </c>
      <c r="B223" s="548" t="s">
        <v>1910</v>
      </c>
      <c r="C223" s="549" t="s">
        <v>181</v>
      </c>
      <c r="D223" s="111" t="s">
        <v>27</v>
      </c>
      <c r="E223" s="216" t="s">
        <v>545</v>
      </c>
      <c r="F223" s="550"/>
      <c r="G223" s="550"/>
      <c r="H223" s="550"/>
      <c r="I223" s="535"/>
      <c r="J223" s="550"/>
      <c r="K223" s="550"/>
      <c r="L223" s="535"/>
      <c r="M223" s="550"/>
      <c r="N223" s="550"/>
      <c r="O223" s="550"/>
      <c r="P223" s="550"/>
      <c r="Q223" s="535"/>
      <c r="R223" s="550"/>
      <c r="S223" s="550"/>
      <c r="T223" s="535"/>
      <c r="U223" s="550"/>
      <c r="V223" s="113">
        <v>23653</v>
      </c>
      <c r="W223" s="113"/>
      <c r="X223" s="113"/>
      <c r="Y223" s="138"/>
      <c r="Z223" s="113"/>
      <c r="AA223" s="113"/>
      <c r="AB223" s="138"/>
      <c r="AC223" s="118">
        <f>V223+W223+X223+Z223+AA223</f>
        <v>23653</v>
      </c>
      <c r="AD223" s="113">
        <v>483000</v>
      </c>
      <c r="AE223" s="113">
        <v>860000</v>
      </c>
      <c r="AF223" s="113"/>
      <c r="AG223" s="138"/>
      <c r="AH223" s="113"/>
      <c r="AI223" s="113"/>
      <c r="AJ223" s="138"/>
      <c r="AK223" s="118">
        <f>AD223+AE223+AF223+AH223+AI223</f>
        <v>1343000</v>
      </c>
      <c r="AL223" s="113"/>
      <c r="AM223" s="113"/>
      <c r="AN223" s="113"/>
      <c r="AO223" s="138"/>
      <c r="AP223" s="113"/>
      <c r="AQ223" s="113"/>
      <c r="AR223" s="138"/>
      <c r="AS223" s="118">
        <f>AL223+AM223+AN223+AP223+AQ223</f>
        <v>0</v>
      </c>
      <c r="AT223" s="116">
        <f t="shared" ref="AT223" si="52">AC223+U223+M223+AK223+AS223</f>
        <v>1366653</v>
      </c>
      <c r="AU223" s="551" t="s">
        <v>1927</v>
      </c>
      <c r="AV223" s="135" t="s">
        <v>43</v>
      </c>
      <c r="AW223" s="111" t="s">
        <v>209</v>
      </c>
      <c r="AX223" s="535"/>
      <c r="AY223" s="535"/>
    </row>
    <row r="224" spans="1:51" s="237" customFormat="1" ht="39" customHeight="1">
      <c r="A224" s="724" t="s">
        <v>1996</v>
      </c>
      <c r="B224" s="724"/>
      <c r="C224" s="724"/>
      <c r="D224" s="724"/>
      <c r="E224" s="724"/>
      <c r="F224" s="724"/>
      <c r="G224" s="724"/>
      <c r="H224" s="724"/>
      <c r="I224" s="724"/>
      <c r="J224" s="724"/>
      <c r="K224" s="724"/>
      <c r="L224" s="724"/>
      <c r="M224" s="724"/>
      <c r="N224" s="724"/>
      <c r="O224" s="724"/>
      <c r="P224" s="724"/>
      <c r="Q224" s="724"/>
      <c r="R224" s="724"/>
      <c r="S224" s="724"/>
      <c r="T224" s="724"/>
      <c r="U224" s="724"/>
      <c r="V224" s="724"/>
      <c r="W224" s="724"/>
      <c r="X224" s="724"/>
      <c r="Y224" s="724"/>
      <c r="Z224" s="724"/>
      <c r="AA224" s="724"/>
      <c r="AB224" s="724"/>
      <c r="AC224" s="724"/>
      <c r="AD224" s="724"/>
      <c r="AE224" s="724"/>
      <c r="AF224" s="724"/>
      <c r="AG224" s="724"/>
      <c r="AH224" s="724"/>
      <c r="AI224" s="724"/>
      <c r="AJ224" s="724"/>
      <c r="AK224" s="724"/>
      <c r="AL224" s="724"/>
      <c r="AM224" s="724"/>
      <c r="AN224" s="724"/>
      <c r="AO224" s="724"/>
      <c r="AP224" s="724"/>
      <c r="AQ224" s="724"/>
      <c r="AR224" s="724"/>
      <c r="AS224" s="724"/>
      <c r="AT224" s="724"/>
      <c r="AU224" s="724"/>
      <c r="AV224" s="724"/>
      <c r="AW224" s="724"/>
      <c r="AX224" s="724"/>
      <c r="AY224" s="724"/>
    </row>
    <row r="225" spans="1:51" s="237" customFormat="1" ht="82.5" customHeight="1">
      <c r="A225" s="547" t="s">
        <v>1913</v>
      </c>
      <c r="B225" s="548" t="s">
        <v>1911</v>
      </c>
      <c r="C225" s="549" t="s">
        <v>181</v>
      </c>
      <c r="D225" s="111" t="s">
        <v>27</v>
      </c>
      <c r="E225" s="216" t="s">
        <v>545</v>
      </c>
      <c r="F225" s="550"/>
      <c r="G225" s="550"/>
      <c r="H225" s="550"/>
      <c r="I225" s="535"/>
      <c r="J225" s="550"/>
      <c r="K225" s="550"/>
      <c r="L225" s="535"/>
      <c r="M225" s="550"/>
      <c r="N225" s="550"/>
      <c r="O225" s="550"/>
      <c r="P225" s="550"/>
      <c r="Q225" s="535"/>
      <c r="R225" s="550"/>
      <c r="S225" s="550"/>
      <c r="T225" s="535"/>
      <c r="U225" s="550"/>
      <c r="V225" s="113">
        <v>137023</v>
      </c>
      <c r="W225" s="113"/>
      <c r="X225" s="113"/>
      <c r="Y225" s="138"/>
      <c r="Z225" s="113"/>
      <c r="AA225" s="113"/>
      <c r="AB225" s="138"/>
      <c r="AC225" s="118">
        <f>V225+W225+X225+Z225+AA225</f>
        <v>137023</v>
      </c>
      <c r="AD225" s="573">
        <v>167639</v>
      </c>
      <c r="AE225" s="113">
        <v>152081</v>
      </c>
      <c r="AF225" s="113"/>
      <c r="AG225" s="138"/>
      <c r="AH225" s="113"/>
      <c r="AI225" s="113"/>
      <c r="AJ225" s="138"/>
      <c r="AK225" s="118">
        <f>AD225+AE225+AF225+AH225+AI225</f>
        <v>319720</v>
      </c>
      <c r="AL225" s="573"/>
      <c r="AM225" s="113"/>
      <c r="AN225" s="113"/>
      <c r="AO225" s="138"/>
      <c r="AP225" s="113"/>
      <c r="AQ225" s="113"/>
      <c r="AR225" s="138"/>
      <c r="AS225" s="118">
        <f>AL225+AM225+AN225+AP225+AQ225</f>
        <v>0</v>
      </c>
      <c r="AT225" s="116">
        <f t="shared" ref="AT225" si="53">AC225+U225+M225+AK225+AS225</f>
        <v>456743</v>
      </c>
      <c r="AU225" s="551" t="s">
        <v>1928</v>
      </c>
      <c r="AV225" s="547" t="s">
        <v>472</v>
      </c>
      <c r="AW225" s="111" t="s">
        <v>209</v>
      </c>
      <c r="AX225" s="535"/>
      <c r="AY225" s="535"/>
    </row>
    <row r="226" spans="1:51" s="237" customFormat="1" ht="41.25" customHeight="1">
      <c r="A226" s="724" t="s">
        <v>1934</v>
      </c>
      <c r="B226" s="724"/>
      <c r="C226" s="724"/>
      <c r="D226" s="724"/>
      <c r="E226" s="724"/>
      <c r="F226" s="724"/>
      <c r="G226" s="724"/>
      <c r="H226" s="724"/>
      <c r="I226" s="724"/>
      <c r="J226" s="724"/>
      <c r="K226" s="724"/>
      <c r="L226" s="724"/>
      <c r="M226" s="724"/>
      <c r="N226" s="724"/>
      <c r="O226" s="724"/>
      <c r="P226" s="724"/>
      <c r="Q226" s="724"/>
      <c r="R226" s="724"/>
      <c r="S226" s="724"/>
      <c r="T226" s="724"/>
      <c r="U226" s="724"/>
      <c r="V226" s="724"/>
      <c r="W226" s="724"/>
      <c r="X226" s="724"/>
      <c r="Y226" s="724"/>
      <c r="Z226" s="724"/>
      <c r="AA226" s="724"/>
      <c r="AB226" s="724"/>
      <c r="AC226" s="724"/>
      <c r="AD226" s="724"/>
      <c r="AE226" s="724"/>
      <c r="AF226" s="724"/>
      <c r="AG226" s="724"/>
      <c r="AH226" s="724"/>
      <c r="AI226" s="724"/>
      <c r="AJ226" s="724"/>
      <c r="AK226" s="724"/>
      <c r="AL226" s="724"/>
      <c r="AM226" s="724"/>
      <c r="AN226" s="724"/>
      <c r="AO226" s="724"/>
      <c r="AP226" s="724"/>
      <c r="AQ226" s="724"/>
      <c r="AR226" s="724"/>
      <c r="AS226" s="724"/>
      <c r="AT226" s="724"/>
      <c r="AU226" s="724"/>
      <c r="AV226" s="724"/>
      <c r="AW226" s="724"/>
      <c r="AX226" s="724"/>
      <c r="AY226" s="724"/>
    </row>
    <row r="227" spans="1:51" s="237" customFormat="1" ht="135.75" customHeight="1">
      <c r="A227" s="547" t="s">
        <v>1914</v>
      </c>
      <c r="B227" s="548" t="s">
        <v>1912</v>
      </c>
      <c r="C227" s="549" t="s">
        <v>181</v>
      </c>
      <c r="D227" s="111" t="s">
        <v>27</v>
      </c>
      <c r="E227" s="216" t="s">
        <v>545</v>
      </c>
      <c r="F227" s="550"/>
      <c r="G227" s="550"/>
      <c r="H227" s="550"/>
      <c r="I227" s="535"/>
      <c r="J227" s="550"/>
      <c r="K227" s="550"/>
      <c r="L227" s="535"/>
      <c r="M227" s="550"/>
      <c r="N227" s="550"/>
      <c r="O227" s="550"/>
      <c r="P227" s="550"/>
      <c r="Q227" s="535"/>
      <c r="R227" s="550"/>
      <c r="S227" s="550"/>
      <c r="T227" s="535"/>
      <c r="U227" s="550"/>
      <c r="V227" s="113">
        <v>185868</v>
      </c>
      <c r="W227" s="113"/>
      <c r="X227" s="113"/>
      <c r="Y227" s="138"/>
      <c r="Z227" s="113"/>
      <c r="AA227" s="113"/>
      <c r="AB227" s="138"/>
      <c r="AC227" s="118">
        <f>V227+W227+X227+Z227+AA227</f>
        <v>185868</v>
      </c>
      <c r="AD227" s="113">
        <v>135523</v>
      </c>
      <c r="AE227" s="113">
        <v>325269</v>
      </c>
      <c r="AF227" s="113"/>
      <c r="AG227" s="138"/>
      <c r="AH227" s="113"/>
      <c r="AI227" s="113"/>
      <c r="AJ227" s="138"/>
      <c r="AK227" s="118">
        <f>AD227+AE227+AF227+AH227+AI227</f>
        <v>460792</v>
      </c>
      <c r="AL227" s="113"/>
      <c r="AM227" s="113"/>
      <c r="AN227" s="113"/>
      <c r="AO227" s="138"/>
      <c r="AP227" s="113"/>
      <c r="AQ227" s="113"/>
      <c r="AR227" s="138"/>
      <c r="AS227" s="118">
        <f>AL227+AM227+AN227+AP227+AQ227</f>
        <v>0</v>
      </c>
      <c r="AT227" s="116">
        <f t="shared" ref="AT227" si="54">AC227+U227+M227+AK227+AS227</f>
        <v>646660</v>
      </c>
      <c r="AU227" s="551" t="s">
        <v>1929</v>
      </c>
      <c r="AV227" s="135" t="s">
        <v>472</v>
      </c>
      <c r="AW227" s="111" t="s">
        <v>209</v>
      </c>
      <c r="AX227" s="535"/>
      <c r="AY227" s="535"/>
    </row>
    <row r="228" spans="1:51" s="237" customFormat="1" ht="45.75" customHeight="1">
      <c r="A228" s="724" t="s">
        <v>1934</v>
      </c>
      <c r="B228" s="724"/>
      <c r="C228" s="724"/>
      <c r="D228" s="724"/>
      <c r="E228" s="724"/>
      <c r="F228" s="724"/>
      <c r="G228" s="724"/>
      <c r="H228" s="724"/>
      <c r="I228" s="724"/>
      <c r="J228" s="724"/>
      <c r="K228" s="724"/>
      <c r="L228" s="724"/>
      <c r="M228" s="724"/>
      <c r="N228" s="724"/>
      <c r="O228" s="724"/>
      <c r="P228" s="724"/>
      <c r="Q228" s="724"/>
      <c r="R228" s="724"/>
      <c r="S228" s="724"/>
      <c r="T228" s="724"/>
      <c r="U228" s="724"/>
      <c r="V228" s="724"/>
      <c r="W228" s="724"/>
      <c r="X228" s="724"/>
      <c r="Y228" s="724"/>
      <c r="Z228" s="724"/>
      <c r="AA228" s="724"/>
      <c r="AB228" s="724"/>
      <c r="AC228" s="724"/>
      <c r="AD228" s="724"/>
      <c r="AE228" s="724"/>
      <c r="AF228" s="724"/>
      <c r="AG228" s="724"/>
      <c r="AH228" s="724"/>
      <c r="AI228" s="724"/>
      <c r="AJ228" s="724"/>
      <c r="AK228" s="724"/>
      <c r="AL228" s="724"/>
      <c r="AM228" s="724"/>
      <c r="AN228" s="724"/>
      <c r="AO228" s="724"/>
      <c r="AP228" s="724"/>
      <c r="AQ228" s="724"/>
      <c r="AR228" s="724"/>
      <c r="AS228" s="724"/>
      <c r="AT228" s="724"/>
      <c r="AU228" s="724"/>
      <c r="AV228" s="724"/>
      <c r="AW228" s="724"/>
      <c r="AX228" s="724"/>
      <c r="AY228" s="724"/>
    </row>
    <row r="229" spans="1:51" s="237" customFormat="1" ht="96" customHeight="1">
      <c r="A229" s="547" t="s">
        <v>1915</v>
      </c>
      <c r="B229" s="515" t="s">
        <v>1916</v>
      </c>
      <c r="C229" s="549" t="s">
        <v>181</v>
      </c>
      <c r="D229" s="111" t="s">
        <v>27</v>
      </c>
      <c r="E229" s="216" t="s">
        <v>545</v>
      </c>
      <c r="F229" s="550"/>
      <c r="G229" s="550"/>
      <c r="H229" s="550"/>
      <c r="I229" s="535"/>
      <c r="J229" s="550"/>
      <c r="K229" s="550"/>
      <c r="L229" s="535"/>
      <c r="M229" s="550"/>
      <c r="N229" s="550"/>
      <c r="O229" s="550"/>
      <c r="P229" s="550"/>
      <c r="Q229" s="535"/>
      <c r="R229" s="550"/>
      <c r="S229" s="550"/>
      <c r="T229" s="535"/>
      <c r="U229" s="550"/>
      <c r="V229" s="113"/>
      <c r="W229" s="113"/>
      <c r="X229" s="113"/>
      <c r="Y229" s="138"/>
      <c r="Z229" s="113"/>
      <c r="AA229" s="113"/>
      <c r="AB229" s="138"/>
      <c r="AC229" s="118">
        <f>V229+W229+X229+Z229+AA229</f>
        <v>0</v>
      </c>
      <c r="AD229" s="113">
        <v>56430</v>
      </c>
      <c r="AE229" s="113">
        <v>165000</v>
      </c>
      <c r="AF229" s="113"/>
      <c r="AG229" s="138"/>
      <c r="AH229" s="113"/>
      <c r="AI229" s="113"/>
      <c r="AJ229" s="138"/>
      <c r="AK229" s="118">
        <f>AD229+AE229+AF229+AH229+AI229</f>
        <v>221430</v>
      </c>
      <c r="AL229" s="113"/>
      <c r="AM229" s="113"/>
      <c r="AN229" s="113"/>
      <c r="AO229" s="138"/>
      <c r="AP229" s="113"/>
      <c r="AQ229" s="113"/>
      <c r="AR229" s="138"/>
      <c r="AS229" s="118">
        <f>AL229+AM229+AN229+AP229+AQ229</f>
        <v>0</v>
      </c>
      <c r="AT229" s="116">
        <f t="shared" ref="AT229" si="55">AC229+U229+M229+AK229+AS229</f>
        <v>221430</v>
      </c>
      <c r="AU229" s="551" t="s">
        <v>1917</v>
      </c>
      <c r="AV229" s="135" t="s">
        <v>472</v>
      </c>
      <c r="AW229" s="111" t="s">
        <v>209</v>
      </c>
      <c r="AX229" s="535"/>
      <c r="AY229" s="535"/>
    </row>
    <row r="230" spans="1:51" s="237" customFormat="1" ht="45.75" customHeight="1">
      <c r="A230" s="724" t="s">
        <v>1934</v>
      </c>
      <c r="B230" s="724"/>
      <c r="C230" s="724"/>
      <c r="D230" s="724"/>
      <c r="E230" s="724"/>
      <c r="F230" s="724"/>
      <c r="G230" s="724"/>
      <c r="H230" s="724"/>
      <c r="I230" s="724"/>
      <c r="J230" s="724"/>
      <c r="K230" s="724"/>
      <c r="L230" s="724"/>
      <c r="M230" s="724"/>
      <c r="N230" s="724"/>
      <c r="O230" s="724"/>
      <c r="P230" s="724"/>
      <c r="Q230" s="724"/>
      <c r="R230" s="724"/>
      <c r="S230" s="724"/>
      <c r="T230" s="724"/>
      <c r="U230" s="724"/>
      <c r="V230" s="724"/>
      <c r="W230" s="724"/>
      <c r="X230" s="724"/>
      <c r="Y230" s="724"/>
      <c r="Z230" s="724"/>
      <c r="AA230" s="724"/>
      <c r="AB230" s="724"/>
      <c r="AC230" s="724"/>
      <c r="AD230" s="724"/>
      <c r="AE230" s="724"/>
      <c r="AF230" s="724"/>
      <c r="AG230" s="724"/>
      <c r="AH230" s="724"/>
      <c r="AI230" s="724"/>
      <c r="AJ230" s="724"/>
      <c r="AK230" s="724"/>
      <c r="AL230" s="724"/>
      <c r="AM230" s="724"/>
      <c r="AN230" s="724"/>
      <c r="AO230" s="724"/>
      <c r="AP230" s="724"/>
      <c r="AQ230" s="724"/>
      <c r="AR230" s="724"/>
      <c r="AS230" s="724"/>
      <c r="AT230" s="724"/>
      <c r="AU230" s="724"/>
      <c r="AV230" s="724"/>
      <c r="AW230" s="724"/>
      <c r="AX230" s="724"/>
      <c r="AY230" s="724"/>
    </row>
    <row r="231" spans="1:51" s="565" customFormat="1" ht="64.5" customHeight="1">
      <c r="A231" s="548" t="s">
        <v>1938</v>
      </c>
      <c r="B231" s="548" t="s">
        <v>1939</v>
      </c>
      <c r="C231" s="549" t="s">
        <v>181</v>
      </c>
      <c r="D231" s="111" t="s">
        <v>27</v>
      </c>
      <c r="E231" s="216" t="s">
        <v>545</v>
      </c>
      <c r="F231" s="558"/>
      <c r="G231" s="558"/>
      <c r="H231" s="558"/>
      <c r="I231" s="548"/>
      <c r="J231" s="558"/>
      <c r="K231" s="558"/>
      <c r="L231" s="548"/>
      <c r="M231" s="558"/>
      <c r="N231" s="558"/>
      <c r="O231" s="558"/>
      <c r="P231" s="558"/>
      <c r="Q231" s="548"/>
      <c r="R231" s="558"/>
      <c r="S231" s="558"/>
      <c r="T231" s="548"/>
      <c r="U231" s="558"/>
      <c r="V231" s="558"/>
      <c r="W231" s="558"/>
      <c r="X231" s="558"/>
      <c r="Y231" s="548"/>
      <c r="Z231" s="558"/>
      <c r="AA231" s="558"/>
      <c r="AB231" s="548"/>
      <c r="AC231" s="558"/>
      <c r="AD231" s="563">
        <v>41554</v>
      </c>
      <c r="AE231" s="563">
        <v>234855</v>
      </c>
      <c r="AF231" s="563"/>
      <c r="AG231" s="564"/>
      <c r="AH231" s="563"/>
      <c r="AI231" s="563"/>
      <c r="AJ231" s="564"/>
      <c r="AK231" s="118">
        <f>AD231+AE231+AF231+AH231+AI231</f>
        <v>276409</v>
      </c>
      <c r="AL231" s="563"/>
      <c r="AM231" s="563"/>
      <c r="AN231" s="563"/>
      <c r="AO231" s="564"/>
      <c r="AP231" s="563"/>
      <c r="AQ231" s="563"/>
      <c r="AR231" s="564"/>
      <c r="AS231" s="118">
        <f>AL231+AM231+AN231+AP231+AQ231</f>
        <v>0</v>
      </c>
      <c r="AT231" s="116">
        <f t="shared" ref="AT231" si="56">AC231+U231+M231+AK231+AS231</f>
        <v>276409</v>
      </c>
      <c r="AU231" s="548" t="s">
        <v>1965</v>
      </c>
      <c r="AV231" s="564">
        <v>2021</v>
      </c>
      <c r="AW231" s="111" t="s">
        <v>209</v>
      </c>
      <c r="AX231" s="548"/>
      <c r="AY231" s="548"/>
    </row>
    <row r="232" spans="1:51" s="237" customFormat="1" ht="45.75" customHeight="1">
      <c r="A232" s="695" t="s">
        <v>1980</v>
      </c>
      <c r="B232" s="678"/>
      <c r="C232" s="678"/>
      <c r="D232" s="678"/>
      <c r="E232" s="678"/>
      <c r="F232" s="678"/>
      <c r="G232" s="678"/>
      <c r="H232" s="678"/>
      <c r="I232" s="678"/>
      <c r="J232" s="678"/>
      <c r="K232" s="678"/>
      <c r="L232" s="678"/>
      <c r="M232" s="678"/>
      <c r="N232" s="678"/>
      <c r="O232" s="678"/>
      <c r="P232" s="678"/>
      <c r="Q232" s="678"/>
      <c r="R232" s="678"/>
      <c r="S232" s="678"/>
      <c r="T232" s="678"/>
      <c r="U232" s="678"/>
      <c r="V232" s="678"/>
      <c r="W232" s="678"/>
      <c r="X232" s="678"/>
      <c r="Y232" s="678"/>
      <c r="Z232" s="678"/>
      <c r="AA232" s="678"/>
      <c r="AB232" s="678"/>
      <c r="AC232" s="678"/>
      <c r="AD232" s="678"/>
      <c r="AE232" s="678"/>
      <c r="AF232" s="678"/>
      <c r="AG232" s="678"/>
      <c r="AH232" s="678"/>
      <c r="AI232" s="678"/>
      <c r="AJ232" s="678"/>
      <c r="AK232" s="678"/>
      <c r="AL232" s="678"/>
      <c r="AM232" s="678"/>
      <c r="AN232" s="678"/>
      <c r="AO232" s="678"/>
      <c r="AP232" s="678"/>
      <c r="AQ232" s="678"/>
      <c r="AR232" s="678"/>
      <c r="AS232" s="678"/>
      <c r="AT232" s="678"/>
      <c r="AU232" s="678"/>
      <c r="AV232" s="678"/>
      <c r="AW232" s="678"/>
      <c r="AX232" s="678"/>
      <c r="AY232" s="679"/>
    </row>
    <row r="233" spans="1:51" s="809" customFormat="1" ht="243" customHeight="1">
      <c r="A233" s="572" t="s">
        <v>1940</v>
      </c>
      <c r="B233" s="572" t="s">
        <v>2064</v>
      </c>
      <c r="C233" s="808" t="s">
        <v>181</v>
      </c>
      <c r="D233" s="142" t="s">
        <v>27</v>
      </c>
      <c r="E233" s="538" t="s">
        <v>545</v>
      </c>
      <c r="F233" s="572"/>
      <c r="G233" s="572"/>
      <c r="H233" s="572"/>
      <c r="I233" s="572"/>
      <c r="J233" s="572"/>
      <c r="K233" s="572"/>
      <c r="L233" s="572"/>
      <c r="M233" s="572"/>
      <c r="N233" s="572"/>
      <c r="O233" s="572"/>
      <c r="P233" s="572"/>
      <c r="Q233" s="572"/>
      <c r="R233" s="572"/>
      <c r="S233" s="572"/>
      <c r="T233" s="572"/>
      <c r="U233" s="572"/>
      <c r="V233" s="572"/>
      <c r="W233" s="572"/>
      <c r="X233" s="572"/>
      <c r="Y233" s="572"/>
      <c r="Z233" s="572"/>
      <c r="AA233" s="572"/>
      <c r="AB233" s="572"/>
      <c r="AC233" s="572"/>
      <c r="AD233" s="570"/>
      <c r="AE233" s="570"/>
      <c r="AF233" s="570"/>
      <c r="AG233" s="570"/>
      <c r="AH233" s="570"/>
      <c r="AI233" s="570"/>
      <c r="AJ233" s="570"/>
      <c r="AK233" s="511">
        <f>AD233+AE233+AF233+AH233+AI233</f>
        <v>0</v>
      </c>
      <c r="AL233" s="570">
        <v>70776.899999999994</v>
      </c>
      <c r="AM233" s="570">
        <v>401069.1</v>
      </c>
      <c r="AN233" s="570"/>
      <c r="AO233" s="570"/>
      <c r="AP233" s="570"/>
      <c r="AQ233" s="570"/>
      <c r="AR233" s="570"/>
      <c r="AS233" s="511">
        <f>AL233+AM233+AN233+AP233+AQ233</f>
        <v>471846</v>
      </c>
      <c r="AT233" s="146">
        <f t="shared" ref="AT233" si="57">AC233+U233+M233+AK233+AS233</f>
        <v>471846</v>
      </c>
      <c r="AU233" s="576" t="s">
        <v>2065</v>
      </c>
      <c r="AV233" s="570" t="s">
        <v>2046</v>
      </c>
      <c r="AW233" s="572" t="s">
        <v>2016</v>
      </c>
      <c r="AX233" s="572"/>
      <c r="AY233" s="572"/>
    </row>
    <row r="234" spans="1:51" s="237" customFormat="1" ht="45.75" customHeight="1">
      <c r="A234" s="750" t="s">
        <v>2092</v>
      </c>
      <c r="B234" s="678"/>
      <c r="C234" s="678"/>
      <c r="D234" s="678"/>
      <c r="E234" s="678"/>
      <c r="F234" s="678"/>
      <c r="G234" s="678"/>
      <c r="H234" s="678"/>
      <c r="I234" s="678"/>
      <c r="J234" s="678"/>
      <c r="K234" s="678"/>
      <c r="L234" s="678"/>
      <c r="M234" s="678"/>
      <c r="N234" s="678"/>
      <c r="O234" s="678"/>
      <c r="P234" s="678"/>
      <c r="Q234" s="678"/>
      <c r="R234" s="678"/>
      <c r="S234" s="678"/>
      <c r="T234" s="678"/>
      <c r="U234" s="678"/>
      <c r="V234" s="678"/>
      <c r="W234" s="678"/>
      <c r="X234" s="678"/>
      <c r="Y234" s="678"/>
      <c r="Z234" s="678"/>
      <c r="AA234" s="678"/>
      <c r="AB234" s="678"/>
      <c r="AC234" s="678"/>
      <c r="AD234" s="678"/>
      <c r="AE234" s="678"/>
      <c r="AF234" s="678"/>
      <c r="AG234" s="678"/>
      <c r="AH234" s="678"/>
      <c r="AI234" s="678"/>
      <c r="AJ234" s="678"/>
      <c r="AK234" s="678"/>
      <c r="AL234" s="678"/>
      <c r="AM234" s="678"/>
      <c r="AN234" s="678"/>
      <c r="AO234" s="678"/>
      <c r="AP234" s="678"/>
      <c r="AQ234" s="678"/>
      <c r="AR234" s="678"/>
      <c r="AS234" s="678"/>
      <c r="AT234" s="678"/>
      <c r="AU234" s="678"/>
      <c r="AV234" s="678"/>
      <c r="AW234" s="678"/>
      <c r="AX234" s="678"/>
      <c r="AY234" s="679"/>
    </row>
    <row r="235" spans="1:51" s="565" customFormat="1" ht="73.5" customHeight="1">
      <c r="A235" s="548" t="s">
        <v>1941</v>
      </c>
      <c r="B235" s="548" t="s">
        <v>1942</v>
      </c>
      <c r="C235" s="549" t="s">
        <v>181</v>
      </c>
      <c r="D235" s="111" t="s">
        <v>27</v>
      </c>
      <c r="E235" s="216" t="s">
        <v>545</v>
      </c>
      <c r="F235" s="558"/>
      <c r="G235" s="558"/>
      <c r="H235" s="558"/>
      <c r="I235" s="548"/>
      <c r="J235" s="558"/>
      <c r="K235" s="558"/>
      <c r="L235" s="548"/>
      <c r="M235" s="558"/>
      <c r="N235" s="558"/>
      <c r="O235" s="558"/>
      <c r="P235" s="558"/>
      <c r="Q235" s="548"/>
      <c r="R235" s="558"/>
      <c r="S235" s="558"/>
      <c r="T235" s="548"/>
      <c r="U235" s="558"/>
      <c r="V235" s="558"/>
      <c r="W235" s="558"/>
      <c r="X235" s="558"/>
      <c r="Y235" s="548"/>
      <c r="Z235" s="558"/>
      <c r="AA235" s="558"/>
      <c r="AB235" s="548"/>
      <c r="AC235" s="558"/>
      <c r="AD235" s="563">
        <v>130109.47</v>
      </c>
      <c r="AE235" s="563">
        <v>737267</v>
      </c>
      <c r="AF235" s="563"/>
      <c r="AG235" s="564"/>
      <c r="AH235" s="563"/>
      <c r="AI235" s="563"/>
      <c r="AJ235" s="564"/>
      <c r="AK235" s="118">
        <f>AD235+AE235+AF235+AH235+AI235</f>
        <v>867376.47</v>
      </c>
      <c r="AL235" s="563"/>
      <c r="AM235" s="563"/>
      <c r="AN235" s="563"/>
      <c r="AO235" s="564"/>
      <c r="AP235" s="563"/>
      <c r="AQ235" s="563"/>
      <c r="AR235" s="564"/>
      <c r="AS235" s="118">
        <f>AL235+AM235+AN235+AP235+AQ235</f>
        <v>0</v>
      </c>
      <c r="AT235" s="116">
        <f t="shared" ref="AT235" si="58">AC235+U235+M235+AK235+AS235</f>
        <v>867376.47</v>
      </c>
      <c r="AU235" s="548" t="s">
        <v>1943</v>
      </c>
      <c r="AV235" s="564">
        <v>2021</v>
      </c>
      <c r="AW235" s="111" t="s">
        <v>209</v>
      </c>
      <c r="AX235" s="548"/>
      <c r="AY235" s="548"/>
    </row>
    <row r="236" spans="1:51" s="237" customFormat="1" ht="30" customHeight="1">
      <c r="A236" s="695" t="s">
        <v>1980</v>
      </c>
      <c r="B236" s="678"/>
      <c r="C236" s="678"/>
      <c r="D236" s="678"/>
      <c r="E236" s="678"/>
      <c r="F236" s="678"/>
      <c r="G236" s="678"/>
      <c r="H236" s="678"/>
      <c r="I236" s="678"/>
      <c r="J236" s="678"/>
      <c r="K236" s="678"/>
      <c r="L236" s="678"/>
      <c r="M236" s="678"/>
      <c r="N236" s="678"/>
      <c r="O236" s="678"/>
      <c r="P236" s="678"/>
      <c r="Q236" s="678"/>
      <c r="R236" s="678"/>
      <c r="S236" s="678"/>
      <c r="T236" s="678"/>
      <c r="U236" s="678"/>
      <c r="V236" s="678"/>
      <c r="W236" s="678"/>
      <c r="X236" s="678"/>
      <c r="Y236" s="678"/>
      <c r="Z236" s="678"/>
      <c r="AA236" s="678"/>
      <c r="AB236" s="678"/>
      <c r="AC236" s="678"/>
      <c r="AD236" s="678"/>
      <c r="AE236" s="678"/>
      <c r="AF236" s="678"/>
      <c r="AG236" s="678"/>
      <c r="AH236" s="678"/>
      <c r="AI236" s="678"/>
      <c r="AJ236" s="678"/>
      <c r="AK236" s="678"/>
      <c r="AL236" s="678"/>
      <c r="AM236" s="678"/>
      <c r="AN236" s="678"/>
      <c r="AO236" s="678"/>
      <c r="AP236" s="678"/>
      <c r="AQ236" s="678"/>
      <c r="AR236" s="678"/>
      <c r="AS236" s="678"/>
      <c r="AT236" s="678"/>
      <c r="AU236" s="678"/>
      <c r="AV236" s="678"/>
      <c r="AW236" s="678"/>
      <c r="AX236" s="678"/>
      <c r="AY236" s="679"/>
    </row>
    <row r="237" spans="1:51" s="565" customFormat="1" ht="66.75" customHeight="1">
      <c r="A237" s="548" t="s">
        <v>1944</v>
      </c>
      <c r="B237" s="548" t="s">
        <v>1945</v>
      </c>
      <c r="C237" s="549" t="s">
        <v>181</v>
      </c>
      <c r="D237" s="111" t="s">
        <v>27</v>
      </c>
      <c r="E237" s="216" t="s">
        <v>545</v>
      </c>
      <c r="F237" s="558"/>
      <c r="G237" s="558"/>
      <c r="H237" s="558"/>
      <c r="I237" s="548"/>
      <c r="J237" s="558"/>
      <c r="K237" s="558"/>
      <c r="L237" s="548"/>
      <c r="M237" s="558"/>
      <c r="N237" s="558"/>
      <c r="O237" s="558"/>
      <c r="P237" s="558"/>
      <c r="Q237" s="548"/>
      <c r="R237" s="558"/>
      <c r="S237" s="558"/>
      <c r="T237" s="548"/>
      <c r="U237" s="558"/>
      <c r="V237" s="558"/>
      <c r="W237" s="558"/>
      <c r="X237" s="558"/>
      <c r="Y237" s="548"/>
      <c r="Z237" s="558"/>
      <c r="AA237" s="558"/>
      <c r="AB237" s="548"/>
      <c r="AC237" s="558"/>
      <c r="AD237" s="563">
        <v>23871</v>
      </c>
      <c r="AE237" s="563">
        <v>135269</v>
      </c>
      <c r="AF237" s="563"/>
      <c r="AG237" s="564"/>
      <c r="AH237" s="563"/>
      <c r="AI237" s="563"/>
      <c r="AJ237" s="564"/>
      <c r="AK237" s="118">
        <f>AD237+AE237+AF237+AH237+AI237</f>
        <v>159140</v>
      </c>
      <c r="AL237" s="563"/>
      <c r="AM237" s="563"/>
      <c r="AN237" s="563"/>
      <c r="AO237" s="564"/>
      <c r="AP237" s="563"/>
      <c r="AQ237" s="563"/>
      <c r="AR237" s="564"/>
      <c r="AS237" s="118">
        <f>AL237+AM237+AN237+AP237+AQ237</f>
        <v>0</v>
      </c>
      <c r="AT237" s="116">
        <f t="shared" ref="AT237" si="59">AC237+U237+M237+AK237+AS237</f>
        <v>159140</v>
      </c>
      <c r="AU237" s="548" t="s">
        <v>1946</v>
      </c>
      <c r="AV237" s="564">
        <v>2021</v>
      </c>
      <c r="AW237" s="111" t="s">
        <v>209</v>
      </c>
      <c r="AX237" s="548"/>
      <c r="AY237" s="548"/>
    </row>
    <row r="238" spans="1:51" s="237" customFormat="1" ht="38.25" customHeight="1">
      <c r="A238" s="695" t="s">
        <v>1980</v>
      </c>
      <c r="B238" s="678"/>
      <c r="C238" s="678"/>
      <c r="D238" s="678"/>
      <c r="E238" s="678"/>
      <c r="F238" s="678"/>
      <c r="G238" s="678"/>
      <c r="H238" s="678"/>
      <c r="I238" s="678"/>
      <c r="J238" s="678"/>
      <c r="K238" s="678"/>
      <c r="L238" s="678"/>
      <c r="M238" s="678"/>
      <c r="N238" s="678"/>
      <c r="O238" s="678"/>
      <c r="P238" s="678"/>
      <c r="Q238" s="678"/>
      <c r="R238" s="678"/>
      <c r="S238" s="678"/>
      <c r="T238" s="678"/>
      <c r="U238" s="678"/>
      <c r="V238" s="678"/>
      <c r="W238" s="678"/>
      <c r="X238" s="678"/>
      <c r="Y238" s="678"/>
      <c r="Z238" s="678"/>
      <c r="AA238" s="678"/>
      <c r="AB238" s="678"/>
      <c r="AC238" s="678"/>
      <c r="AD238" s="678"/>
      <c r="AE238" s="678"/>
      <c r="AF238" s="678"/>
      <c r="AG238" s="678"/>
      <c r="AH238" s="678"/>
      <c r="AI238" s="678"/>
      <c r="AJ238" s="678"/>
      <c r="AK238" s="678"/>
      <c r="AL238" s="678"/>
      <c r="AM238" s="678"/>
      <c r="AN238" s="678"/>
      <c r="AO238" s="678"/>
      <c r="AP238" s="678"/>
      <c r="AQ238" s="678"/>
      <c r="AR238" s="678"/>
      <c r="AS238" s="678"/>
      <c r="AT238" s="678"/>
      <c r="AU238" s="678"/>
      <c r="AV238" s="678"/>
      <c r="AW238" s="678"/>
      <c r="AX238" s="678"/>
      <c r="AY238" s="679"/>
    </row>
    <row r="239" spans="1:51" s="565" customFormat="1" ht="64.5" customHeight="1">
      <c r="A239" s="548" t="s">
        <v>1947</v>
      </c>
      <c r="B239" s="548" t="s">
        <v>1949</v>
      </c>
      <c r="C239" s="549" t="s">
        <v>181</v>
      </c>
      <c r="D239" s="111" t="s">
        <v>27</v>
      </c>
      <c r="E239" s="216" t="s">
        <v>545</v>
      </c>
      <c r="F239" s="558"/>
      <c r="G239" s="558"/>
      <c r="H239" s="558"/>
      <c r="I239" s="548"/>
      <c r="J239" s="558"/>
      <c r="K239" s="558"/>
      <c r="L239" s="548"/>
      <c r="M239" s="558"/>
      <c r="N239" s="558"/>
      <c r="O239" s="558"/>
      <c r="P239" s="558"/>
      <c r="Q239" s="548"/>
      <c r="R239" s="558"/>
      <c r="S239" s="558"/>
      <c r="T239" s="548"/>
      <c r="U239" s="558"/>
      <c r="V239" s="558"/>
      <c r="W239" s="558"/>
      <c r="X239" s="558"/>
      <c r="Y239" s="548"/>
      <c r="Z239" s="558"/>
      <c r="AA239" s="558"/>
      <c r="AB239" s="548"/>
      <c r="AC239" s="558"/>
      <c r="AD239" s="563">
        <v>32220</v>
      </c>
      <c r="AE239" s="563">
        <v>182580</v>
      </c>
      <c r="AF239" s="563"/>
      <c r="AG239" s="564"/>
      <c r="AH239" s="563"/>
      <c r="AI239" s="563"/>
      <c r="AJ239" s="564"/>
      <c r="AK239" s="118">
        <f>AD239+AE239+AF239+AH239+AI239</f>
        <v>214800</v>
      </c>
      <c r="AL239" s="563"/>
      <c r="AM239" s="563"/>
      <c r="AN239" s="563"/>
      <c r="AO239" s="564"/>
      <c r="AP239" s="563"/>
      <c r="AQ239" s="563"/>
      <c r="AR239" s="564"/>
      <c r="AS239" s="118">
        <f>AL239+AM239+AN239+AP239+AQ239</f>
        <v>0</v>
      </c>
      <c r="AT239" s="116">
        <f t="shared" ref="AT239" si="60">AC239+U239+M239+AK239+AS239</f>
        <v>214800</v>
      </c>
      <c r="AU239" s="548" t="s">
        <v>1948</v>
      </c>
      <c r="AV239" s="564">
        <v>2021</v>
      </c>
      <c r="AW239" s="111" t="s">
        <v>209</v>
      </c>
      <c r="AX239" s="548"/>
      <c r="AY239" s="548"/>
    </row>
    <row r="240" spans="1:51" s="237" customFormat="1" ht="29.25" customHeight="1">
      <c r="A240" s="695" t="s">
        <v>1980</v>
      </c>
      <c r="B240" s="678"/>
      <c r="C240" s="678"/>
      <c r="D240" s="678"/>
      <c r="E240" s="678"/>
      <c r="F240" s="678"/>
      <c r="G240" s="678"/>
      <c r="H240" s="678"/>
      <c r="I240" s="678"/>
      <c r="J240" s="678"/>
      <c r="K240" s="678"/>
      <c r="L240" s="678"/>
      <c r="M240" s="678"/>
      <c r="N240" s="678"/>
      <c r="O240" s="678"/>
      <c r="P240" s="678"/>
      <c r="Q240" s="678"/>
      <c r="R240" s="678"/>
      <c r="S240" s="678"/>
      <c r="T240" s="678"/>
      <c r="U240" s="678"/>
      <c r="V240" s="678"/>
      <c r="W240" s="678"/>
      <c r="X240" s="678"/>
      <c r="Y240" s="678"/>
      <c r="Z240" s="678"/>
      <c r="AA240" s="678"/>
      <c r="AB240" s="678"/>
      <c r="AC240" s="678"/>
      <c r="AD240" s="678"/>
      <c r="AE240" s="678"/>
      <c r="AF240" s="678"/>
      <c r="AG240" s="678"/>
      <c r="AH240" s="678"/>
      <c r="AI240" s="678"/>
      <c r="AJ240" s="678"/>
      <c r="AK240" s="678"/>
      <c r="AL240" s="678"/>
      <c r="AM240" s="678"/>
      <c r="AN240" s="678"/>
      <c r="AO240" s="678"/>
      <c r="AP240" s="678"/>
      <c r="AQ240" s="678"/>
      <c r="AR240" s="678"/>
      <c r="AS240" s="678"/>
      <c r="AT240" s="678"/>
      <c r="AU240" s="678"/>
      <c r="AV240" s="678"/>
      <c r="AW240" s="678"/>
      <c r="AX240" s="678"/>
      <c r="AY240" s="679"/>
    </row>
    <row r="241" spans="1:191" s="557" customFormat="1" ht="89.25" customHeight="1">
      <c r="A241" s="566" t="s">
        <v>1950</v>
      </c>
      <c r="B241" s="567" t="s">
        <v>1952</v>
      </c>
      <c r="C241" s="567" t="s">
        <v>314</v>
      </c>
      <c r="D241" s="111" t="s">
        <v>27</v>
      </c>
      <c r="E241" s="568" t="s">
        <v>1953</v>
      </c>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v>120000</v>
      </c>
      <c r="AE241" s="569"/>
      <c r="AF241" s="569"/>
      <c r="AG241" s="569"/>
      <c r="AH241" s="569"/>
      <c r="AI241" s="569"/>
      <c r="AJ241" s="569"/>
      <c r="AK241" s="184">
        <f>AD241+AE241+AF241+AH241+AI241</f>
        <v>120000</v>
      </c>
      <c r="AL241" s="569"/>
      <c r="AM241" s="569"/>
      <c r="AN241" s="569"/>
      <c r="AO241" s="569"/>
      <c r="AP241" s="569"/>
      <c r="AQ241" s="569"/>
      <c r="AR241" s="569"/>
      <c r="AS241" s="184">
        <f>AL241+AM241+AN241+AP241+AQ241</f>
        <v>0</v>
      </c>
      <c r="AT241" s="116">
        <f t="shared" ref="AT241" si="61">AC241+U241+M241+AK241+AS241</f>
        <v>120000</v>
      </c>
      <c r="AU241" s="567" t="s">
        <v>1954</v>
      </c>
      <c r="AV241" s="570">
        <v>2021</v>
      </c>
      <c r="AW241" s="111" t="s">
        <v>209</v>
      </c>
      <c r="AX241" s="569"/>
      <c r="AY241" s="569"/>
    </row>
    <row r="242" spans="1:191" s="557" customFormat="1" ht="28.5" customHeight="1">
      <c r="A242" s="695" t="s">
        <v>1980</v>
      </c>
      <c r="B242" s="728"/>
      <c r="C242" s="728"/>
      <c r="D242" s="728"/>
      <c r="E242" s="728"/>
      <c r="F242" s="728"/>
      <c r="G242" s="728"/>
      <c r="H242" s="728"/>
      <c r="I242" s="728"/>
      <c r="J242" s="728"/>
      <c r="K242" s="728"/>
      <c r="L242" s="728"/>
      <c r="M242" s="728"/>
      <c r="N242" s="728"/>
      <c r="O242" s="728"/>
      <c r="P242" s="728"/>
      <c r="Q242" s="728"/>
      <c r="R242" s="728"/>
      <c r="S242" s="728"/>
      <c r="T242" s="728"/>
      <c r="U242" s="728"/>
      <c r="V242" s="728"/>
      <c r="W242" s="728"/>
      <c r="X242" s="728"/>
      <c r="Y242" s="728"/>
      <c r="Z242" s="728"/>
      <c r="AA242" s="728"/>
      <c r="AB242" s="728"/>
      <c r="AC242" s="728"/>
      <c r="AD242" s="728"/>
      <c r="AE242" s="728"/>
      <c r="AF242" s="728"/>
      <c r="AG242" s="728"/>
      <c r="AH242" s="728"/>
      <c r="AI242" s="728"/>
      <c r="AJ242" s="728"/>
      <c r="AK242" s="728"/>
      <c r="AL242" s="728"/>
      <c r="AM242" s="728"/>
      <c r="AN242" s="728"/>
      <c r="AO242" s="728"/>
      <c r="AP242" s="728"/>
      <c r="AQ242" s="728"/>
      <c r="AR242" s="728"/>
      <c r="AS242" s="728"/>
      <c r="AT242" s="728"/>
      <c r="AU242" s="728"/>
      <c r="AV242" s="728"/>
      <c r="AW242" s="728"/>
      <c r="AX242" s="728"/>
      <c r="AY242" s="729"/>
    </row>
    <row r="243" spans="1:191" s="557" customFormat="1" ht="73.5" customHeight="1">
      <c r="A243" s="566" t="s">
        <v>1951</v>
      </c>
      <c r="B243" s="567" t="s">
        <v>1956</v>
      </c>
      <c r="C243" s="549" t="s">
        <v>181</v>
      </c>
      <c r="D243" s="111" t="s">
        <v>27</v>
      </c>
      <c r="E243" s="216" t="s">
        <v>545</v>
      </c>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v>20100</v>
      </c>
      <c r="AE243" s="569">
        <v>113900</v>
      </c>
      <c r="AF243" s="569"/>
      <c r="AG243" s="569"/>
      <c r="AH243" s="569"/>
      <c r="AI243" s="569"/>
      <c r="AJ243" s="569"/>
      <c r="AK243" s="184">
        <f>AD243+AE243+AF243+AH243+AI243</f>
        <v>134000</v>
      </c>
      <c r="AL243" s="569"/>
      <c r="AM243" s="569"/>
      <c r="AN243" s="569"/>
      <c r="AO243" s="569"/>
      <c r="AP243" s="569"/>
      <c r="AQ243" s="569"/>
      <c r="AR243" s="569"/>
      <c r="AS243" s="184">
        <f>AL243+AM243+AN243+AP243+AQ243</f>
        <v>0</v>
      </c>
      <c r="AT243" s="116">
        <f t="shared" ref="AT243" si="62">AC243+U243+M243+AK243+AS243</f>
        <v>134000</v>
      </c>
      <c r="AU243" s="567" t="s">
        <v>1968</v>
      </c>
      <c r="AV243" s="570">
        <v>2021</v>
      </c>
      <c r="AW243" s="111" t="s">
        <v>209</v>
      </c>
      <c r="AX243" s="569"/>
      <c r="AY243" s="569"/>
    </row>
    <row r="244" spans="1:191" s="557" customFormat="1" ht="34.5" customHeight="1">
      <c r="A244" s="695" t="s">
        <v>1980</v>
      </c>
      <c r="B244" s="728"/>
      <c r="C244" s="728"/>
      <c r="D244" s="728"/>
      <c r="E244" s="728"/>
      <c r="F244" s="728"/>
      <c r="G244" s="728"/>
      <c r="H244" s="728"/>
      <c r="I244" s="728"/>
      <c r="J244" s="728"/>
      <c r="K244" s="728"/>
      <c r="L244" s="728"/>
      <c r="M244" s="728"/>
      <c r="N244" s="728"/>
      <c r="O244" s="728"/>
      <c r="P244" s="728"/>
      <c r="Q244" s="728"/>
      <c r="R244" s="728"/>
      <c r="S244" s="728"/>
      <c r="T244" s="728"/>
      <c r="U244" s="728"/>
      <c r="V244" s="728"/>
      <c r="W244" s="728"/>
      <c r="X244" s="728"/>
      <c r="Y244" s="728"/>
      <c r="Z244" s="728"/>
      <c r="AA244" s="728"/>
      <c r="AB244" s="728"/>
      <c r="AC244" s="728"/>
      <c r="AD244" s="728"/>
      <c r="AE244" s="728"/>
      <c r="AF244" s="728"/>
      <c r="AG244" s="728"/>
      <c r="AH244" s="728"/>
      <c r="AI244" s="728"/>
      <c r="AJ244" s="728"/>
      <c r="AK244" s="728"/>
      <c r="AL244" s="728"/>
      <c r="AM244" s="728"/>
      <c r="AN244" s="728"/>
      <c r="AO244" s="728"/>
      <c r="AP244" s="728"/>
      <c r="AQ244" s="728"/>
      <c r="AR244" s="728"/>
      <c r="AS244" s="728"/>
      <c r="AT244" s="728"/>
      <c r="AU244" s="728"/>
      <c r="AV244" s="728"/>
      <c r="AW244" s="728"/>
      <c r="AX244" s="728"/>
      <c r="AY244" s="729"/>
    </row>
    <row r="245" spans="1:191" s="557" customFormat="1" ht="79.5" customHeight="1">
      <c r="A245" s="547" t="s">
        <v>1955</v>
      </c>
      <c r="B245" s="548" t="s">
        <v>1958</v>
      </c>
      <c r="C245" s="111" t="s">
        <v>287</v>
      </c>
      <c r="D245" s="111" t="s">
        <v>27</v>
      </c>
      <c r="E245" s="571" t="s">
        <v>1959</v>
      </c>
      <c r="F245" s="554"/>
      <c r="G245" s="554"/>
      <c r="H245" s="554"/>
      <c r="I245" s="547"/>
      <c r="J245" s="554"/>
      <c r="K245" s="554"/>
      <c r="L245" s="547"/>
      <c r="M245" s="554"/>
      <c r="N245" s="554"/>
      <c r="O245" s="554"/>
      <c r="P245" s="554"/>
      <c r="Q245" s="547"/>
      <c r="R245" s="554"/>
      <c r="S245" s="554"/>
      <c r="T245" s="547"/>
      <c r="U245" s="554"/>
      <c r="V245" s="554"/>
      <c r="W245" s="554"/>
      <c r="X245" s="554"/>
      <c r="Y245" s="547"/>
      <c r="Z245" s="554"/>
      <c r="AA245" s="554"/>
      <c r="AB245" s="547"/>
      <c r="AC245" s="554"/>
      <c r="AD245" s="555">
        <v>112000</v>
      </c>
      <c r="AE245" s="555"/>
      <c r="AF245" s="555"/>
      <c r="AG245" s="556"/>
      <c r="AH245" s="555"/>
      <c r="AI245" s="555"/>
      <c r="AJ245" s="556"/>
      <c r="AK245" s="184">
        <f>AD245+AE245+AF245+AH245+AI245</f>
        <v>112000</v>
      </c>
      <c r="AL245" s="555"/>
      <c r="AM245" s="555"/>
      <c r="AN245" s="555"/>
      <c r="AO245" s="556"/>
      <c r="AP245" s="555"/>
      <c r="AQ245" s="555"/>
      <c r="AR245" s="556"/>
      <c r="AS245" s="184">
        <f>AL245+AM245+AN245+AP245+AQ245</f>
        <v>0</v>
      </c>
      <c r="AT245" s="116">
        <f t="shared" ref="AT245" si="63">AC245+U245+M245+AK245+AS245</f>
        <v>112000</v>
      </c>
      <c r="AU245" s="548" t="s">
        <v>1969</v>
      </c>
      <c r="AV245" s="564">
        <v>2021</v>
      </c>
      <c r="AW245" s="111" t="s">
        <v>209</v>
      </c>
      <c r="AX245" s="547"/>
      <c r="AY245" s="547"/>
    </row>
    <row r="246" spans="1:191" s="557" customFormat="1" ht="25.5" customHeight="1">
      <c r="A246" s="695" t="s">
        <v>1980</v>
      </c>
      <c r="B246" s="728"/>
      <c r="C246" s="728"/>
      <c r="D246" s="728"/>
      <c r="E246" s="728"/>
      <c r="F246" s="728"/>
      <c r="G246" s="728"/>
      <c r="H246" s="728"/>
      <c r="I246" s="728"/>
      <c r="J246" s="728"/>
      <c r="K246" s="728"/>
      <c r="L246" s="728"/>
      <c r="M246" s="728"/>
      <c r="N246" s="728"/>
      <c r="O246" s="728"/>
      <c r="P246" s="728"/>
      <c r="Q246" s="728"/>
      <c r="R246" s="728"/>
      <c r="S246" s="728"/>
      <c r="T246" s="728"/>
      <c r="U246" s="728"/>
      <c r="V246" s="728"/>
      <c r="W246" s="728"/>
      <c r="X246" s="728"/>
      <c r="Y246" s="728"/>
      <c r="Z246" s="728"/>
      <c r="AA246" s="728"/>
      <c r="AB246" s="728"/>
      <c r="AC246" s="728"/>
      <c r="AD246" s="728"/>
      <c r="AE246" s="728"/>
      <c r="AF246" s="728"/>
      <c r="AG246" s="728"/>
      <c r="AH246" s="728"/>
      <c r="AI246" s="728"/>
      <c r="AJ246" s="728"/>
      <c r="AK246" s="728"/>
      <c r="AL246" s="728"/>
      <c r="AM246" s="728"/>
      <c r="AN246" s="728"/>
      <c r="AO246" s="728"/>
      <c r="AP246" s="728"/>
      <c r="AQ246" s="728"/>
      <c r="AR246" s="728"/>
      <c r="AS246" s="728"/>
      <c r="AT246" s="728"/>
      <c r="AU246" s="728"/>
      <c r="AV246" s="728"/>
      <c r="AW246" s="728"/>
      <c r="AX246" s="728"/>
      <c r="AY246" s="729"/>
    </row>
    <row r="247" spans="1:191" s="565" customFormat="1" ht="119.25" customHeight="1">
      <c r="A247" s="572" t="s">
        <v>1957</v>
      </c>
      <c r="B247" s="567" t="s">
        <v>1961</v>
      </c>
      <c r="C247" s="567" t="s">
        <v>268</v>
      </c>
      <c r="D247" s="567" t="s">
        <v>1960</v>
      </c>
      <c r="E247" s="567">
        <v>8.2902400000000007</v>
      </c>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v>13733</v>
      </c>
      <c r="AE247" s="567"/>
      <c r="AF247" s="567">
        <v>8459</v>
      </c>
      <c r="AG247" s="567" t="s">
        <v>98</v>
      </c>
      <c r="AH247" s="567"/>
      <c r="AI247" s="567"/>
      <c r="AJ247" s="567"/>
      <c r="AK247" s="184">
        <f>AD247+AE247+AF247+AH247+AI247</f>
        <v>22192</v>
      </c>
      <c r="AL247" s="567"/>
      <c r="AM247" s="567"/>
      <c r="AN247" s="567"/>
      <c r="AO247" s="567"/>
      <c r="AP247" s="567"/>
      <c r="AQ247" s="567"/>
      <c r="AR247" s="567"/>
      <c r="AS247" s="184">
        <f>AL247+AM247+AN247+AP247+AQ247</f>
        <v>0</v>
      </c>
      <c r="AT247" s="116">
        <f t="shared" ref="AT247" si="64">AC247+U247+M247+AK247+AS247</f>
        <v>22192</v>
      </c>
      <c r="AU247" s="567" t="s">
        <v>1967</v>
      </c>
      <c r="AV247" s="564">
        <v>2021</v>
      </c>
      <c r="AW247" s="111" t="s">
        <v>209</v>
      </c>
      <c r="AX247" s="567"/>
      <c r="AY247" s="567"/>
    </row>
    <row r="248" spans="1:191" s="557" customFormat="1" ht="25.5" customHeight="1">
      <c r="A248" s="695" t="s">
        <v>1980</v>
      </c>
      <c r="B248" s="730"/>
      <c r="C248" s="730"/>
      <c r="D248" s="730"/>
      <c r="E248" s="730"/>
      <c r="F248" s="730"/>
      <c r="G248" s="730"/>
      <c r="H248" s="730"/>
      <c r="I248" s="730"/>
      <c r="J248" s="730"/>
      <c r="K248" s="730"/>
      <c r="L248" s="730"/>
      <c r="M248" s="730"/>
      <c r="N248" s="730"/>
      <c r="O248" s="730"/>
      <c r="P248" s="730"/>
      <c r="Q248" s="730"/>
      <c r="R248" s="730"/>
      <c r="S248" s="730"/>
      <c r="T248" s="730"/>
      <c r="U248" s="730"/>
      <c r="V248" s="730"/>
      <c r="W248" s="730"/>
      <c r="X248" s="730"/>
      <c r="Y248" s="730"/>
      <c r="Z248" s="730"/>
      <c r="AA248" s="730"/>
      <c r="AB248" s="730"/>
      <c r="AC248" s="730"/>
      <c r="AD248" s="730"/>
      <c r="AE248" s="730"/>
      <c r="AF248" s="730"/>
      <c r="AG248" s="730"/>
      <c r="AH248" s="730"/>
      <c r="AI248" s="730"/>
      <c r="AJ248" s="730"/>
      <c r="AK248" s="730"/>
      <c r="AL248" s="730"/>
      <c r="AM248" s="730"/>
      <c r="AN248" s="730"/>
      <c r="AO248" s="730"/>
      <c r="AP248" s="730"/>
      <c r="AQ248" s="730"/>
      <c r="AR248" s="730"/>
      <c r="AS248" s="730"/>
      <c r="AT248" s="730"/>
      <c r="AU248" s="730"/>
      <c r="AV248" s="730"/>
      <c r="AW248" s="730"/>
      <c r="AX248" s="730"/>
      <c r="AY248" s="731"/>
    </row>
    <row r="249" spans="1:191" s="599" customFormat="1" ht="68.25" customHeight="1">
      <c r="A249" s="590" t="s">
        <v>1982</v>
      </c>
      <c r="B249" s="591" t="s">
        <v>1983</v>
      </c>
      <c r="C249" s="592" t="s">
        <v>287</v>
      </c>
      <c r="D249" s="590" t="s">
        <v>37</v>
      </c>
      <c r="E249" s="593" t="s">
        <v>300</v>
      </c>
      <c r="F249" s="594"/>
      <c r="G249" s="594"/>
      <c r="H249" s="594"/>
      <c r="I249" s="594"/>
      <c r="J249" s="594"/>
      <c r="K249" s="594"/>
      <c r="L249" s="594"/>
      <c r="M249" s="594"/>
      <c r="N249" s="594"/>
      <c r="O249" s="594"/>
      <c r="P249" s="594"/>
      <c r="Q249" s="594"/>
      <c r="R249" s="594"/>
      <c r="S249" s="594"/>
      <c r="T249" s="594"/>
      <c r="U249" s="594"/>
      <c r="V249" s="595"/>
      <c r="W249" s="595"/>
      <c r="X249" s="594"/>
      <c r="Y249" s="594"/>
      <c r="Z249" s="594"/>
      <c r="AA249" s="594"/>
      <c r="AB249" s="594"/>
      <c r="AC249" s="595"/>
      <c r="AD249" s="595">
        <v>100000</v>
      </c>
      <c r="AE249" s="595"/>
      <c r="AF249" s="594"/>
      <c r="AG249" s="594"/>
      <c r="AH249" s="594"/>
      <c r="AI249" s="594"/>
      <c r="AJ249" s="594"/>
      <c r="AK249" s="595">
        <f>SUM(AD249:AF249)</f>
        <v>100000</v>
      </c>
      <c r="AL249" s="595"/>
      <c r="AM249" s="595"/>
      <c r="AN249" s="594"/>
      <c r="AO249" s="594"/>
      <c r="AP249" s="594"/>
      <c r="AQ249" s="594"/>
      <c r="AR249" s="594"/>
      <c r="AS249" s="595">
        <f>SUM(AL249:AN249)</f>
        <v>0</v>
      </c>
      <c r="AT249" s="116">
        <f t="shared" ref="AT249" si="65">AC249+U249+M249+AK249+AS249</f>
        <v>100000</v>
      </c>
      <c r="AU249" s="596" t="s">
        <v>1984</v>
      </c>
      <c r="AV249" s="596">
        <v>2021</v>
      </c>
      <c r="AW249" s="596" t="s">
        <v>32</v>
      </c>
      <c r="AX249" s="596"/>
      <c r="AY249" s="596"/>
      <c r="AZ249" s="597"/>
      <c r="BA249" s="597"/>
      <c r="BB249" s="597"/>
      <c r="BC249" s="597"/>
      <c r="BD249" s="597"/>
      <c r="BE249" s="597"/>
      <c r="BF249" s="597"/>
      <c r="BG249" s="597"/>
      <c r="BH249" s="597"/>
      <c r="BI249" s="597"/>
      <c r="BJ249" s="597"/>
      <c r="BK249" s="597"/>
      <c r="BL249" s="597"/>
      <c r="BM249" s="597"/>
      <c r="BN249" s="597"/>
      <c r="BO249" s="597"/>
      <c r="BP249" s="597"/>
      <c r="BQ249" s="597"/>
      <c r="BR249" s="597"/>
      <c r="BS249" s="597"/>
      <c r="BT249" s="597"/>
      <c r="BU249" s="597"/>
      <c r="BV249" s="597"/>
      <c r="BW249" s="597"/>
      <c r="BX249" s="597"/>
      <c r="BY249" s="597"/>
      <c r="BZ249" s="597"/>
      <c r="CA249" s="597"/>
      <c r="CB249" s="597"/>
      <c r="CC249" s="597"/>
      <c r="CD249" s="597"/>
      <c r="CE249" s="597"/>
      <c r="CF249" s="597"/>
      <c r="CG249" s="597"/>
      <c r="CH249" s="597"/>
      <c r="CI249" s="597"/>
      <c r="CJ249" s="597"/>
      <c r="CK249" s="597"/>
      <c r="CL249" s="597"/>
      <c r="CM249" s="597"/>
      <c r="CN249" s="597"/>
      <c r="CO249" s="597"/>
      <c r="CP249" s="597"/>
      <c r="CQ249" s="597"/>
      <c r="CR249" s="597"/>
      <c r="CS249" s="597"/>
      <c r="CT249" s="597"/>
      <c r="CU249" s="597"/>
      <c r="CV249" s="597"/>
      <c r="CW249" s="597"/>
      <c r="CX249" s="597"/>
      <c r="CY249" s="597"/>
      <c r="CZ249" s="597"/>
      <c r="DA249" s="597"/>
      <c r="DB249" s="597"/>
      <c r="DC249" s="597"/>
      <c r="DD249" s="597"/>
      <c r="DE249" s="597"/>
      <c r="DF249" s="597"/>
      <c r="DG249" s="597"/>
      <c r="DH249" s="597"/>
      <c r="DI249" s="597"/>
      <c r="DJ249" s="597"/>
      <c r="DK249" s="597"/>
      <c r="DL249" s="597"/>
      <c r="DM249" s="597"/>
      <c r="DN249" s="597"/>
      <c r="DO249" s="597"/>
      <c r="DP249" s="597"/>
      <c r="DQ249" s="597"/>
      <c r="DR249" s="597"/>
      <c r="DS249" s="597"/>
      <c r="DT249" s="597"/>
      <c r="DU249" s="597"/>
      <c r="DV249" s="597"/>
      <c r="DW249" s="597"/>
      <c r="DX249" s="597"/>
      <c r="DY249" s="597"/>
      <c r="DZ249" s="597"/>
      <c r="EA249" s="597"/>
      <c r="EB249" s="597"/>
      <c r="EC249" s="597"/>
      <c r="ED249" s="597"/>
      <c r="EE249" s="597"/>
      <c r="EF249" s="597"/>
      <c r="EG249" s="597"/>
      <c r="EH249" s="597"/>
      <c r="EI249" s="597"/>
      <c r="EJ249" s="597"/>
      <c r="EK249" s="597"/>
      <c r="EL249" s="597"/>
      <c r="EM249" s="597"/>
      <c r="EN249" s="597"/>
      <c r="EO249" s="597"/>
      <c r="EP249" s="597"/>
      <c r="EQ249" s="597"/>
      <c r="ER249" s="597"/>
      <c r="ES249" s="597"/>
      <c r="ET249" s="597"/>
      <c r="EU249" s="597"/>
      <c r="EV249" s="597"/>
      <c r="EW249" s="597"/>
      <c r="EX249" s="597"/>
      <c r="EY249" s="597"/>
      <c r="EZ249" s="597"/>
      <c r="FA249" s="597"/>
      <c r="FB249" s="597"/>
      <c r="FC249" s="597"/>
      <c r="FD249" s="597"/>
      <c r="FE249" s="597"/>
      <c r="FF249" s="597"/>
      <c r="FG249" s="597"/>
      <c r="FH249" s="597"/>
      <c r="FI249" s="597"/>
      <c r="FJ249" s="597"/>
      <c r="FK249" s="597"/>
      <c r="FL249" s="597"/>
      <c r="FM249" s="597"/>
      <c r="FN249" s="597"/>
      <c r="FO249" s="597"/>
      <c r="FP249" s="597"/>
      <c r="FQ249" s="597"/>
      <c r="FR249" s="597"/>
      <c r="FS249" s="597"/>
      <c r="FT249" s="597"/>
      <c r="FU249" s="597"/>
      <c r="FV249" s="597"/>
      <c r="FW249" s="597"/>
      <c r="FX249" s="597"/>
      <c r="FY249" s="597"/>
      <c r="FZ249" s="597"/>
      <c r="GA249" s="597"/>
      <c r="GB249" s="597"/>
      <c r="GC249" s="597"/>
      <c r="GD249" s="597"/>
      <c r="GE249" s="597"/>
      <c r="GF249" s="597"/>
      <c r="GG249" s="597"/>
      <c r="GH249" s="597"/>
      <c r="GI249" s="598"/>
    </row>
    <row r="250" spans="1:191" s="151" customFormat="1" ht="25.5" customHeight="1">
      <c r="A250" s="726" t="s">
        <v>1985</v>
      </c>
      <c r="B250" s="727"/>
      <c r="C250" s="727"/>
      <c r="D250" s="727"/>
      <c r="E250" s="727"/>
      <c r="F250" s="727"/>
      <c r="G250" s="727"/>
      <c r="H250" s="727"/>
      <c r="I250" s="727"/>
      <c r="J250" s="727"/>
      <c r="K250" s="727"/>
      <c r="L250" s="727"/>
      <c r="M250" s="727"/>
      <c r="N250" s="727"/>
      <c r="O250" s="727"/>
      <c r="P250" s="727"/>
      <c r="Q250" s="727"/>
      <c r="R250" s="727"/>
      <c r="S250" s="727"/>
      <c r="T250" s="727"/>
      <c r="U250" s="727"/>
      <c r="V250" s="727"/>
      <c r="W250" s="727"/>
      <c r="X250" s="727"/>
      <c r="Y250" s="727"/>
      <c r="Z250" s="727"/>
      <c r="AA250" s="727"/>
      <c r="AB250" s="727"/>
      <c r="AC250" s="727"/>
      <c r="AD250" s="727"/>
      <c r="AE250" s="727"/>
      <c r="AF250" s="727"/>
      <c r="AG250" s="727"/>
      <c r="AH250" s="727"/>
      <c r="AI250" s="727"/>
      <c r="AJ250" s="727"/>
      <c r="AK250" s="727"/>
      <c r="AL250" s="727"/>
      <c r="AM250" s="727"/>
      <c r="AN250" s="727"/>
      <c r="AO250" s="727"/>
      <c r="AP250" s="727"/>
      <c r="AQ250" s="727"/>
      <c r="AR250" s="727"/>
      <c r="AS250" s="727"/>
      <c r="AT250" s="727"/>
      <c r="AU250" s="727"/>
      <c r="AV250" s="727"/>
      <c r="AW250" s="727"/>
      <c r="AX250" s="727"/>
      <c r="AY250" s="727"/>
      <c r="AZ250" s="600"/>
      <c r="BA250" s="600"/>
      <c r="BB250" s="600"/>
      <c r="BC250" s="600"/>
      <c r="BD250" s="600"/>
      <c r="BE250" s="600"/>
      <c r="BF250" s="600"/>
      <c r="BG250" s="600"/>
      <c r="BH250" s="600"/>
      <c r="BI250" s="600"/>
      <c r="BJ250" s="600"/>
      <c r="BK250" s="600"/>
      <c r="BL250" s="600"/>
      <c r="BM250" s="600"/>
      <c r="BN250" s="600"/>
      <c r="BO250" s="600"/>
      <c r="BP250" s="600"/>
      <c r="BQ250" s="600"/>
      <c r="BR250" s="600"/>
      <c r="BS250" s="600"/>
      <c r="BT250" s="600"/>
      <c r="BU250" s="600"/>
      <c r="BV250" s="600"/>
      <c r="BW250" s="600"/>
      <c r="BX250" s="600"/>
      <c r="BY250" s="600"/>
      <c r="BZ250" s="600"/>
      <c r="CA250" s="600"/>
      <c r="CB250" s="600"/>
      <c r="CC250" s="600"/>
      <c r="CD250" s="600"/>
      <c r="CE250" s="600"/>
      <c r="CF250" s="600"/>
      <c r="CG250" s="600"/>
      <c r="CH250" s="600"/>
      <c r="CI250" s="600"/>
      <c r="CJ250" s="600"/>
      <c r="CK250" s="600"/>
      <c r="CL250" s="600"/>
      <c r="CM250" s="600"/>
      <c r="CN250" s="600"/>
      <c r="CO250" s="600"/>
      <c r="CP250" s="600"/>
      <c r="CQ250" s="600"/>
      <c r="CR250" s="600"/>
      <c r="CS250" s="600"/>
      <c r="CT250" s="600"/>
      <c r="CU250" s="600"/>
      <c r="CV250" s="600"/>
      <c r="CW250" s="600"/>
      <c r="CX250" s="600"/>
      <c r="CY250" s="600"/>
      <c r="CZ250" s="600"/>
      <c r="DA250" s="600"/>
      <c r="DB250" s="600"/>
      <c r="DC250" s="600"/>
      <c r="DD250" s="600"/>
      <c r="DE250" s="600"/>
      <c r="DF250" s="600"/>
      <c r="DG250" s="600"/>
      <c r="DH250" s="600"/>
      <c r="DI250" s="600"/>
      <c r="DJ250" s="600"/>
      <c r="DK250" s="600"/>
      <c r="DL250" s="600"/>
      <c r="DM250" s="600"/>
      <c r="DN250" s="600"/>
      <c r="DO250" s="600"/>
      <c r="DP250" s="600"/>
      <c r="DQ250" s="600"/>
      <c r="DR250" s="600"/>
      <c r="DS250" s="600"/>
      <c r="DT250" s="600"/>
      <c r="DU250" s="600"/>
      <c r="DV250" s="600"/>
      <c r="DW250" s="600"/>
      <c r="DX250" s="600"/>
      <c r="DY250" s="600"/>
      <c r="DZ250" s="600"/>
      <c r="EA250" s="600"/>
      <c r="EB250" s="600"/>
      <c r="EC250" s="600"/>
      <c r="ED250" s="600"/>
      <c r="EE250" s="600"/>
      <c r="EF250" s="600"/>
      <c r="EG250" s="600"/>
      <c r="EH250" s="600"/>
      <c r="EI250" s="600"/>
      <c r="EJ250" s="600"/>
      <c r="EK250" s="600"/>
      <c r="EL250" s="600"/>
      <c r="EM250" s="600"/>
      <c r="EN250" s="600"/>
      <c r="EO250" s="600"/>
      <c r="EP250" s="600"/>
      <c r="EQ250" s="600"/>
      <c r="ER250" s="600"/>
      <c r="ES250" s="600"/>
      <c r="ET250" s="600"/>
      <c r="EU250" s="600"/>
      <c r="EV250" s="600"/>
      <c r="EW250" s="600"/>
      <c r="EX250" s="600"/>
      <c r="EY250" s="600"/>
      <c r="EZ250" s="600"/>
      <c r="FA250" s="600"/>
      <c r="FB250" s="600"/>
      <c r="FC250" s="600"/>
      <c r="FD250" s="600"/>
      <c r="FE250" s="600"/>
      <c r="FF250" s="600"/>
      <c r="FG250" s="600"/>
      <c r="FH250" s="600"/>
      <c r="FI250" s="600"/>
      <c r="FJ250" s="600"/>
      <c r="FK250" s="600"/>
      <c r="FL250" s="600"/>
      <c r="FM250" s="600"/>
      <c r="FN250" s="600"/>
      <c r="FO250" s="600"/>
      <c r="FP250" s="600"/>
      <c r="FQ250" s="600"/>
      <c r="FR250" s="600"/>
      <c r="FS250" s="600"/>
      <c r="FT250" s="600"/>
      <c r="FU250" s="600"/>
      <c r="FV250" s="600"/>
      <c r="FW250" s="600"/>
      <c r="FX250" s="600"/>
      <c r="FY250" s="600"/>
      <c r="FZ250" s="600"/>
      <c r="GA250" s="600"/>
      <c r="GB250" s="600"/>
      <c r="GC250" s="600"/>
      <c r="GD250" s="600"/>
      <c r="GE250" s="600"/>
      <c r="GF250" s="600"/>
      <c r="GG250" s="600"/>
      <c r="GH250" s="600"/>
    </row>
    <row r="251" spans="1:191" s="604" customFormat="1" ht="108.75" customHeight="1">
      <c r="A251" s="587" t="s">
        <v>1986</v>
      </c>
      <c r="B251" s="591" t="s">
        <v>1987</v>
      </c>
      <c r="C251" s="111" t="s">
        <v>181</v>
      </c>
      <c r="D251" s="587" t="s">
        <v>37</v>
      </c>
      <c r="E251" s="601" t="s">
        <v>545</v>
      </c>
      <c r="F251" s="602"/>
      <c r="G251" s="602"/>
      <c r="H251" s="602"/>
      <c r="I251" s="602"/>
      <c r="J251" s="602"/>
      <c r="K251" s="602"/>
      <c r="L251" s="602"/>
      <c r="M251" s="602"/>
      <c r="N251" s="602"/>
      <c r="O251" s="602"/>
      <c r="P251" s="602"/>
      <c r="Q251" s="602"/>
      <c r="R251" s="602"/>
      <c r="S251" s="602"/>
      <c r="T251" s="602"/>
      <c r="U251" s="602"/>
      <c r="V251" s="603"/>
      <c r="X251" s="602"/>
      <c r="Y251" s="602"/>
      <c r="Z251" s="602"/>
      <c r="AA251" s="602"/>
      <c r="AB251" s="602"/>
      <c r="AC251" s="603"/>
      <c r="AD251" s="603"/>
      <c r="AE251" s="603">
        <v>914453</v>
      </c>
      <c r="AF251" s="602"/>
      <c r="AG251" s="602"/>
      <c r="AH251" s="602"/>
      <c r="AI251" s="602"/>
      <c r="AJ251" s="602"/>
      <c r="AK251" s="603">
        <f>SUM(AD251:AF251)</f>
        <v>914453</v>
      </c>
      <c r="AL251" s="603"/>
      <c r="AM251" s="603"/>
      <c r="AN251" s="602"/>
      <c r="AO251" s="602"/>
      <c r="AP251" s="602"/>
      <c r="AQ251" s="602"/>
      <c r="AR251" s="602"/>
      <c r="AS251" s="603">
        <f>SUM(AL251:AN251)</f>
        <v>0</v>
      </c>
      <c r="AT251" s="116">
        <f t="shared" ref="AT251" si="66">AC251+U251+M251+AK251+AS251</f>
        <v>914453</v>
      </c>
      <c r="AU251" s="605" t="s">
        <v>1988</v>
      </c>
      <c r="AV251" s="605" t="s">
        <v>1989</v>
      </c>
      <c r="AW251" s="605" t="s">
        <v>32</v>
      </c>
      <c r="AX251" s="605"/>
      <c r="AY251" s="605"/>
      <c r="AZ251" s="606"/>
      <c r="BA251" s="606"/>
      <c r="BB251" s="606"/>
      <c r="BC251" s="606"/>
      <c r="BD251" s="606"/>
      <c r="BE251" s="606"/>
      <c r="BF251" s="606"/>
      <c r="BG251" s="606"/>
      <c r="BH251" s="606"/>
      <c r="BI251" s="606"/>
      <c r="BJ251" s="606"/>
      <c r="BK251" s="606"/>
      <c r="BL251" s="606"/>
      <c r="BM251" s="606"/>
      <c r="BN251" s="606"/>
      <c r="BO251" s="606"/>
      <c r="BP251" s="606"/>
      <c r="BQ251" s="606"/>
      <c r="BR251" s="606"/>
      <c r="BS251" s="606"/>
      <c r="BT251" s="606"/>
      <c r="BU251" s="606"/>
      <c r="BV251" s="606"/>
      <c r="BW251" s="606"/>
      <c r="BX251" s="606"/>
      <c r="BY251" s="606"/>
      <c r="BZ251" s="606"/>
      <c r="CA251" s="606"/>
      <c r="CB251" s="606"/>
      <c r="CC251" s="606"/>
      <c r="CD251" s="606"/>
      <c r="CE251" s="606"/>
      <c r="CF251" s="606"/>
      <c r="CG251" s="606"/>
      <c r="CH251" s="606"/>
      <c r="CI251" s="606"/>
      <c r="CJ251" s="606"/>
      <c r="CK251" s="606"/>
      <c r="CL251" s="606"/>
      <c r="CM251" s="606"/>
      <c r="CN251" s="606"/>
      <c r="CO251" s="606"/>
      <c r="CP251" s="606"/>
      <c r="CQ251" s="606"/>
      <c r="CR251" s="606"/>
      <c r="CS251" s="606"/>
      <c r="CT251" s="606"/>
      <c r="CU251" s="606"/>
      <c r="CV251" s="606"/>
      <c r="CW251" s="606"/>
      <c r="CX251" s="606"/>
      <c r="CY251" s="606"/>
      <c r="CZ251" s="606"/>
      <c r="DA251" s="606"/>
      <c r="DB251" s="606"/>
      <c r="DC251" s="606"/>
      <c r="DD251" s="606"/>
      <c r="DE251" s="606"/>
      <c r="DF251" s="606"/>
      <c r="DG251" s="606"/>
      <c r="DH251" s="606"/>
      <c r="DI251" s="606"/>
      <c r="DJ251" s="606"/>
      <c r="DK251" s="606"/>
      <c r="DL251" s="606"/>
      <c r="DM251" s="606"/>
      <c r="DN251" s="606"/>
      <c r="DO251" s="606"/>
      <c r="DP251" s="606"/>
      <c r="DQ251" s="606"/>
      <c r="DR251" s="606"/>
      <c r="DS251" s="606"/>
      <c r="DT251" s="606"/>
      <c r="DU251" s="606"/>
      <c r="DV251" s="606"/>
      <c r="DW251" s="606"/>
      <c r="DX251" s="606"/>
      <c r="DY251" s="606"/>
      <c r="DZ251" s="606"/>
      <c r="EA251" s="606"/>
      <c r="EB251" s="606"/>
      <c r="EC251" s="606"/>
      <c r="ED251" s="606"/>
      <c r="EE251" s="606"/>
      <c r="EF251" s="606"/>
      <c r="EG251" s="606"/>
      <c r="EH251" s="606"/>
      <c r="EI251" s="606"/>
      <c r="EJ251" s="606"/>
      <c r="EK251" s="606"/>
      <c r="EL251" s="606"/>
      <c r="EM251" s="606"/>
      <c r="EN251" s="606"/>
      <c r="EO251" s="606"/>
      <c r="EP251" s="606"/>
      <c r="EQ251" s="606"/>
      <c r="ER251" s="606"/>
      <c r="ES251" s="606"/>
      <c r="ET251" s="606"/>
      <c r="EU251" s="606"/>
      <c r="EV251" s="606"/>
      <c r="EW251" s="606"/>
      <c r="EX251" s="606"/>
      <c r="EY251" s="606"/>
      <c r="EZ251" s="606"/>
      <c r="FA251" s="606"/>
      <c r="FB251" s="606"/>
      <c r="FC251" s="606"/>
      <c r="FD251" s="606"/>
      <c r="FE251" s="606"/>
      <c r="FF251" s="606"/>
      <c r="FG251" s="606"/>
      <c r="FH251" s="606"/>
      <c r="FI251" s="606"/>
      <c r="FJ251" s="606"/>
      <c r="FK251" s="606"/>
      <c r="FL251" s="606"/>
      <c r="FM251" s="606"/>
      <c r="FN251" s="606"/>
      <c r="FO251" s="606"/>
      <c r="FP251" s="606"/>
      <c r="FQ251" s="606"/>
      <c r="FR251" s="606"/>
      <c r="FS251" s="606"/>
      <c r="FT251" s="606"/>
      <c r="FU251" s="606"/>
      <c r="FV251" s="606"/>
      <c r="FW251" s="606"/>
      <c r="FX251" s="606"/>
      <c r="FY251" s="606"/>
      <c r="FZ251" s="606"/>
      <c r="GA251" s="606"/>
      <c r="GB251" s="606"/>
      <c r="GC251" s="606"/>
      <c r="GD251" s="606"/>
      <c r="GE251" s="606"/>
      <c r="GF251" s="606"/>
      <c r="GG251" s="606"/>
      <c r="GH251" s="606"/>
      <c r="GI251" s="607"/>
    </row>
    <row r="252" spans="1:191" s="606" customFormat="1" ht="31.5" customHeight="1">
      <c r="A252" s="724" t="s">
        <v>1985</v>
      </c>
      <c r="B252" s="732"/>
      <c r="C252" s="732"/>
      <c r="D252" s="732"/>
      <c r="E252" s="732"/>
      <c r="F252" s="732"/>
      <c r="G252" s="732"/>
      <c r="H252" s="732"/>
      <c r="I252" s="732"/>
      <c r="J252" s="732"/>
      <c r="K252" s="732"/>
      <c r="L252" s="732"/>
      <c r="M252" s="732"/>
      <c r="N252" s="732"/>
      <c r="O252" s="732"/>
      <c r="P252" s="732"/>
      <c r="Q252" s="732"/>
      <c r="R252" s="732"/>
      <c r="S252" s="732"/>
      <c r="T252" s="732"/>
      <c r="U252" s="732"/>
      <c r="V252" s="732"/>
      <c r="W252" s="732"/>
      <c r="X252" s="732"/>
      <c r="Y252" s="732"/>
      <c r="Z252" s="732"/>
      <c r="AA252" s="732"/>
      <c r="AB252" s="732"/>
      <c r="AC252" s="732"/>
      <c r="AD252" s="732"/>
      <c r="AE252" s="732"/>
      <c r="AF252" s="732"/>
      <c r="AG252" s="732"/>
      <c r="AH252" s="732"/>
      <c r="AI252" s="732"/>
      <c r="AJ252" s="732"/>
      <c r="AK252" s="732"/>
      <c r="AL252" s="732"/>
      <c r="AM252" s="732"/>
      <c r="AN252" s="732"/>
      <c r="AO252" s="732"/>
      <c r="AP252" s="732"/>
      <c r="AQ252" s="732"/>
      <c r="AR252" s="732"/>
      <c r="AS252" s="732"/>
      <c r="AT252" s="732"/>
      <c r="AU252" s="732"/>
      <c r="AV252" s="732"/>
      <c r="AW252" s="732"/>
      <c r="AX252" s="732"/>
      <c r="AY252" s="732"/>
    </row>
    <row r="253" spans="1:191" s="70" customFormat="1" ht="234.75" customHeight="1">
      <c r="A253" s="109" t="s">
        <v>2000</v>
      </c>
      <c r="B253" s="222" t="s">
        <v>2001</v>
      </c>
      <c r="C253" s="811" t="s">
        <v>268</v>
      </c>
      <c r="D253" s="617" t="s">
        <v>37</v>
      </c>
      <c r="E253" s="538" t="s">
        <v>106</v>
      </c>
      <c r="F253" s="138"/>
      <c r="G253" s="138"/>
      <c r="H253" s="138"/>
      <c r="I253" s="214"/>
      <c r="J253" s="138"/>
      <c r="K253" s="138"/>
      <c r="L253" s="138"/>
      <c r="M253" s="184">
        <f>F253+G253+H253+J253+K253</f>
        <v>0</v>
      </c>
      <c r="N253" s="138"/>
      <c r="O253" s="138"/>
      <c r="P253" s="138"/>
      <c r="Q253" s="214"/>
      <c r="R253" s="138"/>
      <c r="S253" s="138"/>
      <c r="T253" s="138"/>
      <c r="U253" s="184">
        <f>N253+O253+P253+R253+S253</f>
        <v>0</v>
      </c>
      <c r="V253" s="812"/>
      <c r="W253" s="138"/>
      <c r="X253" s="138"/>
      <c r="Y253" s="214"/>
      <c r="Z253" s="138"/>
      <c r="AA253" s="138"/>
      <c r="AB253" s="138"/>
      <c r="AC253" s="184"/>
      <c r="AD253" s="619">
        <f>4388+53658.7</f>
        <v>58046.7</v>
      </c>
      <c r="AE253" s="138"/>
      <c r="AF253" s="138"/>
      <c r="AG253" s="214"/>
      <c r="AH253" s="138">
        <v>304065.98</v>
      </c>
      <c r="AI253" s="138"/>
      <c r="AJ253" s="138"/>
      <c r="AK253" s="184">
        <f>SUM(AD253:AF253,AH253,AI253)</f>
        <v>362112.68</v>
      </c>
      <c r="AL253" s="813">
        <v>368142</v>
      </c>
      <c r="AM253" s="228"/>
      <c r="AN253" s="228"/>
      <c r="AO253" s="265"/>
      <c r="AP253" s="813">
        <v>203123</v>
      </c>
      <c r="AQ253" s="138"/>
      <c r="AR253" s="138"/>
      <c r="AS253" s="184">
        <f>AL253+AM253+AN253+AP253+AQ253</f>
        <v>571265</v>
      </c>
      <c r="AT253" s="138">
        <f t="shared" ref="AT253" si="67">AC253+U253+M253+AK253+AS253</f>
        <v>933377.67999999993</v>
      </c>
      <c r="AU253" s="814" t="s">
        <v>2088</v>
      </c>
      <c r="AV253" s="135" t="s">
        <v>1907</v>
      </c>
      <c r="AW253" s="815" t="s">
        <v>2016</v>
      </c>
      <c r="AX253" s="142"/>
      <c r="AY253" s="142"/>
    </row>
    <row r="254" spans="1:191" s="70" customFormat="1" ht="43.5" customHeight="1">
      <c r="A254" s="810" t="s">
        <v>2093</v>
      </c>
      <c r="B254" s="732"/>
      <c r="C254" s="732"/>
      <c r="D254" s="732"/>
      <c r="E254" s="732"/>
      <c r="F254" s="732"/>
      <c r="G254" s="732"/>
      <c r="H254" s="732"/>
      <c r="I254" s="732"/>
      <c r="J254" s="732"/>
      <c r="K254" s="732"/>
      <c r="L254" s="732"/>
      <c r="M254" s="732"/>
      <c r="N254" s="732"/>
      <c r="O254" s="732"/>
      <c r="P254" s="732"/>
      <c r="Q254" s="732"/>
      <c r="R254" s="732"/>
      <c r="S254" s="732"/>
      <c r="T254" s="732"/>
      <c r="U254" s="732"/>
      <c r="V254" s="732"/>
      <c r="W254" s="732"/>
      <c r="X254" s="732"/>
      <c r="Y254" s="732"/>
      <c r="Z254" s="732"/>
      <c r="AA254" s="732"/>
      <c r="AB254" s="732"/>
      <c r="AC254" s="732"/>
      <c r="AD254" s="732"/>
      <c r="AE254" s="732"/>
      <c r="AF254" s="732"/>
      <c r="AG254" s="732"/>
      <c r="AH254" s="732"/>
      <c r="AI254" s="732"/>
      <c r="AJ254" s="732"/>
      <c r="AK254" s="732"/>
      <c r="AL254" s="732"/>
      <c r="AM254" s="732"/>
      <c r="AN254" s="732"/>
      <c r="AO254" s="732"/>
      <c r="AP254" s="732"/>
      <c r="AQ254" s="732"/>
      <c r="AR254" s="732"/>
      <c r="AS254" s="732"/>
      <c r="AT254" s="732"/>
      <c r="AU254" s="732"/>
      <c r="AV254" s="732"/>
      <c r="AW254" s="732"/>
      <c r="AX254" s="732"/>
      <c r="AY254" s="732"/>
    </row>
    <row r="255" spans="1:191" s="618" customFormat="1" ht="234.75" customHeight="1">
      <c r="A255" s="109" t="s">
        <v>2006</v>
      </c>
      <c r="B255" s="617" t="s">
        <v>2007</v>
      </c>
      <c r="C255" s="111" t="s">
        <v>181</v>
      </c>
      <c r="D255" s="617" t="s">
        <v>37</v>
      </c>
      <c r="E255" s="601" t="s">
        <v>2008</v>
      </c>
      <c r="F255" s="138"/>
      <c r="G255" s="138"/>
      <c r="H255" s="138"/>
      <c r="I255" s="214"/>
      <c r="J255" s="138"/>
      <c r="K255" s="138"/>
      <c r="L255" s="138"/>
      <c r="M255" s="184">
        <f>F255+G255+H255+J255+K255</f>
        <v>0</v>
      </c>
      <c r="N255" s="138"/>
      <c r="O255" s="138"/>
      <c r="P255" s="138"/>
      <c r="Q255" s="214"/>
      <c r="R255" s="138"/>
      <c r="S255" s="138"/>
      <c r="T255" s="138"/>
      <c r="U255" s="184">
        <f>N255+O255+P255+R255+S255</f>
        <v>0</v>
      </c>
      <c r="W255" s="138"/>
      <c r="X255" s="138"/>
      <c r="Y255" s="214"/>
      <c r="Z255" s="138"/>
      <c r="AA255" s="138"/>
      <c r="AB255" s="138"/>
      <c r="AC255" s="184"/>
      <c r="AD255" s="619">
        <v>5000</v>
      </c>
      <c r="AE255" s="138"/>
      <c r="AF255" s="138"/>
      <c r="AG255" s="214"/>
      <c r="AH255" s="138"/>
      <c r="AI255" s="138"/>
      <c r="AJ255" s="138"/>
      <c r="AK255" s="184">
        <f>SUM(AD255:AF255,AH255,AI255)</f>
        <v>5000</v>
      </c>
      <c r="AL255" s="619"/>
      <c r="AM255" s="138"/>
      <c r="AN255" s="138"/>
      <c r="AO255" s="214"/>
      <c r="AP255" s="138"/>
      <c r="AQ255" s="138"/>
      <c r="AR255" s="138"/>
      <c r="AS255" s="184">
        <f>SUM(AL255:AN255,AP255,AQ255)</f>
        <v>0</v>
      </c>
      <c r="AT255" s="116">
        <f t="shared" ref="AT255" si="68">AC255+U255+M255+AK255+AS255</f>
        <v>5000</v>
      </c>
      <c r="AU255" s="620" t="s">
        <v>2009</v>
      </c>
      <c r="AV255" s="135" t="s">
        <v>1907</v>
      </c>
      <c r="AW255" s="111" t="s">
        <v>32</v>
      </c>
      <c r="AX255" s="142"/>
      <c r="AY255" s="142"/>
    </row>
    <row r="256" spans="1:191" s="618" customFormat="1" ht="25.5" customHeight="1">
      <c r="A256" s="733" t="s">
        <v>2010</v>
      </c>
      <c r="B256" s="734"/>
      <c r="C256" s="734"/>
      <c r="D256" s="734"/>
      <c r="E256" s="734"/>
      <c r="F256" s="734"/>
      <c r="G256" s="734"/>
      <c r="H256" s="734"/>
      <c r="I256" s="734"/>
      <c r="J256" s="734"/>
      <c r="K256" s="734"/>
      <c r="L256" s="734"/>
      <c r="M256" s="734"/>
      <c r="N256" s="734"/>
      <c r="O256" s="734"/>
      <c r="P256" s="734"/>
      <c r="Q256" s="734"/>
      <c r="R256" s="734"/>
      <c r="S256" s="734"/>
      <c r="T256" s="734"/>
      <c r="U256" s="734"/>
      <c r="V256" s="734"/>
      <c r="W256" s="734"/>
      <c r="X256" s="734"/>
      <c r="Y256" s="734"/>
      <c r="Z256" s="734"/>
      <c r="AA256" s="734"/>
      <c r="AB256" s="734"/>
      <c r="AC256" s="734"/>
      <c r="AD256" s="734"/>
      <c r="AE256" s="734"/>
      <c r="AF256" s="734"/>
      <c r="AG256" s="734"/>
      <c r="AH256" s="734"/>
      <c r="AI256" s="734"/>
      <c r="AJ256" s="734"/>
      <c r="AK256" s="734"/>
      <c r="AL256" s="734"/>
      <c r="AM256" s="734"/>
      <c r="AN256" s="734"/>
      <c r="AO256" s="734"/>
      <c r="AP256" s="734"/>
      <c r="AQ256" s="734"/>
      <c r="AR256" s="734"/>
      <c r="AS256" s="734"/>
      <c r="AT256" s="734"/>
      <c r="AU256" s="734"/>
      <c r="AV256" s="734"/>
      <c r="AW256" s="734"/>
      <c r="AX256" s="734"/>
      <c r="AY256" s="734"/>
    </row>
    <row r="257" spans="1:56" s="618" customFormat="1" ht="234.75" customHeight="1">
      <c r="A257" s="109" t="s">
        <v>2011</v>
      </c>
      <c r="B257" s="617" t="s">
        <v>2012</v>
      </c>
      <c r="C257" s="621" t="s">
        <v>314</v>
      </c>
      <c r="D257" s="617" t="s">
        <v>37</v>
      </c>
      <c r="E257" s="622" t="s">
        <v>2008</v>
      </c>
      <c r="F257" s="138"/>
      <c r="G257" s="138"/>
      <c r="H257" s="138"/>
      <c r="I257" s="214"/>
      <c r="J257" s="138"/>
      <c r="K257" s="138"/>
      <c r="L257" s="138"/>
      <c r="M257" s="184">
        <f>F257+G257+H257+J257+K257</f>
        <v>0</v>
      </c>
      <c r="N257" s="138"/>
      <c r="O257" s="138"/>
      <c r="P257" s="138"/>
      <c r="Q257" s="214"/>
      <c r="R257" s="138"/>
      <c r="S257" s="138"/>
      <c r="T257" s="138"/>
      <c r="U257" s="184">
        <f>N257+O257+P257+R257+S257</f>
        <v>0</v>
      </c>
      <c r="W257" s="138"/>
      <c r="X257" s="138"/>
      <c r="Y257" s="214"/>
      <c r="Z257" s="138"/>
      <c r="AA257" s="138"/>
      <c r="AB257" s="138"/>
      <c r="AC257" s="184"/>
      <c r="AD257" s="619">
        <v>3000</v>
      </c>
      <c r="AE257" s="138"/>
      <c r="AF257" s="138"/>
      <c r="AG257" s="214"/>
      <c r="AH257" s="138"/>
      <c r="AI257" s="138"/>
      <c r="AJ257" s="138"/>
      <c r="AK257" s="184">
        <f>SUM(AD257:AF257,AH257,AI257)</f>
        <v>3000</v>
      </c>
      <c r="AL257" s="619"/>
      <c r="AM257" s="138"/>
      <c r="AN257" s="138"/>
      <c r="AO257" s="214"/>
      <c r="AP257" s="138"/>
      <c r="AQ257" s="138"/>
      <c r="AR257" s="138"/>
      <c r="AS257" s="184">
        <f>SUM(AL257:AN257,AP257,AQ257)</f>
        <v>0</v>
      </c>
      <c r="AT257" s="116">
        <f t="shared" ref="AT257" si="69">AC257+U257+M257+AK257+AS257</f>
        <v>3000</v>
      </c>
      <c r="AU257" s="620" t="s">
        <v>2013</v>
      </c>
      <c r="AV257" s="135" t="s">
        <v>1907</v>
      </c>
      <c r="AW257" s="111" t="s">
        <v>32</v>
      </c>
      <c r="AX257" s="142"/>
      <c r="AY257" s="142"/>
    </row>
    <row r="258" spans="1:56" s="618" customFormat="1" ht="25.5" customHeight="1">
      <c r="A258" s="733" t="s">
        <v>2010</v>
      </c>
      <c r="B258" s="734"/>
      <c r="C258" s="734"/>
      <c r="D258" s="734"/>
      <c r="E258" s="734"/>
      <c r="F258" s="734"/>
      <c r="G258" s="734"/>
      <c r="H258" s="734"/>
      <c r="I258" s="734"/>
      <c r="J258" s="734"/>
      <c r="K258" s="734"/>
      <c r="L258" s="734"/>
      <c r="M258" s="734"/>
      <c r="N258" s="734"/>
      <c r="O258" s="734"/>
      <c r="P258" s="734"/>
      <c r="Q258" s="734"/>
      <c r="R258" s="734"/>
      <c r="S258" s="734"/>
      <c r="T258" s="734"/>
      <c r="U258" s="734"/>
      <c r="V258" s="734"/>
      <c r="W258" s="734"/>
      <c r="X258" s="734"/>
      <c r="Y258" s="734"/>
      <c r="Z258" s="734"/>
      <c r="AA258" s="734"/>
      <c r="AB258" s="734"/>
      <c r="AC258" s="734"/>
      <c r="AD258" s="734"/>
      <c r="AE258" s="734"/>
      <c r="AF258" s="734"/>
      <c r="AG258" s="734"/>
      <c r="AH258" s="734"/>
      <c r="AI258" s="734"/>
      <c r="AJ258" s="734"/>
      <c r="AK258" s="734"/>
      <c r="AL258" s="734"/>
      <c r="AM258" s="734"/>
      <c r="AN258" s="734"/>
      <c r="AO258" s="734"/>
      <c r="AP258" s="734"/>
      <c r="AQ258" s="734"/>
      <c r="AR258" s="734"/>
      <c r="AS258" s="734"/>
      <c r="AT258" s="734"/>
      <c r="AU258" s="734"/>
      <c r="AV258" s="734"/>
      <c r="AW258" s="734"/>
      <c r="AX258" s="734"/>
      <c r="AY258" s="734"/>
    </row>
    <row r="259" spans="1:56" s="618" customFormat="1" ht="234.75" customHeight="1">
      <c r="A259" s="109" t="s">
        <v>2014</v>
      </c>
      <c r="B259" s="617" t="s">
        <v>2022</v>
      </c>
      <c r="C259" s="621" t="s">
        <v>172</v>
      </c>
      <c r="D259" s="617" t="s">
        <v>37</v>
      </c>
      <c r="E259" s="615" t="s">
        <v>173</v>
      </c>
      <c r="F259" s="138"/>
      <c r="G259" s="138"/>
      <c r="H259" s="138"/>
      <c r="I259" s="214"/>
      <c r="J259" s="138"/>
      <c r="K259" s="138"/>
      <c r="L259" s="138"/>
      <c r="M259" s="184">
        <f>F259+G259+H259+J259+K259</f>
        <v>0</v>
      </c>
      <c r="N259" s="138"/>
      <c r="O259" s="138"/>
      <c r="P259" s="138"/>
      <c r="Q259" s="214"/>
      <c r="R259" s="138"/>
      <c r="S259" s="138"/>
      <c r="T259" s="138"/>
      <c r="U259" s="184">
        <f>N259+O259+P259+R259+S259</f>
        <v>0</v>
      </c>
      <c r="W259" s="138"/>
      <c r="X259" s="138"/>
      <c r="Y259" s="214"/>
      <c r="Z259" s="138"/>
      <c r="AA259" s="138"/>
      <c r="AB259" s="138"/>
      <c r="AC259" s="184"/>
      <c r="AD259" s="619">
        <v>40500</v>
      </c>
      <c r="AE259" s="138">
        <v>229500</v>
      </c>
      <c r="AF259" s="138"/>
      <c r="AG259" s="214"/>
      <c r="AH259" s="138"/>
      <c r="AI259" s="138"/>
      <c r="AJ259" s="138"/>
      <c r="AK259" s="184">
        <f>SUM(AD259:AF259,AH259,AI259)</f>
        <v>270000</v>
      </c>
      <c r="AL259" s="619"/>
      <c r="AM259" s="138"/>
      <c r="AN259" s="138"/>
      <c r="AO259" s="214"/>
      <c r="AP259" s="138"/>
      <c r="AQ259" s="138"/>
      <c r="AR259" s="138"/>
      <c r="AS259" s="184">
        <f>SUM(AL259:AN259,AP259,AQ259)</f>
        <v>0</v>
      </c>
      <c r="AT259" s="116">
        <f t="shared" ref="AT259:AT263" si="70">AC259+U259+M259+AK259+AS259</f>
        <v>270000</v>
      </c>
      <c r="AU259" s="625" t="s">
        <v>2015</v>
      </c>
      <c r="AV259" s="135" t="s">
        <v>1907</v>
      </c>
      <c r="AW259" s="620" t="s">
        <v>2016</v>
      </c>
      <c r="AX259" s="142"/>
      <c r="AY259" s="142"/>
    </row>
    <row r="260" spans="1:56" s="618" customFormat="1" ht="25.5" customHeight="1">
      <c r="A260" s="733" t="s">
        <v>2021</v>
      </c>
      <c r="B260" s="734"/>
      <c r="C260" s="734"/>
      <c r="D260" s="734"/>
      <c r="E260" s="734"/>
      <c r="F260" s="734"/>
      <c r="G260" s="734"/>
      <c r="H260" s="734"/>
      <c r="I260" s="734"/>
      <c r="J260" s="734"/>
      <c r="K260" s="734"/>
      <c r="L260" s="734"/>
      <c r="M260" s="734"/>
      <c r="N260" s="734"/>
      <c r="O260" s="734"/>
      <c r="P260" s="734"/>
      <c r="Q260" s="734"/>
      <c r="R260" s="734"/>
      <c r="S260" s="734"/>
      <c r="T260" s="734"/>
      <c r="U260" s="734"/>
      <c r="V260" s="734"/>
      <c r="W260" s="734"/>
      <c r="X260" s="734"/>
      <c r="Y260" s="734"/>
      <c r="Z260" s="734"/>
      <c r="AA260" s="734"/>
      <c r="AB260" s="734"/>
      <c r="AC260" s="734"/>
      <c r="AD260" s="734"/>
      <c r="AE260" s="734"/>
      <c r="AF260" s="734"/>
      <c r="AG260" s="734"/>
      <c r="AH260" s="734"/>
      <c r="AI260" s="734"/>
      <c r="AJ260" s="734"/>
      <c r="AK260" s="734"/>
      <c r="AL260" s="734"/>
      <c r="AM260" s="734"/>
      <c r="AN260" s="734"/>
      <c r="AO260" s="734"/>
      <c r="AP260" s="734"/>
      <c r="AQ260" s="734"/>
      <c r="AR260" s="734"/>
      <c r="AS260" s="734"/>
      <c r="AT260" s="734"/>
      <c r="AU260" s="734"/>
      <c r="AV260" s="734"/>
      <c r="AW260" s="734"/>
      <c r="AX260" s="734"/>
      <c r="AY260" s="734"/>
    </row>
    <row r="261" spans="1:56" s="649" customFormat="1" ht="100.5" customHeight="1">
      <c r="A261" s="643" t="s">
        <v>2030</v>
      </c>
      <c r="B261" s="644" t="s">
        <v>2031</v>
      </c>
      <c r="C261" s="549" t="s">
        <v>181</v>
      </c>
      <c r="D261" s="549" t="s">
        <v>27</v>
      </c>
      <c r="E261" s="645" t="s">
        <v>173</v>
      </c>
      <c r="F261" s="646">
        <v>0</v>
      </c>
      <c r="G261" s="646"/>
      <c r="H261" s="646"/>
      <c r="I261" s="647"/>
      <c r="J261" s="646"/>
      <c r="K261" s="646"/>
      <c r="L261" s="647"/>
      <c r="M261" s="648">
        <f t="shared" ref="M261" si="71">F261+G261+H261+J261+K261</f>
        <v>0</v>
      </c>
      <c r="N261" s="646"/>
      <c r="O261" s="646"/>
      <c r="P261" s="646"/>
      <c r="Q261" s="647"/>
      <c r="R261" s="646"/>
      <c r="S261" s="646"/>
      <c r="T261" s="647"/>
      <c r="U261" s="648">
        <f t="shared" ref="U261" si="72">N261+O261+P261+R261+S261</f>
        <v>0</v>
      </c>
      <c r="V261" s="646"/>
      <c r="W261" s="646"/>
      <c r="X261" s="646"/>
      <c r="Y261" s="647"/>
      <c r="Z261" s="646"/>
      <c r="AA261" s="646"/>
      <c r="AB261" s="647"/>
      <c r="AC261" s="648">
        <f t="shared" ref="AC261" si="73">V261+W261+X261+Z261+AA261</f>
        <v>0</v>
      </c>
      <c r="AD261" s="646">
        <v>44242</v>
      </c>
      <c r="AF261" s="646"/>
      <c r="AG261" s="647"/>
      <c r="AH261" s="646"/>
      <c r="AI261" s="646"/>
      <c r="AJ261" s="647"/>
      <c r="AK261" s="648">
        <f>AD261+AF261+AH261+AI261</f>
        <v>44242</v>
      </c>
      <c r="AL261" s="646"/>
      <c r="AN261" s="646"/>
      <c r="AO261" s="647"/>
      <c r="AP261" s="646"/>
      <c r="AQ261" s="646"/>
      <c r="AR261" s="647"/>
      <c r="AS261" s="648">
        <f>AL261+AN261+AP261+AQ261</f>
        <v>0</v>
      </c>
      <c r="AT261" s="116">
        <f t="shared" si="70"/>
        <v>44242</v>
      </c>
      <c r="AU261" s="650" t="s">
        <v>2032</v>
      </c>
      <c r="AV261" s="651" t="s">
        <v>2033</v>
      </c>
      <c r="AW261" s="543" t="s">
        <v>2016</v>
      </c>
      <c r="AX261" s="543"/>
      <c r="AY261" s="652"/>
    </row>
    <row r="262" spans="1:56" s="653" customFormat="1" ht="30" customHeight="1">
      <c r="A262" s="720" t="s">
        <v>2049</v>
      </c>
      <c r="B262" s="720"/>
      <c r="C262" s="720"/>
      <c r="D262" s="720"/>
      <c r="E262" s="720"/>
      <c r="F262" s="720"/>
      <c r="G262" s="720"/>
      <c r="H262" s="720"/>
      <c r="I262" s="720"/>
      <c r="J262" s="720"/>
      <c r="K262" s="720"/>
      <c r="L262" s="720"/>
      <c r="M262" s="720"/>
      <c r="N262" s="720"/>
      <c r="O262" s="720"/>
      <c r="P262" s="720"/>
      <c r="Q262" s="720"/>
      <c r="R262" s="720"/>
      <c r="S262" s="720"/>
      <c r="T262" s="720"/>
      <c r="U262" s="720"/>
      <c r="V262" s="720"/>
      <c r="W262" s="720"/>
      <c r="X262" s="720"/>
      <c r="Y262" s="720"/>
      <c r="Z262" s="720"/>
      <c r="AA262" s="720"/>
      <c r="AB262" s="720"/>
      <c r="AC262" s="720"/>
      <c r="AD262" s="720"/>
      <c r="AE262" s="720"/>
      <c r="AF262" s="720"/>
      <c r="AG262" s="720"/>
      <c r="AH262" s="720"/>
      <c r="AI262" s="720"/>
      <c r="AJ262" s="720"/>
      <c r="AK262" s="720"/>
      <c r="AL262" s="720"/>
      <c r="AM262" s="720"/>
      <c r="AN262" s="720"/>
      <c r="AO262" s="720"/>
      <c r="AP262" s="720"/>
      <c r="AQ262" s="720"/>
      <c r="AR262" s="720"/>
      <c r="AS262" s="720"/>
      <c r="AT262" s="720"/>
      <c r="AU262" s="720"/>
      <c r="AV262" s="720"/>
      <c r="AW262" s="720"/>
      <c r="AX262" s="720"/>
      <c r="AY262" s="720"/>
    </row>
    <row r="263" spans="1:56" s="649" customFormat="1" ht="109.5" customHeight="1">
      <c r="A263" s="643" t="s">
        <v>2034</v>
      </c>
      <c r="B263" s="644" t="s">
        <v>2035</v>
      </c>
      <c r="C263" s="549" t="s">
        <v>181</v>
      </c>
      <c r="D263" s="549" t="s">
        <v>27</v>
      </c>
      <c r="E263" s="645" t="s">
        <v>173</v>
      </c>
      <c r="F263" s="646">
        <v>0</v>
      </c>
      <c r="G263" s="646"/>
      <c r="H263" s="646"/>
      <c r="I263" s="647"/>
      <c r="J263" s="646"/>
      <c r="K263" s="646"/>
      <c r="L263" s="647"/>
      <c r="M263" s="648">
        <f t="shared" ref="M263" si="74">F263+G263+H263+J263+K263</f>
        <v>0</v>
      </c>
      <c r="N263" s="646"/>
      <c r="O263" s="646"/>
      <c r="P263" s="646"/>
      <c r="Q263" s="647"/>
      <c r="R263" s="646"/>
      <c r="S263" s="646"/>
      <c r="T263" s="647"/>
      <c r="U263" s="648">
        <f t="shared" ref="U263" si="75">N263+O263+P263+R263+S263</f>
        <v>0</v>
      </c>
      <c r="V263" s="646"/>
      <c r="W263" s="646"/>
      <c r="X263" s="646"/>
      <c r="Y263" s="647"/>
      <c r="Z263" s="646"/>
      <c r="AA263" s="646"/>
      <c r="AB263" s="647"/>
      <c r="AC263" s="648">
        <f t="shared" ref="AC263" si="76">V263+W263+X263+Z263+AA263</f>
        <v>0</v>
      </c>
      <c r="AD263" s="646">
        <v>44026</v>
      </c>
      <c r="AF263" s="646"/>
      <c r="AG263" s="647"/>
      <c r="AH263" s="646"/>
      <c r="AI263" s="646"/>
      <c r="AJ263" s="647"/>
      <c r="AK263" s="648">
        <f>AD263+AF263+AH263+AI263</f>
        <v>44026</v>
      </c>
      <c r="AL263" s="646"/>
      <c r="AN263" s="646"/>
      <c r="AO263" s="647"/>
      <c r="AP263" s="646"/>
      <c r="AQ263" s="646"/>
      <c r="AR263" s="647"/>
      <c r="AS263" s="648">
        <f>AL263+AN263+AP263+AQ263</f>
        <v>0</v>
      </c>
      <c r="AT263" s="116">
        <f t="shared" si="70"/>
        <v>44026</v>
      </c>
      <c r="AU263" s="650" t="s">
        <v>2036</v>
      </c>
      <c r="AV263" s="651" t="s">
        <v>2033</v>
      </c>
      <c r="AW263" s="543" t="s">
        <v>2016</v>
      </c>
      <c r="AX263" s="543"/>
      <c r="AY263" s="652"/>
    </row>
    <row r="264" spans="1:56" s="653" customFormat="1" ht="30" customHeight="1">
      <c r="A264" s="720" t="s">
        <v>2049</v>
      </c>
      <c r="B264" s="720"/>
      <c r="C264" s="720"/>
      <c r="D264" s="720"/>
      <c r="E264" s="720"/>
      <c r="F264" s="720"/>
      <c r="G264" s="720"/>
      <c r="H264" s="720"/>
      <c r="I264" s="720"/>
      <c r="J264" s="720"/>
      <c r="K264" s="720"/>
      <c r="L264" s="720"/>
      <c r="M264" s="720"/>
      <c r="N264" s="720"/>
      <c r="O264" s="720"/>
      <c r="P264" s="720"/>
      <c r="Q264" s="720"/>
      <c r="R264" s="720"/>
      <c r="S264" s="720"/>
      <c r="T264" s="720"/>
      <c r="U264" s="720"/>
      <c r="V264" s="720"/>
      <c r="W264" s="720"/>
      <c r="X264" s="720"/>
      <c r="Y264" s="720"/>
      <c r="Z264" s="720"/>
      <c r="AA264" s="720"/>
      <c r="AB264" s="720"/>
      <c r="AC264" s="720"/>
      <c r="AD264" s="720"/>
      <c r="AE264" s="720"/>
      <c r="AF264" s="720"/>
      <c r="AG264" s="720"/>
      <c r="AH264" s="720"/>
      <c r="AI264" s="720"/>
      <c r="AJ264" s="720"/>
      <c r="AK264" s="720"/>
      <c r="AL264" s="720"/>
      <c r="AM264" s="720"/>
      <c r="AN264" s="720"/>
      <c r="AO264" s="720"/>
      <c r="AP264" s="720"/>
      <c r="AQ264" s="720"/>
      <c r="AR264" s="720"/>
      <c r="AS264" s="720"/>
      <c r="AT264" s="720"/>
      <c r="AU264" s="720"/>
      <c r="AV264" s="720"/>
      <c r="AW264" s="720"/>
      <c r="AX264" s="720"/>
      <c r="AY264" s="720"/>
    </row>
    <row r="265" spans="1:56" s="649" customFormat="1" ht="113.25" customHeight="1">
      <c r="A265" s="643" t="s">
        <v>2037</v>
      </c>
      <c r="B265" s="644" t="s">
        <v>2038</v>
      </c>
      <c r="C265" s="549" t="s">
        <v>181</v>
      </c>
      <c r="D265" s="549" t="s">
        <v>27</v>
      </c>
      <c r="E265" s="645" t="s">
        <v>173</v>
      </c>
      <c r="F265" s="646">
        <v>0</v>
      </c>
      <c r="G265" s="646"/>
      <c r="H265" s="646"/>
      <c r="I265" s="647"/>
      <c r="J265" s="646"/>
      <c r="K265" s="646"/>
      <c r="L265" s="647"/>
      <c r="M265" s="648">
        <f t="shared" ref="M265" si="77">F265+G265+H265+J265+K265</f>
        <v>0</v>
      </c>
      <c r="N265" s="646"/>
      <c r="O265" s="646"/>
      <c r="P265" s="646"/>
      <c r="Q265" s="647"/>
      <c r="R265" s="646"/>
      <c r="S265" s="646"/>
      <c r="T265" s="647"/>
      <c r="U265" s="648">
        <f t="shared" ref="U265" si="78">N265+O265+P265+R265+S265</f>
        <v>0</v>
      </c>
      <c r="V265" s="646"/>
      <c r="W265" s="646"/>
      <c r="X265" s="646"/>
      <c r="Y265" s="647"/>
      <c r="Z265" s="646"/>
      <c r="AA265" s="646"/>
      <c r="AB265" s="647"/>
      <c r="AC265" s="648">
        <f t="shared" ref="AC265" si="79">V265+W265+X265+Z265+AA265</f>
        <v>0</v>
      </c>
      <c r="AD265" s="646">
        <v>34153</v>
      </c>
      <c r="AF265" s="646"/>
      <c r="AG265" s="647"/>
      <c r="AH265" s="646"/>
      <c r="AI265" s="646"/>
      <c r="AJ265" s="647"/>
      <c r="AK265" s="648">
        <f>AD265+AF265+AH265+AI265</f>
        <v>34153</v>
      </c>
      <c r="AL265" s="646"/>
      <c r="AN265" s="646"/>
      <c r="AO265" s="647"/>
      <c r="AP265" s="646"/>
      <c r="AQ265" s="646"/>
      <c r="AR265" s="647"/>
      <c r="AS265" s="648">
        <f>AL265+AN265+AP265+AQ265</f>
        <v>0</v>
      </c>
      <c r="AT265" s="116">
        <f t="shared" ref="AT265" si="80">AC265+U265+M265+AK265+AS265</f>
        <v>34153</v>
      </c>
      <c r="AU265" s="650" t="s">
        <v>2039</v>
      </c>
      <c r="AV265" s="651" t="s">
        <v>2033</v>
      </c>
      <c r="AW265" s="543" t="s">
        <v>2016</v>
      </c>
      <c r="AX265" s="543"/>
      <c r="AY265" s="652"/>
    </row>
    <row r="266" spans="1:56" s="653" customFormat="1" ht="30" customHeight="1">
      <c r="A266" s="720" t="s">
        <v>2049</v>
      </c>
      <c r="B266" s="720"/>
      <c r="C266" s="720"/>
      <c r="D266" s="720"/>
      <c r="E266" s="720"/>
      <c r="F266" s="720"/>
      <c r="G266" s="720"/>
      <c r="H266" s="720"/>
      <c r="I266" s="720"/>
      <c r="J266" s="720"/>
      <c r="K266" s="720"/>
      <c r="L266" s="720"/>
      <c r="M266" s="720"/>
      <c r="N266" s="720"/>
      <c r="O266" s="720"/>
      <c r="P266" s="720"/>
      <c r="Q266" s="720"/>
      <c r="R266" s="720"/>
      <c r="S266" s="720"/>
      <c r="T266" s="720"/>
      <c r="U266" s="720"/>
      <c r="V266" s="720"/>
      <c r="W266" s="720"/>
      <c r="X266" s="720"/>
      <c r="Y266" s="720"/>
      <c r="Z266" s="720"/>
      <c r="AA266" s="720"/>
      <c r="AB266" s="720"/>
      <c r="AC266" s="720"/>
      <c r="AD266" s="720"/>
      <c r="AE266" s="720"/>
      <c r="AF266" s="720"/>
      <c r="AG266" s="720"/>
      <c r="AH266" s="720"/>
      <c r="AI266" s="720"/>
      <c r="AJ266" s="720"/>
      <c r="AK266" s="720"/>
      <c r="AL266" s="720"/>
      <c r="AM266" s="720"/>
      <c r="AN266" s="720"/>
      <c r="AO266" s="720"/>
      <c r="AP266" s="720"/>
      <c r="AQ266" s="720"/>
      <c r="AR266" s="720"/>
      <c r="AS266" s="720"/>
      <c r="AT266" s="720"/>
      <c r="AU266" s="720"/>
      <c r="AV266" s="720"/>
      <c r="AW266" s="720"/>
      <c r="AX266" s="720"/>
      <c r="AY266" s="720"/>
    </row>
    <row r="267" spans="1:56" s="821" customFormat="1" ht="155.25" customHeight="1">
      <c r="A267" s="817" t="s">
        <v>2066</v>
      </c>
      <c r="B267" s="817" t="s">
        <v>2067</v>
      </c>
      <c r="C267" s="823" t="s">
        <v>181</v>
      </c>
      <c r="D267" s="428" t="s">
        <v>27</v>
      </c>
      <c r="E267" s="824" t="s">
        <v>545</v>
      </c>
      <c r="F267" s="817"/>
      <c r="G267" s="817"/>
      <c r="H267" s="817"/>
      <c r="I267" s="817"/>
      <c r="J267" s="817"/>
      <c r="K267" s="817"/>
      <c r="L267" s="817"/>
      <c r="M267" s="817"/>
      <c r="N267" s="817"/>
      <c r="O267" s="817"/>
      <c r="P267" s="817"/>
      <c r="Q267" s="817"/>
      <c r="R267" s="817"/>
      <c r="S267" s="817"/>
      <c r="T267" s="817"/>
      <c r="U267" s="817"/>
      <c r="V267" s="817"/>
      <c r="W267" s="817"/>
      <c r="X267" s="817"/>
      <c r="Y267" s="817"/>
      <c r="Z267" s="817"/>
      <c r="AA267" s="817"/>
      <c r="AB267" s="817"/>
      <c r="AC267" s="817"/>
      <c r="AD267" s="818"/>
      <c r="AE267" s="818"/>
      <c r="AF267" s="818"/>
      <c r="AG267" s="818"/>
      <c r="AH267" s="818"/>
      <c r="AI267" s="818"/>
      <c r="AJ267" s="818"/>
      <c r="AK267" s="819">
        <f t="shared" ref="AK267:AK279" si="81">AD267+AE267+AF267+AH267+AI267</f>
        <v>0</v>
      </c>
      <c r="AL267" s="818">
        <v>93000</v>
      </c>
      <c r="AM267" s="818">
        <v>527000</v>
      </c>
      <c r="AN267" s="818"/>
      <c r="AO267" s="818"/>
      <c r="AQ267" s="818"/>
      <c r="AR267" s="818"/>
      <c r="AS267" s="819">
        <f>AL267+AM267</f>
        <v>620000</v>
      </c>
      <c r="AT267" s="431">
        <f t="shared" ref="AT267:AT279" si="82">AC267+U267+M267+AK267+AS267</f>
        <v>620000</v>
      </c>
      <c r="AU267" s="820" t="s">
        <v>2068</v>
      </c>
      <c r="AV267" s="818" t="s">
        <v>2046</v>
      </c>
      <c r="AW267" s="817" t="s">
        <v>2016</v>
      </c>
      <c r="AX267" s="817"/>
      <c r="AY267" s="817"/>
      <c r="BA267" s="825"/>
      <c r="BB267" s="825"/>
      <c r="BC267" s="825"/>
      <c r="BD267" s="825"/>
    </row>
    <row r="268" spans="1:56" s="495" customFormat="1" ht="27.75" customHeight="1">
      <c r="A268" s="816" t="s">
        <v>2094</v>
      </c>
      <c r="B268" s="816"/>
      <c r="C268" s="816"/>
      <c r="D268" s="816"/>
      <c r="E268" s="816"/>
      <c r="F268" s="816"/>
      <c r="G268" s="816"/>
      <c r="H268" s="816"/>
      <c r="I268" s="816"/>
      <c r="J268" s="816"/>
      <c r="K268" s="816"/>
      <c r="L268" s="816"/>
      <c r="M268" s="816"/>
      <c r="N268" s="816"/>
      <c r="O268" s="816"/>
      <c r="P268" s="816"/>
      <c r="Q268" s="816"/>
      <c r="R268" s="816"/>
      <c r="S268" s="816"/>
      <c r="T268" s="816"/>
      <c r="U268" s="816"/>
      <c r="V268" s="816"/>
      <c r="W268" s="816"/>
      <c r="X268" s="816"/>
      <c r="Y268" s="816"/>
      <c r="Z268" s="816"/>
      <c r="AA268" s="816"/>
      <c r="AB268" s="816"/>
      <c r="AC268" s="816"/>
      <c r="AD268" s="816"/>
      <c r="AE268" s="816"/>
      <c r="AF268" s="816"/>
      <c r="AG268" s="816"/>
      <c r="AH268" s="816"/>
      <c r="AI268" s="816"/>
      <c r="AJ268" s="816"/>
      <c r="AK268" s="816"/>
      <c r="AL268" s="816"/>
      <c r="AM268" s="816"/>
      <c r="AN268" s="816"/>
      <c r="AO268" s="816"/>
      <c r="AP268" s="816"/>
      <c r="AQ268" s="816"/>
      <c r="AR268" s="816"/>
      <c r="AS268" s="816"/>
      <c r="AT268" s="816"/>
      <c r="AU268" s="816"/>
      <c r="AV268" s="816"/>
      <c r="AW268" s="816"/>
      <c r="AX268" s="816"/>
      <c r="AY268" s="816"/>
    </row>
    <row r="269" spans="1:56" s="821" customFormat="1" ht="102.75" customHeight="1">
      <c r="A269" s="817" t="s">
        <v>2069</v>
      </c>
      <c r="B269" s="817" t="s">
        <v>2070</v>
      </c>
      <c r="C269" s="823" t="s">
        <v>181</v>
      </c>
      <c r="D269" s="428" t="s">
        <v>27</v>
      </c>
      <c r="E269" s="824" t="s">
        <v>545</v>
      </c>
      <c r="F269" s="817"/>
      <c r="G269" s="817"/>
      <c r="H269" s="817"/>
      <c r="I269" s="817"/>
      <c r="J269" s="817"/>
      <c r="K269" s="817"/>
      <c r="L269" s="817"/>
      <c r="M269" s="817"/>
      <c r="N269" s="817"/>
      <c r="O269" s="817"/>
      <c r="P269" s="817"/>
      <c r="Q269" s="817"/>
      <c r="R269" s="817"/>
      <c r="S269" s="817"/>
      <c r="T269" s="817"/>
      <c r="U269" s="817"/>
      <c r="V269" s="817"/>
      <c r="W269" s="817"/>
      <c r="X269" s="817"/>
      <c r="Y269" s="817"/>
      <c r="Z269" s="817"/>
      <c r="AA269" s="817"/>
      <c r="AB269" s="817"/>
      <c r="AC269" s="817"/>
      <c r="AD269" s="818"/>
      <c r="AE269" s="818"/>
      <c r="AF269" s="818"/>
      <c r="AG269" s="818"/>
      <c r="AH269" s="818"/>
      <c r="AI269" s="818"/>
      <c r="AJ269" s="818"/>
      <c r="AK269" s="819">
        <f t="shared" si="81"/>
        <v>0</v>
      </c>
      <c r="AL269" s="818">
        <v>106050.59999999998</v>
      </c>
      <c r="AM269" s="818">
        <v>600953.4</v>
      </c>
      <c r="AN269" s="818"/>
      <c r="AO269" s="818"/>
      <c r="AP269" s="818"/>
      <c r="AQ269" s="818"/>
      <c r="AR269" s="818"/>
      <c r="AS269" s="819">
        <f t="shared" ref="AS269:AS279" si="83">AL269+AM269</f>
        <v>707004</v>
      </c>
      <c r="AT269" s="431">
        <f t="shared" si="82"/>
        <v>707004</v>
      </c>
      <c r="AU269" s="820" t="s">
        <v>2071</v>
      </c>
      <c r="AV269" s="818">
        <v>2022</v>
      </c>
      <c r="AW269" s="817" t="s">
        <v>2016</v>
      </c>
      <c r="AX269" s="817"/>
      <c r="AY269" s="817"/>
      <c r="BA269" s="825"/>
      <c r="BB269" s="825"/>
      <c r="BC269" s="825"/>
      <c r="BD269" s="825"/>
    </row>
    <row r="270" spans="1:56" s="495" customFormat="1" ht="27.75" customHeight="1">
      <c r="A270" s="816" t="s">
        <v>2094</v>
      </c>
      <c r="B270" s="816"/>
      <c r="C270" s="816"/>
      <c r="D270" s="816"/>
      <c r="E270" s="816"/>
      <c r="F270" s="816"/>
      <c r="G270" s="816"/>
      <c r="H270" s="816"/>
      <c r="I270" s="816"/>
      <c r="J270" s="816"/>
      <c r="K270" s="816"/>
      <c r="L270" s="816"/>
      <c r="M270" s="816"/>
      <c r="N270" s="816"/>
      <c r="O270" s="816"/>
      <c r="P270" s="816"/>
      <c r="Q270" s="816"/>
      <c r="R270" s="816"/>
      <c r="S270" s="816"/>
      <c r="T270" s="816"/>
      <c r="U270" s="816"/>
      <c r="V270" s="816"/>
      <c r="W270" s="816"/>
      <c r="X270" s="816"/>
      <c r="Y270" s="816"/>
      <c r="Z270" s="816"/>
      <c r="AA270" s="816"/>
      <c r="AB270" s="816"/>
      <c r="AC270" s="816"/>
      <c r="AD270" s="816"/>
      <c r="AE270" s="816"/>
      <c r="AF270" s="816"/>
      <c r="AG270" s="816"/>
      <c r="AH270" s="816"/>
      <c r="AI270" s="816"/>
      <c r="AJ270" s="816"/>
      <c r="AK270" s="816"/>
      <c r="AL270" s="816"/>
      <c r="AM270" s="816"/>
      <c r="AN270" s="816"/>
      <c r="AO270" s="816"/>
      <c r="AP270" s="816"/>
      <c r="AQ270" s="816"/>
      <c r="AR270" s="816"/>
      <c r="AS270" s="816"/>
      <c r="AT270" s="816"/>
      <c r="AU270" s="816"/>
      <c r="AV270" s="816"/>
      <c r="AW270" s="816"/>
      <c r="AX270" s="816"/>
      <c r="AY270" s="816"/>
    </row>
    <row r="271" spans="1:56" s="821" customFormat="1" ht="138" customHeight="1">
      <c r="A271" s="817" t="s">
        <v>2072</v>
      </c>
      <c r="B271" s="817" t="s">
        <v>2073</v>
      </c>
      <c r="C271" s="823" t="s">
        <v>181</v>
      </c>
      <c r="D271" s="428" t="s">
        <v>27</v>
      </c>
      <c r="E271" s="824" t="s">
        <v>545</v>
      </c>
      <c r="F271" s="817"/>
      <c r="G271" s="817"/>
      <c r="H271" s="817"/>
      <c r="I271" s="817"/>
      <c r="J271" s="817"/>
      <c r="K271" s="817"/>
      <c r="L271" s="817"/>
      <c r="M271" s="817"/>
      <c r="N271" s="817"/>
      <c r="O271" s="817"/>
      <c r="P271" s="817"/>
      <c r="Q271" s="817"/>
      <c r="R271" s="817"/>
      <c r="S271" s="817"/>
      <c r="T271" s="817"/>
      <c r="U271" s="817"/>
      <c r="V271" s="817"/>
      <c r="W271" s="817"/>
      <c r="X271" s="817"/>
      <c r="Y271" s="817"/>
      <c r="Z271" s="817"/>
      <c r="AA271" s="817"/>
      <c r="AB271" s="817"/>
      <c r="AC271" s="817"/>
      <c r="AD271" s="818"/>
      <c r="AE271" s="818"/>
      <c r="AF271" s="818"/>
      <c r="AG271" s="818"/>
      <c r="AH271" s="818"/>
      <c r="AI271" s="818"/>
      <c r="AJ271" s="818"/>
      <c r="AK271" s="819">
        <f t="shared" si="81"/>
        <v>0</v>
      </c>
      <c r="AL271" s="818">
        <v>77040</v>
      </c>
      <c r="AM271" s="818">
        <v>436560</v>
      </c>
      <c r="AN271" s="818"/>
      <c r="AO271" s="818"/>
      <c r="AP271" s="818"/>
      <c r="AQ271" s="818"/>
      <c r="AR271" s="818"/>
      <c r="AS271" s="819">
        <f t="shared" si="83"/>
        <v>513600</v>
      </c>
      <c r="AT271" s="431">
        <f t="shared" si="82"/>
        <v>513600</v>
      </c>
      <c r="AU271" s="820" t="s">
        <v>2074</v>
      </c>
      <c r="AV271" s="818" t="s">
        <v>2046</v>
      </c>
      <c r="AW271" s="817" t="s">
        <v>2016</v>
      </c>
      <c r="AX271" s="817"/>
      <c r="AY271" s="817"/>
      <c r="BA271" s="825"/>
      <c r="BB271" s="825"/>
      <c r="BC271" s="825"/>
      <c r="BD271" s="825"/>
    </row>
    <row r="272" spans="1:56" s="495" customFormat="1" ht="27.75" customHeight="1">
      <c r="A272" s="816" t="s">
        <v>2094</v>
      </c>
      <c r="B272" s="816"/>
      <c r="C272" s="816"/>
      <c r="D272" s="816"/>
      <c r="E272" s="816"/>
      <c r="F272" s="816"/>
      <c r="G272" s="816"/>
      <c r="H272" s="816"/>
      <c r="I272" s="816"/>
      <c r="J272" s="816"/>
      <c r="K272" s="816"/>
      <c r="L272" s="816"/>
      <c r="M272" s="816"/>
      <c r="N272" s="816"/>
      <c r="O272" s="816"/>
      <c r="P272" s="816"/>
      <c r="Q272" s="816"/>
      <c r="R272" s="816"/>
      <c r="S272" s="816"/>
      <c r="T272" s="816"/>
      <c r="U272" s="816"/>
      <c r="V272" s="816"/>
      <c r="W272" s="816"/>
      <c r="X272" s="816"/>
      <c r="Y272" s="816"/>
      <c r="Z272" s="816"/>
      <c r="AA272" s="816"/>
      <c r="AB272" s="816"/>
      <c r="AC272" s="816"/>
      <c r="AD272" s="816"/>
      <c r="AE272" s="816"/>
      <c r="AF272" s="816"/>
      <c r="AG272" s="816"/>
      <c r="AH272" s="816"/>
      <c r="AI272" s="816"/>
      <c r="AJ272" s="816"/>
      <c r="AK272" s="816"/>
      <c r="AL272" s="816"/>
      <c r="AM272" s="816"/>
      <c r="AN272" s="816"/>
      <c r="AO272" s="816"/>
      <c r="AP272" s="816"/>
      <c r="AQ272" s="816"/>
      <c r="AR272" s="816"/>
      <c r="AS272" s="816"/>
      <c r="AT272" s="816"/>
      <c r="AU272" s="816"/>
      <c r="AV272" s="816"/>
      <c r="AW272" s="816"/>
      <c r="AX272" s="816"/>
      <c r="AY272" s="816"/>
    </row>
    <row r="273" spans="1:51" s="821" customFormat="1" ht="146.25" customHeight="1">
      <c r="A273" s="817" t="s">
        <v>2075</v>
      </c>
      <c r="B273" s="817" t="s">
        <v>2076</v>
      </c>
      <c r="C273" s="823" t="s">
        <v>181</v>
      </c>
      <c r="D273" s="428" t="s">
        <v>27</v>
      </c>
      <c r="E273" s="824" t="s">
        <v>545</v>
      </c>
      <c r="F273" s="817"/>
      <c r="G273" s="817"/>
      <c r="H273" s="817"/>
      <c r="I273" s="817"/>
      <c r="J273" s="817"/>
      <c r="K273" s="817"/>
      <c r="L273" s="817"/>
      <c r="M273" s="817"/>
      <c r="N273" s="817"/>
      <c r="O273" s="817"/>
      <c r="P273" s="817"/>
      <c r="Q273" s="817"/>
      <c r="R273" s="817"/>
      <c r="S273" s="817"/>
      <c r="T273" s="817"/>
      <c r="U273" s="817"/>
      <c r="V273" s="817"/>
      <c r="W273" s="817"/>
      <c r="X273" s="817"/>
      <c r="Y273" s="817"/>
      <c r="Z273" s="817"/>
      <c r="AA273" s="817"/>
      <c r="AB273" s="817"/>
      <c r="AC273" s="817"/>
      <c r="AD273" s="818"/>
      <c r="AE273" s="818"/>
      <c r="AF273" s="818"/>
      <c r="AG273" s="818"/>
      <c r="AH273" s="818"/>
      <c r="AI273" s="818"/>
      <c r="AJ273" s="818"/>
      <c r="AK273" s="819">
        <f t="shared" si="81"/>
        <v>0</v>
      </c>
      <c r="AL273" s="818">
        <v>15986.18</v>
      </c>
      <c r="AM273" s="818">
        <v>90588.33</v>
      </c>
      <c r="AN273" s="818"/>
      <c r="AO273" s="818"/>
      <c r="AP273" s="818"/>
      <c r="AQ273" s="818"/>
      <c r="AR273" s="818"/>
      <c r="AS273" s="819">
        <f t="shared" si="83"/>
        <v>106574.51000000001</v>
      </c>
      <c r="AT273" s="431">
        <f t="shared" si="82"/>
        <v>106574.51000000001</v>
      </c>
      <c r="AU273" s="820" t="s">
        <v>2077</v>
      </c>
      <c r="AV273" s="818" t="s">
        <v>2046</v>
      </c>
      <c r="AW273" s="817" t="s">
        <v>2016</v>
      </c>
      <c r="AX273" s="817"/>
      <c r="AY273" s="817"/>
    </row>
    <row r="274" spans="1:51" s="495" customFormat="1" ht="27.75" customHeight="1">
      <c r="A274" s="816" t="s">
        <v>2094</v>
      </c>
      <c r="B274" s="816"/>
      <c r="C274" s="816"/>
      <c r="D274" s="816"/>
      <c r="E274" s="816"/>
      <c r="F274" s="816"/>
      <c r="G274" s="816"/>
      <c r="H274" s="816"/>
      <c r="I274" s="816"/>
      <c r="J274" s="816"/>
      <c r="K274" s="816"/>
      <c r="L274" s="816"/>
      <c r="M274" s="816"/>
      <c r="N274" s="816"/>
      <c r="O274" s="816"/>
      <c r="P274" s="816"/>
      <c r="Q274" s="816"/>
      <c r="R274" s="816"/>
      <c r="S274" s="816"/>
      <c r="T274" s="816"/>
      <c r="U274" s="816"/>
      <c r="V274" s="816"/>
      <c r="W274" s="816"/>
      <c r="X274" s="816"/>
      <c r="Y274" s="816"/>
      <c r="Z274" s="816"/>
      <c r="AA274" s="816"/>
      <c r="AB274" s="816"/>
      <c r="AC274" s="816"/>
      <c r="AD274" s="816"/>
      <c r="AE274" s="816"/>
      <c r="AF274" s="816"/>
      <c r="AG274" s="816"/>
      <c r="AH274" s="816"/>
      <c r="AI274" s="816"/>
      <c r="AJ274" s="816"/>
      <c r="AK274" s="816"/>
      <c r="AL274" s="816"/>
      <c r="AM274" s="816"/>
      <c r="AN274" s="816"/>
      <c r="AO274" s="816"/>
      <c r="AP274" s="816"/>
      <c r="AQ274" s="816"/>
      <c r="AR274" s="816"/>
      <c r="AS274" s="816"/>
      <c r="AT274" s="816"/>
      <c r="AU274" s="816"/>
      <c r="AV274" s="816"/>
      <c r="AW274" s="816"/>
      <c r="AX274" s="816"/>
      <c r="AY274" s="816"/>
    </row>
    <row r="275" spans="1:51" s="821" customFormat="1" ht="162.75" customHeight="1">
      <c r="A275" s="817" t="s">
        <v>2078</v>
      </c>
      <c r="B275" s="817" t="s">
        <v>2079</v>
      </c>
      <c r="C275" s="823" t="s">
        <v>181</v>
      </c>
      <c r="D275" s="428" t="s">
        <v>27</v>
      </c>
      <c r="E275" s="824" t="s">
        <v>545</v>
      </c>
      <c r="F275" s="817"/>
      <c r="G275" s="817"/>
      <c r="H275" s="817"/>
      <c r="I275" s="817"/>
      <c r="J275" s="817"/>
      <c r="K275" s="817"/>
      <c r="L275" s="817"/>
      <c r="M275" s="817"/>
      <c r="N275" s="817"/>
      <c r="O275" s="817"/>
      <c r="P275" s="817"/>
      <c r="Q275" s="817"/>
      <c r="R275" s="817"/>
      <c r="S275" s="817"/>
      <c r="T275" s="817"/>
      <c r="U275" s="817"/>
      <c r="V275" s="817"/>
      <c r="W275" s="817"/>
      <c r="X275" s="817"/>
      <c r="Y275" s="817"/>
      <c r="Z275" s="817"/>
      <c r="AA275" s="817"/>
      <c r="AB275" s="817"/>
      <c r="AC275" s="817"/>
      <c r="AD275" s="818"/>
      <c r="AE275" s="818"/>
      <c r="AF275" s="818"/>
      <c r="AG275" s="818"/>
      <c r="AH275" s="818"/>
      <c r="AI275" s="818"/>
      <c r="AJ275" s="818"/>
      <c r="AK275" s="819">
        <f t="shared" si="81"/>
        <v>0</v>
      </c>
      <c r="AL275" s="818">
        <v>45000</v>
      </c>
      <c r="AM275" s="818">
        <v>255000</v>
      </c>
      <c r="AN275" s="818"/>
      <c r="AO275" s="818"/>
      <c r="AP275" s="818"/>
      <c r="AQ275" s="818"/>
      <c r="AR275" s="818"/>
      <c r="AS275" s="819">
        <f t="shared" si="83"/>
        <v>300000</v>
      </c>
      <c r="AT275" s="431">
        <f t="shared" si="82"/>
        <v>300000</v>
      </c>
      <c r="AU275" s="820" t="s">
        <v>2080</v>
      </c>
      <c r="AV275" s="818" t="s">
        <v>2046</v>
      </c>
      <c r="AW275" s="817" t="s">
        <v>2016</v>
      </c>
      <c r="AX275" s="817"/>
      <c r="AY275" s="817"/>
    </row>
    <row r="276" spans="1:51" s="495" customFormat="1" ht="27.75" customHeight="1">
      <c r="A276" s="816" t="s">
        <v>2094</v>
      </c>
      <c r="B276" s="816"/>
      <c r="C276" s="816"/>
      <c r="D276" s="816"/>
      <c r="E276" s="816"/>
      <c r="F276" s="816"/>
      <c r="G276" s="816"/>
      <c r="H276" s="816"/>
      <c r="I276" s="816"/>
      <c r="J276" s="816"/>
      <c r="K276" s="816"/>
      <c r="L276" s="816"/>
      <c r="M276" s="816"/>
      <c r="N276" s="816"/>
      <c r="O276" s="816"/>
      <c r="P276" s="816"/>
      <c r="Q276" s="816"/>
      <c r="R276" s="816"/>
      <c r="S276" s="816"/>
      <c r="T276" s="816"/>
      <c r="U276" s="816"/>
      <c r="V276" s="816"/>
      <c r="W276" s="816"/>
      <c r="X276" s="816"/>
      <c r="Y276" s="816"/>
      <c r="Z276" s="816"/>
      <c r="AA276" s="816"/>
      <c r="AB276" s="816"/>
      <c r="AC276" s="816"/>
      <c r="AD276" s="816"/>
      <c r="AE276" s="816"/>
      <c r="AF276" s="816"/>
      <c r="AG276" s="816"/>
      <c r="AH276" s="816"/>
      <c r="AI276" s="816"/>
      <c r="AJ276" s="816"/>
      <c r="AK276" s="816"/>
      <c r="AL276" s="816"/>
      <c r="AM276" s="816"/>
      <c r="AN276" s="816"/>
      <c r="AO276" s="816"/>
      <c r="AP276" s="816"/>
      <c r="AQ276" s="816"/>
      <c r="AR276" s="816"/>
      <c r="AS276" s="816"/>
      <c r="AT276" s="816"/>
      <c r="AU276" s="816"/>
      <c r="AV276" s="816"/>
      <c r="AW276" s="816"/>
      <c r="AX276" s="816"/>
      <c r="AY276" s="816"/>
    </row>
    <row r="277" spans="1:51" s="821" customFormat="1" ht="103.5" customHeight="1">
      <c r="A277" s="817" t="s">
        <v>2081</v>
      </c>
      <c r="B277" s="817" t="s">
        <v>2082</v>
      </c>
      <c r="C277" s="436" t="s">
        <v>253</v>
      </c>
      <c r="D277" s="428" t="s">
        <v>27</v>
      </c>
      <c r="E277" s="822" t="s">
        <v>555</v>
      </c>
      <c r="F277" s="817"/>
      <c r="G277" s="817"/>
      <c r="H277" s="817"/>
      <c r="I277" s="817"/>
      <c r="J277" s="817"/>
      <c r="K277" s="817"/>
      <c r="L277" s="817"/>
      <c r="M277" s="817"/>
      <c r="N277" s="817"/>
      <c r="O277" s="817"/>
      <c r="P277" s="817"/>
      <c r="Q277" s="817"/>
      <c r="R277" s="817"/>
      <c r="S277" s="817"/>
      <c r="T277" s="817"/>
      <c r="U277" s="817"/>
      <c r="V277" s="817"/>
      <c r="W277" s="817"/>
      <c r="X277" s="817"/>
      <c r="Y277" s="817"/>
      <c r="Z277" s="817"/>
      <c r="AA277" s="817"/>
      <c r="AB277" s="817"/>
      <c r="AC277" s="817"/>
      <c r="AD277" s="818"/>
      <c r="AE277" s="818"/>
      <c r="AF277" s="818"/>
      <c r="AG277" s="818"/>
      <c r="AH277" s="818"/>
      <c r="AI277" s="818"/>
      <c r="AJ277" s="818"/>
      <c r="AK277" s="819">
        <f t="shared" si="81"/>
        <v>0</v>
      </c>
      <c r="AL277" s="818">
        <v>63525</v>
      </c>
      <c r="AM277" s="818">
        <v>359975</v>
      </c>
      <c r="AN277" s="818"/>
      <c r="AO277" s="818"/>
      <c r="AP277" s="818"/>
      <c r="AQ277" s="818"/>
      <c r="AR277" s="818"/>
      <c r="AS277" s="819">
        <f t="shared" si="83"/>
        <v>423500</v>
      </c>
      <c r="AT277" s="431">
        <f t="shared" si="82"/>
        <v>423500</v>
      </c>
      <c r="AU277" s="820" t="s">
        <v>2083</v>
      </c>
      <c r="AV277" s="818">
        <v>2022</v>
      </c>
      <c r="AW277" s="817" t="s">
        <v>2084</v>
      </c>
      <c r="AX277" s="817"/>
      <c r="AY277" s="817"/>
    </row>
    <row r="278" spans="1:51" s="675" customFormat="1" ht="27.75" customHeight="1">
      <c r="A278" s="816" t="s">
        <v>2094</v>
      </c>
      <c r="B278" s="816"/>
      <c r="C278" s="816"/>
      <c r="D278" s="816"/>
      <c r="E278" s="816"/>
      <c r="F278" s="816"/>
      <c r="G278" s="816"/>
      <c r="H278" s="816"/>
      <c r="I278" s="816"/>
      <c r="J278" s="816"/>
      <c r="K278" s="816"/>
      <c r="L278" s="816"/>
      <c r="M278" s="816"/>
      <c r="N278" s="816"/>
      <c r="O278" s="816"/>
      <c r="P278" s="816"/>
      <c r="Q278" s="816"/>
      <c r="R278" s="816"/>
      <c r="S278" s="816"/>
      <c r="T278" s="816"/>
      <c r="U278" s="816"/>
      <c r="V278" s="816"/>
      <c r="W278" s="816"/>
      <c r="X278" s="816"/>
      <c r="Y278" s="816"/>
      <c r="Z278" s="816"/>
      <c r="AA278" s="816"/>
      <c r="AB278" s="816"/>
      <c r="AC278" s="816"/>
      <c r="AD278" s="816"/>
      <c r="AE278" s="816"/>
      <c r="AF278" s="816"/>
      <c r="AG278" s="816"/>
      <c r="AH278" s="816"/>
      <c r="AI278" s="816"/>
      <c r="AJ278" s="816"/>
      <c r="AK278" s="816"/>
      <c r="AL278" s="816"/>
      <c r="AM278" s="816"/>
      <c r="AN278" s="816"/>
      <c r="AO278" s="816"/>
      <c r="AP278" s="816"/>
      <c r="AQ278" s="816"/>
      <c r="AR278" s="816"/>
      <c r="AS278" s="816"/>
      <c r="AT278" s="816"/>
      <c r="AU278" s="816"/>
      <c r="AV278" s="816"/>
      <c r="AW278" s="816"/>
      <c r="AX278" s="816"/>
      <c r="AY278" s="816"/>
    </row>
    <row r="279" spans="1:51" s="821" customFormat="1" ht="146.25" customHeight="1">
      <c r="A279" s="817" t="s">
        <v>2085</v>
      </c>
      <c r="B279" s="817" t="s">
        <v>2086</v>
      </c>
      <c r="C279" s="436" t="s">
        <v>172</v>
      </c>
      <c r="D279" s="436" t="s">
        <v>27</v>
      </c>
      <c r="E279" s="429" t="s">
        <v>545</v>
      </c>
      <c r="F279" s="817"/>
      <c r="G279" s="817"/>
      <c r="H279" s="817"/>
      <c r="I279" s="817"/>
      <c r="J279" s="817"/>
      <c r="K279" s="817"/>
      <c r="L279" s="817"/>
      <c r="M279" s="817"/>
      <c r="N279" s="817"/>
      <c r="O279" s="817"/>
      <c r="P279" s="817"/>
      <c r="Q279" s="817"/>
      <c r="R279" s="817"/>
      <c r="S279" s="817"/>
      <c r="T279" s="817"/>
      <c r="U279" s="817"/>
      <c r="V279" s="817"/>
      <c r="W279" s="817"/>
      <c r="X279" s="817"/>
      <c r="Y279" s="817"/>
      <c r="Z279" s="817"/>
      <c r="AA279" s="817"/>
      <c r="AB279" s="817"/>
      <c r="AC279" s="817"/>
      <c r="AD279" s="818"/>
      <c r="AE279" s="818"/>
      <c r="AF279" s="818"/>
      <c r="AG279" s="818"/>
      <c r="AH279" s="818"/>
      <c r="AI279" s="818"/>
      <c r="AJ279" s="818"/>
      <c r="AK279" s="819">
        <f t="shared" si="81"/>
        <v>0</v>
      </c>
      <c r="AL279" s="818">
        <v>56493</v>
      </c>
      <c r="AM279" s="818">
        <v>320129</v>
      </c>
      <c r="AN279" s="818"/>
      <c r="AO279" s="818"/>
      <c r="AP279" s="818"/>
      <c r="AQ279" s="818"/>
      <c r="AR279" s="818"/>
      <c r="AS279" s="819">
        <f t="shared" si="83"/>
        <v>376622</v>
      </c>
      <c r="AT279" s="431">
        <f t="shared" si="82"/>
        <v>376622</v>
      </c>
      <c r="AU279" s="820" t="s">
        <v>2087</v>
      </c>
      <c r="AV279" s="818">
        <v>2022</v>
      </c>
      <c r="AW279" s="817" t="s">
        <v>2016</v>
      </c>
      <c r="AX279" s="817"/>
      <c r="AY279" s="817"/>
    </row>
    <row r="280" spans="1:51" s="495" customFormat="1" ht="27.75" customHeight="1">
      <c r="A280" s="816" t="s">
        <v>2094</v>
      </c>
      <c r="B280" s="816"/>
      <c r="C280" s="816"/>
      <c r="D280" s="816"/>
      <c r="E280" s="816"/>
      <c r="F280" s="816"/>
      <c r="G280" s="816"/>
      <c r="H280" s="816"/>
      <c r="I280" s="816"/>
      <c r="J280" s="816"/>
      <c r="K280" s="816"/>
      <c r="L280" s="816"/>
      <c r="M280" s="816"/>
      <c r="N280" s="816"/>
      <c r="O280" s="816"/>
      <c r="P280" s="816"/>
      <c r="Q280" s="816"/>
      <c r="R280" s="816"/>
      <c r="S280" s="816"/>
      <c r="T280" s="816"/>
      <c r="U280" s="816"/>
      <c r="V280" s="816"/>
      <c r="W280" s="816"/>
      <c r="X280" s="816"/>
      <c r="Y280" s="816"/>
      <c r="Z280" s="816"/>
      <c r="AA280" s="816"/>
      <c r="AB280" s="816"/>
      <c r="AC280" s="816"/>
      <c r="AD280" s="816"/>
      <c r="AE280" s="816"/>
      <c r="AF280" s="816"/>
      <c r="AG280" s="816"/>
      <c r="AH280" s="816"/>
      <c r="AI280" s="816"/>
      <c r="AJ280" s="816"/>
      <c r="AK280" s="816"/>
      <c r="AL280" s="816"/>
      <c r="AM280" s="816"/>
      <c r="AN280" s="816"/>
      <c r="AO280" s="816"/>
      <c r="AP280" s="816"/>
      <c r="AQ280" s="816"/>
      <c r="AR280" s="816"/>
      <c r="AS280" s="816"/>
      <c r="AT280" s="816"/>
      <c r="AU280" s="816"/>
      <c r="AV280" s="816"/>
      <c r="AW280" s="816"/>
      <c r="AX280" s="816"/>
      <c r="AY280" s="816"/>
    </row>
    <row r="281" spans="1:51" s="22" customFormat="1" ht="30" customHeight="1">
      <c r="A281" s="270"/>
      <c r="B281" s="271" t="s">
        <v>769</v>
      </c>
      <c r="C281" s="272"/>
      <c r="D281" s="272"/>
      <c r="E281" s="273"/>
      <c r="F281" s="274">
        <f>SUM(F282:F282)</f>
        <v>0</v>
      </c>
      <c r="G281" s="274">
        <f>SUM(G282:G282)</f>
        <v>0</v>
      </c>
      <c r="H281" s="274">
        <f>SUM(H282:H282)</f>
        <v>0</v>
      </c>
      <c r="I281" s="275"/>
      <c r="J281" s="274">
        <f>SUM(J282:J282)</f>
        <v>0</v>
      </c>
      <c r="K281" s="274">
        <f>SUM(K282:K282)</f>
        <v>0</v>
      </c>
      <c r="L281" s="275"/>
      <c r="M281" s="274">
        <f>SUM(M282:M282)</f>
        <v>0</v>
      </c>
      <c r="N281" s="274">
        <f>SUM(N282:N282)</f>
        <v>15000</v>
      </c>
      <c r="O281" s="274">
        <f>SUM(O282:O282)</f>
        <v>0</v>
      </c>
      <c r="P281" s="274">
        <f>SUM(P282:P282)</f>
        <v>0</v>
      </c>
      <c r="Q281" s="275"/>
      <c r="R281" s="274">
        <f>SUM(R282:R282)</f>
        <v>0</v>
      </c>
      <c r="S281" s="274">
        <f>SUM(S282:S282)</f>
        <v>0</v>
      </c>
      <c r="T281" s="275"/>
      <c r="U281" s="274">
        <f>SUM(U282:U282)</f>
        <v>15000</v>
      </c>
      <c r="V281" s="274">
        <f>SUM(V282:V282)</f>
        <v>0</v>
      </c>
      <c r="W281" s="274">
        <f>SUM(W282:W282)</f>
        <v>0</v>
      </c>
      <c r="X281" s="274">
        <f>SUM(X282:X282)</f>
        <v>0</v>
      </c>
      <c r="Y281" s="275"/>
      <c r="Z281" s="274">
        <f>SUM(Z282:Z282)</f>
        <v>0</v>
      </c>
      <c r="AA281" s="274">
        <f>SUM(AA282:AA282)</f>
        <v>0</v>
      </c>
      <c r="AB281" s="275"/>
      <c r="AC281" s="274">
        <f>SUM(AC282:AC282)</f>
        <v>0</v>
      </c>
      <c r="AD281" s="274">
        <f>SUM(AD282:AD282)</f>
        <v>18150</v>
      </c>
      <c r="AE281" s="274">
        <f>SUM(AE282:AE282)</f>
        <v>0</v>
      </c>
      <c r="AF281" s="274">
        <f>SUM(AF282:AF282)</f>
        <v>0</v>
      </c>
      <c r="AG281" s="275"/>
      <c r="AH281" s="274">
        <f>SUM(AH282:AH282)</f>
        <v>0</v>
      </c>
      <c r="AI281" s="274">
        <f>SUM(AI282:AI282)</f>
        <v>0</v>
      </c>
      <c r="AJ281" s="275"/>
      <c r="AK281" s="274">
        <f>SUM(AK282:AK282)</f>
        <v>18150</v>
      </c>
      <c r="AL281" s="274">
        <f>SUM(AL282:AL282)</f>
        <v>0</v>
      </c>
      <c r="AM281" s="274">
        <f>SUM(AM282:AM282)</f>
        <v>0</v>
      </c>
      <c r="AN281" s="274">
        <f>SUM(AN282:AN282)</f>
        <v>0</v>
      </c>
      <c r="AO281" s="275"/>
      <c r="AP281" s="274">
        <f>SUM(AP282:AP282)</f>
        <v>0</v>
      </c>
      <c r="AQ281" s="274">
        <f>SUM(AQ282:AQ282)</f>
        <v>0</v>
      </c>
      <c r="AR281" s="275"/>
      <c r="AS281" s="274">
        <f>SUM(AS282:AS282)</f>
        <v>0</v>
      </c>
      <c r="AT281" s="274">
        <f>SUM(AT282:AT282)</f>
        <v>33150</v>
      </c>
      <c r="AU281" s="276"/>
      <c r="AV281" s="277"/>
      <c r="AW281" s="278"/>
      <c r="AX281" s="278"/>
      <c r="AY281" s="278"/>
    </row>
    <row r="282" spans="1:51" ht="408.75" customHeight="1">
      <c r="A282" s="623" t="s">
        <v>770</v>
      </c>
      <c r="B282" s="624" t="s">
        <v>771</v>
      </c>
      <c r="C282" s="125" t="s">
        <v>772</v>
      </c>
      <c r="D282" s="125" t="s">
        <v>37</v>
      </c>
      <c r="E282" s="126" t="s">
        <v>773</v>
      </c>
      <c r="F282" s="116"/>
      <c r="G282" s="114"/>
      <c r="H282" s="114"/>
      <c r="I282" s="114"/>
      <c r="J282" s="114"/>
      <c r="K282" s="114"/>
      <c r="L282" s="114"/>
      <c r="M282" s="115">
        <f>F282+G282+H282+J282+K282</f>
        <v>0</v>
      </c>
      <c r="N282" s="116">
        <v>15000</v>
      </c>
      <c r="O282" s="114"/>
      <c r="P282" s="114"/>
      <c r="Q282" s="114"/>
      <c r="R282" s="114"/>
      <c r="S282" s="114"/>
      <c r="T282" s="114"/>
      <c r="U282" s="115">
        <f>N282+O282+P282+R282+S282</f>
        <v>15000</v>
      </c>
      <c r="V282" s="116"/>
      <c r="W282" s="114"/>
      <c r="X282" s="114"/>
      <c r="Y282" s="114"/>
      <c r="Z282" s="114"/>
      <c r="AA282" s="114"/>
      <c r="AB282" s="114"/>
      <c r="AC282" s="115">
        <f>V282+W282+X282+Z282+AA282</f>
        <v>0</v>
      </c>
      <c r="AD282" s="113">
        <v>18150</v>
      </c>
      <c r="AE282" s="114"/>
      <c r="AF282" s="114"/>
      <c r="AG282" s="114"/>
      <c r="AH282" s="114"/>
      <c r="AI282" s="114"/>
      <c r="AJ282" s="114"/>
      <c r="AK282" s="118">
        <f>AD282+AE282+AF282+AH282+AI282</f>
        <v>18150</v>
      </c>
      <c r="AL282" s="113"/>
      <c r="AM282" s="114"/>
      <c r="AN282" s="114"/>
      <c r="AO282" s="114"/>
      <c r="AP282" s="114"/>
      <c r="AQ282" s="114"/>
      <c r="AR282" s="114"/>
      <c r="AS282" s="118">
        <f>AL282+AM282+AN282+AP282+AQ282</f>
        <v>0</v>
      </c>
      <c r="AT282" s="116">
        <f t="shared" ref="AT282" si="84">AC282+U282+M282+AK282+AS282</f>
        <v>33150</v>
      </c>
      <c r="AU282" s="119" t="s">
        <v>774</v>
      </c>
      <c r="AV282" s="120" t="s">
        <v>158</v>
      </c>
      <c r="AW282" s="121" t="s">
        <v>775</v>
      </c>
      <c r="AX282" s="121"/>
      <c r="AY282" s="122"/>
    </row>
    <row r="283" spans="1:51" s="170" customFormat="1" ht="30" customHeight="1">
      <c r="A283" s="725" t="s">
        <v>697</v>
      </c>
      <c r="B283" s="725"/>
      <c r="C283" s="725"/>
      <c r="D283" s="725"/>
      <c r="E283" s="725"/>
      <c r="F283" s="725"/>
      <c r="G283" s="725"/>
      <c r="H283" s="725"/>
      <c r="I283" s="725"/>
      <c r="J283" s="725"/>
      <c r="K283" s="725"/>
      <c r="L283" s="725"/>
      <c r="M283" s="725"/>
      <c r="N283" s="725"/>
      <c r="O283" s="725"/>
      <c r="P283" s="725"/>
      <c r="Q283" s="725"/>
      <c r="R283" s="725"/>
      <c r="S283" s="725"/>
      <c r="T283" s="725"/>
      <c r="U283" s="725"/>
      <c r="V283" s="725"/>
      <c r="W283" s="725"/>
      <c r="X283" s="725"/>
      <c r="Y283" s="725"/>
      <c r="Z283" s="725"/>
      <c r="AA283" s="725"/>
      <c r="AB283" s="725"/>
      <c r="AC283" s="725"/>
      <c r="AD283" s="725"/>
      <c r="AE283" s="725"/>
      <c r="AF283" s="725"/>
      <c r="AG283" s="725"/>
      <c r="AH283" s="725"/>
      <c r="AI283" s="725"/>
      <c r="AJ283" s="725"/>
      <c r="AK283" s="725"/>
      <c r="AL283" s="725"/>
      <c r="AM283" s="725"/>
      <c r="AN283" s="725"/>
      <c r="AO283" s="725"/>
      <c r="AP283" s="725"/>
      <c r="AQ283" s="725"/>
      <c r="AR283" s="725"/>
      <c r="AS283" s="725"/>
      <c r="AT283" s="725"/>
      <c r="AU283" s="725"/>
      <c r="AV283" s="725"/>
      <c r="AW283" s="725"/>
      <c r="AX283" s="725"/>
      <c r="AY283" s="725"/>
    </row>
    <row r="284" spans="1:51" ht="164.25" customHeight="1">
      <c r="B284" s="2">
        <f>COUNTA(B282:B282,B22:B157,B15:B16)</f>
        <v>132</v>
      </c>
    </row>
  </sheetData>
  <sheetProtection selectLockedCells="1" selectUnlockedCells="1"/>
  <mergeCells count="138">
    <mergeCell ref="A268:AY268"/>
    <mergeCell ref="A270:AY270"/>
    <mergeCell ref="A272:AY272"/>
    <mergeCell ref="A274:AY274"/>
    <mergeCell ref="A276:AY276"/>
    <mergeCell ref="A278:AY278"/>
    <mergeCell ref="A280:AY280"/>
    <mergeCell ref="A1:AX1"/>
    <mergeCell ref="A2:AX2"/>
    <mergeCell ref="A3:AX3"/>
    <mergeCell ref="A4:AX4"/>
    <mergeCell ref="A5:AX5"/>
    <mergeCell ref="A6:AU6"/>
    <mergeCell ref="AV6:AX6"/>
    <mergeCell ref="AV8:AV11"/>
    <mergeCell ref="AW8:AW11"/>
    <mergeCell ref="AX8:AX11"/>
    <mergeCell ref="P10:P11"/>
    <mergeCell ref="Q10:Q11"/>
    <mergeCell ref="F9:M9"/>
    <mergeCell ref="N9:U9"/>
    <mergeCell ref="V9:AC9"/>
    <mergeCell ref="AJ10:AJ11"/>
    <mergeCell ref="A7:AU7"/>
    <mergeCell ref="A8:A11"/>
    <mergeCell ref="B8:B11"/>
    <mergeCell ref="C8:C11"/>
    <mergeCell ref="D8:D11"/>
    <mergeCell ref="E8:E11"/>
    <mergeCell ref="F8:M8"/>
    <mergeCell ref="N10:N11"/>
    <mergeCell ref="O10:O11"/>
    <mergeCell ref="AS10:AS11"/>
    <mergeCell ref="A13:B13"/>
    <mergeCell ref="A18:AY18"/>
    <mergeCell ref="A20:AY20"/>
    <mergeCell ref="N8:U8"/>
    <mergeCell ref="V8:AC8"/>
    <mergeCell ref="AD8:AK8"/>
    <mergeCell ref="AD9:AK9"/>
    <mergeCell ref="F10:F11"/>
    <mergeCell ref="G10:G11"/>
    <mergeCell ref="H10:H11"/>
    <mergeCell ref="I10:I11"/>
    <mergeCell ref="J10:J11"/>
    <mergeCell ref="K10:K11"/>
    <mergeCell ref="AL8:AS8"/>
    <mergeCell ref="AL9:AS9"/>
    <mergeCell ref="AL10:AL11"/>
    <mergeCell ref="AM10:AM11"/>
    <mergeCell ref="AN10:AN11"/>
    <mergeCell ref="AO10:AO11"/>
    <mergeCell ref="AP10:AP11"/>
    <mergeCell ref="AQ10:AQ11"/>
    <mergeCell ref="AR10:AR11"/>
    <mergeCell ref="AK10:AK11"/>
    <mergeCell ref="A26:AY26"/>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Y8:AY11"/>
    <mergeCell ref="AT8:AT11"/>
    <mergeCell ref="AU8:AU11"/>
    <mergeCell ref="L10:L11"/>
    <mergeCell ref="M10:M11"/>
    <mergeCell ref="A175:AY175"/>
    <mergeCell ref="A179:AY179"/>
    <mergeCell ref="A181:AY181"/>
    <mergeCell ref="A183:AY183"/>
    <mergeCell ref="A185:AY185"/>
    <mergeCell ref="B186:AY186"/>
    <mergeCell ref="A188:AY188"/>
    <mergeCell ref="A190:AY190"/>
    <mergeCell ref="A28:AY28"/>
    <mergeCell ref="A33:AY33"/>
    <mergeCell ref="A54:AY54"/>
    <mergeCell ref="B164:AW164"/>
    <mergeCell ref="B166:AW166"/>
    <mergeCell ref="B173:AW173"/>
    <mergeCell ref="B34:AY34"/>
    <mergeCell ref="A81:AY81"/>
    <mergeCell ref="A98:AY98"/>
    <mergeCell ref="A256:AY256"/>
    <mergeCell ref="A258:AY258"/>
    <mergeCell ref="A260:AY260"/>
    <mergeCell ref="B207:AY207"/>
    <mergeCell ref="A209:AY209"/>
    <mergeCell ref="A216:AY216"/>
    <mergeCell ref="A211:AY211"/>
    <mergeCell ref="A213:AY213"/>
    <mergeCell ref="A192:AY192"/>
    <mergeCell ref="A194:AY194"/>
    <mergeCell ref="A196:AY196"/>
    <mergeCell ref="A198:AY198"/>
    <mergeCell ref="A204:AY204"/>
    <mergeCell ref="A206:AY206"/>
    <mergeCell ref="A200:AY200"/>
    <mergeCell ref="A202:AY202"/>
    <mergeCell ref="B214:AY214"/>
    <mergeCell ref="A262:AY262"/>
    <mergeCell ref="A264:AY264"/>
    <mergeCell ref="A266:AY266"/>
    <mergeCell ref="A37:AY37"/>
    <mergeCell ref="A218:AY218"/>
    <mergeCell ref="A220:AY220"/>
    <mergeCell ref="A222:AY222"/>
    <mergeCell ref="A283:AY283"/>
    <mergeCell ref="A224:AY224"/>
    <mergeCell ref="A226:AY226"/>
    <mergeCell ref="A228:AY228"/>
    <mergeCell ref="A230:AY230"/>
    <mergeCell ref="A232:AY232"/>
    <mergeCell ref="A234:AY234"/>
    <mergeCell ref="A250:AY250"/>
    <mergeCell ref="A246:AY246"/>
    <mergeCell ref="A248:AY248"/>
    <mergeCell ref="A236:AY236"/>
    <mergeCell ref="A238:AY238"/>
    <mergeCell ref="A240:AY240"/>
    <mergeCell ref="A242:AY242"/>
    <mergeCell ref="A244:AY244"/>
    <mergeCell ref="A254:AY254"/>
    <mergeCell ref="A252:AY252"/>
  </mergeCells>
  <dataValidations count="15">
    <dataValidation type="list" allowBlank="1" showErrorMessage="1" sqref="AW110 AW114:AW118 AW124:AW125 AW152:AW157 AW187 AW199 AW217 AW215">
      <formula1>$BB$41:$BB$48</formula1>
      <formula2>0</formula2>
    </dataValidation>
    <dataValidation type="list" allowBlank="1" showErrorMessage="1" sqref="AW219 AW221 AW223 AW225 AW227 AW229 AW231 AW247 AW235 AW237 AW239 AW241 AW243 AW245">
      <formula1>$BC$41:$BC$50</formula1>
      <formula2>0</formula2>
    </dataValidation>
    <dataValidation type="list" allowBlank="1" showErrorMessage="1" sqref="AW61:AW62 AW80 AW82:AW96 AW99:AW106">
      <formula1>$BA$41:$BA$47</formula1>
      <formula2>0</formula2>
    </dataValidation>
    <dataValidation type="list" allowBlank="1" showErrorMessage="1" sqref="AW16:AX17 AW22:AX23 AW24:AW25 AX25:AY25 AW29:AW31 AX30:AX31 AW38:AW53 AW35 AW142:AW151 AX39:AX43 AX47:AX49 AX51:AX52 AX53:AY53 AW55:AX56 AW57:AW60 AW63:AW79 AW107:AW109 AW111:AW113 AW126:AW139">
      <formula1>$AZ$3:$AZ$5</formula1>
      <formula2>0</formula2>
    </dataValidation>
    <dataValidation type="list" allowBlank="1" showErrorMessage="1" sqref="AW205 C55:C58 AY59 AY80 AY67 AY137:AY138 AW140:AW141 AY142 AW158:AW163 AW165 AW167:AW172 AW176:AW178 AW180 AW182 AW184 AW189 AW191 AW193 AW195 AW197 AW201 AW203 C60:C80 C245:D245 D243 D219 C22:D25 C27:D27 AW27:AY27 C38:D53 C174:D174 AW174 C187:D187 C199:D199 C215:D215 C217:D217 C15:D17 C19:D19 AX19 C29:D31 AW32 C35:D35 C59:D59 AW119:AW123 C165:D165 C167:D172 C176:D178 C180:D180 C182:D182 C184:D184 C189:D189 C191:D191 C193:D193 C195:D195 C197:D197 C201:D201 C203:D203 C205:D205 C208:D208 AW208 C210:D210 AW210 C212:D212 AW212 C251 C282:D282 D223 D225 D227 D229 D55:D80 AX255:AY255 D231 AX259:AY259 D235 D237 D239 D241 C255 C99:D163 C82:D97 AX257:AY257">
      <formula1>#REF!</formula1>
      <formula2>0</formula2>
    </dataValidation>
    <dataValidation type="list" allowBlank="1" showErrorMessage="1" sqref="AX24 AX29 AX35 AX38 AX44:AX46 AX50 AX57:AX58 AX70:AX71 AX77:AX78 AX91 AX105:AX106 AX109:AX111 AX117 AX132 AX136 AX139 AX143:AX147 AX149:AX155 AX158 AX165 AX167:AX170 AX178 AX201 AX203 AX205">
      <formula1>$AJ$3:$AJ$5</formula1>
      <formula2>0</formula2>
    </dataValidation>
    <dataValidation type="list" allowBlank="1" showInputMessage="1" showErrorMessage="1" sqref="C223 C225 C227 C229 C231 C243 C235 C237 C239 C233">
      <formula1>$X$180:$X$212</formula1>
    </dataValidation>
    <dataValidation type="list" allowBlank="1" showInputMessage="1" showErrorMessage="1" sqref="C221">
      <formula1>$X$179:$X$211</formula1>
    </dataValidation>
    <dataValidation type="list" allowBlank="1" showInputMessage="1" showErrorMessage="1" sqref="C249">
      <formula1>$X$182:$X$214</formula1>
    </dataValidation>
    <dataValidation type="list" allowBlank="1" showErrorMessage="1" sqref="AW257 AW255">
      <formula1>$BB$34:$BB$42</formula1>
      <formula2>0</formula2>
    </dataValidation>
    <dataValidation type="list" allowBlank="1" showErrorMessage="1" sqref="AW97">
      <formula1>$BA$28:$BA$34</formula1>
      <formula2>0</formula2>
    </dataValidation>
    <dataValidation type="list" allowBlank="1" showInputMessage="1" showErrorMessage="1" sqref="C261:D261 C263:D263 C265:D265 C36:D36">
      <formula1>#REF!</formula1>
    </dataValidation>
    <dataValidation type="list" allowBlank="1" showErrorMessage="1" sqref="D233 D267 D269 D271 D273 D275 C277:D277 C279:D279">
      <formula1>#REF!</formula1>
      <formula2>0</formula2>
    </dataValidation>
    <dataValidation type="list" allowBlank="1" showInputMessage="1" showErrorMessage="1" sqref="C267 C269 C271 C273 C275">
      <formula1>$X$178:$X$210</formula1>
    </dataValidation>
    <dataValidation type="list" allowBlank="1" showErrorMessage="1" sqref="C253 AX253:AY253">
      <formula1>#REF!</formula1>
      <formula2>0</formula2>
    </dataValidation>
  </dataValidations>
  <pageMargins left="0.25" right="0.25" top="0.75" bottom="0.75" header="0.3" footer="0.3"/>
  <pageSetup paperSize="8" scale="10"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287"/>
  <sheetViews>
    <sheetView topLeftCell="A259" zoomScale="70" zoomScaleNormal="70" workbookViewId="0">
      <selection activeCell="E291" sqref="E291"/>
    </sheetView>
  </sheetViews>
  <sheetFormatPr defaultRowHeight="12.75"/>
  <cols>
    <col min="1" max="1" width="13.140625" style="279" customWidth="1"/>
    <col min="2" max="2" width="32.28515625" style="2" customWidth="1"/>
    <col min="3" max="3" width="30" style="2" customWidth="1"/>
    <col min="4" max="4" width="13.5703125" style="2" customWidth="1"/>
    <col min="5" max="5" width="18.28515625" style="2" customWidth="1"/>
    <col min="6" max="6" width="9.140625" style="280" customWidth="1"/>
    <col min="7" max="7" width="9.140625" style="281" customWidth="1"/>
    <col min="8" max="12" width="9.140625" style="280" customWidth="1"/>
    <col min="13" max="13" width="10.28515625" style="280" customWidth="1"/>
    <col min="14" max="14" width="9.140625" style="280" customWidth="1"/>
    <col min="15" max="15" width="9.140625" style="281" customWidth="1"/>
    <col min="16" max="20" width="9.140625" style="280" customWidth="1"/>
    <col min="21" max="21" width="12.5703125" style="280" customWidth="1"/>
    <col min="22" max="22" width="11.85546875" style="280" customWidth="1"/>
    <col min="23" max="23" width="11.28515625" style="281" customWidth="1"/>
    <col min="24" max="29" width="11.28515625" style="280" customWidth="1"/>
    <col min="30" max="30" width="11.85546875" style="280" customWidth="1"/>
    <col min="31" max="31" width="11.28515625" style="281" customWidth="1"/>
    <col min="32" max="37" width="11.28515625" style="280" customWidth="1"/>
    <col min="38" max="38" width="11.85546875" style="280" customWidth="1"/>
    <col min="39" max="39" width="11.28515625" style="281" customWidth="1"/>
    <col min="40" max="45" width="11.28515625" style="280" customWidth="1"/>
    <col min="46" max="46" width="10.5703125" style="280" customWidth="1"/>
    <col min="47" max="47" width="56.42578125" style="6" customWidth="1"/>
    <col min="48" max="48" width="12.28515625" style="7" customWidth="1"/>
    <col min="49" max="49" width="16.7109375" style="8" customWidth="1"/>
    <col min="50" max="50" width="13.42578125" style="8" customWidth="1"/>
    <col min="51" max="51" width="21.140625" style="8" customWidth="1"/>
    <col min="52" max="16384" width="9.140625" style="3"/>
  </cols>
  <sheetData>
    <row r="1" spans="1:51" s="80" customFormat="1" ht="24.75" customHeight="1">
      <c r="A1" s="755"/>
      <c r="B1" s="755"/>
      <c r="C1" s="755" t="s">
        <v>776</v>
      </c>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row>
    <row r="2" spans="1:51" s="80" customFormat="1" ht="19.5" customHeight="1">
      <c r="A2" s="755"/>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row>
    <row r="3" spans="1:51" s="80" customFormat="1" ht="20.25" customHeight="1">
      <c r="A3" s="756"/>
      <c r="B3" s="756"/>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row>
    <row r="4" spans="1:51" ht="12.75" customHeight="1">
      <c r="A4" s="757"/>
      <c r="B4" s="757"/>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c r="AD4" s="3"/>
      <c r="AE4" s="3"/>
      <c r="AF4" s="3"/>
      <c r="AG4" s="3"/>
      <c r="AH4" s="3"/>
      <c r="AI4" s="3"/>
      <c r="AJ4" s="3"/>
      <c r="AK4" s="3"/>
      <c r="AL4" s="3"/>
      <c r="AM4" s="3"/>
      <c r="AN4" s="3"/>
      <c r="AO4" s="3"/>
      <c r="AP4" s="3"/>
      <c r="AQ4" s="3"/>
      <c r="AR4" s="3"/>
      <c r="AS4" s="3"/>
      <c r="AT4" s="3"/>
      <c r="AU4" s="3"/>
      <c r="AV4" s="3"/>
      <c r="AW4" s="3"/>
      <c r="AX4" s="3"/>
      <c r="AY4" s="82"/>
    </row>
    <row r="5" spans="1:51" ht="16.5" customHeight="1">
      <c r="A5" s="757"/>
      <c r="B5" s="757"/>
      <c r="C5" s="757"/>
      <c r="D5" s="757"/>
      <c r="E5" s="757"/>
      <c r="F5" s="757"/>
      <c r="G5" s="757"/>
      <c r="H5" s="757"/>
      <c r="I5" s="757"/>
      <c r="J5" s="757"/>
      <c r="K5" s="757"/>
      <c r="L5" s="757"/>
      <c r="M5" s="757"/>
      <c r="N5" s="757"/>
      <c r="O5" s="757"/>
      <c r="P5" s="757"/>
      <c r="Q5" s="757"/>
      <c r="R5" s="757"/>
      <c r="S5" s="757"/>
      <c r="T5" s="757"/>
      <c r="U5" s="757"/>
      <c r="V5" s="757"/>
      <c r="W5" s="757"/>
      <c r="X5" s="757"/>
      <c r="Y5" s="757"/>
      <c r="Z5" s="757"/>
      <c r="AA5" s="757"/>
      <c r="AB5" s="757"/>
      <c r="AC5" s="757"/>
      <c r="AD5" s="3"/>
      <c r="AE5" s="3"/>
      <c r="AF5" s="3"/>
      <c r="AG5" s="3"/>
      <c r="AH5" s="3"/>
      <c r="AI5" s="3"/>
      <c r="AJ5" s="3"/>
      <c r="AK5" s="3"/>
      <c r="AL5" s="3"/>
      <c r="AM5" s="3"/>
      <c r="AN5" s="3"/>
      <c r="AO5" s="3"/>
      <c r="AP5" s="3"/>
      <c r="AQ5" s="3"/>
      <c r="AR5" s="3"/>
      <c r="AS5" s="3"/>
      <c r="AT5" s="3"/>
      <c r="AU5" s="3"/>
      <c r="AV5" s="3"/>
      <c r="AW5" s="3"/>
      <c r="AX5" s="3"/>
      <c r="AY5" s="82"/>
    </row>
    <row r="6" spans="1:51" ht="43.5" customHeight="1">
      <c r="A6" s="758" t="s">
        <v>0</v>
      </c>
      <c r="B6" s="758"/>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c r="AD6" s="3"/>
      <c r="AE6" s="3"/>
      <c r="AF6" s="3"/>
      <c r="AG6" s="3"/>
      <c r="AH6" s="3"/>
      <c r="AI6" s="3"/>
      <c r="AJ6" s="3"/>
      <c r="AK6" s="3"/>
      <c r="AL6" s="3"/>
      <c r="AM6" s="3"/>
      <c r="AN6" s="3"/>
      <c r="AO6" s="3"/>
      <c r="AP6" s="3"/>
      <c r="AQ6" s="3"/>
      <c r="AR6" s="3"/>
      <c r="AS6" s="3"/>
      <c r="AT6" s="3"/>
      <c r="AU6" s="3"/>
      <c r="AV6" s="714"/>
      <c r="AW6" s="714"/>
      <c r="AX6" s="714"/>
      <c r="AY6" s="82"/>
    </row>
    <row r="7" spans="1:51" ht="43.5" customHeight="1">
      <c r="A7" s="758" t="s">
        <v>777</v>
      </c>
      <c r="B7" s="758"/>
      <c r="C7" s="758"/>
      <c r="D7" s="758"/>
      <c r="E7" s="758"/>
      <c r="F7" s="758"/>
      <c r="G7" s="758"/>
      <c r="H7" s="758"/>
      <c r="I7" s="758"/>
      <c r="J7" s="758"/>
      <c r="K7" s="758"/>
      <c r="L7" s="758"/>
      <c r="M7" s="758"/>
      <c r="N7" s="758"/>
      <c r="O7" s="758"/>
      <c r="P7" s="758"/>
      <c r="Q7" s="758"/>
      <c r="R7" s="758"/>
      <c r="S7" s="758"/>
      <c r="T7" s="758"/>
      <c r="U7" s="758"/>
      <c r="V7" s="758"/>
      <c r="W7" s="758"/>
      <c r="X7" s="758"/>
      <c r="Y7" s="758"/>
      <c r="Z7" s="758"/>
      <c r="AA7" s="758"/>
      <c r="AB7" s="758"/>
      <c r="AC7" s="758"/>
      <c r="AD7" s="3"/>
      <c r="AE7" s="3"/>
      <c r="AF7" s="3"/>
      <c r="AG7" s="3"/>
      <c r="AH7" s="3"/>
      <c r="AI7" s="3"/>
      <c r="AJ7" s="3"/>
      <c r="AK7" s="3"/>
      <c r="AL7" s="3"/>
      <c r="AM7" s="3"/>
      <c r="AN7" s="3"/>
      <c r="AO7" s="3"/>
      <c r="AP7" s="3"/>
      <c r="AQ7" s="3"/>
      <c r="AR7" s="3"/>
      <c r="AS7" s="3"/>
      <c r="AT7" s="3"/>
      <c r="AU7" s="3"/>
      <c r="AV7" s="84"/>
      <c r="AW7" s="84"/>
      <c r="AX7" s="84"/>
      <c r="AY7" s="82"/>
    </row>
    <row r="8" spans="1:51" ht="12.75" customHeight="1">
      <c r="A8" s="760" t="s">
        <v>2</v>
      </c>
      <c r="B8" s="708" t="s">
        <v>3</v>
      </c>
      <c r="C8" s="709" t="s">
        <v>4</v>
      </c>
      <c r="D8" s="709" t="s">
        <v>5</v>
      </c>
      <c r="E8" s="710" t="s">
        <v>6</v>
      </c>
      <c r="F8" s="711">
        <v>2018</v>
      </c>
      <c r="G8" s="711"/>
      <c r="H8" s="711"/>
      <c r="I8" s="711"/>
      <c r="J8" s="711"/>
      <c r="K8" s="711"/>
      <c r="L8" s="711"/>
      <c r="M8" s="711"/>
      <c r="N8" s="711">
        <v>2019</v>
      </c>
      <c r="O8" s="711"/>
      <c r="P8" s="711"/>
      <c r="Q8" s="711"/>
      <c r="R8" s="711"/>
      <c r="S8" s="711"/>
      <c r="T8" s="711"/>
      <c r="U8" s="711"/>
      <c r="V8" s="711">
        <v>2020</v>
      </c>
      <c r="W8" s="711"/>
      <c r="X8" s="711"/>
      <c r="Y8" s="711"/>
      <c r="Z8" s="711"/>
      <c r="AA8" s="711"/>
      <c r="AB8" s="711"/>
      <c r="AC8" s="711"/>
      <c r="AD8" s="711">
        <v>2021</v>
      </c>
      <c r="AE8" s="711"/>
      <c r="AF8" s="711"/>
      <c r="AG8" s="711"/>
      <c r="AH8" s="711"/>
      <c r="AI8" s="711"/>
      <c r="AJ8" s="711"/>
      <c r="AK8" s="711"/>
      <c r="AL8" s="711">
        <v>2022</v>
      </c>
      <c r="AM8" s="711"/>
      <c r="AN8" s="711"/>
      <c r="AO8" s="711"/>
      <c r="AP8" s="711"/>
      <c r="AQ8" s="711"/>
      <c r="AR8" s="711"/>
      <c r="AS8" s="711"/>
      <c r="AT8" s="712" t="s">
        <v>7</v>
      </c>
      <c r="AU8" s="745" t="s">
        <v>8</v>
      </c>
      <c r="AV8" s="722" t="s">
        <v>9</v>
      </c>
      <c r="AW8" s="708" t="s">
        <v>10</v>
      </c>
      <c r="AX8" s="721" t="s">
        <v>11</v>
      </c>
      <c r="AY8" s="721" t="s">
        <v>12</v>
      </c>
    </row>
    <row r="9" spans="1:51" ht="12.75" customHeight="1">
      <c r="A9" s="760"/>
      <c r="B9" s="708"/>
      <c r="C9" s="709"/>
      <c r="D9" s="709"/>
      <c r="E9" s="710"/>
      <c r="F9" s="710" t="s">
        <v>13</v>
      </c>
      <c r="G9" s="710"/>
      <c r="H9" s="710"/>
      <c r="I9" s="710"/>
      <c r="J9" s="710"/>
      <c r="K9" s="710"/>
      <c r="L9" s="710"/>
      <c r="M9" s="710"/>
      <c r="N9" s="710" t="s">
        <v>13</v>
      </c>
      <c r="O9" s="710"/>
      <c r="P9" s="710"/>
      <c r="Q9" s="710"/>
      <c r="R9" s="710"/>
      <c r="S9" s="710"/>
      <c r="T9" s="710"/>
      <c r="U9" s="710"/>
      <c r="V9" s="710" t="s">
        <v>13</v>
      </c>
      <c r="W9" s="710"/>
      <c r="X9" s="710"/>
      <c r="Y9" s="710"/>
      <c r="Z9" s="710"/>
      <c r="AA9" s="710"/>
      <c r="AB9" s="710"/>
      <c r="AC9" s="710"/>
      <c r="AD9" s="710" t="s">
        <v>13</v>
      </c>
      <c r="AE9" s="710"/>
      <c r="AF9" s="710"/>
      <c r="AG9" s="710"/>
      <c r="AH9" s="710"/>
      <c r="AI9" s="710"/>
      <c r="AJ9" s="710"/>
      <c r="AK9" s="710"/>
      <c r="AL9" s="710" t="s">
        <v>13</v>
      </c>
      <c r="AM9" s="710"/>
      <c r="AN9" s="710"/>
      <c r="AO9" s="710"/>
      <c r="AP9" s="710"/>
      <c r="AQ9" s="710"/>
      <c r="AR9" s="710"/>
      <c r="AS9" s="710"/>
      <c r="AT9" s="712"/>
      <c r="AU9" s="745"/>
      <c r="AV9" s="722"/>
      <c r="AW9" s="708"/>
      <c r="AX9" s="721"/>
      <c r="AY9" s="721"/>
    </row>
    <row r="10" spans="1:51" ht="15" customHeight="1">
      <c r="A10" s="760"/>
      <c r="B10" s="708"/>
      <c r="C10" s="709"/>
      <c r="D10" s="709"/>
      <c r="E10" s="710"/>
      <c r="F10" s="704" t="s">
        <v>140</v>
      </c>
      <c r="G10" s="705" t="s">
        <v>141</v>
      </c>
      <c r="H10" s="699" t="s">
        <v>142</v>
      </c>
      <c r="I10" s="699" t="s">
        <v>17</v>
      </c>
      <c r="J10" s="699" t="s">
        <v>143</v>
      </c>
      <c r="K10" s="699" t="s">
        <v>144</v>
      </c>
      <c r="L10" s="699" t="s">
        <v>20</v>
      </c>
      <c r="M10" s="759" t="s">
        <v>21</v>
      </c>
      <c r="N10" s="704" t="s">
        <v>14</v>
      </c>
      <c r="O10" s="705" t="s">
        <v>15</v>
      </c>
      <c r="P10" s="699" t="s">
        <v>16</v>
      </c>
      <c r="Q10" s="699" t="s">
        <v>17</v>
      </c>
      <c r="R10" s="699" t="s">
        <v>18</v>
      </c>
      <c r="S10" s="699" t="s">
        <v>19</v>
      </c>
      <c r="T10" s="699" t="s">
        <v>20</v>
      </c>
      <c r="U10" s="700" t="s">
        <v>21</v>
      </c>
      <c r="V10" s="704" t="s">
        <v>14</v>
      </c>
      <c r="W10" s="705" t="s">
        <v>15</v>
      </c>
      <c r="X10" s="699" t="s">
        <v>16</v>
      </c>
      <c r="Y10" s="699" t="s">
        <v>17</v>
      </c>
      <c r="Z10" s="699" t="s">
        <v>18</v>
      </c>
      <c r="AA10" s="699" t="s">
        <v>19</v>
      </c>
      <c r="AB10" s="699" t="s">
        <v>20</v>
      </c>
      <c r="AC10" s="700" t="s">
        <v>21</v>
      </c>
      <c r="AD10" s="704" t="s">
        <v>14</v>
      </c>
      <c r="AE10" s="705" t="s">
        <v>15</v>
      </c>
      <c r="AF10" s="699" t="s">
        <v>16</v>
      </c>
      <c r="AG10" s="699" t="s">
        <v>17</v>
      </c>
      <c r="AH10" s="699" t="s">
        <v>18</v>
      </c>
      <c r="AI10" s="699" t="s">
        <v>19</v>
      </c>
      <c r="AJ10" s="699" t="s">
        <v>20</v>
      </c>
      <c r="AK10" s="700" t="s">
        <v>21</v>
      </c>
      <c r="AL10" s="704" t="s">
        <v>14</v>
      </c>
      <c r="AM10" s="705" t="s">
        <v>15</v>
      </c>
      <c r="AN10" s="699" t="s">
        <v>16</v>
      </c>
      <c r="AO10" s="699" t="s">
        <v>17</v>
      </c>
      <c r="AP10" s="699" t="s">
        <v>18</v>
      </c>
      <c r="AQ10" s="699" t="s">
        <v>19</v>
      </c>
      <c r="AR10" s="699" t="s">
        <v>20</v>
      </c>
      <c r="AS10" s="700" t="s">
        <v>21</v>
      </c>
      <c r="AT10" s="712"/>
      <c r="AU10" s="745"/>
      <c r="AV10" s="722"/>
      <c r="AW10" s="708"/>
      <c r="AX10" s="721"/>
      <c r="AY10" s="721"/>
    </row>
    <row r="11" spans="1:51" ht="107.25" customHeight="1">
      <c r="A11" s="760"/>
      <c r="B11" s="708"/>
      <c r="C11" s="709"/>
      <c r="D11" s="709"/>
      <c r="E11" s="710"/>
      <c r="F11" s="704"/>
      <c r="G11" s="705"/>
      <c r="H11" s="699"/>
      <c r="I11" s="699"/>
      <c r="J11" s="699"/>
      <c r="K11" s="699"/>
      <c r="L11" s="699"/>
      <c r="M11" s="759"/>
      <c r="N11" s="704"/>
      <c r="O11" s="705"/>
      <c r="P11" s="699"/>
      <c r="Q11" s="699"/>
      <c r="R11" s="699"/>
      <c r="S11" s="699"/>
      <c r="T11" s="699"/>
      <c r="U11" s="700"/>
      <c r="V11" s="704"/>
      <c r="W11" s="705"/>
      <c r="X11" s="699"/>
      <c r="Y11" s="699"/>
      <c r="Z11" s="699"/>
      <c r="AA11" s="699"/>
      <c r="AB11" s="699"/>
      <c r="AC11" s="700"/>
      <c r="AD11" s="704"/>
      <c r="AE11" s="705"/>
      <c r="AF11" s="699"/>
      <c r="AG11" s="699"/>
      <c r="AH11" s="699"/>
      <c r="AI11" s="699"/>
      <c r="AJ11" s="699"/>
      <c r="AK11" s="700"/>
      <c r="AL11" s="704"/>
      <c r="AM11" s="705"/>
      <c r="AN11" s="699"/>
      <c r="AO11" s="699"/>
      <c r="AP11" s="699"/>
      <c r="AQ11" s="699"/>
      <c r="AR11" s="699"/>
      <c r="AS11" s="700"/>
      <c r="AT11" s="712"/>
      <c r="AU11" s="745"/>
      <c r="AV11" s="722"/>
      <c r="AW11" s="708"/>
      <c r="AX11" s="721"/>
      <c r="AY11" s="721"/>
    </row>
    <row r="12" spans="1:51" ht="42" customHeight="1">
      <c r="A12" s="282"/>
      <c r="B12" s="160"/>
      <c r="C12" s="160"/>
      <c r="D12" s="160"/>
      <c r="E12" s="160"/>
      <c r="F12" s="91"/>
      <c r="G12" s="161"/>
      <c r="H12" s="91"/>
      <c r="I12" s="91"/>
      <c r="J12" s="91"/>
      <c r="K12" s="91"/>
      <c r="L12" s="91"/>
      <c r="M12" s="283"/>
      <c r="N12" s="91"/>
      <c r="O12" s="161"/>
      <c r="P12" s="91"/>
      <c r="Q12" s="91"/>
      <c r="R12" s="91"/>
      <c r="S12" s="91"/>
      <c r="T12" s="91"/>
      <c r="U12" s="283"/>
      <c r="V12" s="91"/>
      <c r="W12" s="161"/>
      <c r="X12" s="91"/>
      <c r="Y12" s="91"/>
      <c r="Z12" s="91"/>
      <c r="AA12" s="91"/>
      <c r="AB12" s="91"/>
      <c r="AC12" s="283"/>
      <c r="AD12" s="91"/>
      <c r="AE12" s="161"/>
      <c r="AF12" s="91"/>
      <c r="AG12" s="91"/>
      <c r="AH12" s="91"/>
      <c r="AI12" s="91"/>
      <c r="AJ12" s="91"/>
      <c r="AK12" s="283"/>
      <c r="AL12" s="642"/>
      <c r="AM12" s="161"/>
      <c r="AN12" s="642"/>
      <c r="AO12" s="642"/>
      <c r="AP12" s="642"/>
      <c r="AQ12" s="642"/>
      <c r="AR12" s="642"/>
      <c r="AS12" s="283"/>
      <c r="AT12" s="87"/>
      <c r="AU12" s="88"/>
      <c r="AV12" s="89"/>
      <c r="AW12" s="86"/>
      <c r="AX12" s="90"/>
      <c r="AY12" s="90"/>
    </row>
    <row r="13" spans="1:51" s="22" customFormat="1" ht="38.25" customHeight="1">
      <c r="A13" s="746" t="s">
        <v>778</v>
      </c>
      <c r="B13" s="746"/>
      <c r="C13" s="284"/>
      <c r="D13" s="284"/>
      <c r="E13" s="285"/>
      <c r="F13" s="286">
        <f>F14+F24+F236+F263+F265</f>
        <v>916354.9</v>
      </c>
      <c r="G13" s="286">
        <f>G14+G24+G236+G263+G265</f>
        <v>616444.03333333333</v>
      </c>
      <c r="H13" s="286">
        <f>H14+H24+H236+H263+H265</f>
        <v>448788.62999999995</v>
      </c>
      <c r="I13" s="287"/>
      <c r="J13" s="286">
        <f>J14+J24+J236+J263+J265</f>
        <v>248270</v>
      </c>
      <c r="K13" s="286">
        <f>K14+K24+K236+K263+K265</f>
        <v>0</v>
      </c>
      <c r="L13" s="287"/>
      <c r="M13" s="286">
        <f>M14+M24+M236+M263+M265</f>
        <v>2229857.563333333</v>
      </c>
      <c r="N13" s="286">
        <f>N14+N24+N236+N263+N265</f>
        <v>4986786</v>
      </c>
      <c r="O13" s="286">
        <f>O14+O24+O236+O263+O265</f>
        <v>616444.03333333333</v>
      </c>
      <c r="P13" s="286">
        <f>P14+P24+P236+P263+P265</f>
        <v>443388.62999999995</v>
      </c>
      <c r="Q13" s="287"/>
      <c r="R13" s="286">
        <f>R14+R24+R236+R263+R265</f>
        <v>0</v>
      </c>
      <c r="S13" s="286">
        <f>S14+S24+S236+S263+S265</f>
        <v>0</v>
      </c>
      <c r="T13" s="287"/>
      <c r="U13" s="286">
        <f>U14+U24+U236+U263+U265</f>
        <v>6072618.6633333331</v>
      </c>
      <c r="V13" s="286">
        <f>V14+V24+V236+V263+V265</f>
        <v>5372159.7000000002</v>
      </c>
      <c r="W13" s="286">
        <f>W14+W24+W236+W263+W265</f>
        <v>1077619.0333333332</v>
      </c>
      <c r="X13" s="286">
        <f>X14+X24+X236+X263+X265</f>
        <v>443388.62999999995</v>
      </c>
      <c r="Y13" s="287"/>
      <c r="Z13" s="286">
        <f>Z14+Z24+Z236+Z263+Z265</f>
        <v>0</v>
      </c>
      <c r="AA13" s="286">
        <f>AA14+AA24+AA236+AA263+AA265</f>
        <v>0</v>
      </c>
      <c r="AB13" s="287"/>
      <c r="AC13" s="286">
        <f>AC14+AC24+AC236+AC263+AC265</f>
        <v>7819667.3633333333</v>
      </c>
      <c r="AD13" s="286">
        <f>AD14+AD24+AD236+AD263+AD265</f>
        <v>329457.36</v>
      </c>
      <c r="AE13" s="286">
        <f>AE14+AE24+AE236+AE263+AE265</f>
        <v>2331554.58</v>
      </c>
      <c r="AF13" s="286">
        <f>AF14+AF24+AF236+AF263+AF265</f>
        <v>4396855.55</v>
      </c>
      <c r="AG13" s="287"/>
      <c r="AH13" s="286">
        <f>AH14+AH24+AH236+AH263+AH265</f>
        <v>510163.57</v>
      </c>
      <c r="AI13" s="286">
        <f>AI14+AI24+AI236+AI263+AI265</f>
        <v>0</v>
      </c>
      <c r="AJ13" s="287"/>
      <c r="AK13" s="286">
        <f>AK14+AK24+AK236+AK263+AK265</f>
        <v>7659631.0599999987</v>
      </c>
      <c r="AL13" s="286">
        <f>AL14+AL24+AL236+AL263+AL265</f>
        <v>673813</v>
      </c>
      <c r="AM13" s="286">
        <f>AM14+AM24+AM236+AM263+AM265</f>
        <v>21632990.490000002</v>
      </c>
      <c r="AN13" s="286">
        <f>AN14+AN24+AN236+AN263+AN265</f>
        <v>818866</v>
      </c>
      <c r="AO13" s="287"/>
      <c r="AP13" s="286">
        <f>AP14+AP24+AP236+AP263+AP265</f>
        <v>0</v>
      </c>
      <c r="AQ13" s="286">
        <f>AQ14+AQ24+AQ236+AQ263+AQ265</f>
        <v>0</v>
      </c>
      <c r="AR13" s="287"/>
      <c r="AS13" s="286">
        <f>AS14+AS24+AS236+AS263+AS265</f>
        <v>23125669.490000002</v>
      </c>
      <c r="AT13" s="286">
        <f>AT14+AT24+AT236+AT263+AT265</f>
        <v>46907444.139999993</v>
      </c>
      <c r="AU13" s="97"/>
      <c r="AV13" s="98"/>
      <c r="AW13" s="99"/>
      <c r="AX13" s="99"/>
      <c r="AY13" s="99"/>
    </row>
    <row r="14" spans="1:51" s="22" customFormat="1" ht="32.1" customHeight="1">
      <c r="A14" s="288"/>
      <c r="B14" s="101" t="s">
        <v>779</v>
      </c>
      <c r="C14" s="102"/>
      <c r="D14" s="102"/>
      <c r="E14" s="103"/>
      <c r="F14" s="289">
        <f>SUM(F15:F23)</f>
        <v>17400</v>
      </c>
      <c r="G14" s="289">
        <f>SUM(G15:G23)</f>
        <v>0</v>
      </c>
      <c r="H14" s="289">
        <f>SUM(H15:H23)</f>
        <v>0</v>
      </c>
      <c r="I14" s="290"/>
      <c r="J14" s="289">
        <f>SUM(J15:J23)</f>
        <v>0</v>
      </c>
      <c r="K14" s="289">
        <f>SUM(K15:K23)</f>
        <v>0</v>
      </c>
      <c r="L14" s="290"/>
      <c r="M14" s="289">
        <f>SUM(M15:M23)</f>
        <v>17400</v>
      </c>
      <c r="N14" s="289">
        <f>SUM(N15:N23)</f>
        <v>0</v>
      </c>
      <c r="O14" s="289">
        <f>SUM(O15:O23)</f>
        <v>0</v>
      </c>
      <c r="P14" s="289">
        <f>SUM(P15:P23)</f>
        <v>0</v>
      </c>
      <c r="Q14" s="290"/>
      <c r="R14" s="289">
        <f>SUM(R15:R23)</f>
        <v>0</v>
      </c>
      <c r="S14" s="289">
        <f>SUM(S15:S23)</f>
        <v>0</v>
      </c>
      <c r="T14" s="290"/>
      <c r="U14" s="289">
        <f>SUM(U15:U23)</f>
        <v>26000</v>
      </c>
      <c r="V14" s="289">
        <f>SUM(V15:V23)</f>
        <v>20000</v>
      </c>
      <c r="W14" s="289">
        <f>SUM(W15:W23)</f>
        <v>0</v>
      </c>
      <c r="X14" s="289">
        <f>SUM(X15:X23)</f>
        <v>0</v>
      </c>
      <c r="Y14" s="290"/>
      <c r="Z14" s="289">
        <f>SUM(Z15:Z23)</f>
        <v>0</v>
      </c>
      <c r="AA14" s="289">
        <f>SUM(AA15:AA23)</f>
        <v>0</v>
      </c>
      <c r="AB14" s="290"/>
      <c r="AC14" s="289">
        <f>SUM(AC15:AC23)</f>
        <v>20000</v>
      </c>
      <c r="AD14" s="289">
        <f>SUM(AD15:AD23)</f>
        <v>0</v>
      </c>
      <c r="AE14" s="289">
        <f>SUM(AE15:AE23)</f>
        <v>0</v>
      </c>
      <c r="AF14" s="289">
        <f>SUM(AF15:AF23)</f>
        <v>0</v>
      </c>
      <c r="AG14" s="290"/>
      <c r="AH14" s="289">
        <f>SUM(AH15:AH23)</f>
        <v>0</v>
      </c>
      <c r="AI14" s="289">
        <f>SUM(AI15:AI23)</f>
        <v>0</v>
      </c>
      <c r="AJ14" s="290"/>
      <c r="AK14" s="289">
        <f>SUM(AK15:AK23)</f>
        <v>0</v>
      </c>
      <c r="AL14" s="289">
        <f>SUM(AL15:AL23)</f>
        <v>0</v>
      </c>
      <c r="AM14" s="289">
        <f>SUM(AM15:AM23)</f>
        <v>0</v>
      </c>
      <c r="AN14" s="289">
        <f>SUM(AN15:AN23)</f>
        <v>0</v>
      </c>
      <c r="AO14" s="290"/>
      <c r="AP14" s="289">
        <f>SUM(AP15:AP23)</f>
        <v>0</v>
      </c>
      <c r="AQ14" s="289">
        <f>SUM(AQ15:AQ23)</f>
        <v>0</v>
      </c>
      <c r="AR14" s="290"/>
      <c r="AS14" s="289">
        <f>SUM(AS15:AS23)</f>
        <v>0</v>
      </c>
      <c r="AT14" s="289">
        <f>SUM(AT15:AT23)</f>
        <v>63400</v>
      </c>
      <c r="AU14" s="106"/>
      <c r="AV14" s="107"/>
      <c r="AW14" s="108"/>
      <c r="AX14" s="108"/>
      <c r="AY14" s="108"/>
    </row>
    <row r="15" spans="1:51" s="46" customFormat="1" ht="63.95" customHeight="1">
      <c r="A15" s="291" t="s">
        <v>780</v>
      </c>
      <c r="B15" s="167" t="s">
        <v>781</v>
      </c>
      <c r="C15" s="111" t="s">
        <v>782</v>
      </c>
      <c r="D15" s="111" t="s">
        <v>27</v>
      </c>
      <c r="E15" s="112" t="s">
        <v>783</v>
      </c>
      <c r="F15" s="292">
        <v>3600</v>
      </c>
      <c r="G15" s="214"/>
      <c r="H15" s="214"/>
      <c r="I15" s="214"/>
      <c r="J15" s="214"/>
      <c r="K15" s="214"/>
      <c r="L15" s="214"/>
      <c r="M15" s="118">
        <f t="shared" ref="M15:M23" si="0">F15+G15+H15+J15+K15</f>
        <v>3600</v>
      </c>
      <c r="N15" s="292"/>
      <c r="O15" s="214"/>
      <c r="P15" s="214"/>
      <c r="Q15" s="214"/>
      <c r="R15" s="214"/>
      <c r="S15" s="214"/>
      <c r="T15" s="214"/>
      <c r="U15" s="118">
        <f>N15+O15+P15+R15+S15</f>
        <v>0</v>
      </c>
      <c r="V15" s="292"/>
      <c r="W15" s="214"/>
      <c r="X15" s="214"/>
      <c r="Y15" s="214"/>
      <c r="Z15" s="214"/>
      <c r="AA15" s="214"/>
      <c r="AB15" s="214"/>
      <c r="AC15" s="118">
        <f t="shared" ref="AC15:AC23" si="1">V15+W15+X15+Z15+AA15</f>
        <v>0</v>
      </c>
      <c r="AD15" s="292"/>
      <c r="AE15" s="214"/>
      <c r="AF15" s="214"/>
      <c r="AG15" s="214"/>
      <c r="AH15" s="214"/>
      <c r="AI15" s="214"/>
      <c r="AJ15" s="214"/>
      <c r="AK15" s="118">
        <f t="shared" ref="AK15:AK23" si="2">AD15+AE15+AF15+AH15+AI15</f>
        <v>0</v>
      </c>
      <c r="AL15" s="292"/>
      <c r="AM15" s="214"/>
      <c r="AN15" s="214"/>
      <c r="AO15" s="214"/>
      <c r="AP15" s="214"/>
      <c r="AQ15" s="214"/>
      <c r="AR15" s="214"/>
      <c r="AS15" s="118">
        <f t="shared" ref="AS15:AS23" si="3">AL15+AM15+AN15+AP15+AQ15</f>
        <v>0</v>
      </c>
      <c r="AT15" s="116">
        <f>AC15+U15+M15+AK15+AS15</f>
        <v>3600</v>
      </c>
      <c r="AU15" s="176" t="s">
        <v>784</v>
      </c>
      <c r="AV15" s="136">
        <v>2018</v>
      </c>
      <c r="AW15" s="142" t="s">
        <v>785</v>
      </c>
      <c r="AX15" s="142" t="s">
        <v>33</v>
      </c>
      <c r="AY15" s="137" t="s">
        <v>183</v>
      </c>
    </row>
    <row r="16" spans="1:51" s="143" customFormat="1" ht="69.95" customHeight="1">
      <c r="A16" s="291" t="s">
        <v>786</v>
      </c>
      <c r="B16" s="167" t="s">
        <v>787</v>
      </c>
      <c r="C16" s="144" t="s">
        <v>782</v>
      </c>
      <c r="D16" s="144" t="s">
        <v>27</v>
      </c>
      <c r="E16" s="129" t="s">
        <v>788</v>
      </c>
      <c r="F16" s="293">
        <v>3800</v>
      </c>
      <c r="G16" s="169"/>
      <c r="H16" s="169"/>
      <c r="I16" s="169"/>
      <c r="J16" s="169"/>
      <c r="K16" s="169"/>
      <c r="L16" s="169"/>
      <c r="M16" s="118">
        <f t="shared" si="0"/>
        <v>3800</v>
      </c>
      <c r="N16" s="293"/>
      <c r="O16" s="169"/>
      <c r="P16" s="169"/>
      <c r="Q16" s="169"/>
      <c r="R16" s="169"/>
      <c r="S16" s="169"/>
      <c r="T16" s="169"/>
      <c r="U16" s="294"/>
      <c r="V16" s="293"/>
      <c r="W16" s="169"/>
      <c r="X16" s="169"/>
      <c r="Y16" s="169"/>
      <c r="Z16" s="169"/>
      <c r="AA16" s="169"/>
      <c r="AB16" s="169"/>
      <c r="AC16" s="118">
        <f t="shared" si="1"/>
        <v>0</v>
      </c>
      <c r="AD16" s="293"/>
      <c r="AE16" s="169"/>
      <c r="AF16" s="169"/>
      <c r="AG16" s="169"/>
      <c r="AH16" s="169"/>
      <c r="AI16" s="169"/>
      <c r="AJ16" s="169"/>
      <c r="AK16" s="118">
        <f t="shared" si="2"/>
        <v>0</v>
      </c>
      <c r="AL16" s="293"/>
      <c r="AM16" s="169"/>
      <c r="AN16" s="169"/>
      <c r="AO16" s="169"/>
      <c r="AP16" s="169"/>
      <c r="AQ16" s="169"/>
      <c r="AR16" s="169"/>
      <c r="AS16" s="118">
        <f t="shared" si="3"/>
        <v>0</v>
      </c>
      <c r="AT16" s="116">
        <f t="shared" ref="AT16:AT79" si="4">AC16+U16+M16+AK16+AS16</f>
        <v>3800</v>
      </c>
      <c r="AU16" s="168" t="s">
        <v>789</v>
      </c>
      <c r="AV16" s="136">
        <v>2018</v>
      </c>
      <c r="AW16" s="142" t="s">
        <v>790</v>
      </c>
      <c r="AX16" s="142" t="s">
        <v>33</v>
      </c>
      <c r="AY16" s="137" t="s">
        <v>183</v>
      </c>
    </row>
    <row r="17" spans="1:240" s="151" customFormat="1" ht="51" customHeight="1">
      <c r="A17" s="295" t="s">
        <v>791</v>
      </c>
      <c r="B17" s="162" t="s">
        <v>792</v>
      </c>
      <c r="C17" s="296" t="s">
        <v>782</v>
      </c>
      <c r="D17" s="125" t="s">
        <v>37</v>
      </c>
      <c r="E17" s="126" t="s">
        <v>793</v>
      </c>
      <c r="F17" s="297"/>
      <c r="G17" s="297"/>
      <c r="H17" s="297"/>
      <c r="I17" s="297"/>
      <c r="J17" s="297"/>
      <c r="K17" s="297"/>
      <c r="L17" s="297"/>
      <c r="M17" s="118">
        <f t="shared" si="0"/>
        <v>0</v>
      </c>
      <c r="N17" s="297"/>
      <c r="O17" s="297"/>
      <c r="P17" s="297"/>
      <c r="Q17" s="297"/>
      <c r="R17" s="297"/>
      <c r="S17" s="297"/>
      <c r="T17" s="297"/>
      <c r="U17" s="297">
        <v>8000</v>
      </c>
      <c r="V17" s="297"/>
      <c r="W17" s="297"/>
      <c r="X17" s="297"/>
      <c r="Y17" s="297"/>
      <c r="Z17" s="297"/>
      <c r="AA17" s="297"/>
      <c r="AB17" s="297"/>
      <c r="AC17" s="118">
        <f t="shared" si="1"/>
        <v>0</v>
      </c>
      <c r="AD17" s="297"/>
      <c r="AE17" s="297"/>
      <c r="AF17" s="297"/>
      <c r="AG17" s="297"/>
      <c r="AH17" s="297"/>
      <c r="AI17" s="297"/>
      <c r="AJ17" s="297"/>
      <c r="AK17" s="118">
        <f t="shared" si="2"/>
        <v>0</v>
      </c>
      <c r="AL17" s="297"/>
      <c r="AM17" s="297"/>
      <c r="AN17" s="297"/>
      <c r="AO17" s="297"/>
      <c r="AP17" s="297"/>
      <c r="AQ17" s="297"/>
      <c r="AR17" s="297"/>
      <c r="AS17" s="118">
        <f t="shared" si="3"/>
        <v>0</v>
      </c>
      <c r="AT17" s="116">
        <f t="shared" si="4"/>
        <v>8000</v>
      </c>
      <c r="AU17" s="162" t="s">
        <v>792</v>
      </c>
      <c r="AV17" s="298" t="s">
        <v>794</v>
      </c>
      <c r="AW17" s="299" t="s">
        <v>795</v>
      </c>
      <c r="AX17" s="300"/>
      <c r="AY17" s="153"/>
    </row>
    <row r="18" spans="1:240" s="70" customFormat="1" ht="51" customHeight="1">
      <c r="A18" s="291" t="s">
        <v>796</v>
      </c>
      <c r="B18" s="167" t="s">
        <v>797</v>
      </c>
      <c r="C18" s="144" t="s">
        <v>782</v>
      </c>
      <c r="D18" s="111" t="s">
        <v>37</v>
      </c>
      <c r="E18" s="112" t="s">
        <v>798</v>
      </c>
      <c r="F18" s="292">
        <v>6000</v>
      </c>
      <c r="G18" s="292"/>
      <c r="H18" s="292"/>
      <c r="I18" s="292"/>
      <c r="J18" s="292"/>
      <c r="K18" s="292"/>
      <c r="L18" s="292"/>
      <c r="M18" s="118">
        <f t="shared" si="0"/>
        <v>6000</v>
      </c>
      <c r="N18" s="292"/>
      <c r="O18" s="292"/>
      <c r="P18" s="292"/>
      <c r="Q18" s="292"/>
      <c r="R18" s="292"/>
      <c r="S18" s="292"/>
      <c r="T18" s="292"/>
      <c r="U18" s="292"/>
      <c r="V18" s="292"/>
      <c r="W18" s="292"/>
      <c r="X18" s="292"/>
      <c r="Y18" s="292"/>
      <c r="Z18" s="292"/>
      <c r="AA18" s="292"/>
      <c r="AB18" s="292"/>
      <c r="AC18" s="118">
        <f t="shared" si="1"/>
        <v>0</v>
      </c>
      <c r="AD18" s="292"/>
      <c r="AE18" s="292"/>
      <c r="AF18" s="292"/>
      <c r="AG18" s="292"/>
      <c r="AH18" s="292"/>
      <c r="AI18" s="292"/>
      <c r="AJ18" s="292"/>
      <c r="AK18" s="118">
        <f t="shared" si="2"/>
        <v>0</v>
      </c>
      <c r="AL18" s="292"/>
      <c r="AM18" s="292"/>
      <c r="AN18" s="292"/>
      <c r="AO18" s="292"/>
      <c r="AP18" s="292"/>
      <c r="AQ18" s="292"/>
      <c r="AR18" s="292"/>
      <c r="AS18" s="118">
        <f t="shared" si="3"/>
        <v>0</v>
      </c>
      <c r="AT18" s="116">
        <f t="shared" si="4"/>
        <v>6000</v>
      </c>
      <c r="AU18" s="167" t="s">
        <v>797</v>
      </c>
      <c r="AV18" s="139" t="s">
        <v>196</v>
      </c>
      <c r="AW18" s="203" t="s">
        <v>799</v>
      </c>
      <c r="AX18" s="142" t="s">
        <v>33</v>
      </c>
      <c r="AY18" s="137" t="s">
        <v>183</v>
      </c>
    </row>
    <row r="19" spans="1:240" s="151" customFormat="1" ht="51" customHeight="1">
      <c r="A19" s="295" t="s">
        <v>800</v>
      </c>
      <c r="B19" s="162" t="s">
        <v>801</v>
      </c>
      <c r="C19" s="172" t="s">
        <v>782</v>
      </c>
      <c r="D19" s="125" t="s">
        <v>40</v>
      </c>
      <c r="E19" s="126" t="s">
        <v>798</v>
      </c>
      <c r="F19" s="297"/>
      <c r="G19" s="297"/>
      <c r="H19" s="297"/>
      <c r="I19" s="297"/>
      <c r="J19" s="297"/>
      <c r="K19" s="297"/>
      <c r="L19" s="297"/>
      <c r="M19" s="118">
        <f t="shared" si="0"/>
        <v>0</v>
      </c>
      <c r="N19" s="297"/>
      <c r="O19" s="297"/>
      <c r="P19" s="297"/>
      <c r="Q19" s="297"/>
      <c r="R19" s="297"/>
      <c r="S19" s="297"/>
      <c r="T19" s="292"/>
      <c r="U19" s="292"/>
      <c r="V19" s="292">
        <v>20000</v>
      </c>
      <c r="W19" s="292"/>
      <c r="X19" s="297"/>
      <c r="Y19" s="297"/>
      <c r="Z19" s="297"/>
      <c r="AA19" s="297"/>
      <c r="AB19" s="297"/>
      <c r="AC19" s="118">
        <f t="shared" si="1"/>
        <v>20000</v>
      </c>
      <c r="AD19" s="292"/>
      <c r="AE19" s="292"/>
      <c r="AF19" s="297"/>
      <c r="AG19" s="297"/>
      <c r="AH19" s="297"/>
      <c r="AI19" s="297"/>
      <c r="AJ19" s="297"/>
      <c r="AK19" s="118">
        <f t="shared" si="2"/>
        <v>0</v>
      </c>
      <c r="AL19" s="292"/>
      <c r="AM19" s="292"/>
      <c r="AN19" s="297"/>
      <c r="AO19" s="297"/>
      <c r="AP19" s="297"/>
      <c r="AQ19" s="297"/>
      <c r="AR19" s="297"/>
      <c r="AS19" s="118">
        <f t="shared" si="3"/>
        <v>0</v>
      </c>
      <c r="AT19" s="116">
        <f t="shared" si="4"/>
        <v>20000</v>
      </c>
      <c r="AU19" s="162" t="s">
        <v>802</v>
      </c>
      <c r="AV19" s="298" t="s">
        <v>794</v>
      </c>
      <c r="AW19" s="299" t="s">
        <v>799</v>
      </c>
      <c r="AX19" s="300"/>
      <c r="AY19" s="153"/>
    </row>
    <row r="20" spans="1:240" s="70" customFormat="1" ht="51" customHeight="1">
      <c r="A20" s="291" t="s">
        <v>803</v>
      </c>
      <c r="B20" s="301" t="s">
        <v>804</v>
      </c>
      <c r="C20" s="144" t="s">
        <v>782</v>
      </c>
      <c r="D20" s="111" t="s">
        <v>40</v>
      </c>
      <c r="E20" s="112" t="s">
        <v>805</v>
      </c>
      <c r="F20" s="292">
        <v>4000</v>
      </c>
      <c r="G20" s="292"/>
      <c r="H20" s="292"/>
      <c r="I20" s="292"/>
      <c r="J20" s="292"/>
      <c r="K20" s="292"/>
      <c r="L20" s="292"/>
      <c r="M20" s="118">
        <f t="shared" si="0"/>
        <v>4000</v>
      </c>
      <c r="N20" s="292"/>
      <c r="O20" s="292"/>
      <c r="P20" s="292"/>
      <c r="Q20" s="292"/>
      <c r="R20" s="292"/>
      <c r="S20" s="292"/>
      <c r="T20" s="292"/>
      <c r="U20" s="297"/>
      <c r="V20" s="292"/>
      <c r="W20" s="292"/>
      <c r="X20" s="292"/>
      <c r="Y20" s="292"/>
      <c r="Z20" s="292"/>
      <c r="AA20" s="292"/>
      <c r="AB20" s="292"/>
      <c r="AC20" s="118">
        <f t="shared" si="1"/>
        <v>0</v>
      </c>
      <c r="AD20" s="292"/>
      <c r="AE20" s="292"/>
      <c r="AF20" s="292"/>
      <c r="AG20" s="292"/>
      <c r="AH20" s="292"/>
      <c r="AI20" s="292"/>
      <c r="AJ20" s="292"/>
      <c r="AK20" s="118">
        <f t="shared" si="2"/>
        <v>0</v>
      </c>
      <c r="AL20" s="292"/>
      <c r="AM20" s="292"/>
      <c r="AN20" s="292"/>
      <c r="AO20" s="292"/>
      <c r="AP20" s="292"/>
      <c r="AQ20" s="292"/>
      <c r="AR20" s="292"/>
      <c r="AS20" s="118">
        <f t="shared" si="3"/>
        <v>0</v>
      </c>
      <c r="AT20" s="116">
        <f t="shared" si="4"/>
        <v>4000</v>
      </c>
      <c r="AU20" s="301" t="s">
        <v>804</v>
      </c>
      <c r="AV20" s="298" t="s">
        <v>794</v>
      </c>
      <c r="AW20" s="203" t="s">
        <v>806</v>
      </c>
      <c r="AX20" s="203"/>
      <c r="AY20" s="202"/>
    </row>
    <row r="21" spans="1:240" s="151" customFormat="1" ht="51" customHeight="1">
      <c r="A21" s="295" t="s">
        <v>807</v>
      </c>
      <c r="B21" s="302" t="s">
        <v>808</v>
      </c>
      <c r="C21" s="172" t="s">
        <v>809</v>
      </c>
      <c r="D21" s="125" t="s">
        <v>40</v>
      </c>
      <c r="E21" s="303" t="s">
        <v>783</v>
      </c>
      <c r="F21" s="297"/>
      <c r="G21" s="297"/>
      <c r="H21" s="297"/>
      <c r="I21" s="268"/>
      <c r="J21" s="297"/>
      <c r="K21" s="297"/>
      <c r="L21" s="268"/>
      <c r="M21" s="118">
        <f t="shared" si="0"/>
        <v>0</v>
      </c>
      <c r="N21" s="297"/>
      <c r="O21" s="297"/>
      <c r="P21" s="297"/>
      <c r="Q21" s="268"/>
      <c r="R21" s="297"/>
      <c r="S21" s="297"/>
      <c r="T21" s="268"/>
      <c r="U21" s="297">
        <v>3000</v>
      </c>
      <c r="V21" s="297"/>
      <c r="W21" s="297"/>
      <c r="X21" s="297"/>
      <c r="Y21" s="268"/>
      <c r="Z21" s="297"/>
      <c r="AA21" s="297"/>
      <c r="AB21" s="268"/>
      <c r="AC21" s="118">
        <f t="shared" si="1"/>
        <v>0</v>
      </c>
      <c r="AD21" s="297"/>
      <c r="AE21" s="297"/>
      <c r="AF21" s="297"/>
      <c r="AG21" s="268"/>
      <c r="AH21" s="297"/>
      <c r="AI21" s="297"/>
      <c r="AJ21" s="268"/>
      <c r="AK21" s="118">
        <f t="shared" si="2"/>
        <v>0</v>
      </c>
      <c r="AL21" s="297"/>
      <c r="AM21" s="297"/>
      <c r="AN21" s="297"/>
      <c r="AO21" s="268"/>
      <c r="AP21" s="297"/>
      <c r="AQ21" s="297"/>
      <c r="AR21" s="268"/>
      <c r="AS21" s="118">
        <f t="shared" si="3"/>
        <v>0</v>
      </c>
      <c r="AT21" s="116">
        <f t="shared" si="4"/>
        <v>3000</v>
      </c>
      <c r="AU21" s="304" t="s">
        <v>810</v>
      </c>
      <c r="AV21" s="298" t="s">
        <v>204</v>
      </c>
      <c r="AW21" s="299" t="s">
        <v>785</v>
      </c>
      <c r="AX21" s="142" t="s">
        <v>33</v>
      </c>
      <c r="AY21" s="137" t="s">
        <v>183</v>
      </c>
    </row>
    <row r="22" spans="1:240" s="151" customFormat="1" ht="51" customHeight="1">
      <c r="A22" s="295" t="s">
        <v>811</v>
      </c>
      <c r="B22" s="302" t="s">
        <v>812</v>
      </c>
      <c r="C22" s="172" t="s">
        <v>813</v>
      </c>
      <c r="D22" s="125" t="s">
        <v>37</v>
      </c>
      <c r="E22" s="126" t="s">
        <v>814</v>
      </c>
      <c r="F22" s="297"/>
      <c r="G22" s="297"/>
      <c r="H22" s="297"/>
      <c r="I22" s="297"/>
      <c r="J22" s="297"/>
      <c r="K22" s="297"/>
      <c r="L22" s="297"/>
      <c r="M22" s="118">
        <f t="shared" si="0"/>
        <v>0</v>
      </c>
      <c r="N22" s="297"/>
      <c r="O22" s="297"/>
      <c r="P22" s="297"/>
      <c r="Q22" s="297"/>
      <c r="R22" s="297"/>
      <c r="S22" s="297"/>
      <c r="T22" s="297"/>
      <c r="U22" s="297">
        <v>15000</v>
      </c>
      <c r="V22" s="297"/>
      <c r="W22" s="297"/>
      <c r="X22" s="297"/>
      <c r="Y22" s="297"/>
      <c r="Z22" s="297"/>
      <c r="AA22" s="297"/>
      <c r="AB22" s="297"/>
      <c r="AC22" s="118">
        <f t="shared" si="1"/>
        <v>0</v>
      </c>
      <c r="AD22" s="297"/>
      <c r="AE22" s="297"/>
      <c r="AF22" s="297"/>
      <c r="AG22" s="297"/>
      <c r="AH22" s="297"/>
      <c r="AI22" s="297"/>
      <c r="AJ22" s="297"/>
      <c r="AK22" s="118">
        <f t="shared" si="2"/>
        <v>0</v>
      </c>
      <c r="AL22" s="297"/>
      <c r="AM22" s="297"/>
      <c r="AN22" s="297"/>
      <c r="AO22" s="297"/>
      <c r="AP22" s="297"/>
      <c r="AQ22" s="297"/>
      <c r="AR22" s="297"/>
      <c r="AS22" s="118">
        <f t="shared" si="3"/>
        <v>0</v>
      </c>
      <c r="AT22" s="116">
        <f t="shared" si="4"/>
        <v>15000</v>
      </c>
      <c r="AU22" s="304" t="s">
        <v>815</v>
      </c>
      <c r="AV22" s="298" t="s">
        <v>204</v>
      </c>
      <c r="AW22" s="299" t="s">
        <v>816</v>
      </c>
      <c r="AX22" s="142" t="s">
        <v>33</v>
      </c>
      <c r="AY22" s="137" t="s">
        <v>183</v>
      </c>
    </row>
    <row r="23" spans="1:240" s="151" customFormat="1" ht="51" customHeight="1">
      <c r="A23" s="305"/>
      <c r="B23" s="306"/>
      <c r="C23" s="172"/>
      <c r="D23" s="125"/>
      <c r="E23" s="126"/>
      <c r="F23" s="297"/>
      <c r="G23" s="297"/>
      <c r="H23" s="297"/>
      <c r="I23" s="297"/>
      <c r="J23" s="297"/>
      <c r="K23" s="297"/>
      <c r="L23" s="297"/>
      <c r="M23" s="118">
        <f t="shared" si="0"/>
        <v>0</v>
      </c>
      <c r="N23" s="297"/>
      <c r="O23" s="297"/>
      <c r="P23" s="297"/>
      <c r="Q23" s="297"/>
      <c r="R23" s="297"/>
      <c r="S23" s="297"/>
      <c r="T23" s="297"/>
      <c r="U23" s="115"/>
      <c r="V23" s="297"/>
      <c r="W23" s="297"/>
      <c r="X23" s="297"/>
      <c r="Y23" s="297"/>
      <c r="Z23" s="297"/>
      <c r="AA23" s="297"/>
      <c r="AB23" s="297"/>
      <c r="AC23" s="118">
        <f t="shared" si="1"/>
        <v>0</v>
      </c>
      <c r="AD23" s="297"/>
      <c r="AE23" s="297"/>
      <c r="AF23" s="297"/>
      <c r="AG23" s="297"/>
      <c r="AH23" s="297"/>
      <c r="AI23" s="297"/>
      <c r="AJ23" s="297"/>
      <c r="AK23" s="118">
        <f t="shared" si="2"/>
        <v>0</v>
      </c>
      <c r="AL23" s="297"/>
      <c r="AM23" s="297"/>
      <c r="AN23" s="297"/>
      <c r="AO23" s="297"/>
      <c r="AP23" s="297"/>
      <c r="AQ23" s="297"/>
      <c r="AR23" s="297"/>
      <c r="AS23" s="118">
        <f t="shared" si="3"/>
        <v>0</v>
      </c>
      <c r="AT23" s="116">
        <f t="shared" si="4"/>
        <v>0</v>
      </c>
      <c r="AU23" s="304"/>
      <c r="AV23" s="298"/>
      <c r="AW23" s="299"/>
      <c r="AX23" s="300"/>
      <c r="AY23" s="153"/>
    </row>
    <row r="24" spans="1:240" s="22" customFormat="1" ht="36.75" customHeight="1">
      <c r="A24" s="307"/>
      <c r="B24" s="101" t="s">
        <v>817</v>
      </c>
      <c r="C24" s="102"/>
      <c r="D24" s="102"/>
      <c r="E24" s="103"/>
      <c r="F24" s="289">
        <f t="shared" ref="F24:AJ24" si="5">SUM(F25:F232)</f>
        <v>861222.9</v>
      </c>
      <c r="G24" s="289">
        <f t="shared" si="5"/>
        <v>616444.03333333333</v>
      </c>
      <c r="H24" s="289">
        <f t="shared" si="5"/>
        <v>448788.62999999995</v>
      </c>
      <c r="I24" s="289">
        <f t="shared" si="5"/>
        <v>0</v>
      </c>
      <c r="J24" s="289">
        <f t="shared" si="5"/>
        <v>248270</v>
      </c>
      <c r="K24" s="289">
        <f t="shared" si="5"/>
        <v>0</v>
      </c>
      <c r="L24" s="289">
        <f t="shared" si="5"/>
        <v>0</v>
      </c>
      <c r="M24" s="289">
        <f t="shared" si="5"/>
        <v>2174725.563333333</v>
      </c>
      <c r="N24" s="289">
        <f t="shared" si="5"/>
        <v>4874646</v>
      </c>
      <c r="O24" s="289">
        <f t="shared" si="5"/>
        <v>616444.03333333333</v>
      </c>
      <c r="P24" s="289">
        <f t="shared" si="5"/>
        <v>443388.62999999995</v>
      </c>
      <c r="Q24" s="289">
        <f t="shared" si="5"/>
        <v>0</v>
      </c>
      <c r="R24" s="289">
        <f t="shared" si="5"/>
        <v>0</v>
      </c>
      <c r="S24" s="289">
        <f t="shared" si="5"/>
        <v>0</v>
      </c>
      <c r="T24" s="289">
        <f t="shared" si="5"/>
        <v>0</v>
      </c>
      <c r="U24" s="289">
        <f t="shared" si="5"/>
        <v>5934478.6633333331</v>
      </c>
      <c r="V24" s="289">
        <f t="shared" si="5"/>
        <v>4869136.01</v>
      </c>
      <c r="W24" s="289">
        <f t="shared" si="5"/>
        <v>702619.03333333333</v>
      </c>
      <c r="X24" s="289">
        <f t="shared" si="5"/>
        <v>443388.62999999995</v>
      </c>
      <c r="Y24" s="289">
        <f t="shared" si="5"/>
        <v>0</v>
      </c>
      <c r="Z24" s="289">
        <f t="shared" si="5"/>
        <v>0</v>
      </c>
      <c r="AA24" s="289">
        <f t="shared" si="5"/>
        <v>0</v>
      </c>
      <c r="AB24" s="289">
        <f t="shared" si="5"/>
        <v>0</v>
      </c>
      <c r="AC24" s="289">
        <f t="shared" si="5"/>
        <v>6941643.6733333329</v>
      </c>
      <c r="AD24" s="289">
        <f t="shared" si="5"/>
        <v>189831.46</v>
      </c>
      <c r="AE24" s="289">
        <f t="shared" si="5"/>
        <v>2100723.48</v>
      </c>
      <c r="AF24" s="289">
        <f t="shared" si="5"/>
        <v>4396855.55</v>
      </c>
      <c r="AG24" s="289">
        <f t="shared" si="5"/>
        <v>0</v>
      </c>
      <c r="AH24" s="289">
        <f t="shared" si="5"/>
        <v>510163.57</v>
      </c>
      <c r="AI24" s="289">
        <f t="shared" si="5"/>
        <v>0</v>
      </c>
      <c r="AJ24" s="289">
        <f t="shared" si="5"/>
        <v>0</v>
      </c>
      <c r="AK24" s="289">
        <f>SUM(AK25:AK233)</f>
        <v>7289174.0599999987</v>
      </c>
      <c r="AL24" s="289">
        <f t="shared" ref="AL24:AR24" si="6">SUM(AL25:AL232)</f>
        <v>673813</v>
      </c>
      <c r="AM24" s="289">
        <f t="shared" si="6"/>
        <v>21632990.490000002</v>
      </c>
      <c r="AN24" s="289">
        <f t="shared" si="6"/>
        <v>818866</v>
      </c>
      <c r="AO24" s="289">
        <f t="shared" si="6"/>
        <v>0</v>
      </c>
      <c r="AP24" s="289">
        <f t="shared" si="6"/>
        <v>0</v>
      </c>
      <c r="AQ24" s="289">
        <f t="shared" si="6"/>
        <v>0</v>
      </c>
      <c r="AR24" s="289">
        <f t="shared" si="6"/>
        <v>0</v>
      </c>
      <c r="AS24" s="289">
        <f>SUM(AS25:AS233)</f>
        <v>23125669.490000002</v>
      </c>
      <c r="AT24" s="289">
        <f>SUM(AT25:AT233)</f>
        <v>45465691.449999996</v>
      </c>
      <c r="AU24" s="173"/>
      <c r="AV24" s="107"/>
      <c r="AW24" s="108"/>
      <c r="AX24" s="108"/>
      <c r="AY24" s="108"/>
    </row>
    <row r="25" spans="1:240" ht="50.25" customHeight="1">
      <c r="A25" s="295" t="s">
        <v>818</v>
      </c>
      <c r="B25" s="162" t="s">
        <v>819</v>
      </c>
      <c r="C25" s="125" t="s">
        <v>820</v>
      </c>
      <c r="D25" s="125" t="s">
        <v>37</v>
      </c>
      <c r="E25" s="126" t="s">
        <v>821</v>
      </c>
      <c r="F25" s="297"/>
      <c r="G25" s="268"/>
      <c r="H25" s="268"/>
      <c r="I25" s="268"/>
      <c r="J25" s="268"/>
      <c r="K25" s="268"/>
      <c r="L25" s="268"/>
      <c r="M25" s="118">
        <f>F25+G25+H25+J25+K25</f>
        <v>0</v>
      </c>
      <c r="N25" s="297">
        <v>9000</v>
      </c>
      <c r="O25" s="268"/>
      <c r="P25" s="268"/>
      <c r="Q25" s="268"/>
      <c r="R25" s="268"/>
      <c r="S25" s="268"/>
      <c r="T25" s="268"/>
      <c r="U25" s="118">
        <f>N25+P25+R25+S25</f>
        <v>9000</v>
      </c>
      <c r="V25" s="297"/>
      <c r="W25" s="268"/>
      <c r="X25" s="268"/>
      <c r="Y25" s="268"/>
      <c r="Z25" s="268"/>
      <c r="AA25" s="268"/>
      <c r="AB25" s="268"/>
      <c r="AC25" s="118">
        <f>V25+X25+Z25+AA25</f>
        <v>0</v>
      </c>
      <c r="AD25" s="297"/>
      <c r="AE25" s="268"/>
      <c r="AF25" s="268"/>
      <c r="AG25" s="268"/>
      <c r="AH25" s="268"/>
      <c r="AI25" s="268"/>
      <c r="AJ25" s="268"/>
      <c r="AK25" s="118">
        <f>AD25+AF25+AH25+AI25</f>
        <v>0</v>
      </c>
      <c r="AL25" s="297"/>
      <c r="AM25" s="268"/>
      <c r="AN25" s="268"/>
      <c r="AO25" s="268"/>
      <c r="AP25" s="268"/>
      <c r="AQ25" s="268"/>
      <c r="AR25" s="268"/>
      <c r="AS25" s="118">
        <f>AL25+AN25+AP25+AQ25</f>
        <v>0</v>
      </c>
      <c r="AT25" s="116">
        <f t="shared" si="4"/>
        <v>9000</v>
      </c>
      <c r="AU25" s="162" t="s">
        <v>822</v>
      </c>
      <c r="AV25" s="298" t="s">
        <v>794</v>
      </c>
      <c r="AW25" s="171" t="s">
        <v>823</v>
      </c>
      <c r="AX25" s="171"/>
      <c r="AY25" s="122"/>
    </row>
    <row r="26" spans="1:240" s="143" customFormat="1" ht="339" customHeight="1">
      <c r="A26" s="291" t="s">
        <v>824</v>
      </c>
      <c r="B26" s="167" t="s">
        <v>825</v>
      </c>
      <c r="C26" s="111" t="s">
        <v>826</v>
      </c>
      <c r="D26" s="613" t="s">
        <v>27</v>
      </c>
      <c r="E26" s="574" t="s">
        <v>1970</v>
      </c>
      <c r="F26" s="293"/>
      <c r="G26" s="614"/>
      <c r="H26" s="614"/>
      <c r="I26" s="614"/>
      <c r="J26" s="614"/>
      <c r="K26" s="614"/>
      <c r="L26" s="614"/>
      <c r="M26" s="118"/>
      <c r="N26" s="293"/>
      <c r="O26" s="614"/>
      <c r="P26" s="614"/>
      <c r="Q26" s="614"/>
      <c r="R26" s="614"/>
      <c r="S26" s="197"/>
      <c r="T26" s="197"/>
      <c r="U26" s="308"/>
      <c r="V26" s="309">
        <v>50412</v>
      </c>
      <c r="W26" s="197"/>
      <c r="X26" s="197"/>
      <c r="Y26" s="197"/>
      <c r="Z26" s="197"/>
      <c r="AA26" s="197"/>
      <c r="AB26" s="197"/>
      <c r="AC26" s="308">
        <f>V26+W26</f>
        <v>50412</v>
      </c>
      <c r="AD26" s="113">
        <v>90028.87</v>
      </c>
      <c r="AE26" s="113"/>
      <c r="AF26" s="113"/>
      <c r="AG26" s="138"/>
      <c r="AH26" s="113">
        <v>510163.57</v>
      </c>
      <c r="AI26" s="197"/>
      <c r="AJ26" s="197"/>
      <c r="AK26" s="308">
        <f>AD26+AE26+AH26</f>
        <v>600192.43999999994</v>
      </c>
      <c r="AL26" s="113"/>
      <c r="AM26" s="113"/>
      <c r="AN26" s="113"/>
      <c r="AO26" s="138"/>
      <c r="AP26" s="113"/>
      <c r="AQ26" s="197"/>
      <c r="AR26" s="197"/>
      <c r="AS26" s="308">
        <f>AL26+AM26+AP26</f>
        <v>0</v>
      </c>
      <c r="AT26" s="116">
        <f t="shared" si="4"/>
        <v>650604.43999999994</v>
      </c>
      <c r="AU26" s="167" t="s">
        <v>2003</v>
      </c>
      <c r="AV26" s="501" t="s">
        <v>755</v>
      </c>
      <c r="AW26" s="142" t="s">
        <v>32</v>
      </c>
      <c r="AX26" s="142"/>
      <c r="AY26" s="502"/>
    </row>
    <row r="27" spans="1:240" s="70" customFormat="1" ht="25.5" customHeight="1">
      <c r="A27" s="724" t="s">
        <v>2005</v>
      </c>
      <c r="B27" s="732"/>
      <c r="C27" s="732"/>
      <c r="D27" s="732"/>
      <c r="E27" s="732"/>
      <c r="F27" s="732"/>
      <c r="G27" s="732"/>
      <c r="H27" s="732"/>
      <c r="I27" s="732"/>
      <c r="J27" s="732"/>
      <c r="K27" s="732"/>
      <c r="L27" s="732"/>
      <c r="M27" s="732"/>
      <c r="N27" s="732"/>
      <c r="O27" s="732"/>
      <c r="P27" s="732"/>
      <c r="Q27" s="732"/>
      <c r="R27" s="732"/>
      <c r="S27" s="732"/>
      <c r="T27" s="732"/>
      <c r="U27" s="732"/>
      <c r="V27" s="732"/>
      <c r="W27" s="732"/>
      <c r="X27" s="732"/>
      <c r="Y27" s="732"/>
      <c r="Z27" s="732"/>
      <c r="AA27" s="732"/>
      <c r="AB27" s="732"/>
      <c r="AC27" s="732"/>
      <c r="AD27" s="732"/>
      <c r="AE27" s="732"/>
      <c r="AF27" s="732"/>
      <c r="AG27" s="732"/>
      <c r="AH27" s="732"/>
      <c r="AI27" s="732"/>
      <c r="AJ27" s="732"/>
      <c r="AK27" s="732"/>
      <c r="AL27" s="732"/>
      <c r="AM27" s="732"/>
      <c r="AN27" s="732"/>
      <c r="AO27" s="732"/>
      <c r="AP27" s="732"/>
      <c r="AQ27" s="732"/>
      <c r="AR27" s="732"/>
      <c r="AS27" s="732"/>
      <c r="AT27" s="732"/>
      <c r="AU27" s="732"/>
      <c r="AV27" s="732"/>
      <c r="AW27" s="732"/>
      <c r="AX27" s="732"/>
      <c r="AY27" s="732"/>
    </row>
    <row r="28" spans="1:240" s="70" customFormat="1" ht="51" customHeight="1">
      <c r="A28" s="291" t="s">
        <v>827</v>
      </c>
      <c r="B28" s="167" t="s">
        <v>828</v>
      </c>
      <c r="C28" s="111" t="s">
        <v>829</v>
      </c>
      <c r="D28" s="111" t="s">
        <v>37</v>
      </c>
      <c r="E28" s="112" t="s">
        <v>821</v>
      </c>
      <c r="F28" s="292"/>
      <c r="G28" s="214"/>
      <c r="H28" s="214"/>
      <c r="I28" s="214"/>
      <c r="J28" s="214"/>
      <c r="K28" s="214"/>
      <c r="L28" s="214"/>
      <c r="M28" s="118">
        <f>F28+G28+H28+J28+K28</f>
        <v>0</v>
      </c>
      <c r="N28" s="292"/>
      <c r="O28" s="214"/>
      <c r="P28" s="214"/>
      <c r="Q28" s="214"/>
      <c r="R28" s="214"/>
      <c r="S28" s="214"/>
      <c r="T28" s="214"/>
      <c r="U28" s="118">
        <f>N28+P28+R28+S28</f>
        <v>0</v>
      </c>
      <c r="V28" s="214">
        <v>7700</v>
      </c>
      <c r="W28" s="214"/>
      <c r="X28" s="214"/>
      <c r="Y28" s="214"/>
      <c r="Z28" s="214"/>
      <c r="AA28" s="214"/>
      <c r="AB28" s="214"/>
      <c r="AC28" s="118">
        <f>V28+X28+Z28+AA28</f>
        <v>7700</v>
      </c>
      <c r="AD28" s="214"/>
      <c r="AE28" s="214"/>
      <c r="AF28" s="214"/>
      <c r="AG28" s="214"/>
      <c r="AH28" s="214"/>
      <c r="AI28" s="214"/>
      <c r="AJ28" s="214"/>
      <c r="AK28" s="118">
        <f>AD28+AF28+AH28+AI28</f>
        <v>0</v>
      </c>
      <c r="AL28" s="214"/>
      <c r="AM28" s="214"/>
      <c r="AN28" s="214"/>
      <c r="AO28" s="214"/>
      <c r="AP28" s="214"/>
      <c r="AQ28" s="214"/>
      <c r="AR28" s="214"/>
      <c r="AS28" s="118">
        <f>AL28+AN28+AP28+AQ28</f>
        <v>0</v>
      </c>
      <c r="AT28" s="116">
        <f t="shared" si="4"/>
        <v>7700</v>
      </c>
      <c r="AU28" s="167" t="s">
        <v>828</v>
      </c>
      <c r="AV28" s="139" t="s">
        <v>794</v>
      </c>
      <c r="AW28" s="142" t="s">
        <v>823</v>
      </c>
      <c r="AX28" s="203"/>
      <c r="AY28" s="202"/>
    </row>
    <row r="29" spans="1:240" s="70" customFormat="1" ht="359.25" customHeight="1">
      <c r="A29" s="291" t="s">
        <v>830</v>
      </c>
      <c r="B29" s="167" t="s">
        <v>831</v>
      </c>
      <c r="C29" s="111" t="s">
        <v>826</v>
      </c>
      <c r="D29" s="111" t="s">
        <v>37</v>
      </c>
      <c r="E29" s="314" t="s">
        <v>832</v>
      </c>
      <c r="F29" s="292">
        <v>0</v>
      </c>
      <c r="G29" s="292">
        <v>0</v>
      </c>
      <c r="H29" s="292">
        <v>0</v>
      </c>
      <c r="I29" s="214">
        <v>0</v>
      </c>
      <c r="J29" s="292">
        <v>0</v>
      </c>
      <c r="K29" s="292">
        <v>0</v>
      </c>
      <c r="L29" s="214">
        <v>0</v>
      </c>
      <c r="M29" s="118">
        <v>0</v>
      </c>
      <c r="N29" s="292">
        <v>0</v>
      </c>
      <c r="O29" s="292">
        <v>0</v>
      </c>
      <c r="P29" s="292">
        <v>0</v>
      </c>
      <c r="Q29" s="214">
        <v>0</v>
      </c>
      <c r="R29" s="292">
        <v>0</v>
      </c>
      <c r="S29" s="641">
        <v>0</v>
      </c>
      <c r="T29" s="265">
        <v>0</v>
      </c>
      <c r="U29" s="308">
        <v>0</v>
      </c>
      <c r="V29" s="641">
        <v>273825</v>
      </c>
      <c r="W29" s="197">
        <v>86175</v>
      </c>
      <c r="X29" s="641">
        <v>0</v>
      </c>
      <c r="Y29" s="265">
        <v>0</v>
      </c>
      <c r="Z29" s="641">
        <v>0</v>
      </c>
      <c r="AA29" s="641">
        <v>0</v>
      </c>
      <c r="AB29" s="265">
        <v>0</v>
      </c>
      <c r="AC29" s="197">
        <f>V29+W29</f>
        <v>360000</v>
      </c>
      <c r="AD29" s="641"/>
      <c r="AE29" s="197"/>
      <c r="AF29" s="641">
        <v>0</v>
      </c>
      <c r="AG29" s="265">
        <v>0</v>
      </c>
      <c r="AH29" s="641">
        <v>0</v>
      </c>
      <c r="AI29" s="641">
        <v>0</v>
      </c>
      <c r="AJ29" s="265">
        <v>0</v>
      </c>
      <c r="AK29" s="197">
        <f>AD29+AE29</f>
        <v>0</v>
      </c>
      <c r="AL29" s="641"/>
      <c r="AM29" s="197"/>
      <c r="AN29" s="641">
        <v>0</v>
      </c>
      <c r="AO29" s="265">
        <v>0</v>
      </c>
      <c r="AP29" s="641">
        <v>0</v>
      </c>
      <c r="AQ29" s="641">
        <v>0</v>
      </c>
      <c r="AR29" s="265">
        <v>0</v>
      </c>
      <c r="AS29" s="197">
        <f>AL29+AM29</f>
        <v>0</v>
      </c>
      <c r="AT29" s="116">
        <f t="shared" si="4"/>
        <v>360000</v>
      </c>
      <c r="AU29" s="249" t="s">
        <v>833</v>
      </c>
      <c r="AV29" s="136" t="s">
        <v>834</v>
      </c>
      <c r="AW29" s="111" t="s">
        <v>32</v>
      </c>
      <c r="AX29" s="142">
        <v>0</v>
      </c>
      <c r="AY29" s="142">
        <v>0</v>
      </c>
      <c r="EI29" s="70" t="e">
        <v>#REF!</v>
      </c>
      <c r="EJ29" s="70" t="e">
        <v>#REF!</v>
      </c>
      <c r="EK29" s="70" t="e">
        <v>#REF!</v>
      </c>
      <c r="EL29" s="70" t="e">
        <v>#REF!</v>
      </c>
      <c r="EM29" s="70" t="e">
        <v>#REF!</v>
      </c>
      <c r="EN29" s="70" t="e">
        <v>#REF!</v>
      </c>
      <c r="EO29" s="70" t="e">
        <v>#REF!</v>
      </c>
      <c r="EP29" s="70" t="e">
        <v>#REF!</v>
      </c>
      <c r="EQ29" s="70" t="e">
        <v>#REF!</v>
      </c>
      <c r="ER29" s="70" t="e">
        <v>#REF!</v>
      </c>
      <c r="ES29" s="70" t="e">
        <v>#REF!</v>
      </c>
      <c r="ET29" s="70" t="e">
        <v>#REF!</v>
      </c>
      <c r="EU29" s="70" t="e">
        <v>#REF!</v>
      </c>
      <c r="EV29" s="70" t="e">
        <v>#REF!</v>
      </c>
      <c r="EW29" s="70" t="e">
        <v>#REF!</v>
      </c>
      <c r="EX29" s="70" t="e">
        <v>#REF!</v>
      </c>
      <c r="EY29" s="70" t="e">
        <v>#REF!</v>
      </c>
      <c r="EZ29" s="70" t="e">
        <v>#REF!</v>
      </c>
      <c r="FA29" s="70" t="e">
        <v>#REF!</v>
      </c>
      <c r="FB29" s="70" t="e">
        <v>#REF!</v>
      </c>
      <c r="FC29" s="70" t="e">
        <v>#REF!</v>
      </c>
      <c r="FD29" s="70" t="e">
        <v>#REF!</v>
      </c>
      <c r="FE29" s="70" t="e">
        <v>#REF!</v>
      </c>
      <c r="FF29" s="70" t="e">
        <v>#REF!</v>
      </c>
      <c r="FG29" s="70" t="e">
        <v>#REF!</v>
      </c>
      <c r="FH29" s="70" t="e">
        <v>#REF!</v>
      </c>
      <c r="FI29" s="70" t="e">
        <v>#REF!</v>
      </c>
      <c r="FJ29" s="70" t="e">
        <v>#REF!</v>
      </c>
      <c r="FK29" s="70" t="e">
        <v>#REF!</v>
      </c>
      <c r="FL29" s="70" t="e">
        <v>#REF!</v>
      </c>
      <c r="FM29" s="70" t="e">
        <v>#REF!</v>
      </c>
      <c r="FN29" s="70" t="e">
        <v>#REF!</v>
      </c>
      <c r="FO29" s="70" t="e">
        <v>#REF!</v>
      </c>
      <c r="FP29" s="70" t="e">
        <v>#REF!</v>
      </c>
      <c r="FQ29" s="70" t="e">
        <v>#REF!</v>
      </c>
      <c r="FR29" s="70" t="e">
        <v>#REF!</v>
      </c>
      <c r="FS29" s="70" t="e">
        <v>#REF!</v>
      </c>
      <c r="FT29" s="70" t="e">
        <v>#REF!</v>
      </c>
      <c r="FU29" s="70" t="e">
        <v>#REF!</v>
      </c>
      <c r="FV29" s="70" t="e">
        <v>#REF!</v>
      </c>
      <c r="FW29" s="70" t="e">
        <v>#REF!</v>
      </c>
      <c r="FX29" s="70" t="e">
        <v>#REF!</v>
      </c>
      <c r="FY29" s="70" t="e">
        <v>#REF!</v>
      </c>
      <c r="FZ29" s="70" t="e">
        <v>#REF!</v>
      </c>
      <c r="GA29" s="70" t="e">
        <v>#REF!</v>
      </c>
      <c r="GB29" s="70" t="e">
        <v>#REF!</v>
      </c>
      <c r="GC29" s="70" t="e">
        <v>#REF!</v>
      </c>
      <c r="GD29" s="70" t="e">
        <v>#REF!</v>
      </c>
      <c r="GE29" s="70" t="e">
        <v>#REF!</v>
      </c>
      <c r="GF29" s="70" t="e">
        <v>#REF!</v>
      </c>
      <c r="GG29" s="70" t="e">
        <v>#REF!</v>
      </c>
      <c r="GH29" s="70" t="e">
        <v>#REF!</v>
      </c>
      <c r="GI29" s="70" t="e">
        <v>#REF!</v>
      </c>
      <c r="GJ29" s="70" t="e">
        <v>#REF!</v>
      </c>
      <c r="GK29" s="70" t="e">
        <v>#REF!</v>
      </c>
      <c r="GL29" s="70" t="e">
        <v>#REF!</v>
      </c>
      <c r="GM29" s="70" t="e">
        <v>#REF!</v>
      </c>
      <c r="GN29" s="70" t="e">
        <v>#REF!</v>
      </c>
      <c r="GO29" s="70" t="e">
        <v>#REF!</v>
      </c>
      <c r="GP29" s="70" t="e">
        <v>#REF!</v>
      </c>
      <c r="GQ29" s="70" t="e">
        <v>#REF!</v>
      </c>
      <c r="GR29" s="70" t="e">
        <v>#REF!</v>
      </c>
      <c r="GS29" s="70" t="e">
        <v>#REF!</v>
      </c>
      <c r="GT29" s="70" t="e">
        <v>#REF!</v>
      </c>
      <c r="GU29" s="70" t="e">
        <v>#REF!</v>
      </c>
      <c r="GV29" s="70" t="e">
        <v>#REF!</v>
      </c>
      <c r="GW29" s="70" t="e">
        <v>#REF!</v>
      </c>
      <c r="GX29" s="70" t="e">
        <v>#REF!</v>
      </c>
      <c r="GY29" s="70" t="e">
        <v>#REF!</v>
      </c>
      <c r="GZ29" s="70" t="e">
        <v>#REF!</v>
      </c>
      <c r="HA29" s="70" t="e">
        <v>#REF!</v>
      </c>
      <c r="HB29" s="70" t="e">
        <v>#REF!</v>
      </c>
      <c r="HC29" s="70" t="e">
        <v>#REF!</v>
      </c>
      <c r="HD29" s="70" t="e">
        <v>#REF!</v>
      </c>
      <c r="HE29" s="70" t="e">
        <v>#REF!</v>
      </c>
      <c r="HF29" s="70" t="e">
        <v>#REF!</v>
      </c>
      <c r="HG29" s="70" t="e">
        <v>#REF!</v>
      </c>
      <c r="HH29" s="70" t="e">
        <v>#REF!</v>
      </c>
      <c r="HI29" s="70" t="e">
        <v>#REF!</v>
      </c>
      <c r="HJ29" s="70" t="e">
        <v>#REF!</v>
      </c>
      <c r="HK29" s="70" t="e">
        <v>#REF!</v>
      </c>
      <c r="HL29" s="70" t="e">
        <v>#REF!</v>
      </c>
      <c r="HM29" s="70" t="e">
        <v>#REF!</v>
      </c>
      <c r="HN29" s="70" t="e">
        <v>#REF!</v>
      </c>
      <c r="HO29" s="70" t="e">
        <v>#REF!</v>
      </c>
      <c r="HP29" s="70" t="e">
        <v>#REF!</v>
      </c>
      <c r="HQ29" s="70" t="e">
        <v>#REF!</v>
      </c>
      <c r="HR29" s="70" t="e">
        <v>#REF!</v>
      </c>
      <c r="HS29" s="70" t="e">
        <v>#REF!</v>
      </c>
      <c r="HT29" s="70" t="e">
        <v>#REF!</v>
      </c>
      <c r="HU29" s="70" t="e">
        <v>#REF!</v>
      </c>
      <c r="HV29" s="70" t="e">
        <v>#REF!</v>
      </c>
      <c r="HW29" s="70" t="e">
        <v>#REF!</v>
      </c>
      <c r="HX29" s="70" t="e">
        <v>#REF!</v>
      </c>
      <c r="HY29" s="70" t="e">
        <v>#REF!</v>
      </c>
      <c r="HZ29" s="70" t="e">
        <v>#REF!</v>
      </c>
      <c r="IA29" s="70" t="e">
        <v>#REF!</v>
      </c>
      <c r="IB29" s="70" t="e">
        <v>#REF!</v>
      </c>
      <c r="IC29" s="70" t="e">
        <v>#REF!</v>
      </c>
      <c r="ID29" s="70" t="e">
        <v>#REF!</v>
      </c>
      <c r="IE29" s="70" t="e">
        <v>#REF!</v>
      </c>
      <c r="IF29" s="70" t="e">
        <v>#REF!</v>
      </c>
    </row>
    <row r="30" spans="1:240" s="251" customFormat="1" ht="22.5" customHeight="1">
      <c r="A30" s="751" t="s">
        <v>188</v>
      </c>
      <c r="B30" s="751"/>
      <c r="C30" s="751"/>
      <c r="D30" s="751"/>
      <c r="E30" s="751"/>
      <c r="F30" s="751"/>
      <c r="G30" s="751"/>
      <c r="H30" s="751"/>
      <c r="I30" s="751"/>
      <c r="J30" s="751"/>
      <c r="K30" s="751"/>
      <c r="L30" s="751"/>
      <c r="M30" s="751"/>
      <c r="N30" s="751"/>
      <c r="O30" s="751"/>
      <c r="P30" s="751"/>
      <c r="Q30" s="751"/>
      <c r="R30" s="751"/>
      <c r="S30" s="751"/>
      <c r="T30" s="751"/>
      <c r="U30" s="751"/>
      <c r="V30" s="751"/>
      <c r="W30" s="751"/>
      <c r="X30" s="751"/>
      <c r="Y30" s="751"/>
      <c r="Z30" s="751"/>
      <c r="AA30" s="751"/>
      <c r="AB30" s="751"/>
      <c r="AC30" s="751"/>
      <c r="AD30" s="313"/>
      <c r="AE30" s="313"/>
      <c r="AF30" s="313"/>
      <c r="AG30" s="313"/>
      <c r="AH30" s="313"/>
      <c r="AI30" s="313"/>
      <c r="AJ30" s="313"/>
      <c r="AK30" s="313"/>
      <c r="AL30" s="313"/>
      <c r="AM30" s="313"/>
      <c r="AN30" s="313"/>
      <c r="AO30" s="313"/>
      <c r="AP30" s="313"/>
      <c r="AQ30" s="313"/>
      <c r="AR30" s="313"/>
      <c r="AS30" s="313"/>
    </row>
    <row r="31" spans="1:240" s="70" customFormat="1" ht="84" customHeight="1">
      <c r="A31" s="291" t="s">
        <v>835</v>
      </c>
      <c r="B31" s="167" t="s">
        <v>836</v>
      </c>
      <c r="C31" s="111" t="s">
        <v>837</v>
      </c>
      <c r="D31" s="111" t="s">
        <v>37</v>
      </c>
      <c r="E31" s="314" t="s">
        <v>832</v>
      </c>
      <c r="F31" s="292"/>
      <c r="G31" s="292"/>
      <c r="H31" s="292"/>
      <c r="I31" s="214"/>
      <c r="J31" s="292"/>
      <c r="K31" s="292"/>
      <c r="L31" s="214"/>
      <c r="M31" s="118">
        <f t="shared" ref="M31:M60" si="7">F31+G31+H31+J31+K31</f>
        <v>0</v>
      </c>
      <c r="N31" s="292">
        <v>70000</v>
      </c>
      <c r="O31" s="292"/>
      <c r="P31" s="292"/>
      <c r="Q31" s="214"/>
      <c r="R31" s="292"/>
      <c r="S31" s="292"/>
      <c r="T31" s="214"/>
      <c r="U31" s="118">
        <f t="shared" ref="U31:U60" si="8">N31+P31+R31+S31</f>
        <v>70000</v>
      </c>
      <c r="V31" s="292"/>
      <c r="W31" s="292"/>
      <c r="X31" s="292"/>
      <c r="Y31" s="214"/>
      <c r="Z31" s="292"/>
      <c r="AA31" s="292"/>
      <c r="AB31" s="214"/>
      <c r="AC31" s="118">
        <f t="shared" ref="AC31:AC60" si="9">V31+X31+Z31+AA31</f>
        <v>0</v>
      </c>
      <c r="AD31" s="292"/>
      <c r="AE31" s="292"/>
      <c r="AF31" s="292"/>
      <c r="AG31" s="214"/>
      <c r="AH31" s="292"/>
      <c r="AI31" s="292"/>
      <c r="AJ31" s="214"/>
      <c r="AK31" s="118">
        <f t="shared" ref="AK31:AK60" si="10">AD31+AF31+AH31+AI31</f>
        <v>0</v>
      </c>
      <c r="AL31" s="292"/>
      <c r="AM31" s="292"/>
      <c r="AN31" s="292"/>
      <c r="AO31" s="214"/>
      <c r="AP31" s="292"/>
      <c r="AQ31" s="292"/>
      <c r="AR31" s="214"/>
      <c r="AS31" s="118">
        <f t="shared" ref="AS31:AS60" si="11">AL31+AN31+AP31+AQ31</f>
        <v>0</v>
      </c>
      <c r="AT31" s="116">
        <f t="shared" si="4"/>
        <v>70000</v>
      </c>
      <c r="AU31" s="167" t="s">
        <v>838</v>
      </c>
      <c r="AV31" s="139" t="s">
        <v>794</v>
      </c>
      <c r="AW31" s="203" t="s">
        <v>839</v>
      </c>
      <c r="AX31" s="203"/>
      <c r="AY31" s="202"/>
    </row>
    <row r="32" spans="1:240" s="70" customFormat="1" ht="51" customHeight="1">
      <c r="A32" s="291" t="s">
        <v>840</v>
      </c>
      <c r="B32" s="167" t="s">
        <v>841</v>
      </c>
      <c r="C32" s="111" t="s">
        <v>837</v>
      </c>
      <c r="D32" s="111" t="s">
        <v>37</v>
      </c>
      <c r="E32" s="314" t="s">
        <v>832</v>
      </c>
      <c r="F32" s="292"/>
      <c r="G32" s="292"/>
      <c r="H32" s="292"/>
      <c r="I32" s="214"/>
      <c r="J32" s="292"/>
      <c r="K32" s="292"/>
      <c r="L32" s="214"/>
      <c r="M32" s="118">
        <f t="shared" si="7"/>
        <v>0</v>
      </c>
      <c r="N32" s="292">
        <v>33181</v>
      </c>
      <c r="O32" s="292"/>
      <c r="P32" s="292"/>
      <c r="Q32" s="214"/>
      <c r="R32" s="292"/>
      <c r="S32" s="292"/>
      <c r="T32" s="214"/>
      <c r="U32" s="118">
        <f t="shared" si="8"/>
        <v>33181</v>
      </c>
      <c r="V32" s="292"/>
      <c r="W32" s="292"/>
      <c r="X32" s="292"/>
      <c r="Y32" s="214"/>
      <c r="Z32" s="292"/>
      <c r="AA32" s="292"/>
      <c r="AB32" s="214"/>
      <c r="AC32" s="118">
        <f t="shared" si="9"/>
        <v>0</v>
      </c>
      <c r="AD32" s="292"/>
      <c r="AE32" s="292"/>
      <c r="AF32" s="292"/>
      <c r="AG32" s="214"/>
      <c r="AH32" s="292"/>
      <c r="AI32" s="292"/>
      <c r="AJ32" s="214"/>
      <c r="AK32" s="118">
        <f t="shared" si="10"/>
        <v>0</v>
      </c>
      <c r="AL32" s="292"/>
      <c r="AM32" s="292"/>
      <c r="AN32" s="292"/>
      <c r="AO32" s="214"/>
      <c r="AP32" s="292"/>
      <c r="AQ32" s="292"/>
      <c r="AR32" s="214"/>
      <c r="AS32" s="118">
        <f t="shared" si="11"/>
        <v>0</v>
      </c>
      <c r="AT32" s="116">
        <f t="shared" si="4"/>
        <v>33181</v>
      </c>
      <c r="AU32" s="167" t="s">
        <v>841</v>
      </c>
      <c r="AV32" s="139" t="s">
        <v>794</v>
      </c>
      <c r="AW32" s="203" t="s">
        <v>839</v>
      </c>
      <c r="AX32" s="203"/>
      <c r="AY32" s="202"/>
    </row>
    <row r="33" spans="1:51" s="70" customFormat="1" ht="51" customHeight="1">
      <c r="A33" s="291" t="s">
        <v>842</v>
      </c>
      <c r="B33" s="167" t="s">
        <v>843</v>
      </c>
      <c r="C33" s="111" t="s">
        <v>829</v>
      </c>
      <c r="D33" s="111" t="s">
        <v>37</v>
      </c>
      <c r="E33" s="314" t="s">
        <v>832</v>
      </c>
      <c r="F33" s="292"/>
      <c r="G33" s="292"/>
      <c r="H33" s="292"/>
      <c r="I33" s="214"/>
      <c r="J33" s="292"/>
      <c r="K33" s="292"/>
      <c r="L33" s="214"/>
      <c r="M33" s="118">
        <f t="shared" si="7"/>
        <v>0</v>
      </c>
      <c r="N33" s="292">
        <v>300000</v>
      </c>
      <c r="O33" s="292"/>
      <c r="P33" s="292"/>
      <c r="Q33" s="214"/>
      <c r="R33" s="292"/>
      <c r="S33" s="292"/>
      <c r="T33" s="214"/>
      <c r="U33" s="118">
        <f t="shared" si="8"/>
        <v>300000</v>
      </c>
      <c r="V33" s="292"/>
      <c r="W33" s="292"/>
      <c r="X33" s="292"/>
      <c r="Y33" s="214"/>
      <c r="Z33" s="292"/>
      <c r="AA33" s="292"/>
      <c r="AB33" s="214"/>
      <c r="AC33" s="118">
        <f t="shared" si="9"/>
        <v>0</v>
      </c>
      <c r="AD33" s="292"/>
      <c r="AE33" s="292"/>
      <c r="AF33" s="292"/>
      <c r="AG33" s="214"/>
      <c r="AH33" s="292"/>
      <c r="AI33" s="292"/>
      <c r="AJ33" s="214"/>
      <c r="AK33" s="118">
        <f t="shared" si="10"/>
        <v>0</v>
      </c>
      <c r="AL33" s="292"/>
      <c r="AM33" s="292"/>
      <c r="AN33" s="292"/>
      <c r="AO33" s="214"/>
      <c r="AP33" s="292"/>
      <c r="AQ33" s="292"/>
      <c r="AR33" s="214"/>
      <c r="AS33" s="118">
        <f t="shared" si="11"/>
        <v>0</v>
      </c>
      <c r="AT33" s="116">
        <f t="shared" si="4"/>
        <v>300000</v>
      </c>
      <c r="AU33" s="167" t="s">
        <v>844</v>
      </c>
      <c r="AV33" s="139" t="s">
        <v>794</v>
      </c>
      <c r="AW33" s="203" t="s">
        <v>839</v>
      </c>
      <c r="AX33" s="203"/>
      <c r="AY33" s="202"/>
    </row>
    <row r="34" spans="1:51" s="70" customFormat="1" ht="64.349999999999994" customHeight="1">
      <c r="A34" s="291" t="s">
        <v>845</v>
      </c>
      <c r="B34" s="167" t="s">
        <v>846</v>
      </c>
      <c r="C34" s="111" t="s">
        <v>820</v>
      </c>
      <c r="D34" s="111" t="s">
        <v>37</v>
      </c>
      <c r="E34" s="314" t="s">
        <v>832</v>
      </c>
      <c r="F34" s="292"/>
      <c r="G34" s="292"/>
      <c r="H34" s="292"/>
      <c r="I34" s="214"/>
      <c r="J34" s="292"/>
      <c r="K34" s="292"/>
      <c r="L34" s="214"/>
      <c r="M34" s="118">
        <f t="shared" si="7"/>
        <v>0</v>
      </c>
      <c r="N34" s="292">
        <v>60000</v>
      </c>
      <c r="O34" s="292"/>
      <c r="P34" s="292"/>
      <c r="Q34" s="214"/>
      <c r="R34" s="292"/>
      <c r="S34" s="292"/>
      <c r="T34" s="214"/>
      <c r="U34" s="118">
        <f t="shared" si="8"/>
        <v>60000</v>
      </c>
      <c r="V34" s="292"/>
      <c r="W34" s="292"/>
      <c r="X34" s="292"/>
      <c r="Y34" s="214"/>
      <c r="Z34" s="292"/>
      <c r="AA34" s="292"/>
      <c r="AB34" s="214"/>
      <c r="AC34" s="118">
        <f t="shared" si="9"/>
        <v>0</v>
      </c>
      <c r="AD34" s="292"/>
      <c r="AE34" s="292"/>
      <c r="AF34" s="292"/>
      <c r="AG34" s="214"/>
      <c r="AH34" s="292"/>
      <c r="AI34" s="292"/>
      <c r="AJ34" s="214"/>
      <c r="AK34" s="118">
        <f t="shared" si="10"/>
        <v>0</v>
      </c>
      <c r="AL34" s="292"/>
      <c r="AM34" s="292"/>
      <c r="AN34" s="292"/>
      <c r="AO34" s="214"/>
      <c r="AP34" s="292"/>
      <c r="AQ34" s="292"/>
      <c r="AR34" s="214"/>
      <c r="AS34" s="118">
        <f t="shared" si="11"/>
        <v>0</v>
      </c>
      <c r="AT34" s="116">
        <f t="shared" si="4"/>
        <v>60000</v>
      </c>
      <c r="AU34" s="167" t="s">
        <v>846</v>
      </c>
      <c r="AV34" s="139" t="s">
        <v>794</v>
      </c>
      <c r="AW34" s="203" t="s">
        <v>839</v>
      </c>
      <c r="AX34" s="203"/>
      <c r="AY34" s="202"/>
    </row>
    <row r="35" spans="1:51" s="70" customFormat="1" ht="51" customHeight="1">
      <c r="A35" s="291" t="s">
        <v>847</v>
      </c>
      <c r="B35" s="167" t="s">
        <v>848</v>
      </c>
      <c r="C35" s="111" t="s">
        <v>849</v>
      </c>
      <c r="D35" s="111" t="s">
        <v>40</v>
      </c>
      <c r="E35" s="314" t="s">
        <v>832</v>
      </c>
      <c r="F35" s="292"/>
      <c r="G35" s="292"/>
      <c r="H35" s="292"/>
      <c r="I35" s="214"/>
      <c r="J35" s="292"/>
      <c r="K35" s="292"/>
      <c r="L35" s="214"/>
      <c r="M35" s="118">
        <f t="shared" si="7"/>
        <v>0</v>
      </c>
      <c r="N35" s="292">
        <v>70000</v>
      </c>
      <c r="O35" s="292"/>
      <c r="P35" s="292"/>
      <c r="Q35" s="214"/>
      <c r="R35" s="292"/>
      <c r="S35" s="292"/>
      <c r="T35" s="214"/>
      <c r="U35" s="118">
        <f t="shared" si="8"/>
        <v>70000</v>
      </c>
      <c r="V35" s="292"/>
      <c r="W35" s="292"/>
      <c r="X35" s="292"/>
      <c r="Y35" s="214"/>
      <c r="Z35" s="292"/>
      <c r="AA35" s="292"/>
      <c r="AB35" s="214"/>
      <c r="AC35" s="118">
        <f t="shared" si="9"/>
        <v>0</v>
      </c>
      <c r="AD35" s="292"/>
      <c r="AE35" s="292"/>
      <c r="AF35" s="292"/>
      <c r="AG35" s="214"/>
      <c r="AH35" s="292"/>
      <c r="AI35" s="292"/>
      <c r="AJ35" s="214"/>
      <c r="AK35" s="118">
        <f t="shared" si="10"/>
        <v>0</v>
      </c>
      <c r="AL35" s="292"/>
      <c r="AM35" s="292"/>
      <c r="AN35" s="292"/>
      <c r="AO35" s="214"/>
      <c r="AP35" s="292"/>
      <c r="AQ35" s="292"/>
      <c r="AR35" s="214"/>
      <c r="AS35" s="118">
        <f t="shared" si="11"/>
        <v>0</v>
      </c>
      <c r="AT35" s="116">
        <f t="shared" si="4"/>
        <v>70000</v>
      </c>
      <c r="AU35" s="167" t="s">
        <v>848</v>
      </c>
      <c r="AV35" s="139" t="s">
        <v>794</v>
      </c>
      <c r="AW35" s="203" t="s">
        <v>839</v>
      </c>
      <c r="AX35" s="203"/>
      <c r="AY35" s="202"/>
    </row>
    <row r="36" spans="1:51" s="70" customFormat="1" ht="51" customHeight="1">
      <c r="A36" s="291" t="s">
        <v>850</v>
      </c>
      <c r="B36" s="167" t="s">
        <v>851</v>
      </c>
      <c r="C36" s="111" t="s">
        <v>849</v>
      </c>
      <c r="D36" s="111" t="s">
        <v>37</v>
      </c>
      <c r="E36" s="314" t="s">
        <v>832</v>
      </c>
      <c r="F36" s="292"/>
      <c r="G36" s="292"/>
      <c r="H36" s="292"/>
      <c r="I36" s="214"/>
      <c r="J36" s="292"/>
      <c r="K36" s="292"/>
      <c r="L36" s="214"/>
      <c r="M36" s="118">
        <f t="shared" si="7"/>
        <v>0</v>
      </c>
      <c r="N36" s="292">
        <v>40000</v>
      </c>
      <c r="O36" s="292"/>
      <c r="P36" s="292"/>
      <c r="Q36" s="214"/>
      <c r="R36" s="292"/>
      <c r="S36" s="292"/>
      <c r="T36" s="214"/>
      <c r="U36" s="118">
        <f t="shared" si="8"/>
        <v>40000</v>
      </c>
      <c r="V36" s="292"/>
      <c r="W36" s="292"/>
      <c r="X36" s="292"/>
      <c r="Y36" s="214"/>
      <c r="Z36" s="292"/>
      <c r="AA36" s="292"/>
      <c r="AB36" s="214"/>
      <c r="AC36" s="118">
        <f t="shared" si="9"/>
        <v>0</v>
      </c>
      <c r="AD36" s="292"/>
      <c r="AE36" s="292"/>
      <c r="AF36" s="292"/>
      <c r="AG36" s="214"/>
      <c r="AH36" s="292"/>
      <c r="AI36" s="292"/>
      <c r="AJ36" s="214"/>
      <c r="AK36" s="118">
        <f t="shared" si="10"/>
        <v>0</v>
      </c>
      <c r="AL36" s="292"/>
      <c r="AM36" s="292"/>
      <c r="AN36" s="292"/>
      <c r="AO36" s="214"/>
      <c r="AP36" s="292"/>
      <c r="AQ36" s="292"/>
      <c r="AR36" s="214"/>
      <c r="AS36" s="118">
        <f t="shared" si="11"/>
        <v>0</v>
      </c>
      <c r="AT36" s="116">
        <f t="shared" si="4"/>
        <v>40000</v>
      </c>
      <c r="AU36" s="167" t="s">
        <v>851</v>
      </c>
      <c r="AV36" s="139" t="s">
        <v>794</v>
      </c>
      <c r="AW36" s="203" t="s">
        <v>839</v>
      </c>
      <c r="AX36" s="203"/>
      <c r="AY36" s="202"/>
    </row>
    <row r="37" spans="1:51" s="70" customFormat="1" ht="51" customHeight="1">
      <c r="A37" s="291" t="s">
        <v>852</v>
      </c>
      <c r="B37" s="167" t="s">
        <v>853</v>
      </c>
      <c r="C37" s="111" t="s">
        <v>829</v>
      </c>
      <c r="D37" s="111" t="s">
        <v>40</v>
      </c>
      <c r="E37" s="112" t="s">
        <v>854</v>
      </c>
      <c r="F37" s="292"/>
      <c r="G37" s="292"/>
      <c r="H37" s="292"/>
      <c r="I37" s="214"/>
      <c r="J37" s="292"/>
      <c r="K37" s="292"/>
      <c r="L37" s="214"/>
      <c r="M37" s="118">
        <f t="shared" si="7"/>
        <v>0</v>
      </c>
      <c r="N37" s="292">
        <v>15000</v>
      </c>
      <c r="O37" s="292"/>
      <c r="P37" s="292"/>
      <c r="Q37" s="214"/>
      <c r="R37" s="292"/>
      <c r="S37" s="292"/>
      <c r="T37" s="214"/>
      <c r="U37" s="118">
        <f t="shared" si="8"/>
        <v>15000</v>
      </c>
      <c r="V37" s="292"/>
      <c r="W37" s="292"/>
      <c r="X37" s="292"/>
      <c r="Y37" s="214"/>
      <c r="Z37" s="292"/>
      <c r="AA37" s="292"/>
      <c r="AB37" s="214"/>
      <c r="AC37" s="118">
        <f t="shared" si="9"/>
        <v>0</v>
      </c>
      <c r="AD37" s="292"/>
      <c r="AE37" s="292"/>
      <c r="AF37" s="292"/>
      <c r="AG37" s="214"/>
      <c r="AH37" s="292"/>
      <c r="AI37" s="292"/>
      <c r="AJ37" s="214"/>
      <c r="AK37" s="118">
        <f t="shared" si="10"/>
        <v>0</v>
      </c>
      <c r="AL37" s="292"/>
      <c r="AM37" s="292"/>
      <c r="AN37" s="292"/>
      <c r="AO37" s="214"/>
      <c r="AP37" s="292"/>
      <c r="AQ37" s="292"/>
      <c r="AR37" s="214"/>
      <c r="AS37" s="118">
        <f t="shared" si="11"/>
        <v>0</v>
      </c>
      <c r="AT37" s="116">
        <f t="shared" si="4"/>
        <v>15000</v>
      </c>
      <c r="AU37" s="167" t="s">
        <v>853</v>
      </c>
      <c r="AV37" s="139" t="s">
        <v>794</v>
      </c>
      <c r="AW37" s="203" t="s">
        <v>855</v>
      </c>
      <c r="AX37" s="203"/>
      <c r="AY37" s="202"/>
    </row>
    <row r="38" spans="1:51" s="70" customFormat="1" ht="51" customHeight="1">
      <c r="A38" s="291" t="s">
        <v>856</v>
      </c>
      <c r="B38" s="167" t="s">
        <v>857</v>
      </c>
      <c r="C38" s="111" t="s">
        <v>829</v>
      </c>
      <c r="D38" s="111" t="s">
        <v>37</v>
      </c>
      <c r="E38" s="112" t="s">
        <v>858</v>
      </c>
      <c r="F38" s="292"/>
      <c r="G38" s="292"/>
      <c r="H38" s="292"/>
      <c r="I38" s="214"/>
      <c r="J38" s="292"/>
      <c r="K38" s="292"/>
      <c r="L38" s="214"/>
      <c r="M38" s="118">
        <f t="shared" si="7"/>
        <v>0</v>
      </c>
      <c r="N38" s="292">
        <v>10000</v>
      </c>
      <c r="O38" s="292"/>
      <c r="P38" s="292"/>
      <c r="Q38" s="214"/>
      <c r="R38" s="292"/>
      <c r="S38" s="292"/>
      <c r="T38" s="214"/>
      <c r="U38" s="118">
        <f t="shared" si="8"/>
        <v>10000</v>
      </c>
      <c r="V38" s="292"/>
      <c r="W38" s="292"/>
      <c r="X38" s="292"/>
      <c r="Y38" s="214"/>
      <c r="Z38" s="292"/>
      <c r="AA38" s="292"/>
      <c r="AB38" s="214"/>
      <c r="AC38" s="118">
        <f t="shared" si="9"/>
        <v>0</v>
      </c>
      <c r="AD38" s="292"/>
      <c r="AE38" s="292"/>
      <c r="AF38" s="292"/>
      <c r="AG38" s="214"/>
      <c r="AH38" s="292"/>
      <c r="AI38" s="292"/>
      <c r="AJ38" s="214"/>
      <c r="AK38" s="118">
        <f t="shared" si="10"/>
        <v>0</v>
      </c>
      <c r="AL38" s="292"/>
      <c r="AM38" s="292"/>
      <c r="AN38" s="292"/>
      <c r="AO38" s="214"/>
      <c r="AP38" s="292"/>
      <c r="AQ38" s="292"/>
      <c r="AR38" s="214"/>
      <c r="AS38" s="118">
        <f t="shared" si="11"/>
        <v>0</v>
      </c>
      <c r="AT38" s="116">
        <f t="shared" si="4"/>
        <v>10000</v>
      </c>
      <c r="AU38" s="167" t="s">
        <v>859</v>
      </c>
      <c r="AV38" s="139" t="s">
        <v>794</v>
      </c>
      <c r="AW38" s="203" t="s">
        <v>860</v>
      </c>
      <c r="AX38" s="203"/>
      <c r="AY38" s="202"/>
    </row>
    <row r="39" spans="1:51" s="70" customFormat="1" ht="51" customHeight="1">
      <c r="A39" s="291" t="s">
        <v>861</v>
      </c>
      <c r="B39" s="167" t="s">
        <v>862</v>
      </c>
      <c r="C39" s="111" t="s">
        <v>863</v>
      </c>
      <c r="D39" s="111" t="s">
        <v>37</v>
      </c>
      <c r="E39" s="112" t="s">
        <v>783</v>
      </c>
      <c r="F39" s="292"/>
      <c r="G39" s="292"/>
      <c r="H39" s="292"/>
      <c r="I39" s="214"/>
      <c r="J39" s="292"/>
      <c r="K39" s="292"/>
      <c r="L39" s="214"/>
      <c r="M39" s="118">
        <f t="shared" si="7"/>
        <v>0</v>
      </c>
      <c r="N39" s="292">
        <v>16000</v>
      </c>
      <c r="O39" s="292"/>
      <c r="P39" s="292"/>
      <c r="Q39" s="214"/>
      <c r="R39" s="292"/>
      <c r="S39" s="292"/>
      <c r="T39" s="214"/>
      <c r="U39" s="118">
        <f t="shared" si="8"/>
        <v>16000</v>
      </c>
      <c r="V39" s="292"/>
      <c r="W39" s="292"/>
      <c r="X39" s="292"/>
      <c r="Y39" s="214"/>
      <c r="Z39" s="292"/>
      <c r="AA39" s="292"/>
      <c r="AB39" s="214"/>
      <c r="AC39" s="118">
        <f t="shared" si="9"/>
        <v>0</v>
      </c>
      <c r="AD39" s="292"/>
      <c r="AE39" s="292"/>
      <c r="AF39" s="292"/>
      <c r="AG39" s="214"/>
      <c r="AH39" s="292"/>
      <c r="AI39" s="292"/>
      <c r="AJ39" s="214"/>
      <c r="AK39" s="118">
        <f t="shared" si="10"/>
        <v>0</v>
      </c>
      <c r="AL39" s="292"/>
      <c r="AM39" s="292"/>
      <c r="AN39" s="292"/>
      <c r="AO39" s="214"/>
      <c r="AP39" s="292"/>
      <c r="AQ39" s="292"/>
      <c r="AR39" s="214"/>
      <c r="AS39" s="118">
        <f t="shared" si="11"/>
        <v>0</v>
      </c>
      <c r="AT39" s="116">
        <f t="shared" si="4"/>
        <v>16000</v>
      </c>
      <c r="AU39" s="167" t="s">
        <v>862</v>
      </c>
      <c r="AV39" s="139" t="s">
        <v>204</v>
      </c>
      <c r="AW39" s="203" t="s">
        <v>785</v>
      </c>
      <c r="AX39" s="142" t="s">
        <v>33</v>
      </c>
      <c r="AY39" s="137" t="s">
        <v>183</v>
      </c>
    </row>
    <row r="40" spans="1:51" s="70" customFormat="1" ht="51" customHeight="1">
      <c r="A40" s="291" t="s">
        <v>864</v>
      </c>
      <c r="B40" s="167" t="s">
        <v>865</v>
      </c>
      <c r="C40" s="111" t="s">
        <v>866</v>
      </c>
      <c r="D40" s="111" t="s">
        <v>37</v>
      </c>
      <c r="E40" s="112" t="s">
        <v>867</v>
      </c>
      <c r="F40" s="292"/>
      <c r="G40" s="292"/>
      <c r="H40" s="292"/>
      <c r="I40" s="214"/>
      <c r="J40" s="292"/>
      <c r="K40" s="292"/>
      <c r="L40" s="214"/>
      <c r="M40" s="118">
        <f t="shared" si="7"/>
        <v>0</v>
      </c>
      <c r="N40" s="292"/>
      <c r="O40" s="292"/>
      <c r="P40" s="292"/>
      <c r="Q40" s="214"/>
      <c r="R40" s="292"/>
      <c r="S40" s="292"/>
      <c r="T40" s="214"/>
      <c r="U40" s="118">
        <f t="shared" si="8"/>
        <v>0</v>
      </c>
      <c r="V40" s="292">
        <v>2200</v>
      </c>
      <c r="W40" s="292"/>
      <c r="X40" s="292"/>
      <c r="Y40" s="214"/>
      <c r="Z40" s="292"/>
      <c r="AA40" s="292"/>
      <c r="AB40" s="214"/>
      <c r="AC40" s="118">
        <f t="shared" si="9"/>
        <v>2200</v>
      </c>
      <c r="AD40" s="292"/>
      <c r="AE40" s="292"/>
      <c r="AF40" s="292"/>
      <c r="AG40" s="214"/>
      <c r="AH40" s="292"/>
      <c r="AI40" s="292"/>
      <c r="AJ40" s="214"/>
      <c r="AK40" s="118">
        <f t="shared" si="10"/>
        <v>0</v>
      </c>
      <c r="AL40" s="292"/>
      <c r="AM40" s="292"/>
      <c r="AN40" s="292"/>
      <c r="AO40" s="214"/>
      <c r="AP40" s="292"/>
      <c r="AQ40" s="292"/>
      <c r="AR40" s="214"/>
      <c r="AS40" s="118">
        <f t="shared" si="11"/>
        <v>0</v>
      </c>
      <c r="AT40" s="116">
        <f t="shared" si="4"/>
        <v>2200</v>
      </c>
      <c r="AU40" s="167" t="s">
        <v>868</v>
      </c>
      <c r="AV40" s="139" t="s">
        <v>794</v>
      </c>
      <c r="AW40" s="203" t="s">
        <v>869</v>
      </c>
      <c r="AX40" s="203"/>
      <c r="AY40" s="202"/>
    </row>
    <row r="41" spans="1:51" s="70" customFormat="1" ht="51" customHeight="1">
      <c r="A41" s="291" t="s">
        <v>870</v>
      </c>
      <c r="B41" s="167" t="s">
        <v>871</v>
      </c>
      <c r="C41" s="111" t="s">
        <v>849</v>
      </c>
      <c r="D41" s="111" t="s">
        <v>40</v>
      </c>
      <c r="E41" s="112" t="s">
        <v>872</v>
      </c>
      <c r="F41" s="292"/>
      <c r="G41" s="292"/>
      <c r="H41" s="292"/>
      <c r="I41" s="214"/>
      <c r="J41" s="292"/>
      <c r="K41" s="292"/>
      <c r="L41" s="214"/>
      <c r="M41" s="118">
        <f t="shared" si="7"/>
        <v>0</v>
      </c>
      <c r="N41" s="292">
        <v>9000</v>
      </c>
      <c r="O41" s="292"/>
      <c r="P41" s="292"/>
      <c r="Q41" s="214"/>
      <c r="R41" s="292"/>
      <c r="S41" s="292"/>
      <c r="T41" s="214"/>
      <c r="U41" s="118">
        <f t="shared" si="8"/>
        <v>9000</v>
      </c>
      <c r="V41" s="292"/>
      <c r="W41" s="292"/>
      <c r="X41" s="292"/>
      <c r="Y41" s="214"/>
      <c r="Z41" s="292"/>
      <c r="AA41" s="292"/>
      <c r="AB41" s="214"/>
      <c r="AC41" s="118">
        <f t="shared" si="9"/>
        <v>0</v>
      </c>
      <c r="AD41" s="292"/>
      <c r="AE41" s="292"/>
      <c r="AF41" s="292"/>
      <c r="AG41" s="214"/>
      <c r="AH41" s="292"/>
      <c r="AI41" s="292"/>
      <c r="AJ41" s="214"/>
      <c r="AK41" s="118">
        <f t="shared" si="10"/>
        <v>0</v>
      </c>
      <c r="AL41" s="292"/>
      <c r="AM41" s="292"/>
      <c r="AN41" s="292"/>
      <c r="AO41" s="214"/>
      <c r="AP41" s="292"/>
      <c r="AQ41" s="292"/>
      <c r="AR41" s="214"/>
      <c r="AS41" s="118">
        <f t="shared" si="11"/>
        <v>0</v>
      </c>
      <c r="AT41" s="116">
        <f t="shared" si="4"/>
        <v>9000</v>
      </c>
      <c r="AU41" s="167" t="s">
        <v>871</v>
      </c>
      <c r="AV41" s="139" t="s">
        <v>794</v>
      </c>
      <c r="AW41" s="203" t="s">
        <v>873</v>
      </c>
      <c r="AX41" s="203"/>
      <c r="AY41" s="202"/>
    </row>
    <row r="42" spans="1:51" s="70" customFormat="1" ht="51" customHeight="1">
      <c r="A42" s="291" t="s">
        <v>874</v>
      </c>
      <c r="B42" s="167" t="s">
        <v>875</v>
      </c>
      <c r="C42" s="111" t="s">
        <v>837</v>
      </c>
      <c r="D42" s="111" t="s">
        <v>37</v>
      </c>
      <c r="E42" s="112" t="s">
        <v>872</v>
      </c>
      <c r="F42" s="292"/>
      <c r="G42" s="292"/>
      <c r="H42" s="292"/>
      <c r="I42" s="214"/>
      <c r="J42" s="292"/>
      <c r="K42" s="292"/>
      <c r="L42" s="214"/>
      <c r="M42" s="118">
        <f t="shared" si="7"/>
        <v>0</v>
      </c>
      <c r="N42" s="292">
        <v>13000</v>
      </c>
      <c r="O42" s="292"/>
      <c r="P42" s="292"/>
      <c r="Q42" s="214"/>
      <c r="R42" s="292"/>
      <c r="S42" s="292"/>
      <c r="T42" s="214"/>
      <c r="U42" s="118">
        <f t="shared" si="8"/>
        <v>13000</v>
      </c>
      <c r="V42" s="292"/>
      <c r="W42" s="292"/>
      <c r="X42" s="292"/>
      <c r="Y42" s="214"/>
      <c r="Z42" s="292"/>
      <c r="AA42" s="292"/>
      <c r="AB42" s="214"/>
      <c r="AC42" s="118">
        <f t="shared" si="9"/>
        <v>0</v>
      </c>
      <c r="AD42" s="292"/>
      <c r="AE42" s="292"/>
      <c r="AF42" s="292"/>
      <c r="AG42" s="214"/>
      <c r="AH42" s="292"/>
      <c r="AI42" s="292"/>
      <c r="AJ42" s="214"/>
      <c r="AK42" s="118">
        <f t="shared" si="10"/>
        <v>0</v>
      </c>
      <c r="AL42" s="292"/>
      <c r="AM42" s="292"/>
      <c r="AN42" s="292"/>
      <c r="AO42" s="214"/>
      <c r="AP42" s="292"/>
      <c r="AQ42" s="292"/>
      <c r="AR42" s="214"/>
      <c r="AS42" s="118">
        <f t="shared" si="11"/>
        <v>0</v>
      </c>
      <c r="AT42" s="116">
        <f t="shared" si="4"/>
        <v>13000</v>
      </c>
      <c r="AU42" s="167" t="s">
        <v>876</v>
      </c>
      <c r="AV42" s="139" t="s">
        <v>794</v>
      </c>
      <c r="AW42" s="203" t="s">
        <v>873</v>
      </c>
      <c r="AX42" s="203"/>
      <c r="AY42" s="202"/>
    </row>
    <row r="43" spans="1:51" s="70" customFormat="1" ht="77.45" customHeight="1">
      <c r="A43" s="291" t="s">
        <v>877</v>
      </c>
      <c r="B43" s="167" t="s">
        <v>878</v>
      </c>
      <c r="C43" s="111" t="s">
        <v>820</v>
      </c>
      <c r="D43" s="111" t="s">
        <v>37</v>
      </c>
      <c r="E43" s="112" t="s">
        <v>872</v>
      </c>
      <c r="F43" s="292"/>
      <c r="G43" s="292"/>
      <c r="H43" s="292"/>
      <c r="I43" s="214"/>
      <c r="J43" s="292"/>
      <c r="K43" s="292"/>
      <c r="L43" s="214"/>
      <c r="M43" s="118">
        <f t="shared" si="7"/>
        <v>0</v>
      </c>
      <c r="N43" s="292">
        <v>3000</v>
      </c>
      <c r="O43" s="292"/>
      <c r="P43" s="292"/>
      <c r="Q43" s="214"/>
      <c r="R43" s="292"/>
      <c r="S43" s="292"/>
      <c r="T43" s="214"/>
      <c r="U43" s="118">
        <f t="shared" si="8"/>
        <v>3000</v>
      </c>
      <c r="V43" s="292"/>
      <c r="W43" s="292"/>
      <c r="X43" s="292"/>
      <c r="Y43" s="214"/>
      <c r="Z43" s="292"/>
      <c r="AA43" s="292"/>
      <c r="AB43" s="214"/>
      <c r="AC43" s="118">
        <f t="shared" si="9"/>
        <v>0</v>
      </c>
      <c r="AD43" s="292"/>
      <c r="AE43" s="292"/>
      <c r="AF43" s="292"/>
      <c r="AG43" s="214"/>
      <c r="AH43" s="292"/>
      <c r="AI43" s="292"/>
      <c r="AJ43" s="214"/>
      <c r="AK43" s="118">
        <f t="shared" si="10"/>
        <v>0</v>
      </c>
      <c r="AL43" s="292"/>
      <c r="AM43" s="292"/>
      <c r="AN43" s="292"/>
      <c r="AO43" s="214"/>
      <c r="AP43" s="292"/>
      <c r="AQ43" s="292"/>
      <c r="AR43" s="214"/>
      <c r="AS43" s="118">
        <f t="shared" si="11"/>
        <v>0</v>
      </c>
      <c r="AT43" s="116">
        <f t="shared" si="4"/>
        <v>3000</v>
      </c>
      <c r="AU43" s="167" t="s">
        <v>878</v>
      </c>
      <c r="AV43" s="139" t="s">
        <v>794</v>
      </c>
      <c r="AW43" s="203" t="s">
        <v>873</v>
      </c>
      <c r="AX43" s="203"/>
      <c r="AY43" s="202"/>
    </row>
    <row r="44" spans="1:51" s="70" customFormat="1" ht="51" customHeight="1">
      <c r="A44" s="291" t="s">
        <v>879</v>
      </c>
      <c r="B44" s="167" t="s">
        <v>880</v>
      </c>
      <c r="C44" s="111" t="s">
        <v>826</v>
      </c>
      <c r="D44" s="111" t="s">
        <v>37</v>
      </c>
      <c r="E44" s="129" t="s">
        <v>881</v>
      </c>
      <c r="F44" s="292"/>
      <c r="G44" s="292"/>
      <c r="H44" s="292"/>
      <c r="I44" s="214"/>
      <c r="J44" s="292"/>
      <c r="K44" s="292"/>
      <c r="L44" s="214"/>
      <c r="M44" s="118">
        <f t="shared" si="7"/>
        <v>0</v>
      </c>
      <c r="N44" s="292">
        <v>886000</v>
      </c>
      <c r="O44" s="292"/>
      <c r="P44" s="292"/>
      <c r="Q44" s="214"/>
      <c r="R44" s="292"/>
      <c r="S44" s="292"/>
      <c r="T44" s="214"/>
      <c r="U44" s="118">
        <f t="shared" si="8"/>
        <v>886000</v>
      </c>
      <c r="V44" s="292"/>
      <c r="W44" s="292"/>
      <c r="X44" s="292"/>
      <c r="Y44" s="214"/>
      <c r="Z44" s="292"/>
      <c r="AA44" s="292"/>
      <c r="AB44" s="214"/>
      <c r="AC44" s="118">
        <f t="shared" si="9"/>
        <v>0</v>
      </c>
      <c r="AD44" s="292"/>
      <c r="AE44" s="292"/>
      <c r="AF44" s="292"/>
      <c r="AG44" s="214"/>
      <c r="AH44" s="292"/>
      <c r="AI44" s="292"/>
      <c r="AJ44" s="214"/>
      <c r="AK44" s="118">
        <f t="shared" si="10"/>
        <v>0</v>
      </c>
      <c r="AL44" s="292"/>
      <c r="AM44" s="292"/>
      <c r="AN44" s="292"/>
      <c r="AO44" s="214"/>
      <c r="AP44" s="292"/>
      <c r="AQ44" s="292"/>
      <c r="AR44" s="214"/>
      <c r="AS44" s="118">
        <f t="shared" si="11"/>
        <v>0</v>
      </c>
      <c r="AT44" s="116">
        <f t="shared" si="4"/>
        <v>886000</v>
      </c>
      <c r="AU44" s="167" t="s">
        <v>880</v>
      </c>
      <c r="AV44" s="139" t="s">
        <v>794</v>
      </c>
      <c r="AW44" s="203" t="s">
        <v>882</v>
      </c>
      <c r="AX44" s="203"/>
      <c r="AY44" s="202"/>
    </row>
    <row r="45" spans="1:51" s="70" customFormat="1" ht="51" customHeight="1">
      <c r="A45" s="291" t="s">
        <v>883</v>
      </c>
      <c r="B45" s="167" t="s">
        <v>884</v>
      </c>
      <c r="C45" s="111" t="s">
        <v>863</v>
      </c>
      <c r="D45" s="111" t="s">
        <v>40</v>
      </c>
      <c r="E45" s="129" t="s">
        <v>881</v>
      </c>
      <c r="F45" s="292"/>
      <c r="G45" s="292"/>
      <c r="H45" s="292"/>
      <c r="I45" s="214"/>
      <c r="J45" s="292"/>
      <c r="K45" s="292"/>
      <c r="L45" s="214"/>
      <c r="M45" s="118">
        <f t="shared" si="7"/>
        <v>0</v>
      </c>
      <c r="N45" s="292">
        <v>2000</v>
      </c>
      <c r="O45" s="292"/>
      <c r="P45" s="292"/>
      <c r="Q45" s="214"/>
      <c r="R45" s="292"/>
      <c r="S45" s="292"/>
      <c r="T45" s="214"/>
      <c r="U45" s="118">
        <f t="shared" si="8"/>
        <v>2000</v>
      </c>
      <c r="V45" s="292"/>
      <c r="W45" s="292"/>
      <c r="X45" s="292"/>
      <c r="Y45" s="214"/>
      <c r="Z45" s="292"/>
      <c r="AA45" s="292"/>
      <c r="AB45" s="214"/>
      <c r="AC45" s="118">
        <f t="shared" si="9"/>
        <v>0</v>
      </c>
      <c r="AD45" s="292"/>
      <c r="AE45" s="292"/>
      <c r="AF45" s="292"/>
      <c r="AG45" s="214"/>
      <c r="AH45" s="292"/>
      <c r="AI45" s="292"/>
      <c r="AJ45" s="214"/>
      <c r="AK45" s="118">
        <f t="shared" si="10"/>
        <v>0</v>
      </c>
      <c r="AL45" s="292"/>
      <c r="AM45" s="292"/>
      <c r="AN45" s="292"/>
      <c r="AO45" s="214"/>
      <c r="AP45" s="292"/>
      <c r="AQ45" s="292"/>
      <c r="AR45" s="214"/>
      <c r="AS45" s="118">
        <f t="shared" si="11"/>
        <v>0</v>
      </c>
      <c r="AT45" s="116">
        <f t="shared" si="4"/>
        <v>2000</v>
      </c>
      <c r="AU45" s="167" t="s">
        <v>885</v>
      </c>
      <c r="AV45" s="139" t="s">
        <v>204</v>
      </c>
      <c r="AW45" s="203" t="s">
        <v>882</v>
      </c>
      <c r="AX45" s="142" t="s">
        <v>33</v>
      </c>
      <c r="AY45" s="137" t="s">
        <v>183</v>
      </c>
    </row>
    <row r="46" spans="1:51" s="70" customFormat="1" ht="51" customHeight="1">
      <c r="A46" s="291" t="s">
        <v>886</v>
      </c>
      <c r="B46" s="167" t="s">
        <v>887</v>
      </c>
      <c r="C46" s="111" t="s">
        <v>849</v>
      </c>
      <c r="D46" s="111" t="s">
        <v>40</v>
      </c>
      <c r="E46" s="129" t="s">
        <v>881</v>
      </c>
      <c r="F46" s="292"/>
      <c r="G46" s="292"/>
      <c r="H46" s="292"/>
      <c r="I46" s="214"/>
      <c r="J46" s="292"/>
      <c r="K46" s="292"/>
      <c r="L46" s="214"/>
      <c r="M46" s="118">
        <f t="shared" si="7"/>
        <v>0</v>
      </c>
      <c r="N46" s="292">
        <v>70000</v>
      </c>
      <c r="O46" s="292"/>
      <c r="P46" s="292"/>
      <c r="Q46" s="214"/>
      <c r="R46" s="292"/>
      <c r="S46" s="292"/>
      <c r="T46" s="214"/>
      <c r="U46" s="118">
        <f t="shared" si="8"/>
        <v>70000</v>
      </c>
      <c r="V46" s="292"/>
      <c r="W46" s="292"/>
      <c r="X46" s="292"/>
      <c r="Y46" s="214"/>
      <c r="Z46" s="292"/>
      <c r="AA46" s="292"/>
      <c r="AB46" s="214"/>
      <c r="AC46" s="118">
        <f t="shared" si="9"/>
        <v>0</v>
      </c>
      <c r="AD46" s="292"/>
      <c r="AE46" s="292"/>
      <c r="AF46" s="292"/>
      <c r="AG46" s="214"/>
      <c r="AH46" s="292"/>
      <c r="AI46" s="292"/>
      <c r="AJ46" s="214"/>
      <c r="AK46" s="118">
        <f t="shared" si="10"/>
        <v>0</v>
      </c>
      <c r="AL46" s="292"/>
      <c r="AM46" s="292"/>
      <c r="AN46" s="292"/>
      <c r="AO46" s="214"/>
      <c r="AP46" s="292"/>
      <c r="AQ46" s="292"/>
      <c r="AR46" s="214"/>
      <c r="AS46" s="118">
        <f t="shared" si="11"/>
        <v>0</v>
      </c>
      <c r="AT46" s="116">
        <f t="shared" si="4"/>
        <v>70000</v>
      </c>
      <c r="AU46" s="167" t="s">
        <v>887</v>
      </c>
      <c r="AV46" s="139" t="s">
        <v>794</v>
      </c>
      <c r="AW46" s="203" t="s">
        <v>882</v>
      </c>
      <c r="AX46" s="203"/>
      <c r="AY46" s="202"/>
    </row>
    <row r="47" spans="1:51" s="70" customFormat="1" ht="62.1" customHeight="1">
      <c r="A47" s="291" t="s">
        <v>888</v>
      </c>
      <c r="B47" s="167" t="s">
        <v>889</v>
      </c>
      <c r="C47" s="111" t="s">
        <v>837</v>
      </c>
      <c r="D47" s="111" t="s">
        <v>40</v>
      </c>
      <c r="E47" s="129" t="s">
        <v>881</v>
      </c>
      <c r="F47" s="292"/>
      <c r="G47" s="292"/>
      <c r="H47" s="292"/>
      <c r="I47" s="214"/>
      <c r="J47" s="292"/>
      <c r="K47" s="292"/>
      <c r="L47" s="214"/>
      <c r="M47" s="118">
        <f t="shared" si="7"/>
        <v>0</v>
      </c>
      <c r="N47" s="292"/>
      <c r="O47" s="292"/>
      <c r="P47" s="292"/>
      <c r="Q47" s="214"/>
      <c r="R47" s="292"/>
      <c r="S47" s="292"/>
      <c r="T47" s="214"/>
      <c r="U47" s="118">
        <f t="shared" si="8"/>
        <v>0</v>
      </c>
      <c r="V47" s="292">
        <v>30000</v>
      </c>
      <c r="W47" s="292"/>
      <c r="X47" s="292"/>
      <c r="Y47" s="214"/>
      <c r="Z47" s="292"/>
      <c r="AA47" s="292"/>
      <c r="AB47" s="214"/>
      <c r="AC47" s="118">
        <f t="shared" si="9"/>
        <v>30000</v>
      </c>
      <c r="AD47" s="292"/>
      <c r="AE47" s="292"/>
      <c r="AF47" s="292"/>
      <c r="AG47" s="214"/>
      <c r="AH47" s="292"/>
      <c r="AI47" s="292"/>
      <c r="AJ47" s="214"/>
      <c r="AK47" s="118">
        <f t="shared" si="10"/>
        <v>0</v>
      </c>
      <c r="AL47" s="292"/>
      <c r="AM47" s="292"/>
      <c r="AN47" s="292"/>
      <c r="AO47" s="214"/>
      <c r="AP47" s="292"/>
      <c r="AQ47" s="292"/>
      <c r="AR47" s="214"/>
      <c r="AS47" s="118">
        <f t="shared" si="11"/>
        <v>0</v>
      </c>
      <c r="AT47" s="116">
        <f t="shared" si="4"/>
        <v>30000</v>
      </c>
      <c r="AU47" s="167" t="s">
        <v>889</v>
      </c>
      <c r="AV47" s="139" t="s">
        <v>794</v>
      </c>
      <c r="AW47" s="203" t="s">
        <v>882</v>
      </c>
      <c r="AX47" s="203"/>
      <c r="AY47" s="202"/>
    </row>
    <row r="48" spans="1:51" s="70" customFormat="1" ht="51" customHeight="1">
      <c r="A48" s="291" t="s">
        <v>890</v>
      </c>
      <c r="B48" s="167" t="s">
        <v>891</v>
      </c>
      <c r="C48" s="111" t="s">
        <v>829</v>
      </c>
      <c r="D48" s="111" t="s">
        <v>37</v>
      </c>
      <c r="E48" s="129" t="s">
        <v>881</v>
      </c>
      <c r="F48" s="292"/>
      <c r="G48" s="292"/>
      <c r="H48" s="292"/>
      <c r="I48" s="214"/>
      <c r="J48" s="292"/>
      <c r="K48" s="292"/>
      <c r="L48" s="214"/>
      <c r="M48" s="118">
        <f t="shared" si="7"/>
        <v>0</v>
      </c>
      <c r="N48" s="292"/>
      <c r="O48" s="292"/>
      <c r="P48" s="292"/>
      <c r="Q48" s="214"/>
      <c r="R48" s="292"/>
      <c r="S48" s="292"/>
      <c r="T48" s="214"/>
      <c r="U48" s="118">
        <f t="shared" si="8"/>
        <v>0</v>
      </c>
      <c r="V48" s="292">
        <v>65000</v>
      </c>
      <c r="W48" s="292"/>
      <c r="X48" s="292"/>
      <c r="Y48" s="214"/>
      <c r="Z48" s="292"/>
      <c r="AA48" s="292"/>
      <c r="AB48" s="214"/>
      <c r="AC48" s="118">
        <f t="shared" si="9"/>
        <v>65000</v>
      </c>
      <c r="AD48" s="292"/>
      <c r="AE48" s="292"/>
      <c r="AF48" s="292"/>
      <c r="AG48" s="214"/>
      <c r="AH48" s="292"/>
      <c r="AI48" s="292"/>
      <c r="AJ48" s="214"/>
      <c r="AK48" s="118">
        <f t="shared" si="10"/>
        <v>0</v>
      </c>
      <c r="AL48" s="292"/>
      <c r="AM48" s="292"/>
      <c r="AN48" s="292"/>
      <c r="AO48" s="214"/>
      <c r="AP48" s="292"/>
      <c r="AQ48" s="292"/>
      <c r="AR48" s="214"/>
      <c r="AS48" s="118">
        <f t="shared" si="11"/>
        <v>0</v>
      </c>
      <c r="AT48" s="116">
        <f t="shared" si="4"/>
        <v>65000</v>
      </c>
      <c r="AU48" s="167" t="s">
        <v>891</v>
      </c>
      <c r="AV48" s="139" t="s">
        <v>794</v>
      </c>
      <c r="AW48" s="203" t="s">
        <v>882</v>
      </c>
      <c r="AX48" s="203"/>
      <c r="AY48" s="202"/>
    </row>
    <row r="49" spans="1:51" s="70" customFormat="1" ht="72.95" customHeight="1">
      <c r="A49" s="291" t="s">
        <v>892</v>
      </c>
      <c r="B49" s="167" t="s">
        <v>893</v>
      </c>
      <c r="C49" s="111" t="s">
        <v>826</v>
      </c>
      <c r="D49" s="111" t="s">
        <v>40</v>
      </c>
      <c r="E49" s="112" t="s">
        <v>894</v>
      </c>
      <c r="F49" s="292"/>
      <c r="G49" s="292"/>
      <c r="H49" s="292"/>
      <c r="I49" s="214"/>
      <c r="J49" s="292"/>
      <c r="K49" s="292"/>
      <c r="L49" s="214"/>
      <c r="M49" s="118">
        <f t="shared" si="7"/>
        <v>0</v>
      </c>
      <c r="N49" s="292"/>
      <c r="O49" s="292"/>
      <c r="P49" s="292"/>
      <c r="Q49" s="214"/>
      <c r="R49" s="292"/>
      <c r="S49" s="292"/>
      <c r="T49" s="214"/>
      <c r="U49" s="118">
        <f t="shared" si="8"/>
        <v>0</v>
      </c>
      <c r="V49" s="292">
        <v>20000</v>
      </c>
      <c r="W49" s="292"/>
      <c r="X49" s="292"/>
      <c r="Y49" s="214"/>
      <c r="Z49" s="292"/>
      <c r="AA49" s="292"/>
      <c r="AB49" s="214"/>
      <c r="AC49" s="118">
        <f t="shared" si="9"/>
        <v>20000</v>
      </c>
      <c r="AD49" s="292"/>
      <c r="AE49" s="292"/>
      <c r="AF49" s="292"/>
      <c r="AG49" s="214"/>
      <c r="AH49" s="292"/>
      <c r="AI49" s="292"/>
      <c r="AJ49" s="214"/>
      <c r="AK49" s="118">
        <f t="shared" si="10"/>
        <v>0</v>
      </c>
      <c r="AL49" s="292"/>
      <c r="AM49" s="292"/>
      <c r="AN49" s="292"/>
      <c r="AO49" s="214"/>
      <c r="AP49" s="292"/>
      <c r="AQ49" s="292"/>
      <c r="AR49" s="214"/>
      <c r="AS49" s="118">
        <f t="shared" si="11"/>
        <v>0</v>
      </c>
      <c r="AT49" s="116">
        <f t="shared" si="4"/>
        <v>20000</v>
      </c>
      <c r="AU49" s="167" t="s">
        <v>893</v>
      </c>
      <c r="AV49" s="139" t="s">
        <v>794</v>
      </c>
      <c r="AW49" s="203" t="s">
        <v>895</v>
      </c>
      <c r="AX49" s="203"/>
      <c r="AY49" s="202"/>
    </row>
    <row r="50" spans="1:51" s="70" customFormat="1" ht="66" customHeight="1">
      <c r="A50" s="291" t="s">
        <v>896</v>
      </c>
      <c r="B50" s="167" t="s">
        <v>897</v>
      </c>
      <c r="C50" s="111" t="s">
        <v>837</v>
      </c>
      <c r="D50" s="111" t="s">
        <v>37</v>
      </c>
      <c r="E50" s="112" t="s">
        <v>894</v>
      </c>
      <c r="F50" s="292"/>
      <c r="G50" s="292"/>
      <c r="H50" s="292"/>
      <c r="I50" s="214"/>
      <c r="J50" s="292"/>
      <c r="K50" s="292"/>
      <c r="L50" s="214"/>
      <c r="M50" s="118">
        <f t="shared" si="7"/>
        <v>0</v>
      </c>
      <c r="N50" s="292"/>
      <c r="O50" s="292"/>
      <c r="P50" s="292"/>
      <c r="Q50" s="214"/>
      <c r="R50" s="292"/>
      <c r="S50" s="292"/>
      <c r="T50" s="214"/>
      <c r="U50" s="118">
        <f t="shared" si="8"/>
        <v>0</v>
      </c>
      <c r="V50" s="292">
        <v>30000</v>
      </c>
      <c r="W50" s="292"/>
      <c r="X50" s="292"/>
      <c r="Y50" s="214"/>
      <c r="Z50" s="292"/>
      <c r="AA50" s="292"/>
      <c r="AB50" s="214"/>
      <c r="AC50" s="118">
        <f t="shared" si="9"/>
        <v>30000</v>
      </c>
      <c r="AD50" s="292"/>
      <c r="AE50" s="292"/>
      <c r="AF50" s="292"/>
      <c r="AG50" s="214"/>
      <c r="AH50" s="292"/>
      <c r="AI50" s="292"/>
      <c r="AJ50" s="214"/>
      <c r="AK50" s="118">
        <f t="shared" si="10"/>
        <v>0</v>
      </c>
      <c r="AL50" s="292"/>
      <c r="AM50" s="292"/>
      <c r="AN50" s="292"/>
      <c r="AO50" s="214"/>
      <c r="AP50" s="292"/>
      <c r="AQ50" s="292"/>
      <c r="AR50" s="214"/>
      <c r="AS50" s="118">
        <f t="shared" si="11"/>
        <v>0</v>
      </c>
      <c r="AT50" s="116">
        <f t="shared" si="4"/>
        <v>30000</v>
      </c>
      <c r="AU50" s="167" t="s">
        <v>897</v>
      </c>
      <c r="AV50" s="139" t="s">
        <v>794</v>
      </c>
      <c r="AW50" s="203" t="s">
        <v>898</v>
      </c>
      <c r="AX50" s="203"/>
      <c r="AY50" s="202"/>
    </row>
    <row r="51" spans="1:51" s="70" customFormat="1" ht="102.6" customHeight="1">
      <c r="A51" s="291" t="s">
        <v>899</v>
      </c>
      <c r="B51" s="167" t="s">
        <v>900</v>
      </c>
      <c r="C51" s="111" t="s">
        <v>829</v>
      </c>
      <c r="D51" s="111" t="s">
        <v>37</v>
      </c>
      <c r="E51" s="112" t="s">
        <v>894</v>
      </c>
      <c r="F51" s="292"/>
      <c r="G51" s="292"/>
      <c r="H51" s="292"/>
      <c r="I51" s="214"/>
      <c r="J51" s="292"/>
      <c r="K51" s="292"/>
      <c r="L51" s="214"/>
      <c r="M51" s="118">
        <f t="shared" si="7"/>
        <v>0</v>
      </c>
      <c r="N51" s="292">
        <v>40000</v>
      </c>
      <c r="O51" s="292"/>
      <c r="P51" s="292"/>
      <c r="Q51" s="214"/>
      <c r="R51" s="292"/>
      <c r="S51" s="292"/>
      <c r="T51" s="214"/>
      <c r="U51" s="118">
        <f t="shared" si="8"/>
        <v>40000</v>
      </c>
      <c r="V51" s="292">
        <v>140000</v>
      </c>
      <c r="W51" s="292"/>
      <c r="X51" s="292"/>
      <c r="Y51" s="214"/>
      <c r="Z51" s="292"/>
      <c r="AA51" s="292"/>
      <c r="AB51" s="214"/>
      <c r="AC51" s="118">
        <f t="shared" si="9"/>
        <v>140000</v>
      </c>
      <c r="AD51" s="292"/>
      <c r="AE51" s="292"/>
      <c r="AF51" s="292"/>
      <c r="AG51" s="214"/>
      <c r="AH51" s="292"/>
      <c r="AI51" s="292"/>
      <c r="AJ51" s="214"/>
      <c r="AK51" s="118">
        <f t="shared" si="10"/>
        <v>0</v>
      </c>
      <c r="AL51" s="292"/>
      <c r="AM51" s="292"/>
      <c r="AN51" s="292"/>
      <c r="AO51" s="214"/>
      <c r="AP51" s="292"/>
      <c r="AQ51" s="292"/>
      <c r="AR51" s="214"/>
      <c r="AS51" s="118">
        <f t="shared" si="11"/>
        <v>0</v>
      </c>
      <c r="AT51" s="116">
        <f t="shared" si="4"/>
        <v>180000</v>
      </c>
      <c r="AU51" s="167" t="s">
        <v>900</v>
      </c>
      <c r="AV51" s="139" t="s">
        <v>158</v>
      </c>
      <c r="AW51" s="203" t="s">
        <v>898</v>
      </c>
      <c r="AX51" s="203"/>
      <c r="AY51" s="202"/>
    </row>
    <row r="52" spans="1:51" s="70" customFormat="1" ht="51" customHeight="1">
      <c r="A52" s="291" t="s">
        <v>901</v>
      </c>
      <c r="B52" s="167" t="s">
        <v>902</v>
      </c>
      <c r="C52" s="111" t="s">
        <v>866</v>
      </c>
      <c r="D52" s="111" t="s">
        <v>40</v>
      </c>
      <c r="E52" s="112" t="s">
        <v>894</v>
      </c>
      <c r="F52" s="292"/>
      <c r="G52" s="292"/>
      <c r="H52" s="292"/>
      <c r="I52" s="214"/>
      <c r="J52" s="292"/>
      <c r="K52" s="292"/>
      <c r="L52" s="214"/>
      <c r="M52" s="118">
        <f t="shared" si="7"/>
        <v>0</v>
      </c>
      <c r="N52" s="292"/>
      <c r="O52" s="292"/>
      <c r="P52" s="292"/>
      <c r="Q52" s="214"/>
      <c r="R52" s="292"/>
      <c r="S52" s="292"/>
      <c r="T52" s="214"/>
      <c r="U52" s="118">
        <f t="shared" si="8"/>
        <v>0</v>
      </c>
      <c r="V52" s="292">
        <v>45000</v>
      </c>
      <c r="W52" s="292"/>
      <c r="X52" s="292"/>
      <c r="Y52" s="214"/>
      <c r="Z52" s="292"/>
      <c r="AA52" s="292"/>
      <c r="AB52" s="214"/>
      <c r="AC52" s="118">
        <f t="shared" si="9"/>
        <v>45000</v>
      </c>
      <c r="AD52" s="292"/>
      <c r="AE52" s="292"/>
      <c r="AF52" s="292"/>
      <c r="AG52" s="214"/>
      <c r="AH52" s="292"/>
      <c r="AI52" s="292"/>
      <c r="AJ52" s="214"/>
      <c r="AK52" s="118">
        <f t="shared" si="10"/>
        <v>0</v>
      </c>
      <c r="AL52" s="292"/>
      <c r="AM52" s="292"/>
      <c r="AN52" s="292"/>
      <c r="AO52" s="214"/>
      <c r="AP52" s="292"/>
      <c r="AQ52" s="292"/>
      <c r="AR52" s="214"/>
      <c r="AS52" s="118">
        <f t="shared" si="11"/>
        <v>0</v>
      </c>
      <c r="AT52" s="116">
        <f t="shared" si="4"/>
        <v>45000</v>
      </c>
      <c r="AU52" s="167" t="s">
        <v>902</v>
      </c>
      <c r="AV52" s="139" t="s">
        <v>794</v>
      </c>
      <c r="AW52" s="203" t="s">
        <v>898</v>
      </c>
      <c r="AX52" s="203"/>
      <c r="AY52" s="202"/>
    </row>
    <row r="53" spans="1:51" s="70" customFormat="1" ht="87.95" customHeight="1">
      <c r="A53" s="291" t="s">
        <v>903</v>
      </c>
      <c r="B53" s="167" t="s">
        <v>904</v>
      </c>
      <c r="C53" s="111" t="s">
        <v>866</v>
      </c>
      <c r="D53" s="111" t="s">
        <v>37</v>
      </c>
      <c r="E53" s="112" t="s">
        <v>894</v>
      </c>
      <c r="F53" s="292"/>
      <c r="G53" s="292"/>
      <c r="H53" s="292"/>
      <c r="I53" s="214"/>
      <c r="J53" s="292"/>
      <c r="K53" s="292"/>
      <c r="L53" s="214"/>
      <c r="M53" s="118">
        <f t="shared" si="7"/>
        <v>0</v>
      </c>
      <c r="N53" s="292">
        <v>70000</v>
      </c>
      <c r="O53" s="292"/>
      <c r="P53" s="292"/>
      <c r="Q53" s="214"/>
      <c r="R53" s="292"/>
      <c r="S53" s="292"/>
      <c r="T53" s="214"/>
      <c r="U53" s="118">
        <f t="shared" si="8"/>
        <v>70000</v>
      </c>
      <c r="V53" s="292"/>
      <c r="W53" s="292"/>
      <c r="X53" s="292"/>
      <c r="Y53" s="214"/>
      <c r="Z53" s="292"/>
      <c r="AA53" s="292"/>
      <c r="AB53" s="214"/>
      <c r="AC53" s="118">
        <f t="shared" si="9"/>
        <v>0</v>
      </c>
      <c r="AD53" s="292"/>
      <c r="AE53" s="292"/>
      <c r="AF53" s="292"/>
      <c r="AG53" s="214"/>
      <c r="AH53" s="292"/>
      <c r="AI53" s="292"/>
      <c r="AJ53" s="214"/>
      <c r="AK53" s="118">
        <f t="shared" si="10"/>
        <v>0</v>
      </c>
      <c r="AL53" s="292"/>
      <c r="AM53" s="292"/>
      <c r="AN53" s="292"/>
      <c r="AO53" s="214"/>
      <c r="AP53" s="292"/>
      <c r="AQ53" s="292"/>
      <c r="AR53" s="214"/>
      <c r="AS53" s="118">
        <f t="shared" si="11"/>
        <v>0</v>
      </c>
      <c r="AT53" s="116">
        <f t="shared" si="4"/>
        <v>70000</v>
      </c>
      <c r="AU53" s="193" t="s">
        <v>905</v>
      </c>
      <c r="AV53" s="139" t="s">
        <v>794</v>
      </c>
      <c r="AW53" s="203" t="s">
        <v>898</v>
      </c>
      <c r="AX53" s="203"/>
      <c r="AY53" s="202"/>
    </row>
    <row r="54" spans="1:51" s="70" customFormat="1" ht="51" customHeight="1">
      <c r="A54" s="291" t="s">
        <v>906</v>
      </c>
      <c r="B54" s="167" t="s">
        <v>907</v>
      </c>
      <c r="C54" s="111" t="s">
        <v>866</v>
      </c>
      <c r="D54" s="111" t="s">
        <v>37</v>
      </c>
      <c r="E54" s="112" t="s">
        <v>894</v>
      </c>
      <c r="F54" s="292"/>
      <c r="G54" s="292"/>
      <c r="H54" s="292"/>
      <c r="I54" s="214"/>
      <c r="J54" s="292"/>
      <c r="K54" s="292"/>
      <c r="L54" s="214"/>
      <c r="M54" s="118">
        <f t="shared" si="7"/>
        <v>0</v>
      </c>
      <c r="N54" s="292">
        <v>100000</v>
      </c>
      <c r="O54" s="292"/>
      <c r="P54" s="292"/>
      <c r="Q54" s="214"/>
      <c r="R54" s="292"/>
      <c r="S54" s="292"/>
      <c r="T54" s="214"/>
      <c r="U54" s="118">
        <f t="shared" si="8"/>
        <v>100000</v>
      </c>
      <c r="V54" s="292"/>
      <c r="W54" s="292"/>
      <c r="X54" s="292"/>
      <c r="Y54" s="214"/>
      <c r="Z54" s="292"/>
      <c r="AA54" s="292"/>
      <c r="AB54" s="214"/>
      <c r="AC54" s="118">
        <f t="shared" si="9"/>
        <v>0</v>
      </c>
      <c r="AD54" s="292"/>
      <c r="AE54" s="292"/>
      <c r="AF54" s="292"/>
      <c r="AG54" s="214"/>
      <c r="AH54" s="292"/>
      <c r="AI54" s="292"/>
      <c r="AJ54" s="214"/>
      <c r="AK54" s="118">
        <f t="shared" si="10"/>
        <v>0</v>
      </c>
      <c r="AL54" s="292"/>
      <c r="AM54" s="292"/>
      <c r="AN54" s="292"/>
      <c r="AO54" s="214"/>
      <c r="AP54" s="292"/>
      <c r="AQ54" s="292"/>
      <c r="AR54" s="214"/>
      <c r="AS54" s="118">
        <f t="shared" si="11"/>
        <v>0</v>
      </c>
      <c r="AT54" s="116">
        <f t="shared" si="4"/>
        <v>100000</v>
      </c>
      <c r="AU54" s="193" t="s">
        <v>908</v>
      </c>
      <c r="AV54" s="139" t="s">
        <v>794</v>
      </c>
      <c r="AW54" s="203" t="s">
        <v>898</v>
      </c>
      <c r="AX54" s="203"/>
      <c r="AY54" s="202"/>
    </row>
    <row r="55" spans="1:51" s="70" customFormat="1" ht="69.95" customHeight="1">
      <c r="A55" s="291" t="s">
        <v>909</v>
      </c>
      <c r="B55" s="167" t="s">
        <v>910</v>
      </c>
      <c r="C55" s="111" t="s">
        <v>863</v>
      </c>
      <c r="D55" s="111" t="s">
        <v>37</v>
      </c>
      <c r="E55" s="112" t="s">
        <v>894</v>
      </c>
      <c r="F55" s="292"/>
      <c r="G55" s="292"/>
      <c r="H55" s="292"/>
      <c r="I55" s="214"/>
      <c r="J55" s="292"/>
      <c r="K55" s="292"/>
      <c r="L55" s="214"/>
      <c r="M55" s="118">
        <f t="shared" si="7"/>
        <v>0</v>
      </c>
      <c r="N55" s="292"/>
      <c r="O55" s="292"/>
      <c r="P55" s="292"/>
      <c r="Q55" s="214"/>
      <c r="R55" s="292"/>
      <c r="S55" s="292"/>
      <c r="T55" s="214"/>
      <c r="U55" s="118">
        <f t="shared" si="8"/>
        <v>0</v>
      </c>
      <c r="V55" s="292">
        <v>50000</v>
      </c>
      <c r="W55" s="292"/>
      <c r="X55" s="292"/>
      <c r="Y55" s="214"/>
      <c r="Z55" s="292"/>
      <c r="AA55" s="292"/>
      <c r="AB55" s="214"/>
      <c r="AC55" s="118">
        <f t="shared" si="9"/>
        <v>50000</v>
      </c>
      <c r="AD55" s="292"/>
      <c r="AE55" s="292"/>
      <c r="AF55" s="292"/>
      <c r="AG55" s="214"/>
      <c r="AH55" s="292"/>
      <c r="AI55" s="292"/>
      <c r="AJ55" s="214"/>
      <c r="AK55" s="118">
        <f t="shared" si="10"/>
        <v>0</v>
      </c>
      <c r="AL55" s="292"/>
      <c r="AM55" s="292"/>
      <c r="AN55" s="292"/>
      <c r="AO55" s="214"/>
      <c r="AP55" s="292"/>
      <c r="AQ55" s="292"/>
      <c r="AR55" s="214"/>
      <c r="AS55" s="118">
        <f t="shared" si="11"/>
        <v>0</v>
      </c>
      <c r="AT55" s="116">
        <f t="shared" si="4"/>
        <v>50000</v>
      </c>
      <c r="AU55" s="167" t="s">
        <v>910</v>
      </c>
      <c r="AV55" s="139" t="s">
        <v>794</v>
      </c>
      <c r="AW55" s="203" t="s">
        <v>898</v>
      </c>
      <c r="AX55" s="203"/>
      <c r="AY55" s="202"/>
    </row>
    <row r="56" spans="1:51" s="70" customFormat="1" ht="51" customHeight="1">
      <c r="A56" s="291" t="s">
        <v>911</v>
      </c>
      <c r="B56" s="167" t="s">
        <v>912</v>
      </c>
      <c r="C56" s="111" t="s">
        <v>866</v>
      </c>
      <c r="D56" s="111" t="s">
        <v>37</v>
      </c>
      <c r="E56" s="112" t="s">
        <v>894</v>
      </c>
      <c r="F56" s="292"/>
      <c r="G56" s="292"/>
      <c r="H56" s="292"/>
      <c r="I56" s="214"/>
      <c r="J56" s="292"/>
      <c r="K56" s="292"/>
      <c r="L56" s="214"/>
      <c r="M56" s="118">
        <f t="shared" si="7"/>
        <v>0</v>
      </c>
      <c r="N56" s="292">
        <v>100000</v>
      </c>
      <c r="O56" s="292"/>
      <c r="P56" s="292"/>
      <c r="Q56" s="214"/>
      <c r="R56" s="292"/>
      <c r="S56" s="292"/>
      <c r="T56" s="214"/>
      <c r="U56" s="118">
        <f t="shared" si="8"/>
        <v>100000</v>
      </c>
      <c r="V56" s="292"/>
      <c r="W56" s="292"/>
      <c r="X56" s="292"/>
      <c r="Y56" s="214"/>
      <c r="Z56" s="292"/>
      <c r="AA56" s="292"/>
      <c r="AB56" s="214"/>
      <c r="AC56" s="118">
        <f t="shared" si="9"/>
        <v>0</v>
      </c>
      <c r="AD56" s="292"/>
      <c r="AE56" s="292"/>
      <c r="AF56" s="292"/>
      <c r="AG56" s="214"/>
      <c r="AH56" s="292"/>
      <c r="AI56" s="292"/>
      <c r="AJ56" s="214"/>
      <c r="AK56" s="118">
        <f t="shared" si="10"/>
        <v>0</v>
      </c>
      <c r="AL56" s="292"/>
      <c r="AM56" s="292"/>
      <c r="AN56" s="292"/>
      <c r="AO56" s="214"/>
      <c r="AP56" s="292"/>
      <c r="AQ56" s="292"/>
      <c r="AR56" s="214"/>
      <c r="AS56" s="118">
        <f t="shared" si="11"/>
        <v>0</v>
      </c>
      <c r="AT56" s="116">
        <f t="shared" si="4"/>
        <v>100000</v>
      </c>
      <c r="AU56" s="193" t="s">
        <v>913</v>
      </c>
      <c r="AV56" s="139" t="s">
        <v>794</v>
      </c>
      <c r="AW56" s="203" t="s">
        <v>898</v>
      </c>
      <c r="AX56" s="203"/>
      <c r="AY56" s="202"/>
    </row>
    <row r="57" spans="1:51" s="70" customFormat="1" ht="51" customHeight="1">
      <c r="A57" s="291" t="s">
        <v>914</v>
      </c>
      <c r="B57" s="167" t="s">
        <v>915</v>
      </c>
      <c r="C57" s="111" t="s">
        <v>837</v>
      </c>
      <c r="D57" s="111" t="s">
        <v>40</v>
      </c>
      <c r="E57" s="315" t="s">
        <v>916</v>
      </c>
      <c r="F57" s="292"/>
      <c r="G57" s="292"/>
      <c r="H57" s="292"/>
      <c r="I57" s="214"/>
      <c r="J57" s="292"/>
      <c r="K57" s="292"/>
      <c r="L57" s="214"/>
      <c r="M57" s="118">
        <f t="shared" si="7"/>
        <v>0</v>
      </c>
      <c r="N57" s="292">
        <f>44000-19014</f>
        <v>24986</v>
      </c>
      <c r="O57" s="292"/>
      <c r="P57" s="292"/>
      <c r="Q57" s="214"/>
      <c r="R57" s="292"/>
      <c r="S57" s="292"/>
      <c r="T57" s="214"/>
      <c r="U57" s="118">
        <f t="shared" si="8"/>
        <v>24986</v>
      </c>
      <c r="V57" s="292"/>
      <c r="W57" s="292"/>
      <c r="X57" s="292"/>
      <c r="Y57" s="214"/>
      <c r="Z57" s="292"/>
      <c r="AA57" s="292"/>
      <c r="AB57" s="214"/>
      <c r="AC57" s="118">
        <f t="shared" si="9"/>
        <v>0</v>
      </c>
      <c r="AD57" s="292"/>
      <c r="AE57" s="292"/>
      <c r="AF57" s="292"/>
      <c r="AG57" s="214"/>
      <c r="AH57" s="292"/>
      <c r="AI57" s="292"/>
      <c r="AJ57" s="214"/>
      <c r="AK57" s="118">
        <f t="shared" si="10"/>
        <v>0</v>
      </c>
      <c r="AL57" s="292"/>
      <c r="AM57" s="292"/>
      <c r="AN57" s="292"/>
      <c r="AO57" s="214"/>
      <c r="AP57" s="292"/>
      <c r="AQ57" s="292"/>
      <c r="AR57" s="214"/>
      <c r="AS57" s="118">
        <f t="shared" si="11"/>
        <v>0</v>
      </c>
      <c r="AT57" s="116">
        <f t="shared" si="4"/>
        <v>24986</v>
      </c>
      <c r="AU57" s="167" t="s">
        <v>917</v>
      </c>
      <c r="AV57" s="139" t="s">
        <v>794</v>
      </c>
      <c r="AW57" s="203" t="s">
        <v>918</v>
      </c>
      <c r="AX57" s="203"/>
      <c r="AY57" s="202"/>
    </row>
    <row r="58" spans="1:51" s="70" customFormat="1" ht="51" customHeight="1">
      <c r="A58" s="291" t="s">
        <v>919</v>
      </c>
      <c r="B58" s="167" t="s">
        <v>920</v>
      </c>
      <c r="C58" s="111" t="s">
        <v>837</v>
      </c>
      <c r="D58" s="111" t="s">
        <v>40</v>
      </c>
      <c r="E58" s="315" t="s">
        <v>916</v>
      </c>
      <c r="F58" s="292"/>
      <c r="G58" s="292"/>
      <c r="H58" s="292"/>
      <c r="I58" s="214"/>
      <c r="J58" s="292"/>
      <c r="K58" s="292"/>
      <c r="L58" s="214"/>
      <c r="M58" s="118">
        <f t="shared" si="7"/>
        <v>0</v>
      </c>
      <c r="N58" s="292"/>
      <c r="O58" s="292"/>
      <c r="P58" s="292"/>
      <c r="Q58" s="214"/>
      <c r="R58" s="292"/>
      <c r="S58" s="292"/>
      <c r="T58" s="214"/>
      <c r="U58" s="118">
        <f t="shared" si="8"/>
        <v>0</v>
      </c>
      <c r="V58" s="292">
        <v>600000</v>
      </c>
      <c r="W58" s="292"/>
      <c r="X58" s="292"/>
      <c r="Y58" s="214"/>
      <c r="Z58" s="292"/>
      <c r="AA58" s="292"/>
      <c r="AB58" s="214"/>
      <c r="AC58" s="118">
        <f t="shared" si="9"/>
        <v>600000</v>
      </c>
      <c r="AD58" s="292"/>
      <c r="AE58" s="292"/>
      <c r="AF58" s="292"/>
      <c r="AG58" s="214"/>
      <c r="AH58" s="292"/>
      <c r="AI58" s="292"/>
      <c r="AJ58" s="214"/>
      <c r="AK58" s="118">
        <f t="shared" si="10"/>
        <v>0</v>
      </c>
      <c r="AL58" s="292"/>
      <c r="AM58" s="292"/>
      <c r="AN58" s="292"/>
      <c r="AO58" s="214"/>
      <c r="AP58" s="292"/>
      <c r="AQ58" s="292"/>
      <c r="AR58" s="214"/>
      <c r="AS58" s="118">
        <f t="shared" si="11"/>
        <v>0</v>
      </c>
      <c r="AT58" s="116">
        <f t="shared" si="4"/>
        <v>600000</v>
      </c>
      <c r="AU58" s="167" t="s">
        <v>921</v>
      </c>
      <c r="AV58" s="139" t="s">
        <v>794</v>
      </c>
      <c r="AW58" s="203" t="s">
        <v>918</v>
      </c>
      <c r="AX58" s="203"/>
      <c r="AY58" s="202"/>
    </row>
    <row r="59" spans="1:51" s="70" customFormat="1" ht="51" customHeight="1">
      <c r="A59" s="291" t="s">
        <v>922</v>
      </c>
      <c r="B59" s="167" t="s">
        <v>923</v>
      </c>
      <c r="C59" s="111" t="s">
        <v>866</v>
      </c>
      <c r="D59" s="111" t="s">
        <v>40</v>
      </c>
      <c r="E59" s="315" t="s">
        <v>916</v>
      </c>
      <c r="F59" s="292"/>
      <c r="G59" s="292"/>
      <c r="H59" s="292"/>
      <c r="I59" s="214"/>
      <c r="J59" s="292"/>
      <c r="K59" s="292"/>
      <c r="L59" s="214"/>
      <c r="M59" s="118">
        <f t="shared" si="7"/>
        <v>0</v>
      </c>
      <c r="N59" s="292"/>
      <c r="O59" s="292"/>
      <c r="P59" s="292"/>
      <c r="Q59" s="214"/>
      <c r="R59" s="292"/>
      <c r="S59" s="292"/>
      <c r="T59" s="214"/>
      <c r="U59" s="118">
        <f t="shared" si="8"/>
        <v>0</v>
      </c>
      <c r="V59" s="292">
        <v>8000</v>
      </c>
      <c r="W59" s="292"/>
      <c r="X59" s="292"/>
      <c r="Y59" s="214"/>
      <c r="Z59" s="292"/>
      <c r="AA59" s="292"/>
      <c r="AB59" s="214"/>
      <c r="AC59" s="118">
        <f t="shared" si="9"/>
        <v>8000</v>
      </c>
      <c r="AD59" s="292"/>
      <c r="AE59" s="292"/>
      <c r="AF59" s="292"/>
      <c r="AG59" s="214"/>
      <c r="AH59" s="292"/>
      <c r="AI59" s="292"/>
      <c r="AJ59" s="214"/>
      <c r="AK59" s="118">
        <f t="shared" si="10"/>
        <v>0</v>
      </c>
      <c r="AL59" s="292"/>
      <c r="AM59" s="292"/>
      <c r="AN59" s="292"/>
      <c r="AO59" s="214"/>
      <c r="AP59" s="292"/>
      <c r="AQ59" s="292"/>
      <c r="AR59" s="214"/>
      <c r="AS59" s="118">
        <f t="shared" si="11"/>
        <v>0</v>
      </c>
      <c r="AT59" s="116">
        <f t="shared" si="4"/>
        <v>8000</v>
      </c>
      <c r="AU59" s="167" t="s">
        <v>923</v>
      </c>
      <c r="AV59" s="139" t="s">
        <v>794</v>
      </c>
      <c r="AW59" s="203" t="s">
        <v>918</v>
      </c>
      <c r="AX59" s="203"/>
      <c r="AY59" s="202"/>
    </row>
    <row r="60" spans="1:51" s="70" customFormat="1" ht="51" customHeight="1">
      <c r="A60" s="291" t="s">
        <v>924</v>
      </c>
      <c r="B60" s="167" t="s">
        <v>925</v>
      </c>
      <c r="C60" s="111" t="s">
        <v>820</v>
      </c>
      <c r="D60" s="111" t="s">
        <v>40</v>
      </c>
      <c r="E60" s="112" t="s">
        <v>926</v>
      </c>
      <c r="F60" s="292"/>
      <c r="G60" s="292"/>
      <c r="H60" s="292"/>
      <c r="I60" s="214"/>
      <c r="J60" s="292"/>
      <c r="K60" s="292"/>
      <c r="L60" s="214"/>
      <c r="M60" s="118">
        <f t="shared" si="7"/>
        <v>0</v>
      </c>
      <c r="N60" s="292"/>
      <c r="O60" s="292"/>
      <c r="P60" s="292"/>
      <c r="Q60" s="214"/>
      <c r="R60" s="292"/>
      <c r="S60" s="292"/>
      <c r="T60" s="214"/>
      <c r="U60" s="118">
        <f t="shared" si="8"/>
        <v>0</v>
      </c>
      <c r="V60" s="292">
        <v>6000</v>
      </c>
      <c r="W60" s="292"/>
      <c r="X60" s="292"/>
      <c r="Y60" s="214"/>
      <c r="Z60" s="292"/>
      <c r="AA60" s="292"/>
      <c r="AB60" s="214"/>
      <c r="AC60" s="118">
        <f t="shared" si="9"/>
        <v>6000</v>
      </c>
      <c r="AD60" s="292"/>
      <c r="AE60" s="292"/>
      <c r="AF60" s="292"/>
      <c r="AG60" s="214"/>
      <c r="AH60" s="292"/>
      <c r="AI60" s="292"/>
      <c r="AJ60" s="214"/>
      <c r="AK60" s="118">
        <f t="shared" si="10"/>
        <v>0</v>
      </c>
      <c r="AL60" s="292"/>
      <c r="AM60" s="292"/>
      <c r="AN60" s="292"/>
      <c r="AO60" s="214"/>
      <c r="AP60" s="292"/>
      <c r="AQ60" s="292"/>
      <c r="AR60" s="214"/>
      <c r="AS60" s="118">
        <f t="shared" si="11"/>
        <v>0</v>
      </c>
      <c r="AT60" s="116">
        <f t="shared" si="4"/>
        <v>6000</v>
      </c>
      <c r="AU60" s="167" t="s">
        <v>927</v>
      </c>
      <c r="AV60" s="139" t="s">
        <v>734</v>
      </c>
      <c r="AW60" s="203" t="s">
        <v>928</v>
      </c>
      <c r="AX60" s="142" t="s">
        <v>33</v>
      </c>
      <c r="AY60" s="137" t="s">
        <v>183</v>
      </c>
    </row>
    <row r="61" spans="1:51" s="70" customFormat="1" ht="51" customHeight="1">
      <c r="A61" s="310" t="s">
        <v>929</v>
      </c>
      <c r="B61" s="316" t="s">
        <v>930</v>
      </c>
      <c r="C61" s="296" t="s">
        <v>826</v>
      </c>
      <c r="D61" s="296" t="s">
        <v>37</v>
      </c>
      <c r="E61" s="317" t="s">
        <v>742</v>
      </c>
      <c r="F61" s="311"/>
      <c r="G61" s="311"/>
      <c r="H61" s="311"/>
      <c r="I61" s="312"/>
      <c r="J61" s="311"/>
      <c r="K61" s="311"/>
      <c r="L61" s="312"/>
      <c r="M61" s="118"/>
      <c r="N61" s="311"/>
      <c r="O61" s="311"/>
      <c r="P61" s="311"/>
      <c r="Q61" s="312"/>
      <c r="R61" s="311"/>
      <c r="S61" s="311"/>
      <c r="T61" s="312"/>
      <c r="U61" s="118"/>
      <c r="V61" s="311"/>
      <c r="W61" s="311"/>
      <c r="X61" s="311"/>
      <c r="Y61" s="312" t="s">
        <v>29</v>
      </c>
      <c r="Z61" s="311"/>
      <c r="AA61" s="311"/>
      <c r="AB61" s="312"/>
      <c r="AC61" s="311">
        <v>926500</v>
      </c>
      <c r="AD61" s="311"/>
      <c r="AE61" s="311"/>
      <c r="AF61" s="311"/>
      <c r="AG61" s="312" t="s">
        <v>29</v>
      </c>
      <c r="AH61" s="311"/>
      <c r="AI61" s="311"/>
      <c r="AJ61" s="312"/>
      <c r="AK61" s="311"/>
      <c r="AL61" s="311"/>
      <c r="AM61" s="311"/>
      <c r="AN61" s="311"/>
      <c r="AO61" s="312" t="s">
        <v>29</v>
      </c>
      <c r="AP61" s="311"/>
      <c r="AQ61" s="311"/>
      <c r="AR61" s="312"/>
      <c r="AS61" s="311"/>
      <c r="AT61" s="116">
        <f t="shared" si="4"/>
        <v>926500</v>
      </c>
      <c r="AU61" s="162" t="s">
        <v>931</v>
      </c>
      <c r="AV61" s="318" t="s">
        <v>932</v>
      </c>
      <c r="AW61" s="319" t="s">
        <v>933</v>
      </c>
      <c r="AX61" s="320"/>
      <c r="AY61" s="321"/>
    </row>
    <row r="62" spans="1:51" s="70" customFormat="1" ht="19.5" customHeight="1">
      <c r="A62" s="752" t="s">
        <v>749</v>
      </c>
      <c r="B62" s="752"/>
      <c r="C62" s="752"/>
      <c r="D62" s="752"/>
      <c r="E62" s="752"/>
      <c r="F62" s="752"/>
      <c r="G62" s="752"/>
      <c r="H62" s="752"/>
      <c r="I62" s="752"/>
      <c r="J62" s="752"/>
      <c r="K62" s="752"/>
      <c r="L62" s="752"/>
      <c r="M62" s="752"/>
      <c r="N62" s="752"/>
      <c r="O62" s="752"/>
      <c r="P62" s="752"/>
      <c r="Q62" s="752"/>
      <c r="R62" s="752"/>
      <c r="S62" s="752"/>
      <c r="T62" s="752"/>
      <c r="U62" s="752"/>
      <c r="V62" s="752"/>
      <c r="W62" s="752"/>
      <c r="X62" s="752"/>
      <c r="Y62" s="752"/>
      <c r="Z62" s="752"/>
      <c r="AA62" s="752"/>
      <c r="AB62" s="752"/>
      <c r="AC62" s="752"/>
      <c r="AD62" s="322"/>
      <c r="AE62" s="322"/>
      <c r="AF62" s="322"/>
      <c r="AG62" s="322"/>
      <c r="AH62" s="322"/>
      <c r="AI62" s="322"/>
      <c r="AJ62" s="322"/>
      <c r="AK62" s="322"/>
      <c r="AL62" s="322"/>
      <c r="AM62" s="322"/>
      <c r="AN62" s="322"/>
      <c r="AO62" s="322"/>
      <c r="AP62" s="322"/>
      <c r="AQ62" s="322"/>
      <c r="AR62" s="322"/>
      <c r="AS62" s="322"/>
    </row>
    <row r="63" spans="1:51" s="70" customFormat="1" ht="51" customHeight="1">
      <c r="A63" s="291" t="s">
        <v>934</v>
      </c>
      <c r="B63" s="167" t="s">
        <v>935</v>
      </c>
      <c r="C63" s="111" t="s">
        <v>936</v>
      </c>
      <c r="D63" s="111" t="s">
        <v>37</v>
      </c>
      <c r="E63" s="112" t="s">
        <v>937</v>
      </c>
      <c r="F63" s="292"/>
      <c r="G63" s="292"/>
      <c r="H63" s="292"/>
      <c r="I63" s="214"/>
      <c r="J63" s="292"/>
      <c r="K63" s="292"/>
      <c r="L63" s="214"/>
      <c r="M63" s="118">
        <f t="shared" ref="M63:M74" si="12">F63+G63+H63+J63+K63</f>
        <v>0</v>
      </c>
      <c r="N63" s="292">
        <v>30000</v>
      </c>
      <c r="O63" s="292"/>
      <c r="P63" s="292"/>
      <c r="Q63" s="214"/>
      <c r="R63" s="292"/>
      <c r="S63" s="292"/>
      <c r="T63" s="214"/>
      <c r="U63" s="118">
        <f t="shared" ref="U63:U74" si="13">N63+P63+R63+S63</f>
        <v>30000</v>
      </c>
      <c r="V63" s="292"/>
      <c r="W63" s="292"/>
      <c r="X63" s="292"/>
      <c r="Y63" s="214"/>
      <c r="Z63" s="292"/>
      <c r="AA63" s="292"/>
      <c r="AB63" s="214"/>
      <c r="AC63" s="118">
        <f t="shared" ref="AC63:AC74" si="14">V63+X63+Z63+AA63</f>
        <v>0</v>
      </c>
      <c r="AD63" s="292"/>
      <c r="AE63" s="292"/>
      <c r="AF63" s="292"/>
      <c r="AG63" s="214"/>
      <c r="AH63" s="292"/>
      <c r="AI63" s="292"/>
      <c r="AJ63" s="214"/>
      <c r="AK63" s="118">
        <f t="shared" ref="AK63:AK74" si="15">AD63+AF63+AH63+AI63</f>
        <v>0</v>
      </c>
      <c r="AL63" s="292"/>
      <c r="AM63" s="292"/>
      <c r="AN63" s="292"/>
      <c r="AO63" s="214"/>
      <c r="AP63" s="292"/>
      <c r="AQ63" s="292"/>
      <c r="AR63" s="214"/>
      <c r="AS63" s="118">
        <f t="shared" ref="AS63:AS74" si="16">AL63+AN63+AP63+AQ63</f>
        <v>0</v>
      </c>
      <c r="AT63" s="116">
        <f t="shared" si="4"/>
        <v>30000</v>
      </c>
      <c r="AU63" s="167" t="s">
        <v>935</v>
      </c>
      <c r="AV63" s="139" t="s">
        <v>794</v>
      </c>
      <c r="AW63" s="203" t="s">
        <v>933</v>
      </c>
      <c r="AX63" s="203"/>
      <c r="AY63" s="202"/>
    </row>
    <row r="64" spans="1:51" s="70" customFormat="1" ht="51" customHeight="1">
      <c r="A64" s="291" t="s">
        <v>938</v>
      </c>
      <c r="B64" s="167" t="s">
        <v>939</v>
      </c>
      <c r="C64" s="111" t="s">
        <v>866</v>
      </c>
      <c r="D64" s="111" t="s">
        <v>37</v>
      </c>
      <c r="E64" s="112" t="s">
        <v>940</v>
      </c>
      <c r="F64" s="292"/>
      <c r="G64" s="292"/>
      <c r="H64" s="292"/>
      <c r="I64" s="214"/>
      <c r="J64" s="292"/>
      <c r="K64" s="292"/>
      <c r="L64" s="214"/>
      <c r="M64" s="118">
        <f t="shared" si="12"/>
        <v>0</v>
      </c>
      <c r="N64" s="292">
        <v>4660</v>
      </c>
      <c r="O64" s="292"/>
      <c r="P64" s="292"/>
      <c r="Q64" s="214"/>
      <c r="R64" s="292"/>
      <c r="S64" s="292"/>
      <c r="T64" s="214"/>
      <c r="U64" s="118">
        <f t="shared" si="13"/>
        <v>4660</v>
      </c>
      <c r="V64" s="292"/>
      <c r="W64" s="292"/>
      <c r="X64" s="292"/>
      <c r="Y64" s="214"/>
      <c r="Z64" s="292"/>
      <c r="AA64" s="292"/>
      <c r="AB64" s="214"/>
      <c r="AC64" s="118">
        <f t="shared" si="14"/>
        <v>0</v>
      </c>
      <c r="AD64" s="292"/>
      <c r="AE64" s="292"/>
      <c r="AF64" s="292"/>
      <c r="AG64" s="214"/>
      <c r="AH64" s="292"/>
      <c r="AI64" s="292"/>
      <c r="AJ64" s="214"/>
      <c r="AK64" s="118">
        <f t="shared" si="15"/>
        <v>0</v>
      </c>
      <c r="AL64" s="292"/>
      <c r="AM64" s="292"/>
      <c r="AN64" s="292"/>
      <c r="AO64" s="214"/>
      <c r="AP64" s="292"/>
      <c r="AQ64" s="292"/>
      <c r="AR64" s="214"/>
      <c r="AS64" s="118">
        <f t="shared" si="16"/>
        <v>0</v>
      </c>
      <c r="AT64" s="116">
        <f t="shared" si="4"/>
        <v>4660</v>
      </c>
      <c r="AU64" s="167" t="s">
        <v>939</v>
      </c>
      <c r="AV64" s="139" t="s">
        <v>204</v>
      </c>
      <c r="AW64" s="203" t="s">
        <v>941</v>
      </c>
      <c r="AX64" s="142" t="s">
        <v>33</v>
      </c>
      <c r="AY64" s="137" t="s">
        <v>183</v>
      </c>
    </row>
    <row r="65" spans="1:51" s="70" customFormat="1" ht="51" customHeight="1">
      <c r="A65" s="291" t="s">
        <v>942</v>
      </c>
      <c r="B65" s="167" t="s">
        <v>943</v>
      </c>
      <c r="C65" s="111" t="s">
        <v>866</v>
      </c>
      <c r="D65" s="111" t="s">
        <v>37</v>
      </c>
      <c r="E65" s="112" t="s">
        <v>940</v>
      </c>
      <c r="F65" s="292"/>
      <c r="G65" s="292"/>
      <c r="H65" s="292"/>
      <c r="I65" s="214"/>
      <c r="J65" s="292"/>
      <c r="K65" s="292"/>
      <c r="L65" s="214"/>
      <c r="M65" s="118">
        <f t="shared" si="12"/>
        <v>0</v>
      </c>
      <c r="N65" s="292">
        <v>14750</v>
      </c>
      <c r="O65" s="292"/>
      <c r="P65" s="292"/>
      <c r="Q65" s="214"/>
      <c r="R65" s="292"/>
      <c r="S65" s="292"/>
      <c r="T65" s="214"/>
      <c r="U65" s="118">
        <f t="shared" si="13"/>
        <v>14750</v>
      </c>
      <c r="V65" s="292"/>
      <c r="W65" s="292"/>
      <c r="X65" s="292"/>
      <c r="Y65" s="214"/>
      <c r="Z65" s="292"/>
      <c r="AA65" s="292"/>
      <c r="AB65" s="214"/>
      <c r="AC65" s="118">
        <f t="shared" si="14"/>
        <v>0</v>
      </c>
      <c r="AD65" s="292"/>
      <c r="AE65" s="292"/>
      <c r="AF65" s="292"/>
      <c r="AG65" s="214"/>
      <c r="AH65" s="292"/>
      <c r="AI65" s="292"/>
      <c r="AJ65" s="214"/>
      <c r="AK65" s="118">
        <f t="shared" si="15"/>
        <v>0</v>
      </c>
      <c r="AL65" s="292"/>
      <c r="AM65" s="292"/>
      <c r="AN65" s="292"/>
      <c r="AO65" s="214"/>
      <c r="AP65" s="292"/>
      <c r="AQ65" s="292"/>
      <c r="AR65" s="214"/>
      <c r="AS65" s="118">
        <f t="shared" si="16"/>
        <v>0</v>
      </c>
      <c r="AT65" s="116">
        <f t="shared" si="4"/>
        <v>14750</v>
      </c>
      <c r="AU65" s="167" t="s">
        <v>943</v>
      </c>
      <c r="AV65" s="139" t="s">
        <v>204</v>
      </c>
      <c r="AW65" s="203" t="s">
        <v>941</v>
      </c>
      <c r="AX65" s="142" t="s">
        <v>33</v>
      </c>
      <c r="AY65" s="137" t="s">
        <v>183</v>
      </c>
    </row>
    <row r="66" spans="1:51" s="70" customFormat="1" ht="51" customHeight="1">
      <c r="A66" s="291" t="s">
        <v>944</v>
      </c>
      <c r="B66" s="167" t="s">
        <v>945</v>
      </c>
      <c r="C66" s="111" t="s">
        <v>820</v>
      </c>
      <c r="D66" s="111" t="s">
        <v>37</v>
      </c>
      <c r="E66" s="112" t="s">
        <v>940</v>
      </c>
      <c r="F66" s="292"/>
      <c r="G66" s="292"/>
      <c r="H66" s="292"/>
      <c r="I66" s="214"/>
      <c r="J66" s="292"/>
      <c r="K66" s="292"/>
      <c r="L66" s="214"/>
      <c r="M66" s="118">
        <f t="shared" si="12"/>
        <v>0</v>
      </c>
      <c r="N66" s="292">
        <v>90000</v>
      </c>
      <c r="O66" s="292"/>
      <c r="P66" s="292"/>
      <c r="Q66" s="214"/>
      <c r="R66" s="292"/>
      <c r="S66" s="292"/>
      <c r="T66" s="214"/>
      <c r="U66" s="118">
        <f t="shared" si="13"/>
        <v>90000</v>
      </c>
      <c r="V66" s="292"/>
      <c r="W66" s="292"/>
      <c r="X66" s="292"/>
      <c r="Y66" s="214"/>
      <c r="Z66" s="292"/>
      <c r="AA66" s="292"/>
      <c r="AB66" s="214"/>
      <c r="AC66" s="118">
        <f t="shared" si="14"/>
        <v>0</v>
      </c>
      <c r="AD66" s="292"/>
      <c r="AE66" s="292"/>
      <c r="AF66" s="292"/>
      <c r="AG66" s="214"/>
      <c r="AH66" s="292"/>
      <c r="AI66" s="292"/>
      <c r="AJ66" s="214"/>
      <c r="AK66" s="118">
        <f t="shared" si="15"/>
        <v>0</v>
      </c>
      <c r="AL66" s="292"/>
      <c r="AM66" s="292"/>
      <c r="AN66" s="292"/>
      <c r="AO66" s="214"/>
      <c r="AP66" s="292"/>
      <c r="AQ66" s="292"/>
      <c r="AR66" s="214"/>
      <c r="AS66" s="118">
        <f t="shared" si="16"/>
        <v>0</v>
      </c>
      <c r="AT66" s="116">
        <f t="shared" si="4"/>
        <v>90000</v>
      </c>
      <c r="AU66" s="167" t="s">
        <v>945</v>
      </c>
      <c r="AV66" s="139" t="s">
        <v>204</v>
      </c>
      <c r="AW66" s="203" t="s">
        <v>941</v>
      </c>
      <c r="AX66" s="142" t="s">
        <v>33</v>
      </c>
      <c r="AY66" s="137" t="s">
        <v>183</v>
      </c>
    </row>
    <row r="67" spans="1:51" s="70" customFormat="1" ht="51" customHeight="1">
      <c r="A67" s="291" t="s">
        <v>946</v>
      </c>
      <c r="B67" s="167" t="s">
        <v>947</v>
      </c>
      <c r="C67" s="111" t="s">
        <v>866</v>
      </c>
      <c r="D67" s="111" t="s">
        <v>40</v>
      </c>
      <c r="E67" s="112" t="s">
        <v>940</v>
      </c>
      <c r="F67" s="292"/>
      <c r="G67" s="292"/>
      <c r="H67" s="292"/>
      <c r="I67" s="214"/>
      <c r="J67" s="292"/>
      <c r="K67" s="292"/>
      <c r="L67" s="214"/>
      <c r="M67" s="118">
        <f t="shared" si="12"/>
        <v>0</v>
      </c>
      <c r="N67" s="292"/>
      <c r="O67" s="292"/>
      <c r="P67" s="292"/>
      <c r="Q67" s="214"/>
      <c r="R67" s="292"/>
      <c r="S67" s="292"/>
      <c r="T67" s="214"/>
      <c r="U67" s="118">
        <f t="shared" si="13"/>
        <v>0</v>
      </c>
      <c r="V67" s="292">
        <v>700000</v>
      </c>
      <c r="W67" s="292"/>
      <c r="X67" s="292"/>
      <c r="Y67" s="214"/>
      <c r="Z67" s="292"/>
      <c r="AA67" s="292"/>
      <c r="AB67" s="214"/>
      <c r="AC67" s="118">
        <f t="shared" si="14"/>
        <v>700000</v>
      </c>
      <c r="AD67" s="292"/>
      <c r="AE67" s="292"/>
      <c r="AF67" s="292"/>
      <c r="AG67" s="214"/>
      <c r="AH67" s="292"/>
      <c r="AI67" s="292"/>
      <c r="AJ67" s="214"/>
      <c r="AK67" s="118">
        <f t="shared" si="15"/>
        <v>0</v>
      </c>
      <c r="AL67" s="292"/>
      <c r="AM67" s="292"/>
      <c r="AN67" s="292"/>
      <c r="AO67" s="214"/>
      <c r="AP67" s="292"/>
      <c r="AQ67" s="292"/>
      <c r="AR67" s="214"/>
      <c r="AS67" s="118">
        <f t="shared" si="16"/>
        <v>0</v>
      </c>
      <c r="AT67" s="116">
        <f t="shared" si="4"/>
        <v>700000</v>
      </c>
      <c r="AU67" s="167" t="s">
        <v>947</v>
      </c>
      <c r="AV67" s="139" t="s">
        <v>794</v>
      </c>
      <c r="AW67" s="203" t="s">
        <v>941</v>
      </c>
      <c r="AX67" s="203"/>
      <c r="AY67" s="202"/>
    </row>
    <row r="68" spans="1:51" s="70" customFormat="1" ht="51" customHeight="1">
      <c r="A68" s="291" t="s">
        <v>948</v>
      </c>
      <c r="B68" s="167" t="s">
        <v>949</v>
      </c>
      <c r="C68" s="111" t="s">
        <v>829</v>
      </c>
      <c r="D68" s="111" t="s">
        <v>40</v>
      </c>
      <c r="E68" s="112" t="s">
        <v>805</v>
      </c>
      <c r="F68" s="292"/>
      <c r="G68" s="292"/>
      <c r="H68" s="292"/>
      <c r="I68" s="214"/>
      <c r="J68" s="292"/>
      <c r="K68" s="292"/>
      <c r="L68" s="214"/>
      <c r="M68" s="118">
        <f t="shared" si="12"/>
        <v>0</v>
      </c>
      <c r="N68" s="292"/>
      <c r="O68" s="292"/>
      <c r="P68" s="292"/>
      <c r="Q68" s="214"/>
      <c r="R68" s="292"/>
      <c r="S68" s="292"/>
      <c r="T68" s="214"/>
      <c r="U68" s="118">
        <f t="shared" si="13"/>
        <v>0</v>
      </c>
      <c r="V68" s="292">
        <v>3000</v>
      </c>
      <c r="W68" s="292"/>
      <c r="X68" s="292"/>
      <c r="Y68" s="214"/>
      <c r="Z68" s="292"/>
      <c r="AA68" s="292"/>
      <c r="AB68" s="214"/>
      <c r="AC68" s="118">
        <f t="shared" si="14"/>
        <v>3000</v>
      </c>
      <c r="AD68" s="292"/>
      <c r="AE68" s="292"/>
      <c r="AF68" s="292"/>
      <c r="AG68" s="214"/>
      <c r="AH68" s="292"/>
      <c r="AI68" s="292"/>
      <c r="AJ68" s="214"/>
      <c r="AK68" s="118">
        <f t="shared" si="15"/>
        <v>0</v>
      </c>
      <c r="AL68" s="292"/>
      <c r="AM68" s="292"/>
      <c r="AN68" s="292"/>
      <c r="AO68" s="214"/>
      <c r="AP68" s="292"/>
      <c r="AQ68" s="292"/>
      <c r="AR68" s="214"/>
      <c r="AS68" s="118">
        <f t="shared" si="16"/>
        <v>0</v>
      </c>
      <c r="AT68" s="116">
        <f t="shared" si="4"/>
        <v>3000</v>
      </c>
      <c r="AU68" s="167" t="s">
        <v>949</v>
      </c>
      <c r="AV68" s="139" t="s">
        <v>794</v>
      </c>
      <c r="AW68" s="203" t="s">
        <v>806</v>
      </c>
      <c r="AX68" s="203"/>
      <c r="AY68" s="202"/>
    </row>
    <row r="69" spans="1:51" s="70" customFormat="1" ht="69.95" customHeight="1">
      <c r="A69" s="291" t="s">
        <v>950</v>
      </c>
      <c r="B69" s="167" t="s">
        <v>951</v>
      </c>
      <c r="C69" s="111" t="s">
        <v>829</v>
      </c>
      <c r="D69" s="111" t="s">
        <v>37</v>
      </c>
      <c r="E69" s="112" t="s">
        <v>952</v>
      </c>
      <c r="F69" s="292"/>
      <c r="G69" s="292"/>
      <c r="H69" s="292"/>
      <c r="I69" s="214"/>
      <c r="J69" s="292"/>
      <c r="K69" s="292"/>
      <c r="L69" s="214"/>
      <c r="M69" s="118">
        <f t="shared" si="12"/>
        <v>0</v>
      </c>
      <c r="N69" s="292">
        <v>10000</v>
      </c>
      <c r="O69" s="292"/>
      <c r="P69" s="292"/>
      <c r="Q69" s="214"/>
      <c r="R69" s="292"/>
      <c r="S69" s="292"/>
      <c r="T69" s="214"/>
      <c r="U69" s="118">
        <f t="shared" si="13"/>
        <v>10000</v>
      </c>
      <c r="V69" s="292"/>
      <c r="W69" s="292"/>
      <c r="X69" s="292"/>
      <c r="Y69" s="214"/>
      <c r="Z69" s="292"/>
      <c r="AA69" s="292"/>
      <c r="AB69" s="214"/>
      <c r="AC69" s="118">
        <f t="shared" si="14"/>
        <v>0</v>
      </c>
      <c r="AD69" s="292"/>
      <c r="AE69" s="292"/>
      <c r="AF69" s="292"/>
      <c r="AG69" s="214"/>
      <c r="AH69" s="292"/>
      <c r="AI69" s="292"/>
      <c r="AJ69" s="214"/>
      <c r="AK69" s="118">
        <f t="shared" si="15"/>
        <v>0</v>
      </c>
      <c r="AL69" s="292"/>
      <c r="AM69" s="292"/>
      <c r="AN69" s="292"/>
      <c r="AO69" s="214"/>
      <c r="AP69" s="292"/>
      <c r="AQ69" s="292"/>
      <c r="AR69" s="214"/>
      <c r="AS69" s="118">
        <f t="shared" si="16"/>
        <v>0</v>
      </c>
      <c r="AT69" s="116">
        <f t="shared" si="4"/>
        <v>10000</v>
      </c>
      <c r="AU69" s="323" t="s">
        <v>953</v>
      </c>
      <c r="AV69" s="139" t="s">
        <v>794</v>
      </c>
      <c r="AW69" s="203" t="s">
        <v>954</v>
      </c>
      <c r="AX69" s="203"/>
      <c r="AY69" s="202"/>
    </row>
    <row r="70" spans="1:51" s="70" customFormat="1" ht="69" customHeight="1">
      <c r="A70" s="291" t="s">
        <v>955</v>
      </c>
      <c r="B70" s="167" t="s">
        <v>956</v>
      </c>
      <c r="C70" s="111" t="s">
        <v>829</v>
      </c>
      <c r="D70" s="111" t="s">
        <v>40</v>
      </c>
      <c r="E70" s="112" t="s">
        <v>957</v>
      </c>
      <c r="F70" s="292"/>
      <c r="G70" s="292"/>
      <c r="H70" s="292"/>
      <c r="I70" s="214"/>
      <c r="J70" s="292"/>
      <c r="K70" s="292"/>
      <c r="L70" s="214"/>
      <c r="M70" s="118">
        <f t="shared" si="12"/>
        <v>0</v>
      </c>
      <c r="N70" s="292"/>
      <c r="O70" s="292"/>
      <c r="P70" s="292"/>
      <c r="Q70" s="214"/>
      <c r="R70" s="292"/>
      <c r="S70" s="292"/>
      <c r="T70" s="214"/>
      <c r="U70" s="118">
        <f t="shared" si="13"/>
        <v>0</v>
      </c>
      <c r="V70" s="292">
        <v>16000</v>
      </c>
      <c r="W70" s="292"/>
      <c r="X70" s="292"/>
      <c r="Y70" s="214"/>
      <c r="Z70" s="292"/>
      <c r="AA70" s="292"/>
      <c r="AB70" s="214"/>
      <c r="AC70" s="118">
        <f t="shared" si="14"/>
        <v>16000</v>
      </c>
      <c r="AD70" s="292"/>
      <c r="AE70" s="292"/>
      <c r="AF70" s="292"/>
      <c r="AG70" s="214"/>
      <c r="AH70" s="292"/>
      <c r="AI70" s="292"/>
      <c r="AJ70" s="214"/>
      <c r="AK70" s="118">
        <f t="shared" si="15"/>
        <v>0</v>
      </c>
      <c r="AL70" s="292"/>
      <c r="AM70" s="292"/>
      <c r="AN70" s="292"/>
      <c r="AO70" s="214"/>
      <c r="AP70" s="292"/>
      <c r="AQ70" s="292"/>
      <c r="AR70" s="214"/>
      <c r="AS70" s="118">
        <f t="shared" si="16"/>
        <v>0</v>
      </c>
      <c r="AT70" s="116">
        <f t="shared" si="4"/>
        <v>16000</v>
      </c>
      <c r="AU70" s="167" t="s">
        <v>956</v>
      </c>
      <c r="AV70" s="139" t="s">
        <v>794</v>
      </c>
      <c r="AW70" s="203" t="s">
        <v>958</v>
      </c>
      <c r="AX70" s="203"/>
      <c r="AY70" s="202"/>
    </row>
    <row r="71" spans="1:51" s="70" customFormat="1" ht="68.099999999999994" customHeight="1">
      <c r="A71" s="291" t="s">
        <v>959</v>
      </c>
      <c r="B71" s="167" t="s">
        <v>960</v>
      </c>
      <c r="C71" s="111" t="s">
        <v>829</v>
      </c>
      <c r="D71" s="111" t="s">
        <v>37</v>
      </c>
      <c r="E71" s="112" t="s">
        <v>957</v>
      </c>
      <c r="F71" s="292"/>
      <c r="G71" s="292"/>
      <c r="H71" s="292"/>
      <c r="I71" s="214"/>
      <c r="J71" s="292"/>
      <c r="K71" s="292"/>
      <c r="L71" s="214"/>
      <c r="M71" s="118">
        <f t="shared" si="12"/>
        <v>0</v>
      </c>
      <c r="N71" s="292"/>
      <c r="O71" s="292"/>
      <c r="P71" s="292"/>
      <c r="Q71" s="214"/>
      <c r="R71" s="292"/>
      <c r="S71" s="292"/>
      <c r="T71" s="214"/>
      <c r="U71" s="118">
        <f t="shared" si="13"/>
        <v>0</v>
      </c>
      <c r="V71" s="292">
        <v>13000</v>
      </c>
      <c r="W71" s="292"/>
      <c r="X71" s="292"/>
      <c r="Y71" s="214"/>
      <c r="Z71" s="292"/>
      <c r="AA71" s="292"/>
      <c r="AB71" s="214"/>
      <c r="AC71" s="118">
        <f t="shared" si="14"/>
        <v>13000</v>
      </c>
      <c r="AD71" s="292"/>
      <c r="AE71" s="292"/>
      <c r="AF71" s="292"/>
      <c r="AG71" s="214"/>
      <c r="AH71" s="292"/>
      <c r="AI71" s="292"/>
      <c r="AJ71" s="214"/>
      <c r="AK71" s="118">
        <f t="shared" si="15"/>
        <v>0</v>
      </c>
      <c r="AL71" s="292"/>
      <c r="AM71" s="292"/>
      <c r="AN71" s="292"/>
      <c r="AO71" s="214"/>
      <c r="AP71" s="292"/>
      <c r="AQ71" s="292"/>
      <c r="AR71" s="214"/>
      <c r="AS71" s="118">
        <f t="shared" si="16"/>
        <v>0</v>
      </c>
      <c r="AT71" s="116">
        <f t="shared" si="4"/>
        <v>13000</v>
      </c>
      <c r="AU71" s="167" t="s">
        <v>960</v>
      </c>
      <c r="AV71" s="139" t="s">
        <v>794</v>
      </c>
      <c r="AW71" s="203" t="s">
        <v>958</v>
      </c>
      <c r="AX71" s="203"/>
      <c r="AY71" s="202"/>
    </row>
    <row r="72" spans="1:51" s="70" customFormat="1" ht="51" customHeight="1">
      <c r="A72" s="291" t="s">
        <v>961</v>
      </c>
      <c r="B72" s="167" t="s">
        <v>962</v>
      </c>
      <c r="C72" s="111" t="s">
        <v>829</v>
      </c>
      <c r="D72" s="111" t="s">
        <v>37</v>
      </c>
      <c r="E72" s="112" t="s">
        <v>957</v>
      </c>
      <c r="F72" s="292"/>
      <c r="G72" s="292"/>
      <c r="H72" s="292"/>
      <c r="I72" s="214"/>
      <c r="J72" s="292"/>
      <c r="K72" s="292"/>
      <c r="L72" s="214"/>
      <c r="M72" s="118">
        <f t="shared" si="12"/>
        <v>0</v>
      </c>
      <c r="N72" s="292">
        <v>5000</v>
      </c>
      <c r="O72" s="292"/>
      <c r="P72" s="292"/>
      <c r="Q72" s="214"/>
      <c r="R72" s="292"/>
      <c r="S72" s="292"/>
      <c r="T72" s="214"/>
      <c r="U72" s="118">
        <f t="shared" si="13"/>
        <v>5000</v>
      </c>
      <c r="V72" s="292"/>
      <c r="W72" s="292"/>
      <c r="X72" s="292"/>
      <c r="Y72" s="214"/>
      <c r="Z72" s="292"/>
      <c r="AA72" s="292"/>
      <c r="AB72" s="214"/>
      <c r="AC72" s="118">
        <f t="shared" si="14"/>
        <v>0</v>
      </c>
      <c r="AD72" s="292"/>
      <c r="AE72" s="292"/>
      <c r="AF72" s="292"/>
      <c r="AG72" s="214"/>
      <c r="AH72" s="292"/>
      <c r="AI72" s="292"/>
      <c r="AJ72" s="214"/>
      <c r="AK72" s="118">
        <f t="shared" si="15"/>
        <v>0</v>
      </c>
      <c r="AL72" s="292"/>
      <c r="AM72" s="292"/>
      <c r="AN72" s="292"/>
      <c r="AO72" s="214"/>
      <c r="AP72" s="292"/>
      <c r="AQ72" s="292"/>
      <c r="AR72" s="214"/>
      <c r="AS72" s="118">
        <f t="shared" si="16"/>
        <v>0</v>
      </c>
      <c r="AT72" s="116">
        <f t="shared" si="4"/>
        <v>5000</v>
      </c>
      <c r="AU72" s="167" t="s">
        <v>962</v>
      </c>
      <c r="AV72" s="139" t="s">
        <v>204</v>
      </c>
      <c r="AW72" s="203" t="s">
        <v>958</v>
      </c>
      <c r="AX72" s="142" t="s">
        <v>33</v>
      </c>
      <c r="AY72" s="137" t="s">
        <v>183</v>
      </c>
    </row>
    <row r="73" spans="1:51" s="324" customFormat="1" ht="37.15" customHeight="1">
      <c r="A73" s="291" t="s">
        <v>963</v>
      </c>
      <c r="B73" s="167" t="s">
        <v>964</v>
      </c>
      <c r="C73" s="111" t="s">
        <v>829</v>
      </c>
      <c r="D73" s="111" t="s">
        <v>37</v>
      </c>
      <c r="E73" s="112" t="s">
        <v>957</v>
      </c>
      <c r="F73" s="292"/>
      <c r="G73" s="292"/>
      <c r="H73" s="292"/>
      <c r="I73" s="214"/>
      <c r="J73" s="292"/>
      <c r="K73" s="292"/>
      <c r="L73" s="214"/>
      <c r="M73" s="118">
        <f t="shared" si="12"/>
        <v>0</v>
      </c>
      <c r="N73" s="292">
        <v>96000</v>
      </c>
      <c r="O73" s="292"/>
      <c r="P73" s="292"/>
      <c r="Q73" s="214"/>
      <c r="R73" s="292"/>
      <c r="S73" s="292"/>
      <c r="T73" s="214"/>
      <c r="U73" s="118">
        <f t="shared" si="13"/>
        <v>96000</v>
      </c>
      <c r="V73" s="292"/>
      <c r="W73" s="292"/>
      <c r="X73" s="292"/>
      <c r="Y73" s="214"/>
      <c r="Z73" s="292"/>
      <c r="AA73" s="292"/>
      <c r="AB73" s="214"/>
      <c r="AC73" s="118">
        <f t="shared" si="14"/>
        <v>0</v>
      </c>
      <c r="AD73" s="292"/>
      <c r="AE73" s="292"/>
      <c r="AF73" s="292"/>
      <c r="AG73" s="214"/>
      <c r="AH73" s="292"/>
      <c r="AI73" s="292"/>
      <c r="AJ73" s="214"/>
      <c r="AK73" s="118">
        <f t="shared" si="15"/>
        <v>0</v>
      </c>
      <c r="AL73" s="292"/>
      <c r="AM73" s="292"/>
      <c r="AN73" s="292"/>
      <c r="AO73" s="214"/>
      <c r="AP73" s="292"/>
      <c r="AQ73" s="292"/>
      <c r="AR73" s="214"/>
      <c r="AS73" s="118">
        <f t="shared" si="16"/>
        <v>0</v>
      </c>
      <c r="AT73" s="116">
        <f t="shared" si="4"/>
        <v>96000</v>
      </c>
      <c r="AU73" s="167" t="s">
        <v>964</v>
      </c>
      <c r="AV73" s="139" t="s">
        <v>794</v>
      </c>
      <c r="AW73" s="203" t="s">
        <v>958</v>
      </c>
      <c r="AX73" s="203"/>
      <c r="AY73" s="202"/>
    </row>
    <row r="74" spans="1:51" s="70" customFormat="1" ht="72.599999999999994" customHeight="1">
      <c r="A74" s="291" t="s">
        <v>965</v>
      </c>
      <c r="B74" s="167" t="s">
        <v>966</v>
      </c>
      <c r="C74" s="111" t="s">
        <v>829</v>
      </c>
      <c r="D74" s="111" t="s">
        <v>37</v>
      </c>
      <c r="E74" s="112" t="s">
        <v>957</v>
      </c>
      <c r="F74" s="292"/>
      <c r="G74" s="292"/>
      <c r="H74" s="292"/>
      <c r="I74" s="214"/>
      <c r="J74" s="292"/>
      <c r="K74" s="292"/>
      <c r="L74" s="214"/>
      <c r="M74" s="118">
        <f t="shared" si="12"/>
        <v>0</v>
      </c>
      <c r="N74" s="292">
        <v>53460</v>
      </c>
      <c r="O74" s="292"/>
      <c r="P74" s="292"/>
      <c r="Q74" s="214"/>
      <c r="R74" s="292"/>
      <c r="S74" s="292"/>
      <c r="T74" s="214"/>
      <c r="U74" s="118">
        <f t="shared" si="13"/>
        <v>53460</v>
      </c>
      <c r="V74" s="292"/>
      <c r="W74" s="292"/>
      <c r="X74" s="292"/>
      <c r="Y74" s="214"/>
      <c r="Z74" s="292"/>
      <c r="AA74" s="292"/>
      <c r="AB74" s="214"/>
      <c r="AC74" s="118">
        <f t="shared" si="14"/>
        <v>0</v>
      </c>
      <c r="AD74" s="292"/>
      <c r="AE74" s="292"/>
      <c r="AF74" s="292"/>
      <c r="AG74" s="214"/>
      <c r="AH74" s="292"/>
      <c r="AI74" s="292"/>
      <c r="AJ74" s="214"/>
      <c r="AK74" s="118">
        <f t="shared" si="15"/>
        <v>0</v>
      </c>
      <c r="AL74" s="292"/>
      <c r="AM74" s="292"/>
      <c r="AN74" s="292"/>
      <c r="AO74" s="214"/>
      <c r="AP74" s="292"/>
      <c r="AQ74" s="292"/>
      <c r="AR74" s="214"/>
      <c r="AS74" s="118">
        <f t="shared" si="16"/>
        <v>0</v>
      </c>
      <c r="AT74" s="116">
        <f t="shared" si="4"/>
        <v>53460</v>
      </c>
      <c r="AU74" s="167" t="s">
        <v>967</v>
      </c>
      <c r="AV74" s="139" t="s">
        <v>204</v>
      </c>
      <c r="AW74" s="203" t="s">
        <v>958</v>
      </c>
      <c r="AX74" s="142" t="s">
        <v>33</v>
      </c>
      <c r="AY74" s="137" t="s">
        <v>183</v>
      </c>
    </row>
    <row r="75" spans="1:51" s="70" customFormat="1" ht="29.25" customHeight="1">
      <c r="A75" s="295" t="s">
        <v>968</v>
      </c>
      <c r="B75" s="753" t="s">
        <v>969</v>
      </c>
      <c r="C75" s="753"/>
      <c r="D75" s="753"/>
      <c r="E75" s="753"/>
      <c r="F75" s="753"/>
      <c r="G75" s="753"/>
      <c r="H75" s="753"/>
      <c r="I75" s="753"/>
      <c r="J75" s="753"/>
      <c r="K75" s="753"/>
      <c r="L75" s="753"/>
      <c r="M75" s="753"/>
      <c r="N75" s="753"/>
      <c r="O75" s="753"/>
      <c r="P75" s="753"/>
      <c r="Q75" s="753"/>
      <c r="R75" s="753"/>
      <c r="S75" s="753"/>
      <c r="T75" s="753"/>
      <c r="U75" s="753"/>
      <c r="V75" s="753"/>
      <c r="W75" s="753"/>
      <c r="X75" s="753"/>
      <c r="Y75" s="753"/>
      <c r="Z75" s="753"/>
      <c r="AA75" s="753"/>
      <c r="AB75" s="753"/>
      <c r="AC75" s="753"/>
      <c r="AD75" s="322"/>
      <c r="AE75" s="322"/>
      <c r="AF75" s="322"/>
      <c r="AG75" s="322"/>
      <c r="AH75" s="322"/>
      <c r="AI75" s="322"/>
      <c r="AJ75" s="322"/>
      <c r="AK75" s="322"/>
      <c r="AL75" s="322"/>
      <c r="AM75" s="322"/>
      <c r="AN75" s="322"/>
      <c r="AO75" s="322"/>
      <c r="AP75" s="322"/>
      <c r="AQ75" s="322"/>
      <c r="AR75" s="322"/>
      <c r="AS75" s="322"/>
    </row>
    <row r="76" spans="1:51" s="70" customFormat="1" ht="86.25" customHeight="1">
      <c r="A76" s="291" t="s">
        <v>970</v>
      </c>
      <c r="B76" s="167" t="s">
        <v>971</v>
      </c>
      <c r="C76" s="111" t="s">
        <v>820</v>
      </c>
      <c r="D76" s="111" t="s">
        <v>37</v>
      </c>
      <c r="E76" s="112" t="s">
        <v>957</v>
      </c>
      <c r="F76" s="292"/>
      <c r="G76" s="292"/>
      <c r="H76" s="292"/>
      <c r="I76" s="214"/>
      <c r="J76" s="292"/>
      <c r="K76" s="292"/>
      <c r="L76" s="214"/>
      <c r="M76" s="118">
        <f t="shared" ref="M76:M107" si="17">F76+G76+H76+J76+K76</f>
        <v>0</v>
      </c>
      <c r="N76" s="292"/>
      <c r="O76" s="292"/>
      <c r="P76" s="292"/>
      <c r="Q76" s="214"/>
      <c r="R76" s="292"/>
      <c r="S76" s="292"/>
      <c r="T76" s="214"/>
      <c r="U76" s="118">
        <f t="shared" ref="U76:U107" si="18">N76+P76+R76+S76</f>
        <v>0</v>
      </c>
      <c r="V76" s="292">
        <v>12000</v>
      </c>
      <c r="W76" s="292"/>
      <c r="X76" s="292"/>
      <c r="Y76" s="214"/>
      <c r="Z76" s="292"/>
      <c r="AA76" s="292"/>
      <c r="AB76" s="214"/>
      <c r="AC76" s="118">
        <f t="shared" ref="AC76:AC107" si="19">V76+X76+Z76+AA76</f>
        <v>12000</v>
      </c>
      <c r="AD76" s="292"/>
      <c r="AE76" s="292"/>
      <c r="AF76" s="292"/>
      <c r="AG76" s="214"/>
      <c r="AH76" s="292"/>
      <c r="AI76" s="292"/>
      <c r="AJ76" s="214"/>
      <c r="AK76" s="118">
        <f t="shared" ref="AK76:AK107" si="20">AD76+AF76+AH76+AI76</f>
        <v>0</v>
      </c>
      <c r="AL76" s="292"/>
      <c r="AM76" s="292"/>
      <c r="AN76" s="292"/>
      <c r="AO76" s="214"/>
      <c r="AP76" s="292"/>
      <c r="AQ76" s="292"/>
      <c r="AR76" s="214"/>
      <c r="AS76" s="118">
        <f t="shared" ref="AS76:AS139" si="21">AL76+AN76+AP76+AQ76</f>
        <v>0</v>
      </c>
      <c r="AT76" s="116">
        <f t="shared" si="4"/>
        <v>12000</v>
      </c>
      <c r="AU76" s="167" t="s">
        <v>972</v>
      </c>
      <c r="AV76" s="139" t="s">
        <v>794</v>
      </c>
      <c r="AW76" s="203" t="s">
        <v>958</v>
      </c>
      <c r="AX76" s="203"/>
      <c r="AY76" s="202"/>
    </row>
    <row r="77" spans="1:51" s="70" customFormat="1" ht="51" customHeight="1">
      <c r="A77" s="291" t="s">
        <v>973</v>
      </c>
      <c r="B77" s="167" t="s">
        <v>974</v>
      </c>
      <c r="C77" s="111" t="s">
        <v>849</v>
      </c>
      <c r="D77" s="111" t="s">
        <v>37</v>
      </c>
      <c r="E77" s="112" t="s">
        <v>957</v>
      </c>
      <c r="F77" s="292"/>
      <c r="G77" s="292"/>
      <c r="H77" s="292"/>
      <c r="I77" s="214"/>
      <c r="J77" s="292"/>
      <c r="K77" s="292"/>
      <c r="L77" s="214"/>
      <c r="M77" s="118">
        <f t="shared" si="17"/>
        <v>0</v>
      </c>
      <c r="N77" s="292">
        <v>5000</v>
      </c>
      <c r="O77" s="292"/>
      <c r="P77" s="292"/>
      <c r="Q77" s="214"/>
      <c r="R77" s="292"/>
      <c r="S77" s="292"/>
      <c r="T77" s="214"/>
      <c r="U77" s="118">
        <f t="shared" si="18"/>
        <v>5000</v>
      </c>
      <c r="V77" s="292"/>
      <c r="W77" s="292"/>
      <c r="X77" s="292"/>
      <c r="Y77" s="214"/>
      <c r="Z77" s="292"/>
      <c r="AA77" s="292"/>
      <c r="AB77" s="214"/>
      <c r="AC77" s="118">
        <f t="shared" si="19"/>
        <v>0</v>
      </c>
      <c r="AD77" s="292"/>
      <c r="AE77" s="292"/>
      <c r="AF77" s="292"/>
      <c r="AG77" s="214"/>
      <c r="AH77" s="292"/>
      <c r="AI77" s="292"/>
      <c r="AJ77" s="214"/>
      <c r="AK77" s="118">
        <f t="shared" si="20"/>
        <v>0</v>
      </c>
      <c r="AL77" s="292"/>
      <c r="AM77" s="292"/>
      <c r="AN77" s="292"/>
      <c r="AO77" s="214"/>
      <c r="AP77" s="292"/>
      <c r="AQ77" s="292"/>
      <c r="AR77" s="214"/>
      <c r="AS77" s="118">
        <f t="shared" si="21"/>
        <v>0</v>
      </c>
      <c r="AT77" s="116">
        <f t="shared" si="4"/>
        <v>5000</v>
      </c>
      <c r="AU77" s="167" t="s">
        <v>975</v>
      </c>
      <c r="AV77" s="139" t="s">
        <v>204</v>
      </c>
      <c r="AW77" s="203" t="s">
        <v>958</v>
      </c>
      <c r="AX77" s="142" t="s">
        <v>33</v>
      </c>
      <c r="AY77" s="137" t="s">
        <v>183</v>
      </c>
    </row>
    <row r="78" spans="1:51" s="70" customFormat="1" ht="51" customHeight="1">
      <c r="A78" s="291" t="s">
        <v>976</v>
      </c>
      <c r="B78" s="167" t="s">
        <v>977</v>
      </c>
      <c r="C78" s="111" t="s">
        <v>866</v>
      </c>
      <c r="D78" s="111" t="s">
        <v>37</v>
      </c>
      <c r="E78" s="315" t="s">
        <v>978</v>
      </c>
      <c r="F78" s="292"/>
      <c r="G78" s="292"/>
      <c r="H78" s="292"/>
      <c r="I78" s="214"/>
      <c r="J78" s="292"/>
      <c r="K78" s="292"/>
      <c r="L78" s="214"/>
      <c r="M78" s="118">
        <f t="shared" si="17"/>
        <v>0</v>
      </c>
      <c r="N78" s="292"/>
      <c r="O78" s="292"/>
      <c r="P78" s="292"/>
      <c r="Q78" s="214"/>
      <c r="R78" s="292"/>
      <c r="S78" s="292"/>
      <c r="T78" s="214"/>
      <c r="U78" s="118">
        <f t="shared" si="18"/>
        <v>0</v>
      </c>
      <c r="V78" s="292">
        <v>5760</v>
      </c>
      <c r="W78" s="292"/>
      <c r="X78" s="292"/>
      <c r="Y78" s="214"/>
      <c r="Z78" s="292"/>
      <c r="AA78" s="292"/>
      <c r="AB78" s="214"/>
      <c r="AC78" s="118">
        <f t="shared" si="19"/>
        <v>5760</v>
      </c>
      <c r="AD78" s="292"/>
      <c r="AE78" s="292"/>
      <c r="AF78" s="292"/>
      <c r="AG78" s="214"/>
      <c r="AH78" s="292"/>
      <c r="AI78" s="292"/>
      <c r="AJ78" s="214"/>
      <c r="AK78" s="118">
        <f t="shared" si="20"/>
        <v>0</v>
      </c>
      <c r="AL78" s="292"/>
      <c r="AM78" s="292"/>
      <c r="AN78" s="292"/>
      <c r="AO78" s="214"/>
      <c r="AP78" s="292"/>
      <c r="AQ78" s="292"/>
      <c r="AR78" s="214"/>
      <c r="AS78" s="118">
        <f t="shared" si="21"/>
        <v>0</v>
      </c>
      <c r="AT78" s="116">
        <f t="shared" si="4"/>
        <v>5760</v>
      </c>
      <c r="AU78" s="167" t="s">
        <v>979</v>
      </c>
      <c r="AV78" s="139" t="s">
        <v>794</v>
      </c>
      <c r="AW78" s="203" t="s">
        <v>980</v>
      </c>
      <c r="AX78" s="203"/>
      <c r="AY78" s="202"/>
    </row>
    <row r="79" spans="1:51" s="70" customFormat="1" ht="51" customHeight="1">
      <c r="A79" s="291" t="s">
        <v>981</v>
      </c>
      <c r="B79" s="167" t="s">
        <v>982</v>
      </c>
      <c r="C79" s="111" t="s">
        <v>820</v>
      </c>
      <c r="D79" s="111" t="s">
        <v>37</v>
      </c>
      <c r="E79" s="315" t="s">
        <v>978</v>
      </c>
      <c r="F79" s="292"/>
      <c r="G79" s="292"/>
      <c r="H79" s="292"/>
      <c r="I79" s="214"/>
      <c r="J79" s="292"/>
      <c r="K79" s="292"/>
      <c r="L79" s="214"/>
      <c r="M79" s="118">
        <f t="shared" si="17"/>
        <v>0</v>
      </c>
      <c r="N79" s="292"/>
      <c r="O79" s="292"/>
      <c r="P79" s="292"/>
      <c r="Q79" s="214"/>
      <c r="R79" s="292"/>
      <c r="S79" s="292"/>
      <c r="T79" s="214"/>
      <c r="U79" s="118">
        <f t="shared" si="18"/>
        <v>0</v>
      </c>
      <c r="V79" s="292">
        <v>24483</v>
      </c>
      <c r="W79" s="292"/>
      <c r="X79" s="292"/>
      <c r="Y79" s="214"/>
      <c r="Z79" s="292"/>
      <c r="AA79" s="292"/>
      <c r="AB79" s="214"/>
      <c r="AC79" s="118">
        <f t="shared" si="19"/>
        <v>24483</v>
      </c>
      <c r="AD79" s="292"/>
      <c r="AE79" s="292"/>
      <c r="AF79" s="292"/>
      <c r="AG79" s="214"/>
      <c r="AH79" s="292"/>
      <c r="AI79" s="292"/>
      <c r="AJ79" s="214"/>
      <c r="AK79" s="118">
        <f t="shared" si="20"/>
        <v>0</v>
      </c>
      <c r="AL79" s="292"/>
      <c r="AM79" s="292"/>
      <c r="AN79" s="292"/>
      <c r="AO79" s="214"/>
      <c r="AP79" s="292"/>
      <c r="AQ79" s="292"/>
      <c r="AR79" s="214"/>
      <c r="AS79" s="118">
        <f t="shared" si="21"/>
        <v>0</v>
      </c>
      <c r="AT79" s="116">
        <f t="shared" si="4"/>
        <v>24483</v>
      </c>
      <c r="AU79" s="167" t="s">
        <v>982</v>
      </c>
      <c r="AV79" s="139" t="s">
        <v>794</v>
      </c>
      <c r="AW79" s="203" t="s">
        <v>980</v>
      </c>
      <c r="AX79" s="203"/>
      <c r="AY79" s="202"/>
    </row>
    <row r="80" spans="1:51" s="70" customFormat="1" ht="51" customHeight="1">
      <c r="A80" s="291" t="s">
        <v>983</v>
      </c>
      <c r="B80" s="167" t="s">
        <v>984</v>
      </c>
      <c r="C80" s="111" t="s">
        <v>866</v>
      </c>
      <c r="D80" s="111" t="s">
        <v>40</v>
      </c>
      <c r="E80" s="129" t="s">
        <v>788</v>
      </c>
      <c r="F80" s="292"/>
      <c r="G80" s="292"/>
      <c r="H80" s="292"/>
      <c r="I80" s="214"/>
      <c r="J80" s="292"/>
      <c r="K80" s="292"/>
      <c r="L80" s="214"/>
      <c r="M80" s="118">
        <f t="shared" si="17"/>
        <v>0</v>
      </c>
      <c r="N80" s="292"/>
      <c r="O80" s="292"/>
      <c r="P80" s="292"/>
      <c r="Q80" s="214"/>
      <c r="R80" s="292"/>
      <c r="S80" s="292"/>
      <c r="T80" s="214"/>
      <c r="U80" s="118">
        <f t="shared" si="18"/>
        <v>0</v>
      </c>
      <c r="V80" s="292">
        <v>30000</v>
      </c>
      <c r="W80" s="292"/>
      <c r="X80" s="292"/>
      <c r="Y80" s="214"/>
      <c r="Z80" s="292"/>
      <c r="AA80" s="292"/>
      <c r="AB80" s="214"/>
      <c r="AC80" s="118">
        <f t="shared" si="19"/>
        <v>30000</v>
      </c>
      <c r="AD80" s="292"/>
      <c r="AE80" s="292"/>
      <c r="AF80" s="292"/>
      <c r="AG80" s="214"/>
      <c r="AH80" s="292"/>
      <c r="AI80" s="292"/>
      <c r="AJ80" s="214"/>
      <c r="AK80" s="118">
        <f t="shared" si="20"/>
        <v>0</v>
      </c>
      <c r="AL80" s="292"/>
      <c r="AM80" s="292"/>
      <c r="AN80" s="292"/>
      <c r="AO80" s="214"/>
      <c r="AP80" s="292"/>
      <c r="AQ80" s="292"/>
      <c r="AR80" s="214"/>
      <c r="AS80" s="118">
        <f t="shared" si="21"/>
        <v>0</v>
      </c>
      <c r="AT80" s="116">
        <f t="shared" ref="AT80:AT143" si="22">AC80+U80+M80+AK80+AS80</f>
        <v>30000</v>
      </c>
      <c r="AU80" s="167" t="s">
        <v>984</v>
      </c>
      <c r="AV80" s="139" t="s">
        <v>794</v>
      </c>
      <c r="AW80" s="203" t="s">
        <v>790</v>
      </c>
      <c r="AX80" s="203"/>
      <c r="AY80" s="202"/>
    </row>
    <row r="81" spans="1:51" s="70" customFormat="1" ht="51" customHeight="1">
      <c r="A81" s="291" t="s">
        <v>985</v>
      </c>
      <c r="B81" s="167" t="s">
        <v>986</v>
      </c>
      <c r="C81" s="111" t="s">
        <v>826</v>
      </c>
      <c r="D81" s="111" t="s">
        <v>40</v>
      </c>
      <c r="E81" s="112" t="s">
        <v>987</v>
      </c>
      <c r="F81" s="292"/>
      <c r="G81" s="292"/>
      <c r="H81" s="292"/>
      <c r="I81" s="214"/>
      <c r="J81" s="292"/>
      <c r="K81" s="292"/>
      <c r="L81" s="214"/>
      <c r="M81" s="118">
        <f t="shared" si="17"/>
        <v>0</v>
      </c>
      <c r="N81" s="292"/>
      <c r="O81" s="292"/>
      <c r="P81" s="292"/>
      <c r="Q81" s="214"/>
      <c r="R81" s="292"/>
      <c r="S81" s="292"/>
      <c r="T81" s="214"/>
      <c r="U81" s="118">
        <f t="shared" si="18"/>
        <v>0</v>
      </c>
      <c r="V81" s="292">
        <v>650000</v>
      </c>
      <c r="W81" s="292"/>
      <c r="X81" s="292"/>
      <c r="Y81" s="214"/>
      <c r="Z81" s="292"/>
      <c r="AA81" s="292"/>
      <c r="AB81" s="214"/>
      <c r="AC81" s="118">
        <f t="shared" si="19"/>
        <v>650000</v>
      </c>
      <c r="AD81" s="292"/>
      <c r="AE81" s="292"/>
      <c r="AF81" s="292"/>
      <c r="AG81" s="214"/>
      <c r="AH81" s="292"/>
      <c r="AI81" s="292"/>
      <c r="AJ81" s="214"/>
      <c r="AK81" s="118">
        <f t="shared" si="20"/>
        <v>0</v>
      </c>
      <c r="AL81" s="292"/>
      <c r="AM81" s="292"/>
      <c r="AN81" s="292"/>
      <c r="AO81" s="214"/>
      <c r="AP81" s="292"/>
      <c r="AQ81" s="292"/>
      <c r="AR81" s="214"/>
      <c r="AS81" s="118">
        <f t="shared" si="21"/>
        <v>0</v>
      </c>
      <c r="AT81" s="116">
        <f t="shared" si="22"/>
        <v>650000</v>
      </c>
      <c r="AU81" s="167" t="s">
        <v>986</v>
      </c>
      <c r="AV81" s="139" t="s">
        <v>794</v>
      </c>
      <c r="AW81" s="203" t="s">
        <v>988</v>
      </c>
      <c r="AX81" s="203"/>
      <c r="AY81" s="202"/>
    </row>
    <row r="82" spans="1:51" s="70" customFormat="1" ht="51" customHeight="1">
      <c r="A82" s="291" t="s">
        <v>989</v>
      </c>
      <c r="B82" s="167" t="s">
        <v>990</v>
      </c>
      <c r="C82" s="111" t="s">
        <v>837</v>
      </c>
      <c r="D82" s="111" t="s">
        <v>37</v>
      </c>
      <c r="E82" s="112" t="s">
        <v>814</v>
      </c>
      <c r="F82" s="292"/>
      <c r="G82" s="292"/>
      <c r="H82" s="292"/>
      <c r="I82" s="214"/>
      <c r="J82" s="292"/>
      <c r="K82" s="292"/>
      <c r="L82" s="214"/>
      <c r="M82" s="118">
        <f t="shared" si="17"/>
        <v>0</v>
      </c>
      <c r="N82" s="292">
        <v>14921</v>
      </c>
      <c r="O82" s="292"/>
      <c r="P82" s="292"/>
      <c r="Q82" s="214"/>
      <c r="R82" s="292"/>
      <c r="S82" s="292"/>
      <c r="T82" s="214"/>
      <c r="U82" s="118">
        <f t="shared" si="18"/>
        <v>14921</v>
      </c>
      <c r="V82" s="292"/>
      <c r="W82" s="292"/>
      <c r="X82" s="292"/>
      <c r="Y82" s="214"/>
      <c r="Z82" s="292"/>
      <c r="AA82" s="292"/>
      <c r="AB82" s="214"/>
      <c r="AC82" s="118">
        <f t="shared" si="19"/>
        <v>0</v>
      </c>
      <c r="AD82" s="292"/>
      <c r="AE82" s="292"/>
      <c r="AF82" s="292"/>
      <c r="AG82" s="214"/>
      <c r="AH82" s="292"/>
      <c r="AI82" s="292"/>
      <c r="AJ82" s="214"/>
      <c r="AK82" s="118">
        <f t="shared" si="20"/>
        <v>0</v>
      </c>
      <c r="AL82" s="292"/>
      <c r="AM82" s="292"/>
      <c r="AN82" s="292"/>
      <c r="AO82" s="214"/>
      <c r="AP82" s="292"/>
      <c r="AQ82" s="292"/>
      <c r="AR82" s="214"/>
      <c r="AS82" s="118">
        <f t="shared" si="21"/>
        <v>0</v>
      </c>
      <c r="AT82" s="116">
        <f t="shared" si="22"/>
        <v>14921</v>
      </c>
      <c r="AU82" s="167" t="s">
        <v>990</v>
      </c>
      <c r="AV82" s="139" t="s">
        <v>204</v>
      </c>
      <c r="AW82" s="203" t="s">
        <v>816</v>
      </c>
      <c r="AX82" s="142" t="s">
        <v>33</v>
      </c>
      <c r="AY82" s="137" t="s">
        <v>183</v>
      </c>
    </row>
    <row r="83" spans="1:51" s="70" customFormat="1" ht="51" customHeight="1">
      <c r="A83" s="291" t="s">
        <v>991</v>
      </c>
      <c r="B83" s="167" t="s">
        <v>992</v>
      </c>
      <c r="C83" s="111" t="s">
        <v>866</v>
      </c>
      <c r="D83" s="111" t="s">
        <v>40</v>
      </c>
      <c r="E83" s="112" t="s">
        <v>814</v>
      </c>
      <c r="F83" s="292"/>
      <c r="G83" s="292"/>
      <c r="H83" s="292"/>
      <c r="I83" s="214"/>
      <c r="J83" s="292"/>
      <c r="K83" s="292"/>
      <c r="L83" s="214"/>
      <c r="M83" s="118">
        <f t="shared" si="17"/>
        <v>0</v>
      </c>
      <c r="N83" s="292">
        <v>11000</v>
      </c>
      <c r="O83" s="292"/>
      <c r="P83" s="292"/>
      <c r="Q83" s="214"/>
      <c r="R83" s="292"/>
      <c r="S83" s="292"/>
      <c r="T83" s="214"/>
      <c r="U83" s="118">
        <f t="shared" si="18"/>
        <v>11000</v>
      </c>
      <c r="V83" s="292"/>
      <c r="W83" s="292"/>
      <c r="X83" s="292"/>
      <c r="Y83" s="214"/>
      <c r="Z83" s="292"/>
      <c r="AA83" s="292"/>
      <c r="AB83" s="214"/>
      <c r="AC83" s="118">
        <f t="shared" si="19"/>
        <v>0</v>
      </c>
      <c r="AD83" s="292"/>
      <c r="AE83" s="292"/>
      <c r="AF83" s="292"/>
      <c r="AG83" s="214"/>
      <c r="AH83" s="292"/>
      <c r="AI83" s="292"/>
      <c r="AJ83" s="214"/>
      <c r="AK83" s="118">
        <f t="shared" si="20"/>
        <v>0</v>
      </c>
      <c r="AL83" s="292"/>
      <c r="AM83" s="292"/>
      <c r="AN83" s="292"/>
      <c r="AO83" s="214"/>
      <c r="AP83" s="292"/>
      <c r="AQ83" s="292"/>
      <c r="AR83" s="214"/>
      <c r="AS83" s="118">
        <f t="shared" si="21"/>
        <v>0</v>
      </c>
      <c r="AT83" s="116">
        <f t="shared" si="22"/>
        <v>11000</v>
      </c>
      <c r="AU83" s="167" t="s">
        <v>992</v>
      </c>
      <c r="AV83" s="139" t="s">
        <v>794</v>
      </c>
      <c r="AW83" s="203" t="s">
        <v>993</v>
      </c>
      <c r="AX83" s="203"/>
      <c r="AY83" s="202"/>
    </row>
    <row r="84" spans="1:51" s="70" customFormat="1" ht="51" customHeight="1">
      <c r="A84" s="291" t="s">
        <v>994</v>
      </c>
      <c r="B84" s="167" t="s">
        <v>995</v>
      </c>
      <c r="C84" s="111" t="s">
        <v>863</v>
      </c>
      <c r="D84" s="111" t="s">
        <v>37</v>
      </c>
      <c r="E84" s="112" t="s">
        <v>814</v>
      </c>
      <c r="F84" s="292"/>
      <c r="G84" s="292"/>
      <c r="H84" s="292"/>
      <c r="I84" s="214"/>
      <c r="J84" s="292"/>
      <c r="K84" s="292"/>
      <c r="L84" s="214"/>
      <c r="M84" s="118">
        <f t="shared" si="17"/>
        <v>0</v>
      </c>
      <c r="N84" s="292">
        <v>31200</v>
      </c>
      <c r="O84" s="292"/>
      <c r="P84" s="292"/>
      <c r="Q84" s="214"/>
      <c r="R84" s="292"/>
      <c r="S84" s="292"/>
      <c r="T84" s="214"/>
      <c r="U84" s="118">
        <f t="shared" si="18"/>
        <v>31200</v>
      </c>
      <c r="V84" s="292"/>
      <c r="W84" s="292"/>
      <c r="X84" s="292"/>
      <c r="Y84" s="214"/>
      <c r="Z84" s="292"/>
      <c r="AA84" s="292"/>
      <c r="AB84" s="214"/>
      <c r="AC84" s="118">
        <f t="shared" si="19"/>
        <v>0</v>
      </c>
      <c r="AD84" s="292"/>
      <c r="AE84" s="292"/>
      <c r="AF84" s="292"/>
      <c r="AG84" s="214"/>
      <c r="AH84" s="292"/>
      <c r="AI84" s="292"/>
      <c r="AJ84" s="214"/>
      <c r="AK84" s="118">
        <f t="shared" si="20"/>
        <v>0</v>
      </c>
      <c r="AL84" s="292"/>
      <c r="AM84" s="292"/>
      <c r="AN84" s="292"/>
      <c r="AO84" s="214"/>
      <c r="AP84" s="292"/>
      <c r="AQ84" s="292"/>
      <c r="AR84" s="214"/>
      <c r="AS84" s="118">
        <f t="shared" si="21"/>
        <v>0</v>
      </c>
      <c r="AT84" s="116">
        <f t="shared" si="22"/>
        <v>31200</v>
      </c>
      <c r="AU84" s="167" t="s">
        <v>995</v>
      </c>
      <c r="AV84" s="139" t="s">
        <v>794</v>
      </c>
      <c r="AW84" s="203" t="s">
        <v>816</v>
      </c>
      <c r="AX84" s="203"/>
      <c r="AY84" s="202"/>
    </row>
    <row r="85" spans="1:51" s="70" customFormat="1" ht="38.25">
      <c r="A85" s="291" t="s">
        <v>996</v>
      </c>
      <c r="B85" s="167" t="s">
        <v>997</v>
      </c>
      <c r="C85" s="111" t="s">
        <v>837</v>
      </c>
      <c r="D85" s="111" t="s">
        <v>37</v>
      </c>
      <c r="E85" s="112" t="s">
        <v>814</v>
      </c>
      <c r="F85" s="292"/>
      <c r="G85" s="292"/>
      <c r="H85" s="292"/>
      <c r="I85" s="214"/>
      <c r="J85" s="292"/>
      <c r="K85" s="292"/>
      <c r="L85" s="214"/>
      <c r="M85" s="118">
        <f t="shared" si="17"/>
        <v>0</v>
      </c>
      <c r="N85" s="292"/>
      <c r="O85" s="292"/>
      <c r="P85" s="292"/>
      <c r="Q85" s="214"/>
      <c r="R85" s="292"/>
      <c r="S85" s="292"/>
      <c r="T85" s="214"/>
      <c r="U85" s="118">
        <f t="shared" si="18"/>
        <v>0</v>
      </c>
      <c r="V85" s="292">
        <v>25000</v>
      </c>
      <c r="W85" s="292"/>
      <c r="X85" s="292"/>
      <c r="Y85" s="214"/>
      <c r="Z85" s="292"/>
      <c r="AA85" s="292"/>
      <c r="AB85" s="214"/>
      <c r="AC85" s="118">
        <f t="shared" si="19"/>
        <v>25000</v>
      </c>
      <c r="AD85" s="292"/>
      <c r="AE85" s="292"/>
      <c r="AF85" s="292"/>
      <c r="AG85" s="214"/>
      <c r="AH85" s="292"/>
      <c r="AI85" s="292"/>
      <c r="AJ85" s="214"/>
      <c r="AK85" s="118">
        <f t="shared" si="20"/>
        <v>0</v>
      </c>
      <c r="AL85" s="292"/>
      <c r="AM85" s="292"/>
      <c r="AN85" s="292"/>
      <c r="AO85" s="214"/>
      <c r="AP85" s="292"/>
      <c r="AQ85" s="292"/>
      <c r="AR85" s="214"/>
      <c r="AS85" s="118">
        <f t="shared" si="21"/>
        <v>0</v>
      </c>
      <c r="AT85" s="116">
        <f t="shared" si="22"/>
        <v>25000</v>
      </c>
      <c r="AU85" s="325" t="s">
        <v>998</v>
      </c>
      <c r="AV85" s="139" t="s">
        <v>794</v>
      </c>
      <c r="AW85" s="203" t="s">
        <v>816</v>
      </c>
      <c r="AX85" s="203"/>
      <c r="AY85" s="202"/>
    </row>
    <row r="86" spans="1:51" s="70" customFormat="1" ht="25.5">
      <c r="A86" s="291" t="s">
        <v>999</v>
      </c>
      <c r="B86" s="167" t="s">
        <v>1000</v>
      </c>
      <c r="C86" s="111" t="s">
        <v>829</v>
      </c>
      <c r="D86" s="111" t="s">
        <v>37</v>
      </c>
      <c r="E86" s="112" t="s">
        <v>814</v>
      </c>
      <c r="F86" s="292"/>
      <c r="G86" s="292"/>
      <c r="H86" s="292"/>
      <c r="I86" s="214"/>
      <c r="J86" s="292"/>
      <c r="K86" s="292"/>
      <c r="L86" s="214"/>
      <c r="M86" s="118">
        <f t="shared" si="17"/>
        <v>0</v>
      </c>
      <c r="N86" s="292"/>
      <c r="O86" s="292"/>
      <c r="P86" s="292"/>
      <c r="Q86" s="214"/>
      <c r="R86" s="292"/>
      <c r="S86" s="292"/>
      <c r="T86" s="214"/>
      <c r="U86" s="118">
        <f t="shared" si="18"/>
        <v>0</v>
      </c>
      <c r="V86" s="292">
        <v>250000</v>
      </c>
      <c r="W86" s="292"/>
      <c r="X86" s="292"/>
      <c r="Y86" s="214"/>
      <c r="Z86" s="292"/>
      <c r="AA86" s="292"/>
      <c r="AB86" s="214"/>
      <c r="AC86" s="118">
        <f t="shared" si="19"/>
        <v>250000</v>
      </c>
      <c r="AD86" s="292"/>
      <c r="AE86" s="292"/>
      <c r="AF86" s="292"/>
      <c r="AG86" s="214"/>
      <c r="AH86" s="292"/>
      <c r="AI86" s="292"/>
      <c r="AJ86" s="214"/>
      <c r="AK86" s="118">
        <f t="shared" si="20"/>
        <v>0</v>
      </c>
      <c r="AL86" s="292"/>
      <c r="AM86" s="292"/>
      <c r="AN86" s="292"/>
      <c r="AO86" s="214"/>
      <c r="AP86" s="292"/>
      <c r="AQ86" s="292"/>
      <c r="AR86" s="214"/>
      <c r="AS86" s="118">
        <f t="shared" si="21"/>
        <v>0</v>
      </c>
      <c r="AT86" s="116">
        <f t="shared" si="22"/>
        <v>250000</v>
      </c>
      <c r="AU86" s="325" t="s">
        <v>1000</v>
      </c>
      <c r="AV86" s="139" t="s">
        <v>794</v>
      </c>
      <c r="AW86" s="203" t="s">
        <v>816</v>
      </c>
      <c r="AX86" s="203"/>
      <c r="AY86" s="202"/>
    </row>
    <row r="87" spans="1:51" s="70" customFormat="1" ht="51">
      <c r="A87" s="291" t="s">
        <v>1001</v>
      </c>
      <c r="B87" s="167" t="s">
        <v>1002</v>
      </c>
      <c r="C87" s="111" t="s">
        <v>866</v>
      </c>
      <c r="D87" s="111" t="s">
        <v>37</v>
      </c>
      <c r="E87" s="112" t="s">
        <v>814</v>
      </c>
      <c r="F87" s="292"/>
      <c r="G87" s="292"/>
      <c r="H87" s="292"/>
      <c r="I87" s="214"/>
      <c r="J87" s="292"/>
      <c r="K87" s="292"/>
      <c r="L87" s="214"/>
      <c r="M87" s="118">
        <f t="shared" si="17"/>
        <v>0</v>
      </c>
      <c r="N87" s="292"/>
      <c r="O87" s="292"/>
      <c r="P87" s="292"/>
      <c r="Q87" s="214"/>
      <c r="R87" s="292"/>
      <c r="S87" s="292"/>
      <c r="T87" s="214"/>
      <c r="U87" s="118">
        <f t="shared" si="18"/>
        <v>0</v>
      </c>
      <c r="V87" s="292">
        <v>21000</v>
      </c>
      <c r="W87" s="292"/>
      <c r="X87" s="292"/>
      <c r="Y87" s="214"/>
      <c r="Z87" s="292"/>
      <c r="AA87" s="292"/>
      <c r="AB87" s="214"/>
      <c r="AC87" s="118">
        <f t="shared" si="19"/>
        <v>21000</v>
      </c>
      <c r="AD87" s="292"/>
      <c r="AE87" s="292"/>
      <c r="AF87" s="292"/>
      <c r="AG87" s="214"/>
      <c r="AH87" s="292"/>
      <c r="AI87" s="292"/>
      <c r="AJ87" s="214"/>
      <c r="AK87" s="118">
        <f t="shared" si="20"/>
        <v>0</v>
      </c>
      <c r="AL87" s="292"/>
      <c r="AM87" s="292"/>
      <c r="AN87" s="292"/>
      <c r="AO87" s="214"/>
      <c r="AP87" s="292"/>
      <c r="AQ87" s="292"/>
      <c r="AR87" s="214"/>
      <c r="AS87" s="118">
        <f t="shared" si="21"/>
        <v>0</v>
      </c>
      <c r="AT87" s="116">
        <f t="shared" si="22"/>
        <v>21000</v>
      </c>
      <c r="AU87" s="325" t="s">
        <v>1003</v>
      </c>
      <c r="AV87" s="139" t="s">
        <v>794</v>
      </c>
      <c r="AW87" s="203" t="s">
        <v>816</v>
      </c>
      <c r="AX87" s="203"/>
      <c r="AY87" s="202"/>
    </row>
    <row r="88" spans="1:51" s="70" customFormat="1" ht="51">
      <c r="A88" s="291" t="s">
        <v>1004</v>
      </c>
      <c r="B88" s="167" t="s">
        <v>1005</v>
      </c>
      <c r="C88" s="111" t="s">
        <v>866</v>
      </c>
      <c r="D88" s="111" t="s">
        <v>37</v>
      </c>
      <c r="E88" s="112" t="s">
        <v>814</v>
      </c>
      <c r="F88" s="292"/>
      <c r="G88" s="292"/>
      <c r="H88" s="292"/>
      <c r="I88" s="214"/>
      <c r="J88" s="292"/>
      <c r="K88" s="292"/>
      <c r="L88" s="214"/>
      <c r="M88" s="118">
        <f t="shared" si="17"/>
        <v>0</v>
      </c>
      <c r="N88" s="292"/>
      <c r="O88" s="292"/>
      <c r="P88" s="292"/>
      <c r="Q88" s="214"/>
      <c r="R88" s="292"/>
      <c r="S88" s="292"/>
      <c r="T88" s="214"/>
      <c r="U88" s="118">
        <f t="shared" si="18"/>
        <v>0</v>
      </c>
      <c r="V88" s="292">
        <v>3550</v>
      </c>
      <c r="W88" s="292"/>
      <c r="X88" s="292"/>
      <c r="Y88" s="214"/>
      <c r="Z88" s="292"/>
      <c r="AA88" s="292"/>
      <c r="AB88" s="214"/>
      <c r="AC88" s="118">
        <f t="shared" si="19"/>
        <v>3550</v>
      </c>
      <c r="AD88" s="292"/>
      <c r="AE88" s="292"/>
      <c r="AF88" s="292"/>
      <c r="AG88" s="214"/>
      <c r="AH88" s="292"/>
      <c r="AI88" s="292"/>
      <c r="AJ88" s="214"/>
      <c r="AK88" s="118">
        <f t="shared" si="20"/>
        <v>0</v>
      </c>
      <c r="AL88" s="292"/>
      <c r="AM88" s="292"/>
      <c r="AN88" s="292"/>
      <c r="AO88" s="214"/>
      <c r="AP88" s="292"/>
      <c r="AQ88" s="292"/>
      <c r="AR88" s="214"/>
      <c r="AS88" s="118">
        <f t="shared" si="21"/>
        <v>0</v>
      </c>
      <c r="AT88" s="116">
        <f t="shared" si="22"/>
        <v>3550</v>
      </c>
      <c r="AU88" s="325" t="s">
        <v>1006</v>
      </c>
      <c r="AV88" s="139" t="s">
        <v>794</v>
      </c>
      <c r="AW88" s="203" t="s">
        <v>816</v>
      </c>
      <c r="AX88" s="203"/>
      <c r="AY88" s="202"/>
    </row>
    <row r="89" spans="1:51" s="70" customFormat="1" ht="51" customHeight="1">
      <c r="A89" s="291" t="s">
        <v>1007</v>
      </c>
      <c r="B89" s="167" t="s">
        <v>1008</v>
      </c>
      <c r="C89" s="111" t="s">
        <v>863</v>
      </c>
      <c r="D89" s="111" t="s">
        <v>27</v>
      </c>
      <c r="E89" s="112" t="s">
        <v>814</v>
      </c>
      <c r="F89" s="292">
        <v>18000</v>
      </c>
      <c r="G89" s="292"/>
      <c r="H89" s="292"/>
      <c r="I89" s="214"/>
      <c r="J89" s="292"/>
      <c r="K89" s="292"/>
      <c r="L89" s="214"/>
      <c r="M89" s="118">
        <f t="shared" si="17"/>
        <v>18000</v>
      </c>
      <c r="N89" s="292"/>
      <c r="O89" s="292"/>
      <c r="P89" s="292"/>
      <c r="Q89" s="214"/>
      <c r="R89" s="292"/>
      <c r="S89" s="292"/>
      <c r="T89" s="214"/>
      <c r="U89" s="118">
        <f t="shared" si="18"/>
        <v>0</v>
      </c>
      <c r="V89" s="292"/>
      <c r="W89" s="292"/>
      <c r="X89" s="292"/>
      <c r="Y89" s="214"/>
      <c r="Z89" s="292"/>
      <c r="AA89" s="292"/>
      <c r="AB89" s="214"/>
      <c r="AC89" s="118">
        <f t="shared" si="19"/>
        <v>0</v>
      </c>
      <c r="AD89" s="292"/>
      <c r="AE89" s="292"/>
      <c r="AF89" s="292"/>
      <c r="AG89" s="214"/>
      <c r="AH89" s="292"/>
      <c r="AI89" s="292"/>
      <c r="AJ89" s="214"/>
      <c r="AK89" s="118">
        <f t="shared" si="20"/>
        <v>0</v>
      </c>
      <c r="AL89" s="292"/>
      <c r="AM89" s="292"/>
      <c r="AN89" s="292"/>
      <c r="AO89" s="214"/>
      <c r="AP89" s="292"/>
      <c r="AQ89" s="292"/>
      <c r="AR89" s="214"/>
      <c r="AS89" s="118">
        <f t="shared" si="21"/>
        <v>0</v>
      </c>
      <c r="AT89" s="116">
        <f t="shared" si="22"/>
        <v>18000</v>
      </c>
      <c r="AU89" s="325" t="s">
        <v>1009</v>
      </c>
      <c r="AV89" s="139" t="s">
        <v>196</v>
      </c>
      <c r="AW89" s="203" t="s">
        <v>816</v>
      </c>
      <c r="AX89" s="142" t="s">
        <v>33</v>
      </c>
      <c r="AY89" s="137" t="s">
        <v>183</v>
      </c>
    </row>
    <row r="90" spans="1:51" s="70" customFormat="1" ht="51" customHeight="1">
      <c r="A90" s="291" t="s">
        <v>1010</v>
      </c>
      <c r="B90" s="167" t="s">
        <v>1011</v>
      </c>
      <c r="C90" s="111" t="s">
        <v>1012</v>
      </c>
      <c r="D90" s="111" t="s">
        <v>37</v>
      </c>
      <c r="E90" s="112" t="s">
        <v>814</v>
      </c>
      <c r="F90" s="292"/>
      <c r="G90" s="292"/>
      <c r="H90" s="292"/>
      <c r="I90" s="214"/>
      <c r="J90" s="292"/>
      <c r="K90" s="292"/>
      <c r="L90" s="214"/>
      <c r="M90" s="118">
        <f t="shared" si="17"/>
        <v>0</v>
      </c>
      <c r="N90" s="292"/>
      <c r="O90" s="292"/>
      <c r="P90" s="292"/>
      <c r="Q90" s="214"/>
      <c r="R90" s="292"/>
      <c r="S90" s="292"/>
      <c r="T90" s="214"/>
      <c r="U90" s="118">
        <f t="shared" si="18"/>
        <v>0</v>
      </c>
      <c r="V90" s="292">
        <v>13000</v>
      </c>
      <c r="W90" s="292"/>
      <c r="X90" s="292"/>
      <c r="Y90" s="214"/>
      <c r="Z90" s="292"/>
      <c r="AA90" s="292"/>
      <c r="AB90" s="214"/>
      <c r="AC90" s="118">
        <f t="shared" si="19"/>
        <v>13000</v>
      </c>
      <c r="AD90" s="292"/>
      <c r="AE90" s="292"/>
      <c r="AF90" s="292"/>
      <c r="AG90" s="214"/>
      <c r="AH90" s="292"/>
      <c r="AI90" s="292"/>
      <c r="AJ90" s="214"/>
      <c r="AK90" s="118">
        <f t="shared" si="20"/>
        <v>0</v>
      </c>
      <c r="AL90" s="292"/>
      <c r="AM90" s="292"/>
      <c r="AN90" s="292"/>
      <c r="AO90" s="214"/>
      <c r="AP90" s="292"/>
      <c r="AQ90" s="292"/>
      <c r="AR90" s="214"/>
      <c r="AS90" s="118">
        <f t="shared" si="21"/>
        <v>0</v>
      </c>
      <c r="AT90" s="116">
        <f t="shared" si="22"/>
        <v>13000</v>
      </c>
      <c r="AU90" s="326" t="s">
        <v>1013</v>
      </c>
      <c r="AV90" s="327" t="s">
        <v>734</v>
      </c>
      <c r="AW90" s="203" t="s">
        <v>816</v>
      </c>
      <c r="AX90" s="142" t="s">
        <v>33</v>
      </c>
      <c r="AY90" s="137" t="s">
        <v>183</v>
      </c>
    </row>
    <row r="91" spans="1:51" s="70" customFormat="1" ht="51" customHeight="1">
      <c r="A91" s="291" t="s">
        <v>1014</v>
      </c>
      <c r="B91" s="301" t="s">
        <v>1015</v>
      </c>
      <c r="C91" s="111" t="s">
        <v>837</v>
      </c>
      <c r="D91" s="111" t="s">
        <v>37</v>
      </c>
      <c r="E91" s="112" t="s">
        <v>793</v>
      </c>
      <c r="F91" s="292"/>
      <c r="G91" s="292"/>
      <c r="H91" s="292"/>
      <c r="I91" s="214"/>
      <c r="J91" s="292"/>
      <c r="K91" s="292"/>
      <c r="L91" s="214"/>
      <c r="M91" s="118">
        <f t="shared" si="17"/>
        <v>0</v>
      </c>
      <c r="N91" s="292">
        <v>18000</v>
      </c>
      <c r="O91" s="292"/>
      <c r="P91" s="292"/>
      <c r="Q91" s="214"/>
      <c r="R91" s="292"/>
      <c r="S91" s="292"/>
      <c r="T91" s="214"/>
      <c r="U91" s="118">
        <f t="shared" si="18"/>
        <v>18000</v>
      </c>
      <c r="V91" s="292"/>
      <c r="W91" s="292"/>
      <c r="X91" s="292"/>
      <c r="Y91" s="214"/>
      <c r="Z91" s="292"/>
      <c r="AA91" s="292"/>
      <c r="AB91" s="214"/>
      <c r="AC91" s="118">
        <f t="shared" si="19"/>
        <v>0</v>
      </c>
      <c r="AD91" s="292"/>
      <c r="AE91" s="292"/>
      <c r="AF91" s="292"/>
      <c r="AG91" s="214"/>
      <c r="AH91" s="292"/>
      <c r="AI91" s="292"/>
      <c r="AJ91" s="214"/>
      <c r="AK91" s="118">
        <f t="shared" si="20"/>
        <v>0</v>
      </c>
      <c r="AL91" s="292"/>
      <c r="AM91" s="292"/>
      <c r="AN91" s="292"/>
      <c r="AO91" s="214"/>
      <c r="AP91" s="292"/>
      <c r="AQ91" s="292"/>
      <c r="AR91" s="214"/>
      <c r="AS91" s="118">
        <f t="shared" si="21"/>
        <v>0</v>
      </c>
      <c r="AT91" s="116">
        <f t="shared" si="22"/>
        <v>18000</v>
      </c>
      <c r="AU91" s="301" t="s">
        <v>1016</v>
      </c>
      <c r="AV91" s="139" t="s">
        <v>794</v>
      </c>
      <c r="AW91" s="203" t="s">
        <v>795</v>
      </c>
      <c r="AX91" s="203"/>
      <c r="AY91" s="202"/>
    </row>
    <row r="92" spans="1:51" s="70" customFormat="1" ht="51" customHeight="1">
      <c r="A92" s="291" t="s">
        <v>1017</v>
      </c>
      <c r="B92" s="167" t="s">
        <v>1018</v>
      </c>
      <c r="C92" s="111" t="s">
        <v>863</v>
      </c>
      <c r="D92" s="111" t="s">
        <v>37</v>
      </c>
      <c r="E92" s="112" t="s">
        <v>793</v>
      </c>
      <c r="F92" s="292"/>
      <c r="G92" s="292"/>
      <c r="H92" s="292"/>
      <c r="I92" s="214"/>
      <c r="J92" s="292"/>
      <c r="K92" s="292"/>
      <c r="L92" s="214"/>
      <c r="M92" s="118">
        <f t="shared" si="17"/>
        <v>0</v>
      </c>
      <c r="N92" s="292">
        <v>14000</v>
      </c>
      <c r="O92" s="292"/>
      <c r="P92" s="292"/>
      <c r="Q92" s="214"/>
      <c r="R92" s="292"/>
      <c r="S92" s="292"/>
      <c r="T92" s="214"/>
      <c r="U92" s="118">
        <f t="shared" si="18"/>
        <v>14000</v>
      </c>
      <c r="V92" s="292">
        <v>14000</v>
      </c>
      <c r="W92" s="292"/>
      <c r="X92" s="292"/>
      <c r="Y92" s="214"/>
      <c r="Z92" s="292"/>
      <c r="AA92" s="292"/>
      <c r="AB92" s="214"/>
      <c r="AC92" s="118">
        <f t="shared" si="19"/>
        <v>14000</v>
      </c>
      <c r="AD92" s="292"/>
      <c r="AE92" s="292"/>
      <c r="AF92" s="292"/>
      <c r="AG92" s="214"/>
      <c r="AH92" s="292"/>
      <c r="AI92" s="292"/>
      <c r="AJ92" s="214"/>
      <c r="AK92" s="118">
        <f t="shared" si="20"/>
        <v>0</v>
      </c>
      <c r="AL92" s="292"/>
      <c r="AM92" s="292"/>
      <c r="AN92" s="292"/>
      <c r="AO92" s="214"/>
      <c r="AP92" s="292"/>
      <c r="AQ92" s="292"/>
      <c r="AR92" s="214"/>
      <c r="AS92" s="118">
        <f t="shared" si="21"/>
        <v>0</v>
      </c>
      <c r="AT92" s="116">
        <f t="shared" si="22"/>
        <v>28000</v>
      </c>
      <c r="AU92" s="167" t="s">
        <v>1019</v>
      </c>
      <c r="AV92" s="139" t="s">
        <v>158</v>
      </c>
      <c r="AW92" s="203" t="s">
        <v>795</v>
      </c>
      <c r="AX92" s="203"/>
      <c r="AY92" s="202"/>
    </row>
    <row r="93" spans="1:51" s="70" customFormat="1" ht="51" customHeight="1">
      <c r="A93" s="291" t="s">
        <v>1020</v>
      </c>
      <c r="B93" s="167" t="s">
        <v>1021</v>
      </c>
      <c r="C93" s="111" t="s">
        <v>866</v>
      </c>
      <c r="D93" s="111" t="s">
        <v>37</v>
      </c>
      <c r="E93" s="112" t="s">
        <v>793</v>
      </c>
      <c r="F93" s="292"/>
      <c r="G93" s="292"/>
      <c r="H93" s="292"/>
      <c r="I93" s="214"/>
      <c r="J93" s="292"/>
      <c r="K93" s="292"/>
      <c r="L93" s="214"/>
      <c r="M93" s="118">
        <f t="shared" si="17"/>
        <v>0</v>
      </c>
      <c r="N93" s="292"/>
      <c r="O93" s="292"/>
      <c r="P93" s="292"/>
      <c r="Q93" s="214"/>
      <c r="R93" s="292"/>
      <c r="S93" s="292"/>
      <c r="T93" s="214"/>
      <c r="U93" s="118">
        <f t="shared" si="18"/>
        <v>0</v>
      </c>
      <c r="V93" s="292">
        <v>41500</v>
      </c>
      <c r="W93" s="292"/>
      <c r="X93" s="292"/>
      <c r="Y93" s="214"/>
      <c r="Z93" s="292"/>
      <c r="AA93" s="292"/>
      <c r="AB93" s="214"/>
      <c r="AC93" s="118">
        <f t="shared" si="19"/>
        <v>41500</v>
      </c>
      <c r="AD93" s="292"/>
      <c r="AE93" s="292"/>
      <c r="AF93" s="292"/>
      <c r="AG93" s="214"/>
      <c r="AH93" s="292"/>
      <c r="AI93" s="292"/>
      <c r="AJ93" s="214"/>
      <c r="AK93" s="118">
        <f t="shared" si="20"/>
        <v>0</v>
      </c>
      <c r="AL93" s="292"/>
      <c r="AM93" s="292"/>
      <c r="AN93" s="292"/>
      <c r="AO93" s="214"/>
      <c r="AP93" s="292"/>
      <c r="AQ93" s="292"/>
      <c r="AR93" s="214"/>
      <c r="AS93" s="118">
        <f t="shared" si="21"/>
        <v>0</v>
      </c>
      <c r="AT93" s="116">
        <f t="shared" si="22"/>
        <v>41500</v>
      </c>
      <c r="AU93" s="167" t="s">
        <v>1021</v>
      </c>
      <c r="AV93" s="139" t="s">
        <v>794</v>
      </c>
      <c r="AW93" s="203" t="s">
        <v>795</v>
      </c>
      <c r="AX93" s="203"/>
      <c r="AY93" s="202"/>
    </row>
    <row r="94" spans="1:51" s="70" customFormat="1" ht="51" customHeight="1">
      <c r="A94" s="291" t="s">
        <v>1022</v>
      </c>
      <c r="B94" s="167" t="s">
        <v>1023</v>
      </c>
      <c r="C94" s="111" t="s">
        <v>820</v>
      </c>
      <c r="D94" s="111" t="s">
        <v>37</v>
      </c>
      <c r="E94" s="112" t="s">
        <v>793</v>
      </c>
      <c r="F94" s="292"/>
      <c r="G94" s="292"/>
      <c r="H94" s="292"/>
      <c r="I94" s="214"/>
      <c r="J94" s="292"/>
      <c r="K94" s="292"/>
      <c r="L94" s="214"/>
      <c r="M94" s="118">
        <f t="shared" si="17"/>
        <v>0</v>
      </c>
      <c r="N94" s="292"/>
      <c r="O94" s="292"/>
      <c r="P94" s="292"/>
      <c r="Q94" s="214"/>
      <c r="R94" s="292"/>
      <c r="S94" s="292"/>
      <c r="T94" s="214"/>
      <c r="U94" s="118">
        <f t="shared" si="18"/>
        <v>0</v>
      </c>
      <c r="V94" s="292">
        <v>31500</v>
      </c>
      <c r="W94" s="292"/>
      <c r="X94" s="292"/>
      <c r="Y94" s="214"/>
      <c r="Z94" s="292"/>
      <c r="AA94" s="292"/>
      <c r="AB94" s="214"/>
      <c r="AC94" s="118">
        <f t="shared" si="19"/>
        <v>31500</v>
      </c>
      <c r="AD94" s="292"/>
      <c r="AE94" s="292"/>
      <c r="AF94" s="292"/>
      <c r="AG94" s="214"/>
      <c r="AH94" s="292"/>
      <c r="AI94" s="292"/>
      <c r="AJ94" s="214"/>
      <c r="AK94" s="118">
        <f t="shared" si="20"/>
        <v>0</v>
      </c>
      <c r="AL94" s="292"/>
      <c r="AM94" s="292"/>
      <c r="AN94" s="292"/>
      <c r="AO94" s="214"/>
      <c r="AP94" s="292"/>
      <c r="AQ94" s="292"/>
      <c r="AR94" s="214"/>
      <c r="AS94" s="118">
        <f t="shared" si="21"/>
        <v>0</v>
      </c>
      <c r="AT94" s="116">
        <f t="shared" si="22"/>
        <v>31500</v>
      </c>
      <c r="AU94" s="167" t="s">
        <v>1024</v>
      </c>
      <c r="AV94" s="139" t="s">
        <v>794</v>
      </c>
      <c r="AW94" s="203" t="s">
        <v>795</v>
      </c>
      <c r="AX94" s="203"/>
      <c r="AY94" s="202"/>
    </row>
    <row r="95" spans="1:51" s="70" customFormat="1" ht="60.95" customHeight="1">
      <c r="A95" s="291" t="s">
        <v>1025</v>
      </c>
      <c r="B95" s="167" t="s">
        <v>1026</v>
      </c>
      <c r="C95" s="111" t="s">
        <v>826</v>
      </c>
      <c r="D95" s="111" t="s">
        <v>40</v>
      </c>
      <c r="E95" s="112" t="s">
        <v>1027</v>
      </c>
      <c r="F95" s="292"/>
      <c r="G95" s="292"/>
      <c r="H95" s="292"/>
      <c r="I95" s="214"/>
      <c r="J95" s="292"/>
      <c r="K95" s="292"/>
      <c r="L95" s="214"/>
      <c r="M95" s="118">
        <f t="shared" si="17"/>
        <v>0</v>
      </c>
      <c r="N95" s="292">
        <v>8500</v>
      </c>
      <c r="O95" s="292"/>
      <c r="P95" s="292"/>
      <c r="Q95" s="214"/>
      <c r="R95" s="292"/>
      <c r="S95" s="292"/>
      <c r="T95" s="214"/>
      <c r="U95" s="118">
        <f t="shared" si="18"/>
        <v>8500</v>
      </c>
      <c r="V95" s="292"/>
      <c r="W95" s="292"/>
      <c r="X95" s="292"/>
      <c r="Y95" s="214"/>
      <c r="Z95" s="292"/>
      <c r="AA95" s="292"/>
      <c r="AB95" s="214"/>
      <c r="AC95" s="118">
        <f t="shared" si="19"/>
        <v>0</v>
      </c>
      <c r="AD95" s="292"/>
      <c r="AE95" s="292"/>
      <c r="AF95" s="292"/>
      <c r="AG95" s="214"/>
      <c r="AH95" s="292"/>
      <c r="AI95" s="292"/>
      <c r="AJ95" s="214"/>
      <c r="AK95" s="118">
        <f t="shared" si="20"/>
        <v>0</v>
      </c>
      <c r="AL95" s="292"/>
      <c r="AM95" s="292"/>
      <c r="AN95" s="292"/>
      <c r="AO95" s="214"/>
      <c r="AP95" s="292"/>
      <c r="AQ95" s="292"/>
      <c r="AR95" s="214"/>
      <c r="AS95" s="118">
        <f t="shared" si="21"/>
        <v>0</v>
      </c>
      <c r="AT95" s="116">
        <f t="shared" si="22"/>
        <v>8500</v>
      </c>
      <c r="AU95" s="193" t="s">
        <v>1028</v>
      </c>
      <c r="AV95" s="139" t="s">
        <v>794</v>
      </c>
      <c r="AW95" s="203" t="s">
        <v>1029</v>
      </c>
      <c r="AX95" s="203"/>
      <c r="AY95" s="202"/>
    </row>
    <row r="96" spans="1:51" s="70" customFormat="1" ht="51" customHeight="1">
      <c r="A96" s="291" t="s">
        <v>1030</v>
      </c>
      <c r="B96" s="167" t="s">
        <v>1031</v>
      </c>
      <c r="C96" s="111" t="s">
        <v>826</v>
      </c>
      <c r="D96" s="111" t="s">
        <v>37</v>
      </c>
      <c r="E96" s="112" t="s">
        <v>1027</v>
      </c>
      <c r="F96" s="292"/>
      <c r="G96" s="292"/>
      <c r="H96" s="292"/>
      <c r="I96" s="214"/>
      <c r="J96" s="292"/>
      <c r="K96" s="292"/>
      <c r="L96" s="214"/>
      <c r="M96" s="118">
        <f t="shared" si="17"/>
        <v>0</v>
      </c>
      <c r="N96" s="292"/>
      <c r="O96" s="292"/>
      <c r="P96" s="292"/>
      <c r="Q96" s="214"/>
      <c r="R96" s="292"/>
      <c r="S96" s="292"/>
      <c r="T96" s="214"/>
      <c r="U96" s="118">
        <f t="shared" si="18"/>
        <v>0</v>
      </c>
      <c r="V96" s="292">
        <v>45000</v>
      </c>
      <c r="W96" s="292"/>
      <c r="X96" s="292"/>
      <c r="Y96" s="214"/>
      <c r="Z96" s="292"/>
      <c r="AA96" s="292"/>
      <c r="AB96" s="214"/>
      <c r="AC96" s="118">
        <f t="shared" si="19"/>
        <v>45000</v>
      </c>
      <c r="AD96" s="292"/>
      <c r="AE96" s="292"/>
      <c r="AF96" s="292"/>
      <c r="AG96" s="214"/>
      <c r="AH96" s="292"/>
      <c r="AI96" s="292"/>
      <c r="AJ96" s="214"/>
      <c r="AK96" s="118">
        <f t="shared" si="20"/>
        <v>0</v>
      </c>
      <c r="AL96" s="292"/>
      <c r="AM96" s="292"/>
      <c r="AN96" s="292"/>
      <c r="AO96" s="214"/>
      <c r="AP96" s="292"/>
      <c r="AQ96" s="292"/>
      <c r="AR96" s="214"/>
      <c r="AS96" s="118">
        <f t="shared" si="21"/>
        <v>0</v>
      </c>
      <c r="AT96" s="116">
        <f t="shared" si="22"/>
        <v>45000</v>
      </c>
      <c r="AU96" s="193" t="s">
        <v>1032</v>
      </c>
      <c r="AV96" s="139" t="s">
        <v>794</v>
      </c>
      <c r="AW96" s="203" t="s">
        <v>1033</v>
      </c>
      <c r="AX96" s="203"/>
      <c r="AY96" s="202"/>
    </row>
    <row r="97" spans="1:51" s="70" customFormat="1" ht="51" customHeight="1">
      <c r="A97" s="291" t="s">
        <v>1034</v>
      </c>
      <c r="B97" s="167" t="s">
        <v>1035</v>
      </c>
      <c r="C97" s="111" t="s">
        <v>826</v>
      </c>
      <c r="D97" s="111" t="s">
        <v>37</v>
      </c>
      <c r="E97" s="112" t="s">
        <v>1027</v>
      </c>
      <c r="F97" s="292"/>
      <c r="G97" s="292"/>
      <c r="H97" s="292"/>
      <c r="I97" s="214"/>
      <c r="J97" s="292"/>
      <c r="K97" s="292"/>
      <c r="L97" s="214"/>
      <c r="M97" s="118">
        <f t="shared" si="17"/>
        <v>0</v>
      </c>
      <c r="N97" s="292">
        <v>15000</v>
      </c>
      <c r="O97" s="292"/>
      <c r="P97" s="292"/>
      <c r="Q97" s="214"/>
      <c r="R97" s="292"/>
      <c r="S97" s="292"/>
      <c r="T97" s="214"/>
      <c r="U97" s="118">
        <f t="shared" si="18"/>
        <v>15000</v>
      </c>
      <c r="V97" s="292">
        <v>15000</v>
      </c>
      <c r="W97" s="292"/>
      <c r="X97" s="292"/>
      <c r="Y97" s="214"/>
      <c r="Z97" s="292"/>
      <c r="AA97" s="292"/>
      <c r="AB97" s="214"/>
      <c r="AC97" s="118">
        <f t="shared" si="19"/>
        <v>15000</v>
      </c>
      <c r="AD97" s="292"/>
      <c r="AE97" s="292"/>
      <c r="AF97" s="292"/>
      <c r="AG97" s="214"/>
      <c r="AH97" s="292"/>
      <c r="AI97" s="292"/>
      <c r="AJ97" s="214"/>
      <c r="AK97" s="118">
        <f t="shared" si="20"/>
        <v>0</v>
      </c>
      <c r="AL97" s="292"/>
      <c r="AM97" s="292"/>
      <c r="AN97" s="292"/>
      <c r="AO97" s="214"/>
      <c r="AP97" s="292"/>
      <c r="AQ97" s="292"/>
      <c r="AR97" s="214"/>
      <c r="AS97" s="118">
        <f t="shared" si="21"/>
        <v>0</v>
      </c>
      <c r="AT97" s="116">
        <f t="shared" si="22"/>
        <v>30000</v>
      </c>
      <c r="AU97" s="167" t="s">
        <v>1036</v>
      </c>
      <c r="AV97" s="139" t="s">
        <v>794</v>
      </c>
      <c r="AW97" s="203" t="s">
        <v>1037</v>
      </c>
      <c r="AX97" s="203"/>
      <c r="AY97" s="202"/>
    </row>
    <row r="98" spans="1:51" s="70" customFormat="1" ht="25.5">
      <c r="A98" s="291" t="s">
        <v>1038</v>
      </c>
      <c r="B98" s="167" t="s">
        <v>1039</v>
      </c>
      <c r="C98" s="111" t="s">
        <v>837</v>
      </c>
      <c r="D98" s="111" t="s">
        <v>37</v>
      </c>
      <c r="E98" s="112" t="s">
        <v>1027</v>
      </c>
      <c r="F98" s="292"/>
      <c r="G98" s="292"/>
      <c r="H98" s="292"/>
      <c r="I98" s="214"/>
      <c r="J98" s="292"/>
      <c r="K98" s="292"/>
      <c r="L98" s="214"/>
      <c r="M98" s="118">
        <f t="shared" si="17"/>
        <v>0</v>
      </c>
      <c r="N98" s="292"/>
      <c r="O98" s="292"/>
      <c r="P98" s="292"/>
      <c r="Q98" s="214"/>
      <c r="R98" s="292"/>
      <c r="S98" s="292"/>
      <c r="T98" s="214"/>
      <c r="U98" s="118">
        <f t="shared" si="18"/>
        <v>0</v>
      </c>
      <c r="V98" s="292">
        <v>2000</v>
      </c>
      <c r="W98" s="292"/>
      <c r="X98" s="292"/>
      <c r="Y98" s="214"/>
      <c r="Z98" s="292"/>
      <c r="AA98" s="292"/>
      <c r="AB98" s="214"/>
      <c r="AC98" s="118">
        <f t="shared" si="19"/>
        <v>2000</v>
      </c>
      <c r="AD98" s="292"/>
      <c r="AE98" s="292"/>
      <c r="AF98" s="292"/>
      <c r="AG98" s="214"/>
      <c r="AH98" s="292"/>
      <c r="AI98" s="292"/>
      <c r="AJ98" s="214"/>
      <c r="AK98" s="118">
        <f t="shared" si="20"/>
        <v>0</v>
      </c>
      <c r="AL98" s="292"/>
      <c r="AM98" s="292"/>
      <c r="AN98" s="292"/>
      <c r="AO98" s="214"/>
      <c r="AP98" s="292"/>
      <c r="AQ98" s="292"/>
      <c r="AR98" s="214"/>
      <c r="AS98" s="118">
        <f t="shared" si="21"/>
        <v>0</v>
      </c>
      <c r="AT98" s="116">
        <f t="shared" si="22"/>
        <v>2000</v>
      </c>
      <c r="AU98" s="193" t="s">
        <v>1040</v>
      </c>
      <c r="AV98" s="139" t="s">
        <v>794</v>
      </c>
      <c r="AW98" s="203" t="s">
        <v>1029</v>
      </c>
      <c r="AX98" s="203"/>
      <c r="AY98" s="202"/>
    </row>
    <row r="99" spans="1:51" s="70" customFormat="1" ht="51">
      <c r="A99" s="291" t="s">
        <v>1041</v>
      </c>
      <c r="B99" s="167" t="s">
        <v>1042</v>
      </c>
      <c r="C99" s="111" t="s">
        <v>837</v>
      </c>
      <c r="D99" s="111" t="s">
        <v>40</v>
      </c>
      <c r="E99" s="112" t="s">
        <v>1027</v>
      </c>
      <c r="F99" s="292"/>
      <c r="G99" s="292"/>
      <c r="H99" s="292"/>
      <c r="I99" s="214"/>
      <c r="J99" s="292"/>
      <c r="K99" s="292"/>
      <c r="L99" s="214"/>
      <c r="M99" s="118">
        <f t="shared" si="17"/>
        <v>0</v>
      </c>
      <c r="N99" s="292"/>
      <c r="O99" s="292"/>
      <c r="P99" s="292"/>
      <c r="Q99" s="214"/>
      <c r="R99" s="292"/>
      <c r="S99" s="292"/>
      <c r="T99" s="214"/>
      <c r="U99" s="118">
        <f t="shared" si="18"/>
        <v>0</v>
      </c>
      <c r="V99" s="292">
        <v>1000</v>
      </c>
      <c r="W99" s="292"/>
      <c r="X99" s="292"/>
      <c r="Y99" s="214"/>
      <c r="Z99" s="292"/>
      <c r="AA99" s="292"/>
      <c r="AB99" s="214"/>
      <c r="AC99" s="118">
        <f t="shared" si="19"/>
        <v>1000</v>
      </c>
      <c r="AD99" s="292"/>
      <c r="AE99" s="292"/>
      <c r="AF99" s="292"/>
      <c r="AG99" s="214"/>
      <c r="AH99" s="292"/>
      <c r="AI99" s="292"/>
      <c r="AJ99" s="214"/>
      <c r="AK99" s="118">
        <f t="shared" si="20"/>
        <v>0</v>
      </c>
      <c r="AL99" s="292"/>
      <c r="AM99" s="292"/>
      <c r="AN99" s="292"/>
      <c r="AO99" s="214"/>
      <c r="AP99" s="292"/>
      <c r="AQ99" s="292"/>
      <c r="AR99" s="214"/>
      <c r="AS99" s="118">
        <f t="shared" si="21"/>
        <v>0</v>
      </c>
      <c r="AT99" s="116">
        <f t="shared" si="22"/>
        <v>1000</v>
      </c>
      <c r="AU99" s="193" t="s">
        <v>1043</v>
      </c>
      <c r="AV99" s="139" t="s">
        <v>794</v>
      </c>
      <c r="AW99" s="203" t="s">
        <v>1037</v>
      </c>
      <c r="AX99" s="203"/>
      <c r="AY99" s="202"/>
    </row>
    <row r="100" spans="1:51" s="70" customFormat="1" ht="51">
      <c r="A100" s="291" t="s">
        <v>1044</v>
      </c>
      <c r="B100" s="167" t="s">
        <v>1045</v>
      </c>
      <c r="C100" s="111" t="s">
        <v>837</v>
      </c>
      <c r="D100" s="111" t="s">
        <v>40</v>
      </c>
      <c r="E100" s="112" t="s">
        <v>1027</v>
      </c>
      <c r="F100" s="292"/>
      <c r="G100" s="292"/>
      <c r="H100" s="292"/>
      <c r="I100" s="214"/>
      <c r="J100" s="292"/>
      <c r="K100" s="292"/>
      <c r="L100" s="214"/>
      <c r="M100" s="118">
        <f t="shared" si="17"/>
        <v>0</v>
      </c>
      <c r="N100" s="292"/>
      <c r="O100" s="292"/>
      <c r="P100" s="292"/>
      <c r="Q100" s="214"/>
      <c r="R100" s="292"/>
      <c r="S100" s="292"/>
      <c r="T100" s="214"/>
      <c r="U100" s="118">
        <f t="shared" si="18"/>
        <v>0</v>
      </c>
      <c r="V100" s="292">
        <v>3000</v>
      </c>
      <c r="W100" s="292"/>
      <c r="X100" s="292"/>
      <c r="Y100" s="214"/>
      <c r="Z100" s="292"/>
      <c r="AA100" s="292"/>
      <c r="AB100" s="214"/>
      <c r="AC100" s="118">
        <f t="shared" si="19"/>
        <v>3000</v>
      </c>
      <c r="AD100" s="292"/>
      <c r="AE100" s="292"/>
      <c r="AF100" s="292"/>
      <c r="AG100" s="214"/>
      <c r="AH100" s="292"/>
      <c r="AI100" s="292"/>
      <c r="AJ100" s="214"/>
      <c r="AK100" s="118">
        <f t="shared" si="20"/>
        <v>0</v>
      </c>
      <c r="AL100" s="292"/>
      <c r="AM100" s="292"/>
      <c r="AN100" s="292"/>
      <c r="AO100" s="214"/>
      <c r="AP100" s="292"/>
      <c r="AQ100" s="292"/>
      <c r="AR100" s="214"/>
      <c r="AS100" s="118">
        <f t="shared" si="21"/>
        <v>0</v>
      </c>
      <c r="AT100" s="116">
        <f t="shared" si="22"/>
        <v>3000</v>
      </c>
      <c r="AU100" s="193" t="s">
        <v>1040</v>
      </c>
      <c r="AV100" s="139" t="s">
        <v>734</v>
      </c>
      <c r="AW100" s="203" t="s">
        <v>1046</v>
      </c>
      <c r="AX100" s="142" t="s">
        <v>33</v>
      </c>
      <c r="AY100" s="137" t="s">
        <v>183</v>
      </c>
    </row>
    <row r="101" spans="1:51" s="70" customFormat="1" ht="51">
      <c r="A101" s="291" t="s">
        <v>1047</v>
      </c>
      <c r="B101" s="167" t="s">
        <v>1048</v>
      </c>
      <c r="C101" s="111" t="s">
        <v>866</v>
      </c>
      <c r="D101" s="111" t="s">
        <v>40</v>
      </c>
      <c r="E101" s="112" t="s">
        <v>1027</v>
      </c>
      <c r="F101" s="292"/>
      <c r="G101" s="292"/>
      <c r="H101" s="292"/>
      <c r="I101" s="214"/>
      <c r="J101" s="292"/>
      <c r="K101" s="292"/>
      <c r="L101" s="214"/>
      <c r="M101" s="118">
        <f t="shared" si="17"/>
        <v>0</v>
      </c>
      <c r="N101" s="292"/>
      <c r="O101" s="292"/>
      <c r="P101" s="292"/>
      <c r="Q101" s="214"/>
      <c r="R101" s="292"/>
      <c r="S101" s="292"/>
      <c r="T101" s="214"/>
      <c r="U101" s="118">
        <f t="shared" si="18"/>
        <v>0</v>
      </c>
      <c r="V101" s="292">
        <v>5000</v>
      </c>
      <c r="W101" s="292"/>
      <c r="X101" s="292"/>
      <c r="Y101" s="214"/>
      <c r="Z101" s="292"/>
      <c r="AA101" s="292"/>
      <c r="AB101" s="214"/>
      <c r="AC101" s="118">
        <f t="shared" si="19"/>
        <v>5000</v>
      </c>
      <c r="AD101" s="292"/>
      <c r="AE101" s="292"/>
      <c r="AF101" s="292"/>
      <c r="AG101" s="214"/>
      <c r="AH101" s="292"/>
      <c r="AI101" s="292"/>
      <c r="AJ101" s="214"/>
      <c r="AK101" s="118">
        <f t="shared" si="20"/>
        <v>0</v>
      </c>
      <c r="AL101" s="292"/>
      <c r="AM101" s="292"/>
      <c r="AN101" s="292"/>
      <c r="AO101" s="214"/>
      <c r="AP101" s="292"/>
      <c r="AQ101" s="292"/>
      <c r="AR101" s="214"/>
      <c r="AS101" s="118">
        <f t="shared" si="21"/>
        <v>0</v>
      </c>
      <c r="AT101" s="116">
        <f t="shared" si="22"/>
        <v>5000</v>
      </c>
      <c r="AU101" s="167" t="s">
        <v>1048</v>
      </c>
      <c r="AV101" s="139" t="s">
        <v>794</v>
      </c>
      <c r="AW101" s="203" t="s">
        <v>1037</v>
      </c>
      <c r="AX101" s="203"/>
      <c r="AY101" s="202"/>
    </row>
    <row r="102" spans="1:51" s="70" customFormat="1" ht="51" customHeight="1">
      <c r="A102" s="291" t="s">
        <v>1049</v>
      </c>
      <c r="B102" s="167" t="s">
        <v>1050</v>
      </c>
      <c r="C102" s="111" t="s">
        <v>866</v>
      </c>
      <c r="D102" s="111" t="s">
        <v>37</v>
      </c>
      <c r="E102" s="112" t="s">
        <v>1027</v>
      </c>
      <c r="F102" s="292"/>
      <c r="G102" s="292"/>
      <c r="H102" s="292"/>
      <c r="I102" s="214"/>
      <c r="J102" s="292"/>
      <c r="K102" s="292"/>
      <c r="L102" s="214"/>
      <c r="M102" s="118">
        <f t="shared" si="17"/>
        <v>0</v>
      </c>
      <c r="N102" s="292">
        <v>8000</v>
      </c>
      <c r="O102" s="292"/>
      <c r="P102" s="292"/>
      <c r="Q102" s="214"/>
      <c r="R102" s="292"/>
      <c r="S102" s="292"/>
      <c r="T102" s="214"/>
      <c r="U102" s="118">
        <f t="shared" si="18"/>
        <v>8000</v>
      </c>
      <c r="V102" s="292">
        <v>8000</v>
      </c>
      <c r="W102" s="292"/>
      <c r="X102" s="292"/>
      <c r="Y102" s="214"/>
      <c r="Z102" s="292"/>
      <c r="AA102" s="292"/>
      <c r="AB102" s="214"/>
      <c r="AC102" s="118">
        <f t="shared" si="19"/>
        <v>8000</v>
      </c>
      <c r="AD102" s="292"/>
      <c r="AE102" s="292"/>
      <c r="AF102" s="292"/>
      <c r="AG102" s="214"/>
      <c r="AH102" s="292"/>
      <c r="AI102" s="292"/>
      <c r="AJ102" s="214"/>
      <c r="AK102" s="118">
        <f t="shared" si="20"/>
        <v>0</v>
      </c>
      <c r="AL102" s="292"/>
      <c r="AM102" s="292"/>
      <c r="AN102" s="292"/>
      <c r="AO102" s="214"/>
      <c r="AP102" s="292"/>
      <c r="AQ102" s="292"/>
      <c r="AR102" s="214"/>
      <c r="AS102" s="118">
        <f t="shared" si="21"/>
        <v>0</v>
      </c>
      <c r="AT102" s="116">
        <f t="shared" si="22"/>
        <v>16000</v>
      </c>
      <c r="AU102" s="167" t="s">
        <v>1050</v>
      </c>
      <c r="AV102" s="139" t="s">
        <v>794</v>
      </c>
      <c r="AW102" s="203" t="s">
        <v>1051</v>
      </c>
      <c r="AX102" s="203"/>
      <c r="AY102" s="202"/>
    </row>
    <row r="103" spans="1:51" s="70" customFormat="1" ht="89.25">
      <c r="A103" s="291" t="s">
        <v>1052</v>
      </c>
      <c r="B103" s="167" t="s">
        <v>1053</v>
      </c>
      <c r="C103" s="111" t="s">
        <v>863</v>
      </c>
      <c r="D103" s="111" t="s">
        <v>40</v>
      </c>
      <c r="E103" s="112" t="s">
        <v>1027</v>
      </c>
      <c r="F103" s="292"/>
      <c r="G103" s="292"/>
      <c r="H103" s="292"/>
      <c r="I103" s="214"/>
      <c r="J103" s="292"/>
      <c r="K103" s="292"/>
      <c r="L103" s="214"/>
      <c r="M103" s="118">
        <f t="shared" si="17"/>
        <v>0</v>
      </c>
      <c r="N103" s="292"/>
      <c r="O103" s="292"/>
      <c r="P103" s="292"/>
      <c r="Q103" s="214"/>
      <c r="R103" s="292"/>
      <c r="S103" s="292"/>
      <c r="T103" s="214"/>
      <c r="U103" s="118">
        <f t="shared" si="18"/>
        <v>0</v>
      </c>
      <c r="V103" s="292">
        <v>50000</v>
      </c>
      <c r="W103" s="292"/>
      <c r="X103" s="292"/>
      <c r="Y103" s="214"/>
      <c r="Z103" s="292"/>
      <c r="AA103" s="292"/>
      <c r="AB103" s="214"/>
      <c r="AC103" s="118">
        <f t="shared" si="19"/>
        <v>50000</v>
      </c>
      <c r="AD103" s="292"/>
      <c r="AE103" s="292"/>
      <c r="AF103" s="292"/>
      <c r="AG103" s="214"/>
      <c r="AH103" s="292"/>
      <c r="AI103" s="292"/>
      <c r="AJ103" s="214"/>
      <c r="AK103" s="118">
        <f t="shared" si="20"/>
        <v>0</v>
      </c>
      <c r="AL103" s="292"/>
      <c r="AM103" s="292"/>
      <c r="AN103" s="292"/>
      <c r="AO103" s="214"/>
      <c r="AP103" s="292"/>
      <c r="AQ103" s="292"/>
      <c r="AR103" s="214"/>
      <c r="AS103" s="118">
        <f t="shared" si="21"/>
        <v>0</v>
      </c>
      <c r="AT103" s="116">
        <f t="shared" si="22"/>
        <v>50000</v>
      </c>
      <c r="AU103" s="167" t="s">
        <v>1053</v>
      </c>
      <c r="AV103" s="139" t="s">
        <v>794</v>
      </c>
      <c r="AW103" s="203" t="s">
        <v>1029</v>
      </c>
      <c r="AX103" s="203"/>
      <c r="AY103" s="202"/>
    </row>
    <row r="104" spans="1:51" s="70" customFormat="1" ht="51">
      <c r="A104" s="291" t="s">
        <v>1054</v>
      </c>
      <c r="B104" s="167" t="s">
        <v>1055</v>
      </c>
      <c r="C104" s="111" t="s">
        <v>820</v>
      </c>
      <c r="D104" s="111" t="s">
        <v>40</v>
      </c>
      <c r="E104" s="112" t="s">
        <v>1027</v>
      </c>
      <c r="F104" s="292"/>
      <c r="G104" s="292"/>
      <c r="H104" s="292"/>
      <c r="I104" s="214"/>
      <c r="J104" s="292"/>
      <c r="K104" s="292"/>
      <c r="L104" s="214"/>
      <c r="M104" s="118">
        <f t="shared" si="17"/>
        <v>0</v>
      </c>
      <c r="N104" s="292"/>
      <c r="O104" s="292"/>
      <c r="P104" s="292"/>
      <c r="Q104" s="214"/>
      <c r="R104" s="292"/>
      <c r="S104" s="292"/>
      <c r="T104" s="214"/>
      <c r="U104" s="118">
        <f t="shared" si="18"/>
        <v>0</v>
      </c>
      <c r="V104" s="292">
        <v>10000</v>
      </c>
      <c r="W104" s="292"/>
      <c r="X104" s="292"/>
      <c r="Y104" s="214"/>
      <c r="Z104" s="292"/>
      <c r="AA104" s="292"/>
      <c r="AB104" s="214"/>
      <c r="AC104" s="118">
        <f t="shared" si="19"/>
        <v>10000</v>
      </c>
      <c r="AD104" s="292"/>
      <c r="AE104" s="292"/>
      <c r="AF104" s="292"/>
      <c r="AG104" s="214"/>
      <c r="AH104" s="292"/>
      <c r="AI104" s="292"/>
      <c r="AJ104" s="214"/>
      <c r="AK104" s="118">
        <f t="shared" si="20"/>
        <v>0</v>
      </c>
      <c r="AL104" s="292"/>
      <c r="AM104" s="292"/>
      <c r="AN104" s="292"/>
      <c r="AO104" s="214"/>
      <c r="AP104" s="292"/>
      <c r="AQ104" s="292"/>
      <c r="AR104" s="214"/>
      <c r="AS104" s="118">
        <f t="shared" si="21"/>
        <v>0</v>
      </c>
      <c r="AT104" s="116">
        <f t="shared" si="22"/>
        <v>10000</v>
      </c>
      <c r="AU104" s="167" t="s">
        <v>1055</v>
      </c>
      <c r="AV104" s="139" t="s">
        <v>734</v>
      </c>
      <c r="AW104" s="203" t="s">
        <v>1037</v>
      </c>
      <c r="AX104" s="142" t="s">
        <v>33</v>
      </c>
      <c r="AY104" s="137" t="s">
        <v>183</v>
      </c>
    </row>
    <row r="105" spans="1:51" s="70" customFormat="1" ht="51">
      <c r="A105" s="291" t="s">
        <v>1056</v>
      </c>
      <c r="B105" s="205" t="s">
        <v>1057</v>
      </c>
      <c r="C105" s="111" t="s">
        <v>829</v>
      </c>
      <c r="D105" s="111" t="s">
        <v>37</v>
      </c>
      <c r="E105" s="112" t="s">
        <v>798</v>
      </c>
      <c r="F105" s="292"/>
      <c r="G105" s="292"/>
      <c r="H105" s="292"/>
      <c r="I105" s="214"/>
      <c r="J105" s="292"/>
      <c r="K105" s="292"/>
      <c r="L105" s="214"/>
      <c r="M105" s="118">
        <f t="shared" si="17"/>
        <v>0</v>
      </c>
      <c r="N105" s="292"/>
      <c r="O105" s="292"/>
      <c r="P105" s="292"/>
      <c r="Q105" s="214"/>
      <c r="R105" s="292"/>
      <c r="S105" s="292"/>
      <c r="T105" s="214"/>
      <c r="U105" s="118">
        <f t="shared" si="18"/>
        <v>0</v>
      </c>
      <c r="V105" s="292">
        <v>10500</v>
      </c>
      <c r="W105" s="292"/>
      <c r="X105" s="292"/>
      <c r="Y105" s="214"/>
      <c r="Z105" s="292"/>
      <c r="AA105" s="292"/>
      <c r="AB105" s="214"/>
      <c r="AC105" s="118">
        <f t="shared" si="19"/>
        <v>10500</v>
      </c>
      <c r="AD105" s="292"/>
      <c r="AE105" s="292"/>
      <c r="AF105" s="292"/>
      <c r="AG105" s="214"/>
      <c r="AH105" s="292"/>
      <c r="AI105" s="292"/>
      <c r="AJ105" s="214"/>
      <c r="AK105" s="118">
        <f t="shared" si="20"/>
        <v>0</v>
      </c>
      <c r="AL105" s="292"/>
      <c r="AM105" s="292"/>
      <c r="AN105" s="292"/>
      <c r="AO105" s="214"/>
      <c r="AP105" s="292"/>
      <c r="AQ105" s="292"/>
      <c r="AR105" s="214"/>
      <c r="AS105" s="118">
        <f t="shared" si="21"/>
        <v>0</v>
      </c>
      <c r="AT105" s="116">
        <f t="shared" si="22"/>
        <v>10500</v>
      </c>
      <c r="AU105" s="205" t="s">
        <v>1058</v>
      </c>
      <c r="AV105" s="139" t="s">
        <v>794</v>
      </c>
      <c r="AW105" s="203" t="s">
        <v>799</v>
      </c>
      <c r="AX105" s="203"/>
      <c r="AY105" s="202"/>
    </row>
    <row r="106" spans="1:51" s="70" customFormat="1" ht="51" customHeight="1">
      <c r="A106" s="291" t="s">
        <v>1059</v>
      </c>
      <c r="B106" s="205" t="s">
        <v>1060</v>
      </c>
      <c r="C106" s="111" t="s">
        <v>866</v>
      </c>
      <c r="D106" s="111" t="s">
        <v>27</v>
      </c>
      <c r="E106" s="112" t="s">
        <v>858</v>
      </c>
      <c r="F106" s="292">
        <v>10000</v>
      </c>
      <c r="G106" s="292"/>
      <c r="H106" s="292"/>
      <c r="I106" s="214"/>
      <c r="J106" s="292"/>
      <c r="K106" s="292"/>
      <c r="L106" s="214"/>
      <c r="M106" s="118">
        <f t="shared" si="17"/>
        <v>10000</v>
      </c>
      <c r="N106" s="292">
        <v>220182</v>
      </c>
      <c r="O106" s="292"/>
      <c r="P106" s="292"/>
      <c r="Q106" s="214"/>
      <c r="R106" s="292"/>
      <c r="S106" s="292"/>
      <c r="T106" s="214"/>
      <c r="U106" s="118">
        <f t="shared" si="18"/>
        <v>220182</v>
      </c>
      <c r="V106" s="292">
        <v>152975</v>
      </c>
      <c r="W106" s="292"/>
      <c r="X106" s="292"/>
      <c r="Y106" s="214"/>
      <c r="Z106" s="292"/>
      <c r="AA106" s="292"/>
      <c r="AB106" s="214"/>
      <c r="AC106" s="118">
        <f t="shared" si="19"/>
        <v>152975</v>
      </c>
      <c r="AD106" s="292"/>
      <c r="AE106" s="292"/>
      <c r="AF106" s="292"/>
      <c r="AG106" s="214"/>
      <c r="AH106" s="292"/>
      <c r="AI106" s="292"/>
      <c r="AJ106" s="214"/>
      <c r="AK106" s="118">
        <f t="shared" si="20"/>
        <v>0</v>
      </c>
      <c r="AL106" s="292"/>
      <c r="AM106" s="292"/>
      <c r="AN106" s="292"/>
      <c r="AO106" s="214"/>
      <c r="AP106" s="292"/>
      <c r="AQ106" s="292"/>
      <c r="AR106" s="214"/>
      <c r="AS106" s="118">
        <f t="shared" si="21"/>
        <v>0</v>
      </c>
      <c r="AT106" s="116">
        <f t="shared" si="22"/>
        <v>383157</v>
      </c>
      <c r="AU106" s="205" t="s">
        <v>1061</v>
      </c>
      <c r="AV106" s="139" t="s">
        <v>69</v>
      </c>
      <c r="AW106" s="203" t="s">
        <v>860</v>
      </c>
      <c r="AX106" s="203"/>
      <c r="AY106" s="202"/>
    </row>
    <row r="107" spans="1:51" s="70" customFormat="1" ht="51" customHeight="1">
      <c r="A107" s="291" t="s">
        <v>1062</v>
      </c>
      <c r="B107" s="222" t="s">
        <v>1063</v>
      </c>
      <c r="C107" s="111" t="s">
        <v>866</v>
      </c>
      <c r="D107" s="111" t="s">
        <v>37</v>
      </c>
      <c r="E107" s="112" t="s">
        <v>783</v>
      </c>
      <c r="F107" s="292"/>
      <c r="G107" s="292"/>
      <c r="H107" s="292"/>
      <c r="I107" s="214"/>
      <c r="J107" s="292"/>
      <c r="K107" s="292"/>
      <c r="L107" s="214"/>
      <c r="M107" s="118">
        <f t="shared" si="17"/>
        <v>0</v>
      </c>
      <c r="N107" s="292">
        <v>1815</v>
      </c>
      <c r="O107" s="292"/>
      <c r="P107" s="292"/>
      <c r="Q107" s="214"/>
      <c r="R107" s="292"/>
      <c r="S107" s="292"/>
      <c r="T107" s="214"/>
      <c r="U107" s="118">
        <f t="shared" si="18"/>
        <v>1815</v>
      </c>
      <c r="V107" s="292"/>
      <c r="W107" s="292"/>
      <c r="X107" s="292"/>
      <c r="Y107" s="214"/>
      <c r="Z107" s="292"/>
      <c r="AA107" s="292"/>
      <c r="AB107" s="214"/>
      <c r="AC107" s="118">
        <f t="shared" si="19"/>
        <v>0</v>
      </c>
      <c r="AD107" s="292"/>
      <c r="AE107" s="292"/>
      <c r="AF107" s="292"/>
      <c r="AG107" s="214"/>
      <c r="AH107" s="292"/>
      <c r="AI107" s="292"/>
      <c r="AJ107" s="214"/>
      <c r="AK107" s="118">
        <f t="shared" si="20"/>
        <v>0</v>
      </c>
      <c r="AL107" s="292"/>
      <c r="AM107" s="292"/>
      <c r="AN107" s="292"/>
      <c r="AO107" s="214"/>
      <c r="AP107" s="292"/>
      <c r="AQ107" s="292"/>
      <c r="AR107" s="214"/>
      <c r="AS107" s="118">
        <f t="shared" si="21"/>
        <v>0</v>
      </c>
      <c r="AT107" s="116">
        <f t="shared" si="22"/>
        <v>1815</v>
      </c>
      <c r="AU107" s="222" t="s">
        <v>1064</v>
      </c>
      <c r="AV107" s="139" t="s">
        <v>794</v>
      </c>
      <c r="AW107" s="203" t="s">
        <v>785</v>
      </c>
      <c r="AX107" s="203"/>
      <c r="AY107" s="202"/>
    </row>
    <row r="108" spans="1:51" s="70" customFormat="1" ht="51" customHeight="1">
      <c r="A108" s="291" t="s">
        <v>1065</v>
      </c>
      <c r="B108" s="222" t="s">
        <v>1066</v>
      </c>
      <c r="C108" s="111" t="s">
        <v>826</v>
      </c>
      <c r="D108" s="111" t="s">
        <v>37</v>
      </c>
      <c r="E108" s="112" t="s">
        <v>783</v>
      </c>
      <c r="F108" s="292"/>
      <c r="G108" s="292"/>
      <c r="H108" s="292"/>
      <c r="I108" s="214"/>
      <c r="J108" s="292"/>
      <c r="K108" s="292"/>
      <c r="L108" s="214"/>
      <c r="M108" s="118">
        <f t="shared" ref="M108:M139" si="23">F108+G108+H108+J108+K108</f>
        <v>0</v>
      </c>
      <c r="N108" s="292">
        <v>55110</v>
      </c>
      <c r="O108" s="292"/>
      <c r="P108" s="292"/>
      <c r="Q108" s="214"/>
      <c r="R108" s="292"/>
      <c r="S108" s="292"/>
      <c r="T108" s="214"/>
      <c r="U108" s="118">
        <f t="shared" ref="U108:U139" si="24">N108+P108+R108+S108</f>
        <v>55110</v>
      </c>
      <c r="V108" s="292"/>
      <c r="W108" s="292"/>
      <c r="X108" s="292"/>
      <c r="Y108" s="214"/>
      <c r="Z108" s="292"/>
      <c r="AA108" s="292"/>
      <c r="AB108" s="214"/>
      <c r="AC108" s="118">
        <f t="shared" ref="AC108:AC139" si="25">V108+X108+Z108+AA108</f>
        <v>0</v>
      </c>
      <c r="AD108" s="292"/>
      <c r="AE108" s="292"/>
      <c r="AF108" s="292"/>
      <c r="AG108" s="214"/>
      <c r="AH108" s="292"/>
      <c r="AI108" s="292"/>
      <c r="AJ108" s="214"/>
      <c r="AK108" s="118">
        <f t="shared" ref="AK108:AK139" si="26">AD108+AF108+AH108+AI108</f>
        <v>0</v>
      </c>
      <c r="AL108" s="292"/>
      <c r="AM108" s="292"/>
      <c r="AN108" s="292"/>
      <c r="AO108" s="214"/>
      <c r="AP108" s="292"/>
      <c r="AQ108" s="292"/>
      <c r="AR108" s="214"/>
      <c r="AS108" s="118">
        <f t="shared" si="21"/>
        <v>0</v>
      </c>
      <c r="AT108" s="116">
        <f t="shared" si="22"/>
        <v>55110</v>
      </c>
      <c r="AU108" s="222" t="s">
        <v>1066</v>
      </c>
      <c r="AV108" s="139" t="s">
        <v>794</v>
      </c>
      <c r="AW108" s="203" t="s">
        <v>785</v>
      </c>
      <c r="AX108" s="203"/>
      <c r="AY108" s="202"/>
    </row>
    <row r="109" spans="1:51" s="70" customFormat="1" ht="51" customHeight="1">
      <c r="A109" s="291" t="s">
        <v>1067</v>
      </c>
      <c r="B109" s="222" t="s">
        <v>1068</v>
      </c>
      <c r="C109" s="111" t="s">
        <v>849</v>
      </c>
      <c r="D109" s="111" t="s">
        <v>37</v>
      </c>
      <c r="E109" s="112" t="s">
        <v>783</v>
      </c>
      <c r="F109" s="292"/>
      <c r="G109" s="292"/>
      <c r="H109" s="292"/>
      <c r="I109" s="214"/>
      <c r="J109" s="292"/>
      <c r="K109" s="292"/>
      <c r="L109" s="214"/>
      <c r="M109" s="118">
        <f t="shared" si="23"/>
        <v>0</v>
      </c>
      <c r="N109" s="292"/>
      <c r="O109" s="292"/>
      <c r="P109" s="292"/>
      <c r="Q109" s="214"/>
      <c r="R109" s="292"/>
      <c r="S109" s="292"/>
      <c r="T109" s="214"/>
      <c r="U109" s="118">
        <f t="shared" si="24"/>
        <v>0</v>
      </c>
      <c r="V109" s="292">
        <v>4000</v>
      </c>
      <c r="W109" s="292"/>
      <c r="X109" s="292"/>
      <c r="Y109" s="214"/>
      <c r="Z109" s="292"/>
      <c r="AA109" s="292"/>
      <c r="AB109" s="214"/>
      <c r="AC109" s="118">
        <f t="shared" si="25"/>
        <v>4000</v>
      </c>
      <c r="AD109" s="292"/>
      <c r="AE109" s="292"/>
      <c r="AF109" s="292"/>
      <c r="AG109" s="214"/>
      <c r="AH109" s="292"/>
      <c r="AI109" s="292"/>
      <c r="AJ109" s="214"/>
      <c r="AK109" s="118">
        <f t="shared" si="26"/>
        <v>0</v>
      </c>
      <c r="AL109" s="292"/>
      <c r="AM109" s="292"/>
      <c r="AN109" s="292"/>
      <c r="AO109" s="214"/>
      <c r="AP109" s="292"/>
      <c r="AQ109" s="292"/>
      <c r="AR109" s="214"/>
      <c r="AS109" s="118">
        <f t="shared" si="21"/>
        <v>0</v>
      </c>
      <c r="AT109" s="116">
        <f t="shared" si="22"/>
        <v>4000</v>
      </c>
      <c r="AU109" s="222" t="s">
        <v>1069</v>
      </c>
      <c r="AV109" s="327" t="s">
        <v>734</v>
      </c>
      <c r="AW109" s="203" t="s">
        <v>785</v>
      </c>
      <c r="AX109" s="142" t="s">
        <v>33</v>
      </c>
      <c r="AY109" s="137" t="s">
        <v>183</v>
      </c>
    </row>
    <row r="110" spans="1:51" s="70" customFormat="1" ht="51" customHeight="1">
      <c r="A110" s="291" t="s">
        <v>1070</v>
      </c>
      <c r="B110" s="222" t="s">
        <v>1071</v>
      </c>
      <c r="C110" s="111" t="s">
        <v>866</v>
      </c>
      <c r="D110" s="111" t="s">
        <v>37</v>
      </c>
      <c r="E110" s="112" t="s">
        <v>783</v>
      </c>
      <c r="F110" s="292"/>
      <c r="G110" s="292"/>
      <c r="H110" s="292"/>
      <c r="I110" s="214"/>
      <c r="J110" s="292"/>
      <c r="K110" s="292"/>
      <c r="L110" s="214"/>
      <c r="M110" s="118">
        <f t="shared" si="23"/>
        <v>0</v>
      </c>
      <c r="N110" s="292"/>
      <c r="O110" s="292"/>
      <c r="P110" s="292"/>
      <c r="Q110" s="214"/>
      <c r="R110" s="292"/>
      <c r="S110" s="292"/>
      <c r="T110" s="214"/>
      <c r="U110" s="118">
        <f t="shared" si="24"/>
        <v>0</v>
      </c>
      <c r="V110" s="292">
        <v>2420</v>
      </c>
      <c r="W110" s="292"/>
      <c r="X110" s="292"/>
      <c r="Y110" s="214"/>
      <c r="Z110" s="292"/>
      <c r="AA110" s="292"/>
      <c r="AB110" s="214"/>
      <c r="AC110" s="118">
        <f t="shared" si="25"/>
        <v>2420</v>
      </c>
      <c r="AD110" s="292"/>
      <c r="AE110" s="292"/>
      <c r="AF110" s="292"/>
      <c r="AG110" s="214"/>
      <c r="AH110" s="292"/>
      <c r="AI110" s="292"/>
      <c r="AJ110" s="214"/>
      <c r="AK110" s="118">
        <f t="shared" si="26"/>
        <v>0</v>
      </c>
      <c r="AL110" s="292"/>
      <c r="AM110" s="292"/>
      <c r="AN110" s="292"/>
      <c r="AO110" s="214"/>
      <c r="AP110" s="292"/>
      <c r="AQ110" s="292"/>
      <c r="AR110" s="214"/>
      <c r="AS110" s="118">
        <f t="shared" si="21"/>
        <v>0</v>
      </c>
      <c r="AT110" s="116">
        <f t="shared" si="22"/>
        <v>2420</v>
      </c>
      <c r="AU110" s="222" t="s">
        <v>1072</v>
      </c>
      <c r="AV110" s="139" t="s">
        <v>794</v>
      </c>
      <c r="AW110" s="203" t="s">
        <v>785</v>
      </c>
      <c r="AX110" s="203"/>
      <c r="AY110" s="202"/>
    </row>
    <row r="111" spans="1:51" s="70" customFormat="1" ht="51" customHeight="1">
      <c r="A111" s="291" t="s">
        <v>1073</v>
      </c>
      <c r="B111" s="222" t="s">
        <v>1074</v>
      </c>
      <c r="C111" s="111" t="s">
        <v>820</v>
      </c>
      <c r="D111" s="111" t="s">
        <v>37</v>
      </c>
      <c r="E111" s="112" t="s">
        <v>798</v>
      </c>
      <c r="F111" s="292"/>
      <c r="G111" s="292"/>
      <c r="H111" s="292"/>
      <c r="I111" s="214"/>
      <c r="J111" s="292"/>
      <c r="K111" s="292"/>
      <c r="L111" s="214"/>
      <c r="M111" s="118">
        <f t="shared" si="23"/>
        <v>0</v>
      </c>
      <c r="N111" s="328"/>
      <c r="O111" s="292"/>
      <c r="P111" s="292"/>
      <c r="Q111" s="214"/>
      <c r="R111" s="292"/>
      <c r="S111" s="292"/>
      <c r="T111" s="214"/>
      <c r="U111" s="118">
        <f t="shared" si="24"/>
        <v>0</v>
      </c>
      <c r="V111" s="292">
        <f>2238*2</f>
        <v>4476</v>
      </c>
      <c r="W111" s="292"/>
      <c r="X111" s="292"/>
      <c r="Y111" s="214"/>
      <c r="Z111" s="292"/>
      <c r="AA111" s="292"/>
      <c r="AB111" s="214"/>
      <c r="AC111" s="118">
        <f t="shared" si="25"/>
        <v>4476</v>
      </c>
      <c r="AD111" s="292"/>
      <c r="AE111" s="292"/>
      <c r="AF111" s="292"/>
      <c r="AG111" s="214"/>
      <c r="AH111" s="292"/>
      <c r="AI111" s="292"/>
      <c r="AJ111" s="214"/>
      <c r="AK111" s="118">
        <f t="shared" si="26"/>
        <v>0</v>
      </c>
      <c r="AL111" s="292"/>
      <c r="AM111" s="292"/>
      <c r="AN111" s="292"/>
      <c r="AO111" s="214"/>
      <c r="AP111" s="292"/>
      <c r="AQ111" s="292"/>
      <c r="AR111" s="214"/>
      <c r="AS111" s="118">
        <f t="shared" si="21"/>
        <v>0</v>
      </c>
      <c r="AT111" s="116">
        <f t="shared" si="22"/>
        <v>4476</v>
      </c>
      <c r="AU111" s="222" t="s">
        <v>1075</v>
      </c>
      <c r="AV111" s="327" t="s">
        <v>734</v>
      </c>
      <c r="AW111" s="203" t="s">
        <v>799</v>
      </c>
      <c r="AX111" s="142" t="s">
        <v>33</v>
      </c>
      <c r="AY111" s="137" t="s">
        <v>183</v>
      </c>
    </row>
    <row r="112" spans="1:51" s="70" customFormat="1" ht="51" customHeight="1">
      <c r="A112" s="291" t="s">
        <v>1076</v>
      </c>
      <c r="B112" s="222" t="s">
        <v>1077</v>
      </c>
      <c r="C112" s="111"/>
      <c r="D112" s="111" t="s">
        <v>37</v>
      </c>
      <c r="E112" s="112" t="s">
        <v>952</v>
      </c>
      <c r="F112" s="292"/>
      <c r="G112" s="292"/>
      <c r="H112" s="292"/>
      <c r="I112" s="214"/>
      <c r="J112" s="292"/>
      <c r="K112" s="292"/>
      <c r="L112" s="214"/>
      <c r="M112" s="118">
        <f t="shared" si="23"/>
        <v>0</v>
      </c>
      <c r="N112" s="292">
        <v>4000</v>
      </c>
      <c r="O112" s="292"/>
      <c r="P112" s="292"/>
      <c r="Q112" s="214"/>
      <c r="R112" s="292"/>
      <c r="S112" s="292"/>
      <c r="T112" s="214"/>
      <c r="U112" s="118">
        <f t="shared" si="24"/>
        <v>4000</v>
      </c>
      <c r="V112" s="292"/>
      <c r="W112" s="292"/>
      <c r="X112" s="292"/>
      <c r="Y112" s="214"/>
      <c r="Z112" s="292"/>
      <c r="AA112" s="292"/>
      <c r="AB112" s="214"/>
      <c r="AC112" s="118">
        <f t="shared" si="25"/>
        <v>0</v>
      </c>
      <c r="AD112" s="292"/>
      <c r="AE112" s="292"/>
      <c r="AF112" s="292"/>
      <c r="AG112" s="214"/>
      <c r="AH112" s="292"/>
      <c r="AI112" s="292"/>
      <c r="AJ112" s="214"/>
      <c r="AK112" s="118">
        <f t="shared" si="26"/>
        <v>0</v>
      </c>
      <c r="AL112" s="292"/>
      <c r="AM112" s="292"/>
      <c r="AN112" s="292"/>
      <c r="AO112" s="214"/>
      <c r="AP112" s="292"/>
      <c r="AQ112" s="292"/>
      <c r="AR112" s="214"/>
      <c r="AS112" s="118">
        <f t="shared" si="21"/>
        <v>0</v>
      </c>
      <c r="AT112" s="116">
        <f t="shared" si="22"/>
        <v>4000</v>
      </c>
      <c r="AU112" s="193" t="s">
        <v>1078</v>
      </c>
      <c r="AV112" s="139" t="s">
        <v>204</v>
      </c>
      <c r="AW112" s="203" t="s">
        <v>954</v>
      </c>
      <c r="AX112" s="142" t="s">
        <v>33</v>
      </c>
      <c r="AY112" s="137" t="s">
        <v>183</v>
      </c>
    </row>
    <row r="113" spans="1:51" s="70" customFormat="1" ht="51" customHeight="1">
      <c r="A113" s="291" t="s">
        <v>1079</v>
      </c>
      <c r="B113" s="329" t="s">
        <v>1080</v>
      </c>
      <c r="C113" s="111" t="s">
        <v>837</v>
      </c>
      <c r="D113" s="111" t="s">
        <v>37</v>
      </c>
      <c r="E113" s="112" t="s">
        <v>952</v>
      </c>
      <c r="F113" s="292"/>
      <c r="G113" s="292"/>
      <c r="H113" s="292"/>
      <c r="I113" s="214"/>
      <c r="J113" s="292"/>
      <c r="K113" s="292"/>
      <c r="L113" s="214"/>
      <c r="M113" s="118">
        <f t="shared" si="23"/>
        <v>0</v>
      </c>
      <c r="N113" s="292">
        <v>10541</v>
      </c>
      <c r="O113" s="292"/>
      <c r="P113" s="292"/>
      <c r="Q113" s="214"/>
      <c r="R113" s="292"/>
      <c r="S113" s="292"/>
      <c r="T113" s="214"/>
      <c r="U113" s="118">
        <f t="shared" si="24"/>
        <v>10541</v>
      </c>
      <c r="V113" s="292"/>
      <c r="W113" s="292"/>
      <c r="X113" s="292"/>
      <c r="Y113" s="214"/>
      <c r="Z113" s="292"/>
      <c r="AA113" s="292"/>
      <c r="AB113" s="214"/>
      <c r="AC113" s="118">
        <f t="shared" si="25"/>
        <v>0</v>
      </c>
      <c r="AD113" s="292"/>
      <c r="AE113" s="292"/>
      <c r="AF113" s="292"/>
      <c r="AG113" s="214"/>
      <c r="AH113" s="292"/>
      <c r="AI113" s="292"/>
      <c r="AJ113" s="214"/>
      <c r="AK113" s="118">
        <f t="shared" si="26"/>
        <v>0</v>
      </c>
      <c r="AL113" s="292"/>
      <c r="AM113" s="292"/>
      <c r="AN113" s="292"/>
      <c r="AO113" s="214"/>
      <c r="AP113" s="292"/>
      <c r="AQ113" s="292"/>
      <c r="AR113" s="214"/>
      <c r="AS113" s="118">
        <f t="shared" si="21"/>
        <v>0</v>
      </c>
      <c r="AT113" s="116">
        <f t="shared" si="22"/>
        <v>10541</v>
      </c>
      <c r="AU113" s="193" t="s">
        <v>1081</v>
      </c>
      <c r="AV113" s="139" t="s">
        <v>204</v>
      </c>
      <c r="AW113" s="203" t="s">
        <v>954</v>
      </c>
      <c r="AX113" s="142" t="s">
        <v>33</v>
      </c>
      <c r="AY113" s="137" t="s">
        <v>183</v>
      </c>
    </row>
    <row r="114" spans="1:51" s="70" customFormat="1" ht="51" customHeight="1">
      <c r="A114" s="291" t="s">
        <v>1082</v>
      </c>
      <c r="B114" s="329" t="s">
        <v>1083</v>
      </c>
      <c r="C114" s="111" t="s">
        <v>837</v>
      </c>
      <c r="D114" s="111" t="s">
        <v>37</v>
      </c>
      <c r="E114" s="112" t="s">
        <v>952</v>
      </c>
      <c r="F114" s="292"/>
      <c r="G114" s="292"/>
      <c r="H114" s="292"/>
      <c r="I114" s="214"/>
      <c r="J114" s="292"/>
      <c r="K114" s="292"/>
      <c r="L114" s="214"/>
      <c r="M114" s="118">
        <f t="shared" si="23"/>
        <v>0</v>
      </c>
      <c r="N114" s="292">
        <v>10847</v>
      </c>
      <c r="O114" s="292"/>
      <c r="P114" s="292"/>
      <c r="Q114" s="214"/>
      <c r="R114" s="292"/>
      <c r="S114" s="292"/>
      <c r="T114" s="214"/>
      <c r="U114" s="118">
        <f t="shared" si="24"/>
        <v>10847</v>
      </c>
      <c r="V114" s="292"/>
      <c r="W114" s="292"/>
      <c r="X114" s="292"/>
      <c r="Y114" s="214"/>
      <c r="Z114" s="292"/>
      <c r="AA114" s="292"/>
      <c r="AB114" s="214"/>
      <c r="AC114" s="118">
        <f t="shared" si="25"/>
        <v>0</v>
      </c>
      <c r="AD114" s="292"/>
      <c r="AE114" s="292"/>
      <c r="AF114" s="292"/>
      <c r="AG114" s="214"/>
      <c r="AH114" s="292"/>
      <c r="AI114" s="292"/>
      <c r="AJ114" s="214"/>
      <c r="AK114" s="118">
        <f t="shared" si="26"/>
        <v>0</v>
      </c>
      <c r="AL114" s="292"/>
      <c r="AM114" s="292"/>
      <c r="AN114" s="292"/>
      <c r="AO114" s="214"/>
      <c r="AP114" s="292"/>
      <c r="AQ114" s="292"/>
      <c r="AR114" s="214"/>
      <c r="AS114" s="118">
        <f t="shared" si="21"/>
        <v>0</v>
      </c>
      <c r="AT114" s="116">
        <f t="shared" si="22"/>
        <v>10847</v>
      </c>
      <c r="AU114" s="193" t="s">
        <v>1081</v>
      </c>
      <c r="AV114" s="139" t="s">
        <v>794</v>
      </c>
      <c r="AW114" s="203" t="s">
        <v>954</v>
      </c>
      <c r="AX114" s="203"/>
      <c r="AY114" s="202"/>
    </row>
    <row r="115" spans="1:51" s="70" customFormat="1" ht="51" customHeight="1">
      <c r="A115" s="291" t="s">
        <v>1084</v>
      </c>
      <c r="B115" s="222" t="s">
        <v>1085</v>
      </c>
      <c r="C115" s="111" t="s">
        <v>820</v>
      </c>
      <c r="D115" s="111" t="s">
        <v>37</v>
      </c>
      <c r="E115" s="112" t="s">
        <v>952</v>
      </c>
      <c r="F115" s="292"/>
      <c r="G115" s="292"/>
      <c r="H115" s="292"/>
      <c r="I115" s="214"/>
      <c r="J115" s="292"/>
      <c r="K115" s="292"/>
      <c r="L115" s="214"/>
      <c r="M115" s="118">
        <f t="shared" si="23"/>
        <v>0</v>
      </c>
      <c r="N115" s="292"/>
      <c r="O115" s="292"/>
      <c r="P115" s="292"/>
      <c r="Q115" s="214"/>
      <c r="R115" s="292"/>
      <c r="S115" s="292"/>
      <c r="T115" s="214"/>
      <c r="U115" s="118">
        <f t="shared" si="24"/>
        <v>0</v>
      </c>
      <c r="V115" s="292">
        <v>3999</v>
      </c>
      <c r="W115" s="292"/>
      <c r="X115" s="292"/>
      <c r="Y115" s="214"/>
      <c r="Z115" s="292"/>
      <c r="AA115" s="292"/>
      <c r="AB115" s="214"/>
      <c r="AC115" s="118">
        <f t="shared" si="25"/>
        <v>3999</v>
      </c>
      <c r="AD115" s="292"/>
      <c r="AE115" s="292"/>
      <c r="AF115" s="292"/>
      <c r="AG115" s="214"/>
      <c r="AH115" s="292"/>
      <c r="AI115" s="292"/>
      <c r="AJ115" s="214"/>
      <c r="AK115" s="118">
        <f t="shared" si="26"/>
        <v>0</v>
      </c>
      <c r="AL115" s="292"/>
      <c r="AM115" s="292"/>
      <c r="AN115" s="292"/>
      <c r="AO115" s="214"/>
      <c r="AP115" s="292"/>
      <c r="AQ115" s="292"/>
      <c r="AR115" s="214"/>
      <c r="AS115" s="118">
        <f t="shared" si="21"/>
        <v>0</v>
      </c>
      <c r="AT115" s="116">
        <f t="shared" si="22"/>
        <v>3999</v>
      </c>
      <c r="AU115" s="193" t="s">
        <v>1086</v>
      </c>
      <c r="AV115" s="139" t="s">
        <v>794</v>
      </c>
      <c r="AW115" s="203" t="s">
        <v>954</v>
      </c>
      <c r="AX115" s="203"/>
      <c r="AY115" s="202"/>
    </row>
    <row r="116" spans="1:51" s="70" customFormat="1" ht="51" customHeight="1">
      <c r="A116" s="291" t="s">
        <v>1087</v>
      </c>
      <c r="B116" s="222" t="s">
        <v>1088</v>
      </c>
      <c r="C116" s="111" t="s">
        <v>820</v>
      </c>
      <c r="D116" s="111" t="s">
        <v>37</v>
      </c>
      <c r="E116" s="112" t="s">
        <v>821</v>
      </c>
      <c r="F116" s="292"/>
      <c r="G116" s="292"/>
      <c r="H116" s="292"/>
      <c r="I116" s="214"/>
      <c r="J116" s="292"/>
      <c r="K116" s="292"/>
      <c r="L116" s="214"/>
      <c r="M116" s="118">
        <f t="shared" si="23"/>
        <v>0</v>
      </c>
      <c r="N116" s="292">
        <v>27835</v>
      </c>
      <c r="O116" s="292"/>
      <c r="P116" s="292"/>
      <c r="Q116" s="214"/>
      <c r="R116" s="292"/>
      <c r="S116" s="292"/>
      <c r="T116" s="214"/>
      <c r="U116" s="118">
        <f t="shared" si="24"/>
        <v>27835</v>
      </c>
      <c r="V116" s="292"/>
      <c r="W116" s="292"/>
      <c r="X116" s="292"/>
      <c r="Y116" s="214"/>
      <c r="Z116" s="292"/>
      <c r="AA116" s="292"/>
      <c r="AB116" s="214"/>
      <c r="AC116" s="118">
        <f t="shared" si="25"/>
        <v>0</v>
      </c>
      <c r="AD116" s="292"/>
      <c r="AE116" s="292"/>
      <c r="AF116" s="292"/>
      <c r="AG116" s="214"/>
      <c r="AH116" s="292"/>
      <c r="AI116" s="292"/>
      <c r="AJ116" s="214"/>
      <c r="AK116" s="118">
        <f t="shared" si="26"/>
        <v>0</v>
      </c>
      <c r="AL116" s="292"/>
      <c r="AM116" s="292"/>
      <c r="AN116" s="292"/>
      <c r="AO116" s="214"/>
      <c r="AP116" s="292"/>
      <c r="AQ116" s="292"/>
      <c r="AR116" s="214"/>
      <c r="AS116" s="118">
        <f t="shared" si="21"/>
        <v>0</v>
      </c>
      <c r="AT116" s="116">
        <f t="shared" si="22"/>
        <v>27835</v>
      </c>
      <c r="AU116" s="222" t="s">
        <v>1089</v>
      </c>
      <c r="AV116" s="139" t="s">
        <v>794</v>
      </c>
      <c r="AW116" s="203" t="s">
        <v>823</v>
      </c>
      <c r="AX116" s="203"/>
      <c r="AY116" s="202"/>
    </row>
    <row r="117" spans="1:51" s="70" customFormat="1" ht="51" customHeight="1">
      <c r="A117" s="291" t="s">
        <v>1090</v>
      </c>
      <c r="B117" s="222" t="s">
        <v>1091</v>
      </c>
      <c r="C117" s="111" t="s">
        <v>837</v>
      </c>
      <c r="D117" s="111" t="s">
        <v>37</v>
      </c>
      <c r="E117" s="112" t="s">
        <v>821</v>
      </c>
      <c r="F117" s="292"/>
      <c r="G117" s="292"/>
      <c r="H117" s="292"/>
      <c r="I117" s="214"/>
      <c r="J117" s="292"/>
      <c r="K117" s="292"/>
      <c r="L117" s="214"/>
      <c r="M117" s="118">
        <f t="shared" si="23"/>
        <v>0</v>
      </c>
      <c r="N117" s="292"/>
      <c r="O117" s="292"/>
      <c r="P117" s="292"/>
      <c r="Q117" s="214"/>
      <c r="R117" s="292"/>
      <c r="S117" s="292"/>
      <c r="T117" s="214"/>
      <c r="U117" s="118">
        <f t="shared" si="24"/>
        <v>0</v>
      </c>
      <c r="V117" s="292">
        <v>22656</v>
      </c>
      <c r="W117" s="292"/>
      <c r="X117" s="292"/>
      <c r="Y117" s="214"/>
      <c r="Z117" s="292"/>
      <c r="AA117" s="292"/>
      <c r="AB117" s="214"/>
      <c r="AC117" s="118">
        <f t="shared" si="25"/>
        <v>22656</v>
      </c>
      <c r="AD117" s="292"/>
      <c r="AE117" s="292"/>
      <c r="AF117" s="292"/>
      <c r="AG117" s="214"/>
      <c r="AH117" s="292"/>
      <c r="AI117" s="292"/>
      <c r="AJ117" s="214"/>
      <c r="AK117" s="118">
        <f t="shared" si="26"/>
        <v>0</v>
      </c>
      <c r="AL117" s="292"/>
      <c r="AM117" s="292"/>
      <c r="AN117" s="292"/>
      <c r="AO117" s="214"/>
      <c r="AP117" s="292"/>
      <c r="AQ117" s="292"/>
      <c r="AR117" s="214"/>
      <c r="AS117" s="118">
        <f t="shared" si="21"/>
        <v>0</v>
      </c>
      <c r="AT117" s="116">
        <f t="shared" si="22"/>
        <v>22656</v>
      </c>
      <c r="AU117" s="222" t="s">
        <v>1092</v>
      </c>
      <c r="AV117" s="139" t="s">
        <v>794</v>
      </c>
      <c r="AW117" s="203" t="s">
        <v>823</v>
      </c>
      <c r="AX117" s="203"/>
      <c r="AY117" s="202"/>
    </row>
    <row r="118" spans="1:51" s="70" customFormat="1" ht="51" customHeight="1">
      <c r="A118" s="291" t="s">
        <v>1093</v>
      </c>
      <c r="B118" s="222" t="s">
        <v>1094</v>
      </c>
      <c r="C118" s="111" t="s">
        <v>837</v>
      </c>
      <c r="D118" s="111" t="s">
        <v>37</v>
      </c>
      <c r="E118" s="112" t="s">
        <v>821</v>
      </c>
      <c r="F118" s="292"/>
      <c r="G118" s="292"/>
      <c r="H118" s="292"/>
      <c r="I118" s="214"/>
      <c r="J118" s="292"/>
      <c r="K118" s="292"/>
      <c r="L118" s="214"/>
      <c r="M118" s="118">
        <f t="shared" si="23"/>
        <v>0</v>
      </c>
      <c r="N118" s="292"/>
      <c r="O118" s="292"/>
      <c r="P118" s="292"/>
      <c r="Q118" s="214"/>
      <c r="R118" s="292"/>
      <c r="S118" s="292"/>
      <c r="T118" s="214"/>
      <c r="U118" s="118">
        <f t="shared" si="24"/>
        <v>0</v>
      </c>
      <c r="V118" s="292">
        <v>11432</v>
      </c>
      <c r="W118" s="292"/>
      <c r="X118" s="292"/>
      <c r="Y118" s="214"/>
      <c r="Z118" s="292"/>
      <c r="AA118" s="292"/>
      <c r="AB118" s="214"/>
      <c r="AC118" s="118">
        <f t="shared" si="25"/>
        <v>11432</v>
      </c>
      <c r="AD118" s="292"/>
      <c r="AE118" s="292"/>
      <c r="AF118" s="292"/>
      <c r="AG118" s="214"/>
      <c r="AH118" s="292"/>
      <c r="AI118" s="292"/>
      <c r="AJ118" s="214"/>
      <c r="AK118" s="118">
        <f t="shared" si="26"/>
        <v>0</v>
      </c>
      <c r="AL118" s="292"/>
      <c r="AM118" s="292"/>
      <c r="AN118" s="292"/>
      <c r="AO118" s="214"/>
      <c r="AP118" s="292"/>
      <c r="AQ118" s="292"/>
      <c r="AR118" s="214"/>
      <c r="AS118" s="118">
        <f t="shared" si="21"/>
        <v>0</v>
      </c>
      <c r="AT118" s="116">
        <f t="shared" si="22"/>
        <v>11432</v>
      </c>
      <c r="AU118" s="222" t="s">
        <v>1095</v>
      </c>
      <c r="AV118" s="139" t="s">
        <v>794</v>
      </c>
      <c r="AW118" s="203" t="s">
        <v>823</v>
      </c>
      <c r="AX118" s="203"/>
      <c r="AY118" s="202"/>
    </row>
    <row r="119" spans="1:51" s="70" customFormat="1" ht="25.5">
      <c r="A119" s="291" t="s">
        <v>1096</v>
      </c>
      <c r="B119" s="222" t="s">
        <v>1097</v>
      </c>
      <c r="C119" s="111" t="s">
        <v>837</v>
      </c>
      <c r="D119" s="111" t="s">
        <v>37</v>
      </c>
      <c r="E119" s="112" t="s">
        <v>821</v>
      </c>
      <c r="F119" s="292"/>
      <c r="G119" s="292"/>
      <c r="H119" s="292"/>
      <c r="I119" s="214"/>
      <c r="J119" s="292"/>
      <c r="K119" s="292"/>
      <c r="L119" s="214"/>
      <c r="M119" s="118">
        <f t="shared" si="23"/>
        <v>0</v>
      </c>
      <c r="N119" s="292">
        <v>3000</v>
      </c>
      <c r="O119" s="292"/>
      <c r="P119" s="292"/>
      <c r="Q119" s="214"/>
      <c r="R119" s="292"/>
      <c r="S119" s="292"/>
      <c r="T119" s="214"/>
      <c r="U119" s="118">
        <f t="shared" si="24"/>
        <v>3000</v>
      </c>
      <c r="V119" s="292"/>
      <c r="W119" s="292"/>
      <c r="X119" s="292"/>
      <c r="Y119" s="214"/>
      <c r="Z119" s="292"/>
      <c r="AA119" s="292"/>
      <c r="AB119" s="214"/>
      <c r="AC119" s="118">
        <f t="shared" si="25"/>
        <v>0</v>
      </c>
      <c r="AD119" s="292"/>
      <c r="AE119" s="292"/>
      <c r="AF119" s="292"/>
      <c r="AG119" s="214"/>
      <c r="AH119" s="292"/>
      <c r="AI119" s="292"/>
      <c r="AJ119" s="214"/>
      <c r="AK119" s="118">
        <f t="shared" si="26"/>
        <v>0</v>
      </c>
      <c r="AL119" s="292"/>
      <c r="AM119" s="292"/>
      <c r="AN119" s="292"/>
      <c r="AO119" s="214"/>
      <c r="AP119" s="292"/>
      <c r="AQ119" s="292"/>
      <c r="AR119" s="214"/>
      <c r="AS119" s="118">
        <f t="shared" si="21"/>
        <v>0</v>
      </c>
      <c r="AT119" s="116">
        <f t="shared" si="22"/>
        <v>3000</v>
      </c>
      <c r="AU119" s="222" t="s">
        <v>1098</v>
      </c>
      <c r="AV119" s="139" t="s">
        <v>204</v>
      </c>
      <c r="AW119" s="203" t="s">
        <v>823</v>
      </c>
      <c r="AX119" s="142" t="s">
        <v>33</v>
      </c>
      <c r="AY119" s="137" t="s">
        <v>183</v>
      </c>
    </row>
    <row r="120" spans="1:51" s="70" customFormat="1" ht="25.5">
      <c r="A120" s="291" t="s">
        <v>1099</v>
      </c>
      <c r="B120" s="222" t="s">
        <v>1100</v>
      </c>
      <c r="C120" s="111" t="s">
        <v>849</v>
      </c>
      <c r="D120" s="111" t="s">
        <v>40</v>
      </c>
      <c r="E120" s="112" t="s">
        <v>821</v>
      </c>
      <c r="F120" s="292"/>
      <c r="G120" s="292"/>
      <c r="H120" s="292"/>
      <c r="I120" s="214"/>
      <c r="J120" s="292"/>
      <c r="K120" s="292"/>
      <c r="L120" s="214"/>
      <c r="M120" s="118">
        <f t="shared" si="23"/>
        <v>0</v>
      </c>
      <c r="N120" s="292"/>
      <c r="O120" s="292"/>
      <c r="P120" s="292"/>
      <c r="Q120" s="214"/>
      <c r="R120" s="292"/>
      <c r="S120" s="292"/>
      <c r="T120" s="214"/>
      <c r="U120" s="118">
        <f t="shared" si="24"/>
        <v>0</v>
      </c>
      <c r="V120" s="292">
        <v>7566</v>
      </c>
      <c r="W120" s="292"/>
      <c r="X120" s="292"/>
      <c r="Y120" s="214"/>
      <c r="Z120" s="292"/>
      <c r="AA120" s="292"/>
      <c r="AB120" s="214"/>
      <c r="AC120" s="118">
        <f t="shared" si="25"/>
        <v>7566</v>
      </c>
      <c r="AD120" s="292"/>
      <c r="AE120" s="292"/>
      <c r="AF120" s="292"/>
      <c r="AG120" s="214"/>
      <c r="AH120" s="292"/>
      <c r="AI120" s="292"/>
      <c r="AJ120" s="214"/>
      <c r="AK120" s="118">
        <f t="shared" si="26"/>
        <v>0</v>
      </c>
      <c r="AL120" s="292"/>
      <c r="AM120" s="292"/>
      <c r="AN120" s="292"/>
      <c r="AO120" s="214"/>
      <c r="AP120" s="292"/>
      <c r="AQ120" s="292"/>
      <c r="AR120" s="214"/>
      <c r="AS120" s="118">
        <f t="shared" si="21"/>
        <v>0</v>
      </c>
      <c r="AT120" s="116">
        <f t="shared" si="22"/>
        <v>7566</v>
      </c>
      <c r="AU120" s="222" t="s">
        <v>1101</v>
      </c>
      <c r="AV120" s="139" t="s">
        <v>794</v>
      </c>
      <c r="AW120" s="203" t="s">
        <v>823</v>
      </c>
      <c r="AX120" s="203"/>
      <c r="AY120" s="202"/>
    </row>
    <row r="121" spans="1:51" s="70" customFormat="1" ht="51" customHeight="1">
      <c r="A121" s="291" t="s">
        <v>1102</v>
      </c>
      <c r="B121" s="222" t="s">
        <v>1103</v>
      </c>
      <c r="C121" s="111" t="s">
        <v>863</v>
      </c>
      <c r="D121" s="111" t="s">
        <v>40</v>
      </c>
      <c r="E121" s="112" t="s">
        <v>1104</v>
      </c>
      <c r="F121" s="292"/>
      <c r="G121" s="292"/>
      <c r="H121" s="292"/>
      <c r="I121" s="214"/>
      <c r="J121" s="292"/>
      <c r="K121" s="292"/>
      <c r="L121" s="214"/>
      <c r="M121" s="118">
        <f t="shared" si="23"/>
        <v>0</v>
      </c>
      <c r="N121" s="292">
        <v>41181</v>
      </c>
      <c r="O121" s="292"/>
      <c r="P121" s="292"/>
      <c r="Q121" s="214"/>
      <c r="R121" s="292"/>
      <c r="S121" s="292"/>
      <c r="T121" s="214"/>
      <c r="U121" s="118">
        <f t="shared" si="24"/>
        <v>41181</v>
      </c>
      <c r="V121" s="292"/>
      <c r="W121" s="292"/>
      <c r="X121" s="292"/>
      <c r="Y121" s="214"/>
      <c r="Z121" s="292"/>
      <c r="AA121" s="292"/>
      <c r="AB121" s="214"/>
      <c r="AC121" s="118">
        <f t="shared" si="25"/>
        <v>0</v>
      </c>
      <c r="AD121" s="292"/>
      <c r="AE121" s="292"/>
      <c r="AF121" s="292"/>
      <c r="AG121" s="214"/>
      <c r="AH121" s="292"/>
      <c r="AI121" s="292"/>
      <c r="AJ121" s="214"/>
      <c r="AK121" s="118">
        <f t="shared" si="26"/>
        <v>0</v>
      </c>
      <c r="AL121" s="292"/>
      <c r="AM121" s="292"/>
      <c r="AN121" s="292"/>
      <c r="AO121" s="214"/>
      <c r="AP121" s="292"/>
      <c r="AQ121" s="292"/>
      <c r="AR121" s="214"/>
      <c r="AS121" s="118">
        <f t="shared" si="21"/>
        <v>0</v>
      </c>
      <c r="AT121" s="116">
        <f t="shared" si="22"/>
        <v>41181</v>
      </c>
      <c r="AU121" s="222" t="s">
        <v>1105</v>
      </c>
      <c r="AV121" s="139" t="s">
        <v>794</v>
      </c>
      <c r="AW121" s="203" t="s">
        <v>1106</v>
      </c>
      <c r="AX121" s="203"/>
      <c r="AY121" s="202"/>
    </row>
    <row r="122" spans="1:51" s="70" customFormat="1" ht="51" customHeight="1">
      <c r="A122" s="291" t="s">
        <v>1107</v>
      </c>
      <c r="B122" s="330" t="s">
        <v>1108</v>
      </c>
      <c r="C122" s="111" t="s">
        <v>866</v>
      </c>
      <c r="D122" s="111" t="s">
        <v>37</v>
      </c>
      <c r="E122" s="112" t="s">
        <v>940</v>
      </c>
      <c r="F122" s="292"/>
      <c r="G122" s="292"/>
      <c r="H122" s="292"/>
      <c r="I122" s="214"/>
      <c r="J122" s="292"/>
      <c r="K122" s="292"/>
      <c r="L122" s="214"/>
      <c r="M122" s="118">
        <f t="shared" si="23"/>
        <v>0</v>
      </c>
      <c r="N122" s="292">
        <v>28763</v>
      </c>
      <c r="O122" s="292"/>
      <c r="P122" s="292"/>
      <c r="Q122" s="214"/>
      <c r="R122" s="292"/>
      <c r="S122" s="292"/>
      <c r="T122" s="214"/>
      <c r="U122" s="118">
        <f t="shared" si="24"/>
        <v>28763</v>
      </c>
      <c r="V122" s="331"/>
      <c r="W122" s="292"/>
      <c r="X122" s="292"/>
      <c r="Y122" s="214"/>
      <c r="Z122" s="292"/>
      <c r="AA122" s="292"/>
      <c r="AB122" s="214"/>
      <c r="AC122" s="118">
        <f t="shared" si="25"/>
        <v>0</v>
      </c>
      <c r="AD122" s="331"/>
      <c r="AE122" s="292"/>
      <c r="AF122" s="292"/>
      <c r="AG122" s="214"/>
      <c r="AH122" s="292"/>
      <c r="AI122" s="292"/>
      <c r="AJ122" s="214"/>
      <c r="AK122" s="118">
        <f t="shared" si="26"/>
        <v>0</v>
      </c>
      <c r="AL122" s="331"/>
      <c r="AM122" s="292"/>
      <c r="AN122" s="292"/>
      <c r="AO122" s="214"/>
      <c r="AP122" s="292"/>
      <c r="AQ122" s="292"/>
      <c r="AR122" s="214"/>
      <c r="AS122" s="118">
        <f t="shared" si="21"/>
        <v>0</v>
      </c>
      <c r="AT122" s="116">
        <f t="shared" si="22"/>
        <v>28763</v>
      </c>
      <c r="AU122" s="330" t="s">
        <v>1109</v>
      </c>
      <c r="AV122" s="139" t="s">
        <v>794</v>
      </c>
      <c r="AW122" s="203" t="s">
        <v>941</v>
      </c>
      <c r="AX122" s="203"/>
      <c r="AY122" s="202"/>
    </row>
    <row r="123" spans="1:51" s="70" customFormat="1" ht="25.5">
      <c r="A123" s="291" t="s">
        <v>1110</v>
      </c>
      <c r="B123" s="330" t="s">
        <v>1111</v>
      </c>
      <c r="C123" s="111" t="s">
        <v>849</v>
      </c>
      <c r="D123" s="111" t="s">
        <v>37</v>
      </c>
      <c r="E123" s="112" t="s">
        <v>940</v>
      </c>
      <c r="F123" s="292"/>
      <c r="G123" s="292"/>
      <c r="H123" s="292"/>
      <c r="I123" s="214"/>
      <c r="J123" s="292"/>
      <c r="K123" s="292"/>
      <c r="L123" s="214"/>
      <c r="M123" s="118">
        <f t="shared" si="23"/>
        <v>0</v>
      </c>
      <c r="N123" s="292"/>
      <c r="O123" s="292"/>
      <c r="P123" s="292"/>
      <c r="Q123" s="214"/>
      <c r="R123" s="292"/>
      <c r="S123" s="292"/>
      <c r="T123" s="214"/>
      <c r="U123" s="118">
        <f t="shared" si="24"/>
        <v>0</v>
      </c>
      <c r="V123" s="292">
        <v>6788</v>
      </c>
      <c r="W123" s="292"/>
      <c r="X123" s="292"/>
      <c r="Y123" s="214"/>
      <c r="Z123" s="292"/>
      <c r="AA123" s="292"/>
      <c r="AB123" s="214"/>
      <c r="AC123" s="118">
        <f t="shared" si="25"/>
        <v>6788</v>
      </c>
      <c r="AD123" s="292"/>
      <c r="AE123" s="292"/>
      <c r="AF123" s="292"/>
      <c r="AG123" s="214"/>
      <c r="AH123" s="292"/>
      <c r="AI123" s="292"/>
      <c r="AJ123" s="214"/>
      <c r="AK123" s="118">
        <f t="shared" si="26"/>
        <v>0</v>
      </c>
      <c r="AL123" s="292"/>
      <c r="AM123" s="292"/>
      <c r="AN123" s="292"/>
      <c r="AO123" s="214"/>
      <c r="AP123" s="292"/>
      <c r="AQ123" s="292"/>
      <c r="AR123" s="214"/>
      <c r="AS123" s="118">
        <f t="shared" si="21"/>
        <v>0</v>
      </c>
      <c r="AT123" s="116">
        <f t="shared" si="22"/>
        <v>6788</v>
      </c>
      <c r="AU123" s="330" t="s">
        <v>1112</v>
      </c>
      <c r="AV123" s="139" t="s">
        <v>734</v>
      </c>
      <c r="AW123" s="203" t="s">
        <v>941</v>
      </c>
      <c r="AX123" s="142" t="s">
        <v>33</v>
      </c>
      <c r="AY123" s="137" t="s">
        <v>183</v>
      </c>
    </row>
    <row r="124" spans="1:51" s="70" customFormat="1" ht="51" customHeight="1">
      <c r="A124" s="291" t="s">
        <v>1113</v>
      </c>
      <c r="B124" s="330" t="s">
        <v>1114</v>
      </c>
      <c r="C124" s="111" t="s">
        <v>849</v>
      </c>
      <c r="D124" s="111" t="s">
        <v>40</v>
      </c>
      <c r="E124" s="112" t="s">
        <v>940</v>
      </c>
      <c r="F124" s="292"/>
      <c r="G124" s="292"/>
      <c r="H124" s="292"/>
      <c r="I124" s="214"/>
      <c r="J124" s="292"/>
      <c r="K124" s="292"/>
      <c r="L124" s="214"/>
      <c r="M124" s="118">
        <f t="shared" si="23"/>
        <v>0</v>
      </c>
      <c r="N124" s="292"/>
      <c r="O124" s="292"/>
      <c r="P124" s="292"/>
      <c r="Q124" s="214"/>
      <c r="R124" s="292"/>
      <c r="S124" s="292"/>
      <c r="T124" s="214"/>
      <c r="U124" s="118">
        <f t="shared" si="24"/>
        <v>0</v>
      </c>
      <c r="V124" s="292">
        <v>3560</v>
      </c>
      <c r="W124" s="292"/>
      <c r="X124" s="292"/>
      <c r="Y124" s="214"/>
      <c r="Z124" s="292"/>
      <c r="AA124" s="292"/>
      <c r="AB124" s="214"/>
      <c r="AC124" s="118">
        <f t="shared" si="25"/>
        <v>3560</v>
      </c>
      <c r="AD124" s="292"/>
      <c r="AE124" s="292"/>
      <c r="AF124" s="292"/>
      <c r="AG124" s="214"/>
      <c r="AH124" s="292"/>
      <c r="AI124" s="292"/>
      <c r="AJ124" s="214"/>
      <c r="AK124" s="118">
        <f t="shared" si="26"/>
        <v>0</v>
      </c>
      <c r="AL124" s="292"/>
      <c r="AM124" s="292"/>
      <c r="AN124" s="292"/>
      <c r="AO124" s="214"/>
      <c r="AP124" s="292"/>
      <c r="AQ124" s="292"/>
      <c r="AR124" s="214"/>
      <c r="AS124" s="118">
        <f t="shared" si="21"/>
        <v>0</v>
      </c>
      <c r="AT124" s="116">
        <f t="shared" si="22"/>
        <v>3560</v>
      </c>
      <c r="AU124" s="330" t="s">
        <v>1115</v>
      </c>
      <c r="AV124" s="139" t="s">
        <v>734</v>
      </c>
      <c r="AW124" s="203" t="s">
        <v>941</v>
      </c>
      <c r="AX124" s="142" t="s">
        <v>33</v>
      </c>
      <c r="AY124" s="137" t="s">
        <v>183</v>
      </c>
    </row>
    <row r="125" spans="1:51" s="70" customFormat="1" ht="51" customHeight="1">
      <c r="A125" s="291" t="s">
        <v>1116</v>
      </c>
      <c r="B125" s="222" t="s">
        <v>1117</v>
      </c>
      <c r="C125" s="111" t="s">
        <v>866</v>
      </c>
      <c r="D125" s="111" t="s">
        <v>40</v>
      </c>
      <c r="E125" s="314" t="s">
        <v>832</v>
      </c>
      <c r="F125" s="292"/>
      <c r="G125" s="292"/>
      <c r="H125" s="292"/>
      <c r="I125" s="214"/>
      <c r="J125" s="292"/>
      <c r="K125" s="292"/>
      <c r="L125" s="214"/>
      <c r="M125" s="118">
        <f t="shared" si="23"/>
        <v>0</v>
      </c>
      <c r="N125" s="292">
        <v>10500</v>
      </c>
      <c r="O125" s="292"/>
      <c r="P125" s="292"/>
      <c r="Q125" s="214"/>
      <c r="R125" s="292"/>
      <c r="S125" s="292"/>
      <c r="T125" s="214"/>
      <c r="U125" s="118">
        <f t="shared" si="24"/>
        <v>10500</v>
      </c>
      <c r="V125" s="292"/>
      <c r="W125" s="292"/>
      <c r="X125" s="292"/>
      <c r="Y125" s="214"/>
      <c r="Z125" s="292"/>
      <c r="AA125" s="292"/>
      <c r="AB125" s="214"/>
      <c r="AC125" s="118">
        <f t="shared" si="25"/>
        <v>0</v>
      </c>
      <c r="AD125" s="292"/>
      <c r="AE125" s="292"/>
      <c r="AF125" s="292"/>
      <c r="AG125" s="214"/>
      <c r="AH125" s="292"/>
      <c r="AI125" s="292"/>
      <c r="AJ125" s="214"/>
      <c r="AK125" s="118">
        <f t="shared" si="26"/>
        <v>0</v>
      </c>
      <c r="AL125" s="292"/>
      <c r="AM125" s="292"/>
      <c r="AN125" s="292"/>
      <c r="AO125" s="214"/>
      <c r="AP125" s="292"/>
      <c r="AQ125" s="292"/>
      <c r="AR125" s="214"/>
      <c r="AS125" s="118">
        <f t="shared" si="21"/>
        <v>0</v>
      </c>
      <c r="AT125" s="116">
        <f t="shared" si="22"/>
        <v>10500</v>
      </c>
      <c r="AU125" s="222" t="s">
        <v>1118</v>
      </c>
      <c r="AV125" s="139" t="s">
        <v>204</v>
      </c>
      <c r="AW125" s="203" t="s">
        <v>839</v>
      </c>
      <c r="AX125" s="142" t="s">
        <v>33</v>
      </c>
      <c r="AY125" s="137" t="s">
        <v>183</v>
      </c>
    </row>
    <row r="126" spans="1:51" s="70" customFormat="1" ht="51" customHeight="1">
      <c r="A126" s="291" t="s">
        <v>1119</v>
      </c>
      <c r="B126" s="222" t="s">
        <v>1120</v>
      </c>
      <c r="C126" s="111" t="s">
        <v>837</v>
      </c>
      <c r="D126" s="111" t="s">
        <v>40</v>
      </c>
      <c r="E126" s="314" t="s">
        <v>832</v>
      </c>
      <c r="F126" s="292"/>
      <c r="G126" s="292"/>
      <c r="H126" s="292"/>
      <c r="I126" s="214"/>
      <c r="J126" s="292"/>
      <c r="K126" s="292"/>
      <c r="L126" s="214"/>
      <c r="M126" s="118">
        <f t="shared" si="23"/>
        <v>0</v>
      </c>
      <c r="N126" s="292">
        <v>43577</v>
      </c>
      <c r="O126" s="292"/>
      <c r="P126" s="292"/>
      <c r="Q126" s="214"/>
      <c r="R126" s="292"/>
      <c r="S126" s="292"/>
      <c r="T126" s="214"/>
      <c r="U126" s="118">
        <f t="shared" si="24"/>
        <v>43577</v>
      </c>
      <c r="V126" s="292"/>
      <c r="W126" s="292"/>
      <c r="X126" s="292"/>
      <c r="Y126" s="214"/>
      <c r="Z126" s="292"/>
      <c r="AA126" s="292"/>
      <c r="AB126" s="214"/>
      <c r="AC126" s="118">
        <f t="shared" si="25"/>
        <v>0</v>
      </c>
      <c r="AD126" s="292"/>
      <c r="AE126" s="292"/>
      <c r="AF126" s="292"/>
      <c r="AG126" s="214"/>
      <c r="AH126" s="292"/>
      <c r="AI126" s="292"/>
      <c r="AJ126" s="214"/>
      <c r="AK126" s="118">
        <f t="shared" si="26"/>
        <v>0</v>
      </c>
      <c r="AL126" s="292"/>
      <c r="AM126" s="292"/>
      <c r="AN126" s="292"/>
      <c r="AO126" s="214"/>
      <c r="AP126" s="292"/>
      <c r="AQ126" s="292"/>
      <c r="AR126" s="214"/>
      <c r="AS126" s="118">
        <f t="shared" si="21"/>
        <v>0</v>
      </c>
      <c r="AT126" s="116">
        <f t="shared" si="22"/>
        <v>43577</v>
      </c>
      <c r="AU126" s="222" t="s">
        <v>1121</v>
      </c>
      <c r="AV126" s="139" t="s">
        <v>794</v>
      </c>
      <c r="AW126" s="203" t="s">
        <v>839</v>
      </c>
      <c r="AX126" s="203"/>
      <c r="AY126" s="202"/>
    </row>
    <row r="127" spans="1:51" s="70" customFormat="1" ht="38.25">
      <c r="A127" s="291" t="s">
        <v>1122</v>
      </c>
      <c r="B127" s="222" t="s">
        <v>1123</v>
      </c>
      <c r="C127" s="111" t="s">
        <v>820</v>
      </c>
      <c r="D127" s="111" t="s">
        <v>40</v>
      </c>
      <c r="E127" s="314" t="s">
        <v>832</v>
      </c>
      <c r="F127" s="292"/>
      <c r="G127" s="292"/>
      <c r="H127" s="292"/>
      <c r="I127" s="214"/>
      <c r="J127" s="292"/>
      <c r="K127" s="292"/>
      <c r="L127" s="214"/>
      <c r="M127" s="118">
        <f t="shared" si="23"/>
        <v>0</v>
      </c>
      <c r="N127" s="332"/>
      <c r="O127" s="292"/>
      <c r="P127" s="292"/>
      <c r="Q127" s="214"/>
      <c r="R127" s="292"/>
      <c r="S127" s="292"/>
      <c r="T127" s="214"/>
      <c r="U127" s="118">
        <f t="shared" si="24"/>
        <v>0</v>
      </c>
      <c r="V127" s="292">
        <v>24578</v>
      </c>
      <c r="W127" s="292"/>
      <c r="X127" s="292"/>
      <c r="Y127" s="214"/>
      <c r="Z127" s="292"/>
      <c r="AA127" s="292"/>
      <c r="AB127" s="214"/>
      <c r="AC127" s="118">
        <f t="shared" si="25"/>
        <v>24578</v>
      </c>
      <c r="AD127" s="292"/>
      <c r="AE127" s="292"/>
      <c r="AF127" s="292"/>
      <c r="AG127" s="214"/>
      <c r="AH127" s="292"/>
      <c r="AI127" s="292"/>
      <c r="AJ127" s="214"/>
      <c r="AK127" s="118">
        <f t="shared" si="26"/>
        <v>0</v>
      </c>
      <c r="AL127" s="292"/>
      <c r="AM127" s="292"/>
      <c r="AN127" s="292"/>
      <c r="AO127" s="214"/>
      <c r="AP127" s="292"/>
      <c r="AQ127" s="292"/>
      <c r="AR127" s="214"/>
      <c r="AS127" s="118">
        <f t="shared" si="21"/>
        <v>0</v>
      </c>
      <c r="AT127" s="116">
        <f t="shared" si="22"/>
        <v>24578</v>
      </c>
      <c r="AU127" s="222" t="s">
        <v>1124</v>
      </c>
      <c r="AV127" s="139" t="s">
        <v>794</v>
      </c>
      <c r="AW127" s="203" t="s">
        <v>839</v>
      </c>
      <c r="AX127" s="203"/>
      <c r="AY127" s="202"/>
    </row>
    <row r="128" spans="1:51" s="70" customFormat="1" ht="51">
      <c r="A128" s="291" t="s">
        <v>1125</v>
      </c>
      <c r="B128" s="222" t="s">
        <v>1126</v>
      </c>
      <c r="C128" s="111" t="s">
        <v>837</v>
      </c>
      <c r="D128" s="111" t="s">
        <v>40</v>
      </c>
      <c r="E128" s="112" t="s">
        <v>926</v>
      </c>
      <c r="F128" s="292"/>
      <c r="G128" s="292"/>
      <c r="H128" s="292"/>
      <c r="I128" s="214"/>
      <c r="J128" s="292"/>
      <c r="K128" s="292"/>
      <c r="L128" s="214"/>
      <c r="M128" s="118">
        <f t="shared" si="23"/>
        <v>0</v>
      </c>
      <c r="N128" s="292">
        <v>12918</v>
      </c>
      <c r="O128" s="292"/>
      <c r="P128" s="292"/>
      <c r="Q128" s="214"/>
      <c r="R128" s="292"/>
      <c r="S128" s="292"/>
      <c r="T128" s="214"/>
      <c r="U128" s="118">
        <f t="shared" si="24"/>
        <v>12918</v>
      </c>
      <c r="V128" s="292"/>
      <c r="W128" s="292"/>
      <c r="X128" s="292"/>
      <c r="Y128" s="214"/>
      <c r="Z128" s="292"/>
      <c r="AA128" s="292"/>
      <c r="AB128" s="214"/>
      <c r="AC128" s="118">
        <f t="shared" si="25"/>
        <v>0</v>
      </c>
      <c r="AD128" s="292"/>
      <c r="AE128" s="292"/>
      <c r="AF128" s="292"/>
      <c r="AG128" s="214"/>
      <c r="AH128" s="292"/>
      <c r="AI128" s="292"/>
      <c r="AJ128" s="214"/>
      <c r="AK128" s="118">
        <f t="shared" si="26"/>
        <v>0</v>
      </c>
      <c r="AL128" s="292"/>
      <c r="AM128" s="292"/>
      <c r="AN128" s="292"/>
      <c r="AO128" s="214"/>
      <c r="AP128" s="292"/>
      <c r="AQ128" s="292"/>
      <c r="AR128" s="214"/>
      <c r="AS128" s="118">
        <f t="shared" si="21"/>
        <v>0</v>
      </c>
      <c r="AT128" s="116">
        <f t="shared" si="22"/>
        <v>12918</v>
      </c>
      <c r="AU128" s="222" t="s">
        <v>1127</v>
      </c>
      <c r="AV128" s="139" t="s">
        <v>794</v>
      </c>
      <c r="AW128" s="203" t="s">
        <v>928</v>
      </c>
      <c r="AX128" s="203"/>
      <c r="AY128" s="202"/>
    </row>
    <row r="129" spans="1:51" s="70" customFormat="1" ht="51" customHeight="1">
      <c r="A129" s="291" t="s">
        <v>1128</v>
      </c>
      <c r="B129" s="222" t="s">
        <v>1129</v>
      </c>
      <c r="C129" s="111" t="s">
        <v>866</v>
      </c>
      <c r="D129" s="111" t="s">
        <v>40</v>
      </c>
      <c r="E129" s="112" t="s">
        <v>1130</v>
      </c>
      <c r="F129" s="292"/>
      <c r="G129" s="292"/>
      <c r="H129" s="292"/>
      <c r="I129" s="214"/>
      <c r="J129" s="292"/>
      <c r="K129" s="292"/>
      <c r="L129" s="214"/>
      <c r="M129" s="118">
        <f t="shared" si="23"/>
        <v>0</v>
      </c>
      <c r="N129" s="292">
        <v>96796</v>
      </c>
      <c r="O129" s="292"/>
      <c r="P129" s="292"/>
      <c r="Q129" s="214"/>
      <c r="R129" s="292"/>
      <c r="S129" s="292"/>
      <c r="T129" s="214"/>
      <c r="U129" s="118">
        <f t="shared" si="24"/>
        <v>96796</v>
      </c>
      <c r="V129" s="292"/>
      <c r="W129" s="292"/>
      <c r="X129" s="292"/>
      <c r="Y129" s="214"/>
      <c r="Z129" s="292"/>
      <c r="AA129" s="292"/>
      <c r="AB129" s="214"/>
      <c r="AC129" s="118">
        <f t="shared" si="25"/>
        <v>0</v>
      </c>
      <c r="AD129" s="292"/>
      <c r="AE129" s="292"/>
      <c r="AF129" s="292"/>
      <c r="AG129" s="214"/>
      <c r="AH129" s="292"/>
      <c r="AI129" s="292"/>
      <c r="AJ129" s="214"/>
      <c r="AK129" s="118">
        <f t="shared" si="26"/>
        <v>0</v>
      </c>
      <c r="AL129" s="292"/>
      <c r="AM129" s="292"/>
      <c r="AN129" s="292"/>
      <c r="AO129" s="214"/>
      <c r="AP129" s="292"/>
      <c r="AQ129" s="292"/>
      <c r="AR129" s="214"/>
      <c r="AS129" s="118">
        <f t="shared" si="21"/>
        <v>0</v>
      </c>
      <c r="AT129" s="116">
        <f t="shared" si="22"/>
        <v>96796</v>
      </c>
      <c r="AU129" s="222" t="s">
        <v>1131</v>
      </c>
      <c r="AV129" s="139" t="s">
        <v>204</v>
      </c>
      <c r="AW129" s="203" t="s">
        <v>1132</v>
      </c>
      <c r="AX129" s="142" t="s">
        <v>33</v>
      </c>
      <c r="AY129" s="137" t="s">
        <v>183</v>
      </c>
    </row>
    <row r="130" spans="1:51" s="70" customFormat="1" ht="51" customHeight="1">
      <c r="A130" s="291" t="s">
        <v>1133</v>
      </c>
      <c r="B130" s="167" t="s">
        <v>1134</v>
      </c>
      <c r="C130" s="111" t="s">
        <v>849</v>
      </c>
      <c r="D130" s="111" t="s">
        <v>37</v>
      </c>
      <c r="E130" s="112" t="s">
        <v>957</v>
      </c>
      <c r="F130" s="292"/>
      <c r="G130" s="292"/>
      <c r="H130" s="292"/>
      <c r="I130" s="214"/>
      <c r="J130" s="292"/>
      <c r="K130" s="292"/>
      <c r="L130" s="214"/>
      <c r="M130" s="118">
        <f t="shared" si="23"/>
        <v>0</v>
      </c>
      <c r="N130" s="292">
        <v>18000</v>
      </c>
      <c r="O130" s="292"/>
      <c r="P130" s="292"/>
      <c r="Q130" s="214"/>
      <c r="R130" s="292"/>
      <c r="S130" s="292"/>
      <c r="T130" s="214"/>
      <c r="U130" s="118">
        <f t="shared" si="24"/>
        <v>18000</v>
      </c>
      <c r="V130" s="292"/>
      <c r="W130" s="292"/>
      <c r="X130" s="292"/>
      <c r="Y130" s="214"/>
      <c r="Z130" s="292"/>
      <c r="AA130" s="292"/>
      <c r="AB130" s="214"/>
      <c r="AC130" s="118">
        <f t="shared" si="25"/>
        <v>0</v>
      </c>
      <c r="AD130" s="292"/>
      <c r="AE130" s="292"/>
      <c r="AF130" s="292"/>
      <c r="AG130" s="214"/>
      <c r="AH130" s="292"/>
      <c r="AI130" s="292"/>
      <c r="AJ130" s="214"/>
      <c r="AK130" s="118">
        <f t="shared" si="26"/>
        <v>0</v>
      </c>
      <c r="AL130" s="292"/>
      <c r="AM130" s="292"/>
      <c r="AN130" s="292"/>
      <c r="AO130" s="214"/>
      <c r="AP130" s="292"/>
      <c r="AQ130" s="292"/>
      <c r="AR130" s="214"/>
      <c r="AS130" s="118">
        <f t="shared" si="21"/>
        <v>0</v>
      </c>
      <c r="AT130" s="116">
        <f t="shared" si="22"/>
        <v>18000</v>
      </c>
      <c r="AU130" s="167" t="s">
        <v>1135</v>
      </c>
      <c r="AV130" s="139" t="s">
        <v>204</v>
      </c>
      <c r="AW130" s="203" t="s">
        <v>958</v>
      </c>
      <c r="AX130" s="142" t="s">
        <v>33</v>
      </c>
      <c r="AY130" s="137" t="s">
        <v>183</v>
      </c>
    </row>
    <row r="131" spans="1:51" s="70" customFormat="1" ht="51" customHeight="1">
      <c r="A131" s="291" t="s">
        <v>1136</v>
      </c>
      <c r="B131" s="167" t="s">
        <v>1137</v>
      </c>
      <c r="C131" s="111" t="s">
        <v>866</v>
      </c>
      <c r="D131" s="111" t="s">
        <v>37</v>
      </c>
      <c r="E131" s="112" t="s">
        <v>957</v>
      </c>
      <c r="F131" s="292"/>
      <c r="G131" s="292"/>
      <c r="H131" s="292"/>
      <c r="I131" s="214"/>
      <c r="J131" s="292"/>
      <c r="K131" s="292"/>
      <c r="L131" s="214"/>
      <c r="M131" s="118">
        <f t="shared" si="23"/>
        <v>0</v>
      </c>
      <c r="N131" s="292">
        <v>5355</v>
      </c>
      <c r="O131" s="292"/>
      <c r="P131" s="292"/>
      <c r="Q131" s="214"/>
      <c r="R131" s="292"/>
      <c r="S131" s="292"/>
      <c r="T131" s="214"/>
      <c r="U131" s="118">
        <f t="shared" si="24"/>
        <v>5355</v>
      </c>
      <c r="V131" s="292"/>
      <c r="W131" s="292"/>
      <c r="X131" s="292"/>
      <c r="Y131" s="214"/>
      <c r="Z131" s="292"/>
      <c r="AA131" s="292"/>
      <c r="AB131" s="214"/>
      <c r="AC131" s="118">
        <f t="shared" si="25"/>
        <v>0</v>
      </c>
      <c r="AD131" s="292"/>
      <c r="AE131" s="292"/>
      <c r="AF131" s="292"/>
      <c r="AG131" s="214"/>
      <c r="AH131" s="292"/>
      <c r="AI131" s="292"/>
      <c r="AJ131" s="214"/>
      <c r="AK131" s="118">
        <f t="shared" si="26"/>
        <v>0</v>
      </c>
      <c r="AL131" s="292"/>
      <c r="AM131" s="292"/>
      <c r="AN131" s="292"/>
      <c r="AO131" s="214"/>
      <c r="AP131" s="292"/>
      <c r="AQ131" s="292"/>
      <c r="AR131" s="214"/>
      <c r="AS131" s="118">
        <f t="shared" si="21"/>
        <v>0</v>
      </c>
      <c r="AT131" s="116">
        <f t="shared" si="22"/>
        <v>5355</v>
      </c>
      <c r="AU131" s="167" t="s">
        <v>1138</v>
      </c>
      <c r="AV131" s="139" t="s">
        <v>794</v>
      </c>
      <c r="AW131" s="203" t="s">
        <v>958</v>
      </c>
      <c r="AX131" s="203"/>
      <c r="AY131" s="202"/>
    </row>
    <row r="132" spans="1:51" s="70" customFormat="1" ht="51" customHeight="1">
      <c r="A132" s="291" t="s">
        <v>1139</v>
      </c>
      <c r="B132" s="167" t="s">
        <v>1140</v>
      </c>
      <c r="C132" s="111" t="s">
        <v>829</v>
      </c>
      <c r="D132" s="111" t="s">
        <v>37</v>
      </c>
      <c r="E132" s="112" t="s">
        <v>957</v>
      </c>
      <c r="F132" s="292"/>
      <c r="G132" s="292"/>
      <c r="H132" s="292"/>
      <c r="I132" s="214"/>
      <c r="J132" s="292"/>
      <c r="K132" s="292"/>
      <c r="L132" s="214"/>
      <c r="M132" s="118">
        <f t="shared" si="23"/>
        <v>0</v>
      </c>
      <c r="N132" s="292">
        <v>35280</v>
      </c>
      <c r="O132" s="292"/>
      <c r="P132" s="292"/>
      <c r="Q132" s="214"/>
      <c r="R132" s="292"/>
      <c r="S132" s="292"/>
      <c r="T132" s="214"/>
      <c r="U132" s="118">
        <f t="shared" si="24"/>
        <v>35280</v>
      </c>
      <c r="V132" s="292"/>
      <c r="W132" s="292"/>
      <c r="X132" s="292"/>
      <c r="Y132" s="214"/>
      <c r="Z132" s="292"/>
      <c r="AA132" s="292"/>
      <c r="AB132" s="214"/>
      <c r="AC132" s="118">
        <f t="shared" si="25"/>
        <v>0</v>
      </c>
      <c r="AD132" s="292"/>
      <c r="AE132" s="292"/>
      <c r="AF132" s="292"/>
      <c r="AG132" s="214"/>
      <c r="AH132" s="292"/>
      <c r="AI132" s="292"/>
      <c r="AJ132" s="214"/>
      <c r="AK132" s="118">
        <f t="shared" si="26"/>
        <v>0</v>
      </c>
      <c r="AL132" s="292"/>
      <c r="AM132" s="292"/>
      <c r="AN132" s="292"/>
      <c r="AO132" s="214"/>
      <c r="AP132" s="292"/>
      <c r="AQ132" s="292"/>
      <c r="AR132" s="214"/>
      <c r="AS132" s="118">
        <f t="shared" si="21"/>
        <v>0</v>
      </c>
      <c r="AT132" s="116">
        <f t="shared" si="22"/>
        <v>35280</v>
      </c>
      <c r="AU132" s="167" t="s">
        <v>1141</v>
      </c>
      <c r="AV132" s="139" t="s">
        <v>794</v>
      </c>
      <c r="AW132" s="203" t="s">
        <v>958</v>
      </c>
      <c r="AX132" s="203"/>
      <c r="AY132" s="202"/>
    </row>
    <row r="133" spans="1:51" s="70" customFormat="1" ht="38.25">
      <c r="A133" s="291" t="s">
        <v>1142</v>
      </c>
      <c r="B133" s="167" t="s">
        <v>1143</v>
      </c>
      <c r="C133" s="111" t="s">
        <v>837</v>
      </c>
      <c r="D133" s="111" t="s">
        <v>37</v>
      </c>
      <c r="E133" s="112" t="s">
        <v>957</v>
      </c>
      <c r="F133" s="292">
        <v>24000</v>
      </c>
      <c r="G133" s="292"/>
      <c r="H133" s="292"/>
      <c r="I133" s="214"/>
      <c r="J133" s="292"/>
      <c r="K133" s="292"/>
      <c r="L133" s="214"/>
      <c r="M133" s="118">
        <f t="shared" si="23"/>
        <v>24000</v>
      </c>
      <c r="N133" s="292"/>
      <c r="O133" s="292"/>
      <c r="P133" s="292"/>
      <c r="Q133" s="214"/>
      <c r="R133" s="292"/>
      <c r="S133" s="292"/>
      <c r="T133" s="214"/>
      <c r="U133" s="118">
        <f t="shared" si="24"/>
        <v>0</v>
      </c>
      <c r="V133" s="292"/>
      <c r="W133" s="292"/>
      <c r="X133" s="292"/>
      <c r="Y133" s="214"/>
      <c r="Z133" s="292"/>
      <c r="AA133" s="292"/>
      <c r="AB133" s="214"/>
      <c r="AC133" s="118">
        <f t="shared" si="25"/>
        <v>0</v>
      </c>
      <c r="AD133" s="292"/>
      <c r="AE133" s="292"/>
      <c r="AF133" s="292"/>
      <c r="AG133" s="214"/>
      <c r="AH133" s="292"/>
      <c r="AI133" s="292"/>
      <c r="AJ133" s="214"/>
      <c r="AK133" s="118">
        <f t="shared" si="26"/>
        <v>0</v>
      </c>
      <c r="AL133" s="292"/>
      <c r="AM133" s="292"/>
      <c r="AN133" s="292"/>
      <c r="AO133" s="214"/>
      <c r="AP133" s="292"/>
      <c r="AQ133" s="292"/>
      <c r="AR133" s="214"/>
      <c r="AS133" s="118">
        <f t="shared" si="21"/>
        <v>0</v>
      </c>
      <c r="AT133" s="116">
        <f t="shared" si="22"/>
        <v>24000</v>
      </c>
      <c r="AU133" s="167" t="s">
        <v>1144</v>
      </c>
      <c r="AV133" s="139" t="s">
        <v>196</v>
      </c>
      <c r="AW133" s="203" t="s">
        <v>958</v>
      </c>
      <c r="AX133" s="142" t="s">
        <v>33</v>
      </c>
      <c r="AY133" s="137" t="s">
        <v>183</v>
      </c>
    </row>
    <row r="134" spans="1:51" s="70" customFormat="1" ht="51" customHeight="1">
      <c r="A134" s="291" t="s">
        <v>1145</v>
      </c>
      <c r="B134" s="167" t="s">
        <v>1146</v>
      </c>
      <c r="C134" s="111" t="s">
        <v>829</v>
      </c>
      <c r="D134" s="111" t="s">
        <v>37</v>
      </c>
      <c r="E134" s="112" t="s">
        <v>957</v>
      </c>
      <c r="F134" s="292">
        <v>57220</v>
      </c>
      <c r="G134" s="292"/>
      <c r="H134" s="292"/>
      <c r="I134" s="214"/>
      <c r="J134" s="292"/>
      <c r="K134" s="292"/>
      <c r="L134" s="214"/>
      <c r="M134" s="118">
        <f t="shared" si="23"/>
        <v>57220</v>
      </c>
      <c r="N134" s="292"/>
      <c r="O134" s="292"/>
      <c r="P134" s="292"/>
      <c r="Q134" s="214"/>
      <c r="R134" s="292"/>
      <c r="S134" s="292"/>
      <c r="T134" s="214"/>
      <c r="U134" s="118">
        <f t="shared" si="24"/>
        <v>0</v>
      </c>
      <c r="V134" s="292"/>
      <c r="W134" s="292"/>
      <c r="X134" s="292"/>
      <c r="Y134" s="214"/>
      <c r="Z134" s="292"/>
      <c r="AA134" s="292"/>
      <c r="AB134" s="214"/>
      <c r="AC134" s="118">
        <f t="shared" si="25"/>
        <v>0</v>
      </c>
      <c r="AD134" s="292"/>
      <c r="AE134" s="292"/>
      <c r="AF134" s="292"/>
      <c r="AG134" s="214"/>
      <c r="AH134" s="292"/>
      <c r="AI134" s="292"/>
      <c r="AJ134" s="214"/>
      <c r="AK134" s="118">
        <f t="shared" si="26"/>
        <v>0</v>
      </c>
      <c r="AL134" s="292"/>
      <c r="AM134" s="292"/>
      <c r="AN134" s="292"/>
      <c r="AO134" s="214"/>
      <c r="AP134" s="292"/>
      <c r="AQ134" s="292"/>
      <c r="AR134" s="214"/>
      <c r="AS134" s="118">
        <f t="shared" si="21"/>
        <v>0</v>
      </c>
      <c r="AT134" s="116">
        <f t="shared" si="22"/>
        <v>57220</v>
      </c>
      <c r="AU134" s="167" t="s">
        <v>1147</v>
      </c>
      <c r="AV134" s="139" t="s">
        <v>196</v>
      </c>
      <c r="AW134" s="203" t="s">
        <v>958</v>
      </c>
      <c r="AX134" s="142" t="s">
        <v>33</v>
      </c>
      <c r="AY134" s="137" t="s">
        <v>183</v>
      </c>
    </row>
    <row r="135" spans="1:51" s="70" customFormat="1" ht="51" customHeight="1">
      <c r="A135" s="291" t="s">
        <v>1148</v>
      </c>
      <c r="B135" s="222" t="s">
        <v>1149</v>
      </c>
      <c r="C135" s="111" t="s">
        <v>866</v>
      </c>
      <c r="D135" s="111" t="s">
        <v>40</v>
      </c>
      <c r="E135" s="112" t="s">
        <v>894</v>
      </c>
      <c r="F135" s="292"/>
      <c r="G135" s="292"/>
      <c r="H135" s="292"/>
      <c r="I135" s="214"/>
      <c r="J135" s="292"/>
      <c r="K135" s="292"/>
      <c r="L135" s="214"/>
      <c r="M135" s="118">
        <f t="shared" si="23"/>
        <v>0</v>
      </c>
      <c r="N135" s="292"/>
      <c r="O135" s="292"/>
      <c r="P135" s="292"/>
      <c r="Q135" s="214"/>
      <c r="R135" s="292"/>
      <c r="S135" s="292"/>
      <c r="T135" s="214"/>
      <c r="U135" s="118">
        <f t="shared" si="24"/>
        <v>0</v>
      </c>
      <c r="V135" s="292">
        <v>3000</v>
      </c>
      <c r="W135" s="292"/>
      <c r="X135" s="292"/>
      <c r="Y135" s="214"/>
      <c r="Z135" s="292"/>
      <c r="AA135" s="292"/>
      <c r="AB135" s="214"/>
      <c r="AC135" s="118">
        <f t="shared" si="25"/>
        <v>3000</v>
      </c>
      <c r="AD135" s="292"/>
      <c r="AE135" s="292"/>
      <c r="AF135" s="292"/>
      <c r="AG135" s="214"/>
      <c r="AH135" s="292"/>
      <c r="AI135" s="292"/>
      <c r="AJ135" s="214"/>
      <c r="AK135" s="118">
        <f t="shared" si="26"/>
        <v>0</v>
      </c>
      <c r="AL135" s="292"/>
      <c r="AM135" s="292"/>
      <c r="AN135" s="292"/>
      <c r="AO135" s="214"/>
      <c r="AP135" s="292"/>
      <c r="AQ135" s="292"/>
      <c r="AR135" s="214"/>
      <c r="AS135" s="118">
        <f t="shared" si="21"/>
        <v>0</v>
      </c>
      <c r="AT135" s="116">
        <f t="shared" si="22"/>
        <v>3000</v>
      </c>
      <c r="AU135" s="222" t="s">
        <v>1150</v>
      </c>
      <c r="AV135" s="139" t="s">
        <v>794</v>
      </c>
      <c r="AW135" s="203" t="s">
        <v>898</v>
      </c>
      <c r="AX135" s="203"/>
      <c r="AY135" s="202"/>
    </row>
    <row r="136" spans="1:51" s="70" customFormat="1" ht="51" customHeight="1">
      <c r="A136" s="291" t="s">
        <v>1151</v>
      </c>
      <c r="B136" s="329" t="s">
        <v>1152</v>
      </c>
      <c r="C136" s="111" t="s">
        <v>849</v>
      </c>
      <c r="D136" s="111" t="s">
        <v>37</v>
      </c>
      <c r="E136" s="112" t="s">
        <v>894</v>
      </c>
      <c r="F136" s="292"/>
      <c r="G136" s="292"/>
      <c r="H136" s="292"/>
      <c r="I136" s="214"/>
      <c r="J136" s="292"/>
      <c r="K136" s="292"/>
      <c r="L136" s="214"/>
      <c r="M136" s="118">
        <f t="shared" si="23"/>
        <v>0</v>
      </c>
      <c r="N136" s="292">
        <v>8000</v>
      </c>
      <c r="O136" s="292"/>
      <c r="P136" s="292"/>
      <c r="Q136" s="214"/>
      <c r="R136" s="292"/>
      <c r="S136" s="292"/>
      <c r="T136" s="214"/>
      <c r="U136" s="118">
        <f t="shared" si="24"/>
        <v>8000</v>
      </c>
      <c r="V136" s="292"/>
      <c r="W136" s="292"/>
      <c r="X136" s="292"/>
      <c r="Y136" s="214"/>
      <c r="Z136" s="292"/>
      <c r="AA136" s="292"/>
      <c r="AB136" s="214"/>
      <c r="AC136" s="118">
        <f t="shared" si="25"/>
        <v>0</v>
      </c>
      <c r="AD136" s="292"/>
      <c r="AE136" s="292"/>
      <c r="AF136" s="292"/>
      <c r="AG136" s="214"/>
      <c r="AH136" s="292"/>
      <c r="AI136" s="292"/>
      <c r="AJ136" s="214"/>
      <c r="AK136" s="118">
        <f t="shared" si="26"/>
        <v>0</v>
      </c>
      <c r="AL136" s="292"/>
      <c r="AM136" s="292"/>
      <c r="AN136" s="292"/>
      <c r="AO136" s="214"/>
      <c r="AP136" s="292"/>
      <c r="AQ136" s="292"/>
      <c r="AR136" s="214"/>
      <c r="AS136" s="118">
        <f t="shared" si="21"/>
        <v>0</v>
      </c>
      <c r="AT136" s="116">
        <f t="shared" si="22"/>
        <v>8000</v>
      </c>
      <c r="AU136" s="222" t="s">
        <v>1153</v>
      </c>
      <c r="AV136" s="139" t="s">
        <v>794</v>
      </c>
      <c r="AW136" s="203" t="s">
        <v>895</v>
      </c>
      <c r="AX136" s="203"/>
      <c r="AY136" s="202"/>
    </row>
    <row r="137" spans="1:51" s="70" customFormat="1" ht="38.25">
      <c r="A137" s="291" t="s">
        <v>1154</v>
      </c>
      <c r="B137" s="222" t="s">
        <v>1155</v>
      </c>
      <c r="C137" s="111" t="s">
        <v>826</v>
      </c>
      <c r="D137" s="111" t="s">
        <v>37</v>
      </c>
      <c r="E137" s="112" t="s">
        <v>894</v>
      </c>
      <c r="F137" s="292"/>
      <c r="G137" s="292"/>
      <c r="H137" s="292"/>
      <c r="I137" s="214"/>
      <c r="J137" s="292"/>
      <c r="K137" s="292"/>
      <c r="L137" s="214"/>
      <c r="M137" s="118">
        <f t="shared" si="23"/>
        <v>0</v>
      </c>
      <c r="N137" s="292"/>
      <c r="O137" s="292"/>
      <c r="P137" s="292"/>
      <c r="Q137" s="214"/>
      <c r="R137" s="292"/>
      <c r="S137" s="292"/>
      <c r="T137" s="214"/>
      <c r="U137" s="118">
        <f t="shared" si="24"/>
        <v>0</v>
      </c>
      <c r="V137" s="292">
        <v>5000</v>
      </c>
      <c r="W137" s="292"/>
      <c r="X137" s="292"/>
      <c r="Y137" s="214"/>
      <c r="Z137" s="292"/>
      <c r="AA137" s="292"/>
      <c r="AB137" s="214"/>
      <c r="AC137" s="118">
        <f t="shared" si="25"/>
        <v>5000</v>
      </c>
      <c r="AD137" s="292"/>
      <c r="AE137" s="292"/>
      <c r="AF137" s="292"/>
      <c r="AG137" s="214"/>
      <c r="AH137" s="292"/>
      <c r="AI137" s="292"/>
      <c r="AJ137" s="214"/>
      <c r="AK137" s="118">
        <f t="shared" si="26"/>
        <v>0</v>
      </c>
      <c r="AL137" s="292"/>
      <c r="AM137" s="292"/>
      <c r="AN137" s="292"/>
      <c r="AO137" s="214"/>
      <c r="AP137" s="292"/>
      <c r="AQ137" s="292"/>
      <c r="AR137" s="214"/>
      <c r="AS137" s="118">
        <f t="shared" si="21"/>
        <v>0</v>
      </c>
      <c r="AT137" s="116">
        <f t="shared" si="22"/>
        <v>5000</v>
      </c>
      <c r="AU137" s="222" t="s">
        <v>1155</v>
      </c>
      <c r="AV137" s="139" t="s">
        <v>794</v>
      </c>
      <c r="AW137" s="203" t="s">
        <v>895</v>
      </c>
      <c r="AX137" s="203"/>
      <c r="AY137" s="202"/>
    </row>
    <row r="138" spans="1:51" s="70" customFormat="1" ht="25.5">
      <c r="A138" s="291" t="s">
        <v>1156</v>
      </c>
      <c r="B138" s="167" t="s">
        <v>1157</v>
      </c>
      <c r="C138" s="111" t="s">
        <v>820</v>
      </c>
      <c r="D138" s="111" t="s">
        <v>40</v>
      </c>
      <c r="E138" s="129" t="s">
        <v>881</v>
      </c>
      <c r="F138" s="292"/>
      <c r="G138" s="292"/>
      <c r="H138" s="292"/>
      <c r="I138" s="214"/>
      <c r="J138" s="292"/>
      <c r="K138" s="292"/>
      <c r="L138" s="214"/>
      <c r="M138" s="118">
        <f t="shared" si="23"/>
        <v>0</v>
      </c>
      <c r="N138" s="292">
        <v>5783</v>
      </c>
      <c r="O138" s="292"/>
      <c r="P138" s="292"/>
      <c r="Q138" s="214"/>
      <c r="R138" s="292"/>
      <c r="S138" s="292"/>
      <c r="T138" s="214"/>
      <c r="U138" s="118">
        <f t="shared" si="24"/>
        <v>5783</v>
      </c>
      <c r="V138" s="292"/>
      <c r="W138" s="292"/>
      <c r="X138" s="292"/>
      <c r="Y138" s="214"/>
      <c r="Z138" s="292"/>
      <c r="AA138" s="292"/>
      <c r="AB138" s="214"/>
      <c r="AC138" s="118">
        <f t="shared" si="25"/>
        <v>0</v>
      </c>
      <c r="AD138" s="292"/>
      <c r="AE138" s="292"/>
      <c r="AF138" s="292"/>
      <c r="AG138" s="214"/>
      <c r="AH138" s="292"/>
      <c r="AI138" s="292"/>
      <c r="AJ138" s="214"/>
      <c r="AK138" s="118">
        <f t="shared" si="26"/>
        <v>0</v>
      </c>
      <c r="AL138" s="292"/>
      <c r="AM138" s="292"/>
      <c r="AN138" s="292"/>
      <c r="AO138" s="214"/>
      <c r="AP138" s="292"/>
      <c r="AQ138" s="292"/>
      <c r="AR138" s="214"/>
      <c r="AS138" s="118">
        <f t="shared" si="21"/>
        <v>0</v>
      </c>
      <c r="AT138" s="116">
        <f t="shared" si="22"/>
        <v>5783</v>
      </c>
      <c r="AU138" s="167" t="s">
        <v>1158</v>
      </c>
      <c r="AV138" s="139" t="s">
        <v>204</v>
      </c>
      <c r="AW138" s="203" t="s">
        <v>882</v>
      </c>
      <c r="AX138" s="142" t="s">
        <v>33</v>
      </c>
      <c r="AY138" s="137" t="s">
        <v>183</v>
      </c>
    </row>
    <row r="139" spans="1:51" s="70" customFormat="1" ht="51" customHeight="1">
      <c r="A139" s="291" t="s">
        <v>1159</v>
      </c>
      <c r="B139" s="222" t="s">
        <v>1160</v>
      </c>
      <c r="C139" s="111" t="s">
        <v>866</v>
      </c>
      <c r="D139" s="111" t="s">
        <v>40</v>
      </c>
      <c r="E139" s="112" t="s">
        <v>1130</v>
      </c>
      <c r="F139" s="292">
        <v>4000</v>
      </c>
      <c r="G139" s="292"/>
      <c r="H139" s="292"/>
      <c r="I139" s="214"/>
      <c r="J139" s="292"/>
      <c r="K139" s="292"/>
      <c r="L139" s="214"/>
      <c r="M139" s="118">
        <f t="shared" si="23"/>
        <v>4000</v>
      </c>
      <c r="N139" s="292"/>
      <c r="O139" s="292"/>
      <c r="P139" s="292"/>
      <c r="Q139" s="214"/>
      <c r="R139" s="292"/>
      <c r="S139" s="292"/>
      <c r="T139" s="214"/>
      <c r="U139" s="118">
        <f t="shared" si="24"/>
        <v>0</v>
      </c>
      <c r="V139" s="292">
        <v>7100</v>
      </c>
      <c r="W139" s="292"/>
      <c r="X139" s="292"/>
      <c r="Y139" s="214"/>
      <c r="Z139" s="292"/>
      <c r="AA139" s="292"/>
      <c r="AB139" s="214"/>
      <c r="AC139" s="118">
        <f t="shared" si="25"/>
        <v>7100</v>
      </c>
      <c r="AD139" s="292"/>
      <c r="AE139" s="292"/>
      <c r="AF139" s="292"/>
      <c r="AG139" s="214"/>
      <c r="AH139" s="292"/>
      <c r="AI139" s="292"/>
      <c r="AJ139" s="214"/>
      <c r="AK139" s="118">
        <f t="shared" si="26"/>
        <v>0</v>
      </c>
      <c r="AL139" s="292"/>
      <c r="AM139" s="292"/>
      <c r="AN139" s="292"/>
      <c r="AO139" s="214"/>
      <c r="AP139" s="292"/>
      <c r="AQ139" s="292"/>
      <c r="AR139" s="214"/>
      <c r="AS139" s="118">
        <f t="shared" si="21"/>
        <v>0</v>
      </c>
      <c r="AT139" s="116">
        <f t="shared" si="22"/>
        <v>11100</v>
      </c>
      <c r="AU139" s="222" t="s">
        <v>1161</v>
      </c>
      <c r="AV139" s="139" t="s">
        <v>794</v>
      </c>
      <c r="AW139" s="203" t="s">
        <v>1132</v>
      </c>
      <c r="AX139" s="203"/>
      <c r="AY139" s="202"/>
    </row>
    <row r="140" spans="1:51" s="70" customFormat="1" ht="51" customHeight="1">
      <c r="A140" s="291" t="s">
        <v>1162</v>
      </c>
      <c r="B140" s="222" t="s">
        <v>1163</v>
      </c>
      <c r="C140" s="111" t="s">
        <v>866</v>
      </c>
      <c r="D140" s="111" t="s">
        <v>40</v>
      </c>
      <c r="E140" s="112" t="s">
        <v>987</v>
      </c>
      <c r="F140" s="292"/>
      <c r="G140" s="292"/>
      <c r="H140" s="292"/>
      <c r="I140" s="214"/>
      <c r="J140" s="292"/>
      <c r="K140" s="292"/>
      <c r="L140" s="214"/>
      <c r="M140" s="118">
        <f t="shared" ref="M140:M171" si="27">F140+G140+H140+J140+K140</f>
        <v>0</v>
      </c>
      <c r="N140" s="292">
        <v>154758</v>
      </c>
      <c r="O140" s="292"/>
      <c r="P140" s="292"/>
      <c r="Q140" s="214"/>
      <c r="R140" s="292"/>
      <c r="S140" s="292"/>
      <c r="T140" s="214"/>
      <c r="U140" s="118">
        <f t="shared" ref="U140:U171" si="28">N140+P140+R140+S140</f>
        <v>154758</v>
      </c>
      <c r="V140" s="292"/>
      <c r="W140" s="292"/>
      <c r="X140" s="292"/>
      <c r="Y140" s="214"/>
      <c r="Z140" s="292"/>
      <c r="AA140" s="292"/>
      <c r="AB140" s="214"/>
      <c r="AC140" s="118">
        <f t="shared" ref="AC140:AC171" si="29">V140+X140+Z140+AA140</f>
        <v>0</v>
      </c>
      <c r="AD140" s="292"/>
      <c r="AE140" s="292"/>
      <c r="AF140" s="292"/>
      <c r="AG140" s="214"/>
      <c r="AH140" s="292"/>
      <c r="AI140" s="292"/>
      <c r="AJ140" s="214"/>
      <c r="AK140" s="118">
        <f t="shared" ref="AK140:AK171" si="30">AD140+AF140+AH140+AI140</f>
        <v>0</v>
      </c>
      <c r="AL140" s="292"/>
      <c r="AM140" s="292"/>
      <c r="AN140" s="292"/>
      <c r="AO140" s="214"/>
      <c r="AP140" s="292"/>
      <c r="AQ140" s="292"/>
      <c r="AR140" s="214"/>
      <c r="AS140" s="118">
        <f t="shared" ref="AS140:AS183" si="31">AL140+AN140+AP140+AQ140</f>
        <v>0</v>
      </c>
      <c r="AT140" s="116">
        <f t="shared" si="22"/>
        <v>154758</v>
      </c>
      <c r="AU140" s="222" t="s">
        <v>1164</v>
      </c>
      <c r="AV140" s="139" t="s">
        <v>794</v>
      </c>
      <c r="AW140" s="203" t="s">
        <v>988</v>
      </c>
      <c r="AX140" s="203"/>
      <c r="AY140" s="202"/>
    </row>
    <row r="141" spans="1:51" s="70" customFormat="1" ht="51" customHeight="1">
      <c r="A141" s="291" t="s">
        <v>1165</v>
      </c>
      <c r="B141" s="167" t="s">
        <v>1166</v>
      </c>
      <c r="C141" s="111" t="s">
        <v>820</v>
      </c>
      <c r="D141" s="111" t="s">
        <v>40</v>
      </c>
      <c r="E141" s="129" t="s">
        <v>788</v>
      </c>
      <c r="F141" s="292"/>
      <c r="G141" s="292"/>
      <c r="H141" s="292"/>
      <c r="I141" s="214"/>
      <c r="J141" s="292"/>
      <c r="K141" s="292"/>
      <c r="L141" s="214"/>
      <c r="M141" s="118">
        <f t="shared" si="27"/>
        <v>0</v>
      </c>
      <c r="N141" s="292">
        <v>106521</v>
      </c>
      <c r="O141" s="292"/>
      <c r="P141" s="292"/>
      <c r="Q141" s="214"/>
      <c r="R141" s="292"/>
      <c r="S141" s="292"/>
      <c r="T141" s="214"/>
      <c r="U141" s="118">
        <f t="shared" si="28"/>
        <v>106521</v>
      </c>
      <c r="V141" s="292"/>
      <c r="W141" s="292"/>
      <c r="X141" s="292"/>
      <c r="Y141" s="214"/>
      <c r="Z141" s="292"/>
      <c r="AA141" s="292"/>
      <c r="AB141" s="214"/>
      <c r="AC141" s="118">
        <f t="shared" si="29"/>
        <v>0</v>
      </c>
      <c r="AD141" s="292"/>
      <c r="AE141" s="292"/>
      <c r="AF141" s="292"/>
      <c r="AG141" s="214"/>
      <c r="AH141" s="292"/>
      <c r="AI141" s="292"/>
      <c r="AJ141" s="214"/>
      <c r="AK141" s="118">
        <f t="shared" si="30"/>
        <v>0</v>
      </c>
      <c r="AL141" s="292"/>
      <c r="AM141" s="292"/>
      <c r="AN141" s="292"/>
      <c r="AO141" s="214"/>
      <c r="AP141" s="292"/>
      <c r="AQ141" s="292"/>
      <c r="AR141" s="214"/>
      <c r="AS141" s="118">
        <f t="shared" si="31"/>
        <v>0</v>
      </c>
      <c r="AT141" s="116">
        <f t="shared" si="22"/>
        <v>106521</v>
      </c>
      <c r="AU141" s="167" t="s">
        <v>1167</v>
      </c>
      <c r="AV141" s="139" t="s">
        <v>794</v>
      </c>
      <c r="AW141" s="203" t="s">
        <v>790</v>
      </c>
      <c r="AX141" s="203"/>
      <c r="AY141" s="202"/>
    </row>
    <row r="142" spans="1:51" s="70" customFormat="1" ht="51" customHeight="1">
      <c r="A142" s="291" t="s">
        <v>1168</v>
      </c>
      <c r="B142" s="333" t="s">
        <v>1169</v>
      </c>
      <c r="C142" s="111" t="s">
        <v>820</v>
      </c>
      <c r="D142" s="111" t="s">
        <v>40</v>
      </c>
      <c r="E142" s="112" t="s">
        <v>1104</v>
      </c>
      <c r="F142" s="292"/>
      <c r="G142" s="292"/>
      <c r="H142" s="292"/>
      <c r="I142" s="214"/>
      <c r="J142" s="292"/>
      <c r="K142" s="292"/>
      <c r="L142" s="214"/>
      <c r="M142" s="118">
        <f t="shared" si="27"/>
        <v>0</v>
      </c>
      <c r="N142" s="292">
        <v>513980</v>
      </c>
      <c r="O142" s="292"/>
      <c r="P142" s="292"/>
      <c r="Q142" s="214"/>
      <c r="R142" s="292"/>
      <c r="S142" s="292"/>
      <c r="T142" s="214"/>
      <c r="U142" s="118">
        <f t="shared" si="28"/>
        <v>513980</v>
      </c>
      <c r="V142" s="292"/>
      <c r="W142" s="292"/>
      <c r="X142" s="292"/>
      <c r="Y142" s="214"/>
      <c r="Z142" s="292"/>
      <c r="AA142" s="292"/>
      <c r="AB142" s="214"/>
      <c r="AC142" s="118">
        <f t="shared" si="29"/>
        <v>0</v>
      </c>
      <c r="AD142" s="292"/>
      <c r="AE142" s="292"/>
      <c r="AF142" s="292"/>
      <c r="AG142" s="214"/>
      <c r="AH142" s="292"/>
      <c r="AI142" s="292"/>
      <c r="AJ142" s="214"/>
      <c r="AK142" s="118">
        <f t="shared" si="30"/>
        <v>0</v>
      </c>
      <c r="AL142" s="292"/>
      <c r="AM142" s="292"/>
      <c r="AN142" s="292"/>
      <c r="AO142" s="214"/>
      <c r="AP142" s="292"/>
      <c r="AQ142" s="292"/>
      <c r="AR142" s="214"/>
      <c r="AS142" s="118">
        <f t="shared" si="31"/>
        <v>0</v>
      </c>
      <c r="AT142" s="116">
        <f t="shared" si="22"/>
        <v>513980</v>
      </c>
      <c r="AU142" s="333" t="s">
        <v>1169</v>
      </c>
      <c r="AV142" s="139" t="s">
        <v>794</v>
      </c>
      <c r="AW142" s="203" t="s">
        <v>1106</v>
      </c>
      <c r="AX142" s="203"/>
      <c r="AY142" s="202"/>
    </row>
    <row r="143" spans="1:51" s="70" customFormat="1" ht="51" customHeight="1">
      <c r="A143" s="291" t="s">
        <v>1170</v>
      </c>
      <c r="B143" s="333" t="s">
        <v>1171</v>
      </c>
      <c r="C143" s="111" t="s">
        <v>820</v>
      </c>
      <c r="D143" s="111" t="s">
        <v>40</v>
      </c>
      <c r="E143" s="315" t="s">
        <v>916</v>
      </c>
      <c r="F143" s="292"/>
      <c r="G143" s="292"/>
      <c r="H143" s="292"/>
      <c r="I143" s="214"/>
      <c r="J143" s="292"/>
      <c r="K143" s="292"/>
      <c r="L143" s="214"/>
      <c r="M143" s="118">
        <f t="shared" si="27"/>
        <v>0</v>
      </c>
      <c r="N143" s="292">
        <v>591200</v>
      </c>
      <c r="O143" s="292"/>
      <c r="P143" s="292"/>
      <c r="Q143" s="214"/>
      <c r="R143" s="292"/>
      <c r="S143" s="292"/>
      <c r="T143" s="214"/>
      <c r="U143" s="118">
        <f t="shared" si="28"/>
        <v>591200</v>
      </c>
      <c r="V143" s="292"/>
      <c r="W143" s="292"/>
      <c r="X143" s="292"/>
      <c r="Y143" s="214"/>
      <c r="Z143" s="292"/>
      <c r="AA143" s="292"/>
      <c r="AB143" s="214"/>
      <c r="AC143" s="118">
        <f t="shared" si="29"/>
        <v>0</v>
      </c>
      <c r="AD143" s="292"/>
      <c r="AE143" s="292"/>
      <c r="AF143" s="292"/>
      <c r="AG143" s="214"/>
      <c r="AH143" s="292"/>
      <c r="AI143" s="292"/>
      <c r="AJ143" s="214"/>
      <c r="AK143" s="118">
        <f t="shared" si="30"/>
        <v>0</v>
      </c>
      <c r="AL143" s="292"/>
      <c r="AM143" s="292"/>
      <c r="AN143" s="292"/>
      <c r="AO143" s="214"/>
      <c r="AP143" s="292"/>
      <c r="AQ143" s="292"/>
      <c r="AR143" s="214"/>
      <c r="AS143" s="118">
        <f t="shared" si="31"/>
        <v>0</v>
      </c>
      <c r="AT143" s="116">
        <f t="shared" si="22"/>
        <v>591200</v>
      </c>
      <c r="AU143" s="333" t="s">
        <v>1172</v>
      </c>
      <c r="AV143" s="139" t="s">
        <v>794</v>
      </c>
      <c r="AW143" s="203" t="s">
        <v>918</v>
      </c>
      <c r="AX143" s="203"/>
      <c r="AY143" s="202"/>
    </row>
    <row r="144" spans="1:51" s="70" customFormat="1" ht="51" customHeight="1">
      <c r="A144" s="291" t="s">
        <v>1173</v>
      </c>
      <c r="B144" s="222" t="s">
        <v>1174</v>
      </c>
      <c r="C144" s="111" t="s">
        <v>866</v>
      </c>
      <c r="D144" s="111" t="s">
        <v>27</v>
      </c>
      <c r="E144" s="315" t="s">
        <v>978</v>
      </c>
      <c r="F144" s="292">
        <v>1103</v>
      </c>
      <c r="G144" s="292"/>
      <c r="H144" s="292"/>
      <c r="I144" s="214"/>
      <c r="J144" s="292"/>
      <c r="K144" s="292"/>
      <c r="L144" s="214"/>
      <c r="M144" s="118">
        <f t="shared" si="27"/>
        <v>1103</v>
      </c>
      <c r="N144" s="292"/>
      <c r="O144" s="292"/>
      <c r="P144" s="292"/>
      <c r="Q144" s="214"/>
      <c r="R144" s="292"/>
      <c r="S144" s="292"/>
      <c r="T144" s="214"/>
      <c r="U144" s="118">
        <f t="shared" si="28"/>
        <v>0</v>
      </c>
      <c r="V144" s="292"/>
      <c r="W144" s="292"/>
      <c r="X144" s="292"/>
      <c r="Y144" s="214"/>
      <c r="Z144" s="292"/>
      <c r="AA144" s="292"/>
      <c r="AB144" s="214"/>
      <c r="AC144" s="118">
        <f t="shared" si="29"/>
        <v>0</v>
      </c>
      <c r="AD144" s="292"/>
      <c r="AE144" s="292"/>
      <c r="AF144" s="292"/>
      <c r="AG144" s="214"/>
      <c r="AH144" s="292"/>
      <c r="AI144" s="292"/>
      <c r="AJ144" s="214"/>
      <c r="AK144" s="118">
        <f t="shared" si="30"/>
        <v>0</v>
      </c>
      <c r="AL144" s="292"/>
      <c r="AM144" s="292"/>
      <c r="AN144" s="292"/>
      <c r="AO144" s="214"/>
      <c r="AP144" s="292"/>
      <c r="AQ144" s="292"/>
      <c r="AR144" s="214"/>
      <c r="AS144" s="118">
        <f t="shared" si="31"/>
        <v>0</v>
      </c>
      <c r="AT144" s="116">
        <f t="shared" ref="AT144:AT207" si="32">AC144+U144+M144+AK144+AS144</f>
        <v>1103</v>
      </c>
      <c r="AU144" s="222" t="s">
        <v>1175</v>
      </c>
      <c r="AV144" s="139" t="s">
        <v>196</v>
      </c>
      <c r="AW144" s="203" t="s">
        <v>980</v>
      </c>
      <c r="AX144" s="142" t="s">
        <v>33</v>
      </c>
      <c r="AY144" s="137" t="s">
        <v>183</v>
      </c>
    </row>
    <row r="145" spans="1:51" s="70" customFormat="1" ht="51" customHeight="1">
      <c r="A145" s="291" t="s">
        <v>1176</v>
      </c>
      <c r="B145" s="222" t="s">
        <v>1177</v>
      </c>
      <c r="C145" s="111" t="s">
        <v>820</v>
      </c>
      <c r="D145" s="111" t="s">
        <v>27</v>
      </c>
      <c r="E145" s="315" t="s">
        <v>978</v>
      </c>
      <c r="F145" s="292">
        <v>4500</v>
      </c>
      <c r="G145" s="292"/>
      <c r="H145" s="292"/>
      <c r="I145" s="214"/>
      <c r="J145" s="292"/>
      <c r="K145" s="292"/>
      <c r="L145" s="214"/>
      <c r="M145" s="118">
        <f t="shared" si="27"/>
        <v>4500</v>
      </c>
      <c r="N145" s="292"/>
      <c r="O145" s="292"/>
      <c r="P145" s="292"/>
      <c r="Q145" s="214"/>
      <c r="R145" s="292"/>
      <c r="S145" s="292"/>
      <c r="T145" s="214"/>
      <c r="U145" s="118">
        <f t="shared" si="28"/>
        <v>0</v>
      </c>
      <c r="V145" s="292"/>
      <c r="W145" s="292"/>
      <c r="X145" s="292"/>
      <c r="Y145" s="214"/>
      <c r="Z145" s="292"/>
      <c r="AA145" s="292"/>
      <c r="AB145" s="214"/>
      <c r="AC145" s="118">
        <f t="shared" si="29"/>
        <v>0</v>
      </c>
      <c r="AD145" s="292"/>
      <c r="AE145" s="292"/>
      <c r="AF145" s="292"/>
      <c r="AG145" s="214"/>
      <c r="AH145" s="292"/>
      <c r="AI145" s="292"/>
      <c r="AJ145" s="214"/>
      <c r="AK145" s="118">
        <f t="shared" si="30"/>
        <v>0</v>
      </c>
      <c r="AL145" s="292"/>
      <c r="AM145" s="292"/>
      <c r="AN145" s="292"/>
      <c r="AO145" s="214"/>
      <c r="AP145" s="292"/>
      <c r="AQ145" s="292"/>
      <c r="AR145" s="214"/>
      <c r="AS145" s="118">
        <f t="shared" si="31"/>
        <v>0</v>
      </c>
      <c r="AT145" s="116">
        <f t="shared" si="32"/>
        <v>4500</v>
      </c>
      <c r="AU145" s="222" t="s">
        <v>1178</v>
      </c>
      <c r="AV145" s="139" t="s">
        <v>196</v>
      </c>
      <c r="AW145" s="203" t="s">
        <v>980</v>
      </c>
      <c r="AX145" s="142" t="s">
        <v>33</v>
      </c>
      <c r="AY145" s="137" t="s">
        <v>183</v>
      </c>
    </row>
    <row r="146" spans="1:51" s="70" customFormat="1" ht="51">
      <c r="A146" s="291" t="s">
        <v>1179</v>
      </c>
      <c r="B146" s="222" t="s">
        <v>1180</v>
      </c>
      <c r="C146" s="111" t="s">
        <v>837</v>
      </c>
      <c r="D146" s="111" t="s">
        <v>27</v>
      </c>
      <c r="E146" s="112" t="s">
        <v>858</v>
      </c>
      <c r="F146" s="292">
        <v>12000</v>
      </c>
      <c r="G146" s="292"/>
      <c r="H146" s="292"/>
      <c r="I146" s="214"/>
      <c r="J146" s="292"/>
      <c r="K146" s="292"/>
      <c r="L146" s="214"/>
      <c r="M146" s="118">
        <f t="shared" si="27"/>
        <v>12000</v>
      </c>
      <c r="N146" s="292"/>
      <c r="O146" s="292"/>
      <c r="P146" s="292"/>
      <c r="Q146" s="214"/>
      <c r="R146" s="292"/>
      <c r="S146" s="292"/>
      <c r="T146" s="214"/>
      <c r="U146" s="118">
        <f t="shared" si="28"/>
        <v>0</v>
      </c>
      <c r="V146" s="292"/>
      <c r="W146" s="292"/>
      <c r="X146" s="292"/>
      <c r="Y146" s="214"/>
      <c r="Z146" s="292"/>
      <c r="AA146" s="292"/>
      <c r="AB146" s="214"/>
      <c r="AC146" s="118">
        <f t="shared" si="29"/>
        <v>0</v>
      </c>
      <c r="AD146" s="292"/>
      <c r="AE146" s="292"/>
      <c r="AF146" s="292"/>
      <c r="AG146" s="214"/>
      <c r="AH146" s="292"/>
      <c r="AI146" s="292"/>
      <c r="AJ146" s="214"/>
      <c r="AK146" s="118">
        <f t="shared" si="30"/>
        <v>0</v>
      </c>
      <c r="AL146" s="292"/>
      <c r="AM146" s="292"/>
      <c r="AN146" s="292"/>
      <c r="AO146" s="214"/>
      <c r="AP146" s="292"/>
      <c r="AQ146" s="292"/>
      <c r="AR146" s="214"/>
      <c r="AS146" s="118">
        <f t="shared" si="31"/>
        <v>0</v>
      </c>
      <c r="AT146" s="116">
        <f t="shared" si="32"/>
        <v>12000</v>
      </c>
      <c r="AU146" s="222" t="s">
        <v>1181</v>
      </c>
      <c r="AV146" s="139" t="s">
        <v>794</v>
      </c>
      <c r="AW146" s="203" t="s">
        <v>860</v>
      </c>
      <c r="AX146" s="203"/>
      <c r="AY146" s="202"/>
    </row>
    <row r="147" spans="1:51" s="70" customFormat="1" ht="51" customHeight="1">
      <c r="A147" s="291" t="s">
        <v>1182</v>
      </c>
      <c r="B147" s="222" t="s">
        <v>1183</v>
      </c>
      <c r="C147" s="111" t="s">
        <v>837</v>
      </c>
      <c r="D147" s="111" t="s">
        <v>27</v>
      </c>
      <c r="E147" s="112" t="s">
        <v>783</v>
      </c>
      <c r="F147" s="292">
        <v>7000</v>
      </c>
      <c r="G147" s="292"/>
      <c r="H147" s="292"/>
      <c r="I147" s="214"/>
      <c r="J147" s="292"/>
      <c r="K147" s="292"/>
      <c r="L147" s="214"/>
      <c r="M147" s="118">
        <f t="shared" si="27"/>
        <v>7000</v>
      </c>
      <c r="N147" s="292"/>
      <c r="O147" s="292"/>
      <c r="P147" s="292"/>
      <c r="Q147" s="214"/>
      <c r="R147" s="292"/>
      <c r="S147" s="292"/>
      <c r="T147" s="214"/>
      <c r="U147" s="118">
        <f t="shared" si="28"/>
        <v>0</v>
      </c>
      <c r="V147" s="292"/>
      <c r="W147" s="292"/>
      <c r="X147" s="292"/>
      <c r="Y147" s="214"/>
      <c r="Z147" s="292"/>
      <c r="AA147" s="292"/>
      <c r="AB147" s="214"/>
      <c r="AC147" s="118">
        <f t="shared" si="29"/>
        <v>0</v>
      </c>
      <c r="AD147" s="292"/>
      <c r="AE147" s="292"/>
      <c r="AF147" s="292"/>
      <c r="AG147" s="214"/>
      <c r="AH147" s="292"/>
      <c r="AI147" s="292"/>
      <c r="AJ147" s="214"/>
      <c r="AK147" s="118">
        <f t="shared" si="30"/>
        <v>0</v>
      </c>
      <c r="AL147" s="292"/>
      <c r="AM147" s="292"/>
      <c r="AN147" s="292"/>
      <c r="AO147" s="214"/>
      <c r="AP147" s="292"/>
      <c r="AQ147" s="292"/>
      <c r="AR147" s="214"/>
      <c r="AS147" s="118">
        <f t="shared" si="31"/>
        <v>0</v>
      </c>
      <c r="AT147" s="116">
        <f t="shared" si="32"/>
        <v>7000</v>
      </c>
      <c r="AU147" s="222" t="s">
        <v>1184</v>
      </c>
      <c r="AV147" s="139" t="s">
        <v>196</v>
      </c>
      <c r="AW147" s="203" t="s">
        <v>785</v>
      </c>
      <c r="AX147" s="142" t="s">
        <v>33</v>
      </c>
      <c r="AY147" s="137" t="s">
        <v>183</v>
      </c>
    </row>
    <row r="148" spans="1:51" s="70" customFormat="1" ht="51" customHeight="1">
      <c r="A148" s="291" t="s">
        <v>1185</v>
      </c>
      <c r="B148" s="222" t="s">
        <v>1186</v>
      </c>
      <c r="C148" s="111" t="s">
        <v>866</v>
      </c>
      <c r="D148" s="111" t="s">
        <v>27</v>
      </c>
      <c r="E148" s="112" t="s">
        <v>783</v>
      </c>
      <c r="F148" s="292">
        <v>9403</v>
      </c>
      <c r="G148" s="292"/>
      <c r="H148" s="292"/>
      <c r="I148" s="214"/>
      <c r="J148" s="292"/>
      <c r="K148" s="292"/>
      <c r="L148" s="214"/>
      <c r="M148" s="118">
        <f t="shared" si="27"/>
        <v>9403</v>
      </c>
      <c r="N148" s="292"/>
      <c r="O148" s="292"/>
      <c r="P148" s="292"/>
      <c r="Q148" s="214"/>
      <c r="R148" s="292"/>
      <c r="S148" s="292"/>
      <c r="T148" s="214"/>
      <c r="U148" s="118">
        <f t="shared" si="28"/>
        <v>0</v>
      </c>
      <c r="V148" s="292"/>
      <c r="W148" s="292"/>
      <c r="X148" s="292"/>
      <c r="Y148" s="214"/>
      <c r="Z148" s="292"/>
      <c r="AA148" s="292"/>
      <c r="AB148" s="214"/>
      <c r="AC148" s="118">
        <f t="shared" si="29"/>
        <v>0</v>
      </c>
      <c r="AD148" s="292"/>
      <c r="AE148" s="292"/>
      <c r="AF148" s="292"/>
      <c r="AG148" s="214"/>
      <c r="AH148" s="292"/>
      <c r="AI148" s="292"/>
      <c r="AJ148" s="214"/>
      <c r="AK148" s="118">
        <f t="shared" si="30"/>
        <v>0</v>
      </c>
      <c r="AL148" s="292"/>
      <c r="AM148" s="292"/>
      <c r="AN148" s="292"/>
      <c r="AO148" s="214"/>
      <c r="AP148" s="292"/>
      <c r="AQ148" s="292"/>
      <c r="AR148" s="214"/>
      <c r="AS148" s="118">
        <f t="shared" si="31"/>
        <v>0</v>
      </c>
      <c r="AT148" s="116">
        <f t="shared" si="32"/>
        <v>9403</v>
      </c>
      <c r="AU148" s="222" t="s">
        <v>1187</v>
      </c>
      <c r="AV148" s="139" t="s">
        <v>196</v>
      </c>
      <c r="AW148" s="203" t="s">
        <v>785</v>
      </c>
      <c r="AX148" s="142" t="s">
        <v>33</v>
      </c>
      <c r="AY148" s="137" t="s">
        <v>183</v>
      </c>
    </row>
    <row r="149" spans="1:51" s="70" customFormat="1" ht="51" customHeight="1">
      <c r="A149" s="291" t="s">
        <v>1188</v>
      </c>
      <c r="B149" s="333" t="s">
        <v>1189</v>
      </c>
      <c r="C149" s="111" t="s">
        <v>837</v>
      </c>
      <c r="D149" s="111" t="s">
        <v>27</v>
      </c>
      <c r="E149" s="112" t="s">
        <v>798</v>
      </c>
      <c r="F149" s="292">
        <v>9827</v>
      </c>
      <c r="G149" s="292"/>
      <c r="H149" s="292"/>
      <c r="I149" s="214"/>
      <c r="J149" s="292"/>
      <c r="K149" s="292"/>
      <c r="L149" s="214"/>
      <c r="M149" s="118">
        <f t="shared" si="27"/>
        <v>9827</v>
      </c>
      <c r="N149" s="292"/>
      <c r="O149" s="292"/>
      <c r="P149" s="292"/>
      <c r="Q149" s="214"/>
      <c r="R149" s="292"/>
      <c r="S149" s="292"/>
      <c r="T149" s="214"/>
      <c r="U149" s="118">
        <f t="shared" si="28"/>
        <v>0</v>
      </c>
      <c r="V149" s="292"/>
      <c r="W149" s="292"/>
      <c r="X149" s="292"/>
      <c r="Y149" s="214"/>
      <c r="Z149" s="292"/>
      <c r="AA149" s="292"/>
      <c r="AB149" s="214"/>
      <c r="AC149" s="118">
        <f t="shared" si="29"/>
        <v>0</v>
      </c>
      <c r="AD149" s="292"/>
      <c r="AE149" s="292"/>
      <c r="AF149" s="292"/>
      <c r="AG149" s="214"/>
      <c r="AH149" s="292"/>
      <c r="AI149" s="292"/>
      <c r="AJ149" s="214"/>
      <c r="AK149" s="118">
        <f t="shared" si="30"/>
        <v>0</v>
      </c>
      <c r="AL149" s="292"/>
      <c r="AM149" s="292"/>
      <c r="AN149" s="292"/>
      <c r="AO149" s="214"/>
      <c r="AP149" s="292"/>
      <c r="AQ149" s="292"/>
      <c r="AR149" s="214"/>
      <c r="AS149" s="118">
        <f t="shared" si="31"/>
        <v>0</v>
      </c>
      <c r="AT149" s="116">
        <f t="shared" si="32"/>
        <v>9827</v>
      </c>
      <c r="AU149" s="333" t="s">
        <v>1189</v>
      </c>
      <c r="AV149" s="139" t="s">
        <v>196</v>
      </c>
      <c r="AW149" s="203" t="s">
        <v>799</v>
      </c>
      <c r="AX149" s="142" t="s">
        <v>33</v>
      </c>
      <c r="AY149" s="137" t="s">
        <v>183</v>
      </c>
    </row>
    <row r="150" spans="1:51" s="70" customFormat="1" ht="42.2" customHeight="1">
      <c r="A150" s="291" t="s">
        <v>1190</v>
      </c>
      <c r="B150" s="222" t="s">
        <v>1191</v>
      </c>
      <c r="C150" s="111" t="s">
        <v>849</v>
      </c>
      <c r="D150" s="111" t="s">
        <v>27</v>
      </c>
      <c r="E150" s="112" t="s">
        <v>952</v>
      </c>
      <c r="F150" s="292">
        <v>7000</v>
      </c>
      <c r="G150" s="292"/>
      <c r="H150" s="292"/>
      <c r="I150" s="214"/>
      <c r="J150" s="292"/>
      <c r="K150" s="292"/>
      <c r="L150" s="214"/>
      <c r="M150" s="118">
        <f t="shared" si="27"/>
        <v>7000</v>
      </c>
      <c r="N150" s="292"/>
      <c r="O150" s="292"/>
      <c r="P150" s="292"/>
      <c r="Q150" s="214"/>
      <c r="R150" s="292"/>
      <c r="S150" s="292"/>
      <c r="T150" s="214"/>
      <c r="U150" s="118">
        <f t="shared" si="28"/>
        <v>0</v>
      </c>
      <c r="V150" s="292"/>
      <c r="W150" s="292"/>
      <c r="X150" s="292"/>
      <c r="Y150" s="214"/>
      <c r="Z150" s="292"/>
      <c r="AA150" s="292"/>
      <c r="AB150" s="214"/>
      <c r="AC150" s="118">
        <f t="shared" si="29"/>
        <v>0</v>
      </c>
      <c r="AD150" s="292"/>
      <c r="AE150" s="292"/>
      <c r="AF150" s="292"/>
      <c r="AG150" s="214"/>
      <c r="AH150" s="292"/>
      <c r="AI150" s="292"/>
      <c r="AJ150" s="214"/>
      <c r="AK150" s="118">
        <f t="shared" si="30"/>
        <v>0</v>
      </c>
      <c r="AL150" s="292"/>
      <c r="AM150" s="292"/>
      <c r="AN150" s="292"/>
      <c r="AO150" s="214"/>
      <c r="AP150" s="292"/>
      <c r="AQ150" s="292"/>
      <c r="AR150" s="214"/>
      <c r="AS150" s="118">
        <f t="shared" si="31"/>
        <v>0</v>
      </c>
      <c r="AT150" s="116">
        <f t="shared" si="32"/>
        <v>7000</v>
      </c>
      <c r="AU150" s="193" t="s">
        <v>1192</v>
      </c>
      <c r="AV150" s="139" t="s">
        <v>196</v>
      </c>
      <c r="AW150" s="203" t="s">
        <v>954</v>
      </c>
      <c r="AX150" s="142" t="s">
        <v>33</v>
      </c>
      <c r="AY150" s="137" t="s">
        <v>183</v>
      </c>
    </row>
    <row r="151" spans="1:51" s="70" customFormat="1" ht="51" customHeight="1">
      <c r="A151" s="291" t="s">
        <v>1193</v>
      </c>
      <c r="B151" s="329" t="s">
        <v>1194</v>
      </c>
      <c r="C151" s="111" t="s">
        <v>837</v>
      </c>
      <c r="D151" s="111" t="s">
        <v>27</v>
      </c>
      <c r="E151" s="112" t="s">
        <v>952</v>
      </c>
      <c r="F151" s="292">
        <v>6542</v>
      </c>
      <c r="G151" s="292"/>
      <c r="H151" s="292"/>
      <c r="I151" s="214"/>
      <c r="J151" s="292"/>
      <c r="K151" s="292"/>
      <c r="L151" s="214"/>
      <c r="M151" s="118">
        <f t="shared" si="27"/>
        <v>6542</v>
      </c>
      <c r="N151" s="292"/>
      <c r="O151" s="292"/>
      <c r="P151" s="292"/>
      <c r="Q151" s="214"/>
      <c r="R151" s="292"/>
      <c r="S151" s="292"/>
      <c r="T151" s="214"/>
      <c r="U151" s="118">
        <f t="shared" si="28"/>
        <v>0</v>
      </c>
      <c r="V151" s="292"/>
      <c r="W151" s="292"/>
      <c r="X151" s="292"/>
      <c r="Y151" s="214"/>
      <c r="Z151" s="292"/>
      <c r="AA151" s="292"/>
      <c r="AB151" s="214"/>
      <c r="AC151" s="118">
        <f t="shared" si="29"/>
        <v>0</v>
      </c>
      <c r="AD151" s="292"/>
      <c r="AE151" s="292"/>
      <c r="AF151" s="292"/>
      <c r="AG151" s="214"/>
      <c r="AH151" s="292"/>
      <c r="AI151" s="292"/>
      <c r="AJ151" s="214"/>
      <c r="AK151" s="118">
        <f t="shared" si="30"/>
        <v>0</v>
      </c>
      <c r="AL151" s="292"/>
      <c r="AM151" s="292"/>
      <c r="AN151" s="292"/>
      <c r="AO151" s="214"/>
      <c r="AP151" s="292"/>
      <c r="AQ151" s="292"/>
      <c r="AR151" s="214"/>
      <c r="AS151" s="118">
        <f t="shared" si="31"/>
        <v>0</v>
      </c>
      <c r="AT151" s="116">
        <f t="shared" si="32"/>
        <v>6542</v>
      </c>
      <c r="AU151" s="193" t="s">
        <v>1195</v>
      </c>
      <c r="AV151" s="139" t="s">
        <v>794</v>
      </c>
      <c r="AW151" s="203" t="s">
        <v>954</v>
      </c>
      <c r="AX151" s="142"/>
      <c r="AY151" s="137"/>
    </row>
    <row r="152" spans="1:51" s="70" customFormat="1" ht="51">
      <c r="A152" s="291" t="s">
        <v>1196</v>
      </c>
      <c r="B152" s="222" t="s">
        <v>1197</v>
      </c>
      <c r="C152" s="111" t="s">
        <v>866</v>
      </c>
      <c r="D152" s="111" t="s">
        <v>27</v>
      </c>
      <c r="E152" s="112" t="s">
        <v>821</v>
      </c>
      <c r="F152" s="292">
        <v>1557</v>
      </c>
      <c r="G152" s="292"/>
      <c r="H152" s="292"/>
      <c r="I152" s="214"/>
      <c r="J152" s="292"/>
      <c r="K152" s="292"/>
      <c r="L152" s="214"/>
      <c r="M152" s="118">
        <f t="shared" si="27"/>
        <v>1557</v>
      </c>
      <c r="N152" s="292"/>
      <c r="O152" s="292"/>
      <c r="P152" s="292"/>
      <c r="Q152" s="214"/>
      <c r="R152" s="292"/>
      <c r="S152" s="292"/>
      <c r="T152" s="214"/>
      <c r="U152" s="118">
        <f t="shared" si="28"/>
        <v>0</v>
      </c>
      <c r="V152" s="292"/>
      <c r="W152" s="292"/>
      <c r="X152" s="292"/>
      <c r="Y152" s="214"/>
      <c r="Z152" s="292"/>
      <c r="AA152" s="292"/>
      <c r="AB152" s="214"/>
      <c r="AC152" s="118">
        <f t="shared" si="29"/>
        <v>0</v>
      </c>
      <c r="AD152" s="292"/>
      <c r="AE152" s="292"/>
      <c r="AF152" s="292"/>
      <c r="AG152" s="214"/>
      <c r="AH152" s="292"/>
      <c r="AI152" s="292"/>
      <c r="AJ152" s="214"/>
      <c r="AK152" s="118">
        <f t="shared" si="30"/>
        <v>0</v>
      </c>
      <c r="AL152" s="292"/>
      <c r="AM152" s="292"/>
      <c r="AN152" s="292"/>
      <c r="AO152" s="214"/>
      <c r="AP152" s="292"/>
      <c r="AQ152" s="292"/>
      <c r="AR152" s="214"/>
      <c r="AS152" s="118">
        <f t="shared" si="31"/>
        <v>0</v>
      </c>
      <c r="AT152" s="116">
        <f t="shared" si="32"/>
        <v>1557</v>
      </c>
      <c r="AU152" s="222" t="s">
        <v>1198</v>
      </c>
      <c r="AV152" s="139" t="s">
        <v>196</v>
      </c>
      <c r="AW152" s="203" t="s">
        <v>823</v>
      </c>
      <c r="AX152" s="142" t="s">
        <v>33</v>
      </c>
      <c r="AY152" s="137" t="s">
        <v>183</v>
      </c>
    </row>
    <row r="153" spans="1:51" s="70" customFormat="1" ht="51" customHeight="1">
      <c r="A153" s="291" t="s">
        <v>1199</v>
      </c>
      <c r="B153" s="222" t="s">
        <v>1200</v>
      </c>
      <c r="C153" s="111" t="s">
        <v>820</v>
      </c>
      <c r="D153" s="111" t="s">
        <v>27</v>
      </c>
      <c r="E153" s="112" t="s">
        <v>821</v>
      </c>
      <c r="F153" s="292">
        <v>3540</v>
      </c>
      <c r="G153" s="292"/>
      <c r="H153" s="292"/>
      <c r="I153" s="214"/>
      <c r="J153" s="292"/>
      <c r="K153" s="292"/>
      <c r="L153" s="214"/>
      <c r="M153" s="118">
        <f t="shared" si="27"/>
        <v>3540</v>
      </c>
      <c r="N153" s="292"/>
      <c r="O153" s="292"/>
      <c r="P153" s="292"/>
      <c r="Q153" s="214"/>
      <c r="R153" s="292"/>
      <c r="S153" s="292"/>
      <c r="T153" s="214"/>
      <c r="U153" s="118">
        <f t="shared" si="28"/>
        <v>0</v>
      </c>
      <c r="V153" s="292"/>
      <c r="W153" s="292"/>
      <c r="X153" s="292"/>
      <c r="Y153" s="214"/>
      <c r="Z153" s="292"/>
      <c r="AA153" s="292"/>
      <c r="AB153" s="214"/>
      <c r="AC153" s="118">
        <f t="shared" si="29"/>
        <v>0</v>
      </c>
      <c r="AD153" s="292"/>
      <c r="AE153" s="292"/>
      <c r="AF153" s="292"/>
      <c r="AG153" s="214"/>
      <c r="AH153" s="292"/>
      <c r="AI153" s="292"/>
      <c r="AJ153" s="214"/>
      <c r="AK153" s="118">
        <f t="shared" si="30"/>
        <v>0</v>
      </c>
      <c r="AL153" s="292"/>
      <c r="AM153" s="292"/>
      <c r="AN153" s="292"/>
      <c r="AO153" s="214"/>
      <c r="AP153" s="292"/>
      <c r="AQ153" s="292"/>
      <c r="AR153" s="214"/>
      <c r="AS153" s="118">
        <f t="shared" si="31"/>
        <v>0</v>
      </c>
      <c r="AT153" s="116">
        <f t="shared" si="32"/>
        <v>3540</v>
      </c>
      <c r="AU153" s="222" t="s">
        <v>1201</v>
      </c>
      <c r="AV153" s="139" t="s">
        <v>196</v>
      </c>
      <c r="AW153" s="203" t="s">
        <v>823</v>
      </c>
      <c r="AX153" s="142" t="s">
        <v>33</v>
      </c>
      <c r="AY153" s="137" t="s">
        <v>183</v>
      </c>
    </row>
    <row r="154" spans="1:51" s="70" customFormat="1" ht="51" customHeight="1">
      <c r="A154" s="291" t="s">
        <v>1202</v>
      </c>
      <c r="B154" s="222" t="s">
        <v>1203</v>
      </c>
      <c r="C154" s="111" t="s">
        <v>837</v>
      </c>
      <c r="D154" s="111" t="s">
        <v>27</v>
      </c>
      <c r="E154" s="129" t="s">
        <v>788</v>
      </c>
      <c r="F154" s="292">
        <v>7000</v>
      </c>
      <c r="G154" s="292"/>
      <c r="H154" s="292"/>
      <c r="I154" s="214"/>
      <c r="J154" s="292"/>
      <c r="K154" s="292"/>
      <c r="L154" s="214"/>
      <c r="M154" s="118">
        <f t="shared" si="27"/>
        <v>7000</v>
      </c>
      <c r="N154" s="292"/>
      <c r="O154" s="292"/>
      <c r="P154" s="292"/>
      <c r="Q154" s="214"/>
      <c r="R154" s="292"/>
      <c r="S154" s="292"/>
      <c r="T154" s="214"/>
      <c r="U154" s="118">
        <f t="shared" si="28"/>
        <v>0</v>
      </c>
      <c r="V154" s="292"/>
      <c r="W154" s="292"/>
      <c r="X154" s="292"/>
      <c r="Y154" s="214"/>
      <c r="Z154" s="292"/>
      <c r="AA154" s="292"/>
      <c r="AB154" s="214"/>
      <c r="AC154" s="118">
        <f t="shared" si="29"/>
        <v>0</v>
      </c>
      <c r="AD154" s="292"/>
      <c r="AE154" s="292"/>
      <c r="AF154" s="292"/>
      <c r="AG154" s="214"/>
      <c r="AH154" s="292"/>
      <c r="AI154" s="292"/>
      <c r="AJ154" s="214"/>
      <c r="AK154" s="118">
        <f t="shared" si="30"/>
        <v>0</v>
      </c>
      <c r="AL154" s="292"/>
      <c r="AM154" s="292"/>
      <c r="AN154" s="292"/>
      <c r="AO154" s="214"/>
      <c r="AP154" s="292"/>
      <c r="AQ154" s="292"/>
      <c r="AR154" s="214"/>
      <c r="AS154" s="118">
        <f t="shared" si="31"/>
        <v>0</v>
      </c>
      <c r="AT154" s="116">
        <f t="shared" si="32"/>
        <v>7000</v>
      </c>
      <c r="AU154" s="222" t="s">
        <v>1204</v>
      </c>
      <c r="AV154" s="139" t="s">
        <v>196</v>
      </c>
      <c r="AW154" s="203" t="s">
        <v>790</v>
      </c>
      <c r="AX154" s="142" t="s">
        <v>33</v>
      </c>
      <c r="AY154" s="137" t="s">
        <v>183</v>
      </c>
    </row>
    <row r="155" spans="1:51" s="70" customFormat="1" ht="51" customHeight="1">
      <c r="A155" s="291" t="s">
        <v>1205</v>
      </c>
      <c r="B155" s="222" t="s">
        <v>1206</v>
      </c>
      <c r="C155" s="111" t="s">
        <v>863</v>
      </c>
      <c r="D155" s="111" t="s">
        <v>27</v>
      </c>
      <c r="E155" s="112" t="s">
        <v>1104</v>
      </c>
      <c r="F155" s="292">
        <v>19500</v>
      </c>
      <c r="G155" s="292"/>
      <c r="H155" s="292"/>
      <c r="I155" s="214"/>
      <c r="J155" s="292"/>
      <c r="K155" s="292"/>
      <c r="L155" s="214"/>
      <c r="M155" s="118">
        <f t="shared" si="27"/>
        <v>19500</v>
      </c>
      <c r="N155" s="292"/>
      <c r="O155" s="292"/>
      <c r="P155" s="292"/>
      <c r="Q155" s="214"/>
      <c r="R155" s="292"/>
      <c r="S155" s="292"/>
      <c r="T155" s="214"/>
      <c r="U155" s="118">
        <f t="shared" si="28"/>
        <v>0</v>
      </c>
      <c r="V155" s="292"/>
      <c r="W155" s="292"/>
      <c r="X155" s="292"/>
      <c r="Y155" s="214"/>
      <c r="Z155" s="292"/>
      <c r="AA155" s="292"/>
      <c r="AB155" s="214"/>
      <c r="AC155" s="118">
        <f t="shared" si="29"/>
        <v>0</v>
      </c>
      <c r="AD155" s="292"/>
      <c r="AE155" s="292"/>
      <c r="AF155" s="292"/>
      <c r="AG155" s="214"/>
      <c r="AH155" s="292"/>
      <c r="AI155" s="292"/>
      <c r="AJ155" s="214"/>
      <c r="AK155" s="118">
        <f t="shared" si="30"/>
        <v>0</v>
      </c>
      <c r="AL155" s="292"/>
      <c r="AM155" s="292"/>
      <c r="AN155" s="292"/>
      <c r="AO155" s="214"/>
      <c r="AP155" s="292"/>
      <c r="AQ155" s="292"/>
      <c r="AR155" s="214"/>
      <c r="AS155" s="118">
        <f t="shared" si="31"/>
        <v>0</v>
      </c>
      <c r="AT155" s="116">
        <f t="shared" si="32"/>
        <v>19500</v>
      </c>
      <c r="AU155" s="222" t="s">
        <v>1207</v>
      </c>
      <c r="AV155" s="139" t="s">
        <v>794</v>
      </c>
      <c r="AW155" s="203" t="s">
        <v>1106</v>
      </c>
      <c r="AX155" s="203"/>
      <c r="AY155" s="202"/>
    </row>
    <row r="156" spans="1:51" s="70" customFormat="1" ht="51" customHeight="1">
      <c r="A156" s="291" t="s">
        <v>1208</v>
      </c>
      <c r="B156" s="222" t="s">
        <v>1209</v>
      </c>
      <c r="C156" s="111" t="s">
        <v>837</v>
      </c>
      <c r="D156" s="111" t="s">
        <v>27</v>
      </c>
      <c r="E156" s="112" t="s">
        <v>1104</v>
      </c>
      <c r="F156" s="292">
        <v>3000</v>
      </c>
      <c r="G156" s="292"/>
      <c r="H156" s="292"/>
      <c r="I156" s="214"/>
      <c r="J156" s="292"/>
      <c r="K156" s="292"/>
      <c r="L156" s="214"/>
      <c r="M156" s="118">
        <f t="shared" si="27"/>
        <v>3000</v>
      </c>
      <c r="N156" s="292"/>
      <c r="O156" s="292"/>
      <c r="P156" s="292"/>
      <c r="Q156" s="214"/>
      <c r="R156" s="292"/>
      <c r="S156" s="292"/>
      <c r="T156" s="214"/>
      <c r="U156" s="118">
        <f t="shared" si="28"/>
        <v>0</v>
      </c>
      <c r="V156" s="292"/>
      <c r="W156" s="292"/>
      <c r="X156" s="292"/>
      <c r="Y156" s="214"/>
      <c r="Z156" s="292"/>
      <c r="AA156" s="292"/>
      <c r="AB156" s="214"/>
      <c r="AC156" s="118">
        <f t="shared" si="29"/>
        <v>0</v>
      </c>
      <c r="AD156" s="292"/>
      <c r="AE156" s="292"/>
      <c r="AF156" s="292"/>
      <c r="AG156" s="214"/>
      <c r="AH156" s="292"/>
      <c r="AI156" s="292"/>
      <c r="AJ156" s="214"/>
      <c r="AK156" s="118">
        <f t="shared" si="30"/>
        <v>0</v>
      </c>
      <c r="AL156" s="292"/>
      <c r="AM156" s="292"/>
      <c r="AN156" s="292"/>
      <c r="AO156" s="214"/>
      <c r="AP156" s="292"/>
      <c r="AQ156" s="292"/>
      <c r="AR156" s="214"/>
      <c r="AS156" s="118">
        <f t="shared" si="31"/>
        <v>0</v>
      </c>
      <c r="AT156" s="116">
        <f t="shared" si="32"/>
        <v>3000</v>
      </c>
      <c r="AU156" s="222" t="s">
        <v>1210</v>
      </c>
      <c r="AV156" s="139" t="s">
        <v>196</v>
      </c>
      <c r="AW156" s="203" t="s">
        <v>1106</v>
      </c>
      <c r="AX156" s="142" t="s">
        <v>33</v>
      </c>
      <c r="AY156" s="137" t="s">
        <v>183</v>
      </c>
    </row>
    <row r="157" spans="1:51" s="70" customFormat="1" ht="51" customHeight="1">
      <c r="A157" s="291" t="s">
        <v>1211</v>
      </c>
      <c r="B157" s="222" t="s">
        <v>1212</v>
      </c>
      <c r="C157" s="111" t="s">
        <v>837</v>
      </c>
      <c r="D157" s="111" t="s">
        <v>27</v>
      </c>
      <c r="E157" s="112" t="s">
        <v>1104</v>
      </c>
      <c r="F157" s="292">
        <v>1000</v>
      </c>
      <c r="G157" s="292"/>
      <c r="H157" s="292"/>
      <c r="I157" s="214"/>
      <c r="J157" s="292"/>
      <c r="K157" s="292"/>
      <c r="L157" s="214"/>
      <c r="M157" s="118">
        <f t="shared" si="27"/>
        <v>1000</v>
      </c>
      <c r="N157" s="292"/>
      <c r="O157" s="292"/>
      <c r="P157" s="292"/>
      <c r="Q157" s="214"/>
      <c r="R157" s="292"/>
      <c r="S157" s="292"/>
      <c r="T157" s="214"/>
      <c r="U157" s="118">
        <f t="shared" si="28"/>
        <v>0</v>
      </c>
      <c r="V157" s="292"/>
      <c r="W157" s="292"/>
      <c r="X157" s="292"/>
      <c r="Y157" s="214"/>
      <c r="Z157" s="292"/>
      <c r="AA157" s="292"/>
      <c r="AB157" s="214"/>
      <c r="AC157" s="118">
        <f t="shared" si="29"/>
        <v>0</v>
      </c>
      <c r="AD157" s="292"/>
      <c r="AE157" s="292"/>
      <c r="AF157" s="292"/>
      <c r="AG157" s="214"/>
      <c r="AH157" s="292"/>
      <c r="AI157" s="292"/>
      <c r="AJ157" s="214"/>
      <c r="AK157" s="118">
        <f t="shared" si="30"/>
        <v>0</v>
      </c>
      <c r="AL157" s="292"/>
      <c r="AM157" s="292"/>
      <c r="AN157" s="292"/>
      <c r="AO157" s="214"/>
      <c r="AP157" s="292"/>
      <c r="AQ157" s="292"/>
      <c r="AR157" s="214"/>
      <c r="AS157" s="118">
        <f t="shared" si="31"/>
        <v>0</v>
      </c>
      <c r="AT157" s="116">
        <f t="shared" si="32"/>
        <v>1000</v>
      </c>
      <c r="AU157" s="222" t="s">
        <v>1213</v>
      </c>
      <c r="AV157" s="139" t="s">
        <v>196</v>
      </c>
      <c r="AW157" s="203" t="s">
        <v>1106</v>
      </c>
      <c r="AX157" s="142" t="s">
        <v>33</v>
      </c>
      <c r="AY157" s="137" t="s">
        <v>183</v>
      </c>
    </row>
    <row r="158" spans="1:51" s="70" customFormat="1" ht="51" customHeight="1">
      <c r="A158" s="291" t="s">
        <v>1214</v>
      </c>
      <c r="B158" s="222" t="s">
        <v>1215</v>
      </c>
      <c r="C158" s="111" t="s">
        <v>837</v>
      </c>
      <c r="D158" s="111" t="s">
        <v>27</v>
      </c>
      <c r="E158" s="112" t="s">
        <v>940</v>
      </c>
      <c r="F158" s="292">
        <v>11500</v>
      </c>
      <c r="G158" s="292"/>
      <c r="H158" s="292"/>
      <c r="I158" s="214"/>
      <c r="J158" s="292"/>
      <c r="K158" s="292"/>
      <c r="L158" s="214"/>
      <c r="M158" s="118">
        <f t="shared" si="27"/>
        <v>11500</v>
      </c>
      <c r="N158" s="292"/>
      <c r="O158" s="292"/>
      <c r="P158" s="292"/>
      <c r="Q158" s="214"/>
      <c r="R158" s="292"/>
      <c r="S158" s="292"/>
      <c r="T158" s="214"/>
      <c r="U158" s="118">
        <f t="shared" si="28"/>
        <v>0</v>
      </c>
      <c r="V158" s="292"/>
      <c r="W158" s="292"/>
      <c r="X158" s="292"/>
      <c r="Y158" s="214"/>
      <c r="Z158" s="292"/>
      <c r="AA158" s="292"/>
      <c r="AB158" s="214"/>
      <c r="AC158" s="118">
        <f t="shared" si="29"/>
        <v>0</v>
      </c>
      <c r="AD158" s="292"/>
      <c r="AE158" s="292"/>
      <c r="AF158" s="292"/>
      <c r="AG158" s="214"/>
      <c r="AH158" s="292"/>
      <c r="AI158" s="292"/>
      <c r="AJ158" s="214"/>
      <c r="AK158" s="118">
        <f t="shared" si="30"/>
        <v>0</v>
      </c>
      <c r="AL158" s="292"/>
      <c r="AM158" s="292"/>
      <c r="AN158" s="292"/>
      <c r="AO158" s="214"/>
      <c r="AP158" s="292"/>
      <c r="AQ158" s="292"/>
      <c r="AR158" s="214"/>
      <c r="AS158" s="118">
        <f t="shared" si="31"/>
        <v>0</v>
      </c>
      <c r="AT158" s="116">
        <f t="shared" si="32"/>
        <v>11500</v>
      </c>
      <c r="AU158" s="222" t="s">
        <v>1216</v>
      </c>
      <c r="AV158" s="139" t="s">
        <v>196</v>
      </c>
      <c r="AW158" s="203" t="s">
        <v>941</v>
      </c>
      <c r="AX158" s="142" t="s">
        <v>33</v>
      </c>
      <c r="AY158" s="137" t="s">
        <v>183</v>
      </c>
    </row>
    <row r="159" spans="1:51" s="70" customFormat="1" ht="51" customHeight="1">
      <c r="A159" s="291" t="s">
        <v>1217</v>
      </c>
      <c r="B159" s="329" t="s">
        <v>1218</v>
      </c>
      <c r="C159" s="111" t="s">
        <v>837</v>
      </c>
      <c r="D159" s="111" t="s">
        <v>27</v>
      </c>
      <c r="E159" s="314" t="s">
        <v>832</v>
      </c>
      <c r="F159" s="292">
        <v>2004</v>
      </c>
      <c r="G159" s="292"/>
      <c r="H159" s="292"/>
      <c r="I159" s="214"/>
      <c r="J159" s="292"/>
      <c r="K159" s="292"/>
      <c r="L159" s="214"/>
      <c r="M159" s="118">
        <f t="shared" si="27"/>
        <v>2004</v>
      </c>
      <c r="N159" s="292"/>
      <c r="O159" s="292"/>
      <c r="P159" s="292"/>
      <c r="Q159" s="214"/>
      <c r="R159" s="292"/>
      <c r="S159" s="292"/>
      <c r="T159" s="214"/>
      <c r="U159" s="118">
        <f t="shared" si="28"/>
        <v>0</v>
      </c>
      <c r="V159" s="292"/>
      <c r="W159" s="292"/>
      <c r="X159" s="292"/>
      <c r="Y159" s="214"/>
      <c r="Z159" s="292"/>
      <c r="AA159" s="292"/>
      <c r="AB159" s="214"/>
      <c r="AC159" s="118">
        <f t="shared" si="29"/>
        <v>0</v>
      </c>
      <c r="AD159" s="292"/>
      <c r="AE159" s="292"/>
      <c r="AF159" s="292"/>
      <c r="AG159" s="214"/>
      <c r="AH159" s="292"/>
      <c r="AI159" s="292"/>
      <c r="AJ159" s="214"/>
      <c r="AK159" s="118">
        <f t="shared" si="30"/>
        <v>0</v>
      </c>
      <c r="AL159" s="292"/>
      <c r="AM159" s="292"/>
      <c r="AN159" s="292"/>
      <c r="AO159" s="214"/>
      <c r="AP159" s="292"/>
      <c r="AQ159" s="292"/>
      <c r="AR159" s="214"/>
      <c r="AS159" s="118">
        <f t="shared" si="31"/>
        <v>0</v>
      </c>
      <c r="AT159" s="116">
        <f t="shared" si="32"/>
        <v>2004</v>
      </c>
      <c r="AU159" s="329" t="s">
        <v>1219</v>
      </c>
      <c r="AV159" s="139" t="s">
        <v>794</v>
      </c>
      <c r="AW159" s="203" t="s">
        <v>839</v>
      </c>
      <c r="AX159" s="203"/>
      <c r="AY159" s="202"/>
    </row>
    <row r="160" spans="1:51" s="70" customFormat="1" ht="51" customHeight="1">
      <c r="A160" s="291" t="s">
        <v>1220</v>
      </c>
      <c r="B160" s="329" t="s">
        <v>1221</v>
      </c>
      <c r="C160" s="111" t="s">
        <v>849</v>
      </c>
      <c r="D160" s="111" t="s">
        <v>27</v>
      </c>
      <c r="E160" s="314" t="s">
        <v>832</v>
      </c>
      <c r="F160" s="292">
        <v>3569</v>
      </c>
      <c r="G160" s="292"/>
      <c r="H160" s="292"/>
      <c r="I160" s="214"/>
      <c r="J160" s="292"/>
      <c r="K160" s="292"/>
      <c r="L160" s="214"/>
      <c r="M160" s="118">
        <f t="shared" si="27"/>
        <v>3569</v>
      </c>
      <c r="N160" s="292"/>
      <c r="O160" s="292"/>
      <c r="P160" s="292"/>
      <c r="Q160" s="214"/>
      <c r="R160" s="292"/>
      <c r="S160" s="292"/>
      <c r="T160" s="214"/>
      <c r="U160" s="118">
        <f t="shared" si="28"/>
        <v>0</v>
      </c>
      <c r="V160" s="292"/>
      <c r="W160" s="292"/>
      <c r="X160" s="292"/>
      <c r="Y160" s="214"/>
      <c r="Z160" s="292"/>
      <c r="AA160" s="292"/>
      <c r="AB160" s="214"/>
      <c r="AC160" s="118">
        <f t="shared" si="29"/>
        <v>0</v>
      </c>
      <c r="AD160" s="292"/>
      <c r="AE160" s="292"/>
      <c r="AF160" s="292"/>
      <c r="AG160" s="214"/>
      <c r="AH160" s="292"/>
      <c r="AI160" s="292"/>
      <c r="AJ160" s="214"/>
      <c r="AK160" s="118">
        <f t="shared" si="30"/>
        <v>0</v>
      </c>
      <c r="AL160" s="292"/>
      <c r="AM160" s="292"/>
      <c r="AN160" s="292"/>
      <c r="AO160" s="214"/>
      <c r="AP160" s="292"/>
      <c r="AQ160" s="292"/>
      <c r="AR160" s="214"/>
      <c r="AS160" s="118">
        <f t="shared" si="31"/>
        <v>0</v>
      </c>
      <c r="AT160" s="116">
        <f t="shared" si="32"/>
        <v>3569</v>
      </c>
      <c r="AU160" s="329" t="s">
        <v>1222</v>
      </c>
      <c r="AV160" s="139" t="s">
        <v>196</v>
      </c>
      <c r="AW160" s="203" t="s">
        <v>839</v>
      </c>
      <c r="AX160" s="142" t="s">
        <v>33</v>
      </c>
      <c r="AY160" s="137" t="s">
        <v>183</v>
      </c>
    </row>
    <row r="161" spans="1:51" s="70" customFormat="1" ht="51" customHeight="1">
      <c r="A161" s="291" t="s">
        <v>1223</v>
      </c>
      <c r="B161" s="329" t="s">
        <v>1224</v>
      </c>
      <c r="C161" s="111" t="s">
        <v>849</v>
      </c>
      <c r="D161" s="111" t="s">
        <v>27</v>
      </c>
      <c r="E161" s="314" t="s">
        <v>832</v>
      </c>
      <c r="F161" s="292">
        <v>2019</v>
      </c>
      <c r="G161" s="292"/>
      <c r="H161" s="292"/>
      <c r="I161" s="214"/>
      <c r="J161" s="292"/>
      <c r="K161" s="292"/>
      <c r="L161" s="214"/>
      <c r="M161" s="118">
        <f t="shared" si="27"/>
        <v>2019</v>
      </c>
      <c r="N161" s="292"/>
      <c r="O161" s="292"/>
      <c r="P161" s="292"/>
      <c r="Q161" s="214"/>
      <c r="R161" s="292"/>
      <c r="S161" s="292"/>
      <c r="T161" s="214"/>
      <c r="U161" s="118">
        <f t="shared" si="28"/>
        <v>0</v>
      </c>
      <c r="V161" s="292"/>
      <c r="W161" s="292"/>
      <c r="X161" s="292"/>
      <c r="Y161" s="214"/>
      <c r="Z161" s="292"/>
      <c r="AA161" s="292"/>
      <c r="AB161" s="214"/>
      <c r="AC161" s="118">
        <f t="shared" si="29"/>
        <v>0</v>
      </c>
      <c r="AD161" s="292"/>
      <c r="AE161" s="292"/>
      <c r="AF161" s="292"/>
      <c r="AG161" s="214"/>
      <c r="AH161" s="292"/>
      <c r="AI161" s="292"/>
      <c r="AJ161" s="214"/>
      <c r="AK161" s="118">
        <f t="shared" si="30"/>
        <v>0</v>
      </c>
      <c r="AL161" s="292"/>
      <c r="AM161" s="292"/>
      <c r="AN161" s="292"/>
      <c r="AO161" s="214"/>
      <c r="AP161" s="292"/>
      <c r="AQ161" s="292"/>
      <c r="AR161" s="214"/>
      <c r="AS161" s="118">
        <f t="shared" si="31"/>
        <v>0</v>
      </c>
      <c r="AT161" s="116">
        <f t="shared" si="32"/>
        <v>2019</v>
      </c>
      <c r="AU161" s="329" t="s">
        <v>1225</v>
      </c>
      <c r="AV161" s="139" t="s">
        <v>196</v>
      </c>
      <c r="AW161" s="203" t="s">
        <v>839</v>
      </c>
      <c r="AX161" s="142" t="s">
        <v>33</v>
      </c>
      <c r="AY161" s="137" t="s">
        <v>183</v>
      </c>
    </row>
    <row r="162" spans="1:51" s="70" customFormat="1" ht="51" customHeight="1">
      <c r="A162" s="291" t="s">
        <v>1226</v>
      </c>
      <c r="B162" s="329" t="s">
        <v>1227</v>
      </c>
      <c r="C162" s="111" t="s">
        <v>837</v>
      </c>
      <c r="D162" s="111" t="s">
        <v>27</v>
      </c>
      <c r="E162" s="314" t="s">
        <v>832</v>
      </c>
      <c r="F162" s="292">
        <v>2408</v>
      </c>
      <c r="G162" s="292"/>
      <c r="H162" s="292"/>
      <c r="I162" s="214"/>
      <c r="J162" s="292"/>
      <c r="K162" s="292"/>
      <c r="L162" s="214"/>
      <c r="M162" s="118">
        <f t="shared" si="27"/>
        <v>2408</v>
      </c>
      <c r="N162" s="292"/>
      <c r="O162" s="292"/>
      <c r="P162" s="292"/>
      <c r="Q162" s="214"/>
      <c r="R162" s="292"/>
      <c r="S162" s="292"/>
      <c r="T162" s="214"/>
      <c r="U162" s="118">
        <f t="shared" si="28"/>
        <v>0</v>
      </c>
      <c r="V162" s="292"/>
      <c r="W162" s="292"/>
      <c r="X162" s="292"/>
      <c r="Y162" s="214"/>
      <c r="Z162" s="292"/>
      <c r="AA162" s="292"/>
      <c r="AB162" s="214"/>
      <c r="AC162" s="118">
        <f t="shared" si="29"/>
        <v>0</v>
      </c>
      <c r="AD162" s="292"/>
      <c r="AE162" s="292"/>
      <c r="AF162" s="292"/>
      <c r="AG162" s="214"/>
      <c r="AH162" s="292"/>
      <c r="AI162" s="292"/>
      <c r="AJ162" s="214"/>
      <c r="AK162" s="118">
        <f t="shared" si="30"/>
        <v>0</v>
      </c>
      <c r="AL162" s="292"/>
      <c r="AM162" s="292"/>
      <c r="AN162" s="292"/>
      <c r="AO162" s="214"/>
      <c r="AP162" s="292"/>
      <c r="AQ162" s="292"/>
      <c r="AR162" s="214"/>
      <c r="AS162" s="118">
        <f t="shared" si="31"/>
        <v>0</v>
      </c>
      <c r="AT162" s="116">
        <f t="shared" si="32"/>
        <v>2408</v>
      </c>
      <c r="AU162" s="329" t="s">
        <v>1227</v>
      </c>
      <c r="AV162" s="139" t="s">
        <v>196</v>
      </c>
      <c r="AW162" s="203" t="s">
        <v>839</v>
      </c>
      <c r="AX162" s="142" t="s">
        <v>33</v>
      </c>
      <c r="AY162" s="137" t="s">
        <v>183</v>
      </c>
    </row>
    <row r="163" spans="1:51" s="70" customFormat="1" ht="51" customHeight="1">
      <c r="A163" s="291" t="s">
        <v>1228</v>
      </c>
      <c r="B163" s="222" t="s">
        <v>1229</v>
      </c>
      <c r="C163" s="111" t="s">
        <v>820</v>
      </c>
      <c r="D163" s="111" t="s">
        <v>27</v>
      </c>
      <c r="E163" s="314" t="s">
        <v>832</v>
      </c>
      <c r="F163" s="292">
        <v>22925</v>
      </c>
      <c r="G163" s="292"/>
      <c r="H163" s="292"/>
      <c r="I163" s="214"/>
      <c r="J163" s="292"/>
      <c r="K163" s="292"/>
      <c r="L163" s="214"/>
      <c r="M163" s="118">
        <f t="shared" si="27"/>
        <v>22925</v>
      </c>
      <c r="N163" s="292"/>
      <c r="O163" s="292"/>
      <c r="P163" s="292"/>
      <c r="Q163" s="214"/>
      <c r="R163" s="292"/>
      <c r="S163" s="292"/>
      <c r="T163" s="214"/>
      <c r="U163" s="118">
        <f t="shared" si="28"/>
        <v>0</v>
      </c>
      <c r="V163" s="292"/>
      <c r="W163" s="292"/>
      <c r="X163" s="292"/>
      <c r="Y163" s="214"/>
      <c r="Z163" s="292"/>
      <c r="AA163" s="292"/>
      <c r="AB163" s="214"/>
      <c r="AC163" s="118">
        <f t="shared" si="29"/>
        <v>0</v>
      </c>
      <c r="AD163" s="292"/>
      <c r="AE163" s="292"/>
      <c r="AF163" s="292"/>
      <c r="AG163" s="214"/>
      <c r="AH163" s="292"/>
      <c r="AI163" s="292"/>
      <c r="AJ163" s="214"/>
      <c r="AK163" s="118">
        <f t="shared" si="30"/>
        <v>0</v>
      </c>
      <c r="AL163" s="292"/>
      <c r="AM163" s="292"/>
      <c r="AN163" s="292"/>
      <c r="AO163" s="214"/>
      <c r="AP163" s="292"/>
      <c r="AQ163" s="292"/>
      <c r="AR163" s="214"/>
      <c r="AS163" s="118">
        <f t="shared" si="31"/>
        <v>0</v>
      </c>
      <c r="AT163" s="116">
        <f t="shared" si="32"/>
        <v>22925</v>
      </c>
      <c r="AU163" s="222" t="s">
        <v>1230</v>
      </c>
      <c r="AV163" s="139" t="s">
        <v>196</v>
      </c>
      <c r="AW163" s="203" t="s">
        <v>839</v>
      </c>
      <c r="AX163" s="142" t="s">
        <v>33</v>
      </c>
      <c r="AY163" s="137" t="s">
        <v>183</v>
      </c>
    </row>
    <row r="164" spans="1:51" s="70" customFormat="1" ht="51" customHeight="1">
      <c r="A164" s="291" t="s">
        <v>1231</v>
      </c>
      <c r="B164" s="222" t="s">
        <v>1232</v>
      </c>
      <c r="C164" s="111" t="s">
        <v>866</v>
      </c>
      <c r="D164" s="111" t="s">
        <v>27</v>
      </c>
      <c r="E164" s="112" t="s">
        <v>926</v>
      </c>
      <c r="F164" s="292">
        <v>7397</v>
      </c>
      <c r="G164" s="292"/>
      <c r="H164" s="292"/>
      <c r="I164" s="214"/>
      <c r="J164" s="292"/>
      <c r="K164" s="292"/>
      <c r="L164" s="214"/>
      <c r="M164" s="118">
        <f t="shared" si="27"/>
        <v>7397</v>
      </c>
      <c r="N164" s="292"/>
      <c r="O164" s="292"/>
      <c r="P164" s="292"/>
      <c r="Q164" s="214"/>
      <c r="R164" s="292"/>
      <c r="S164" s="292"/>
      <c r="T164" s="214"/>
      <c r="U164" s="118">
        <f t="shared" si="28"/>
        <v>0</v>
      </c>
      <c r="V164" s="292"/>
      <c r="W164" s="292"/>
      <c r="X164" s="292"/>
      <c r="Y164" s="214"/>
      <c r="Z164" s="292"/>
      <c r="AA164" s="292"/>
      <c r="AB164" s="214"/>
      <c r="AC164" s="118">
        <f t="shared" si="29"/>
        <v>0</v>
      </c>
      <c r="AD164" s="292"/>
      <c r="AE164" s="292"/>
      <c r="AF164" s="292"/>
      <c r="AG164" s="214"/>
      <c r="AH164" s="292"/>
      <c r="AI164" s="292"/>
      <c r="AJ164" s="214"/>
      <c r="AK164" s="118">
        <f t="shared" si="30"/>
        <v>0</v>
      </c>
      <c r="AL164" s="292"/>
      <c r="AM164" s="292"/>
      <c r="AN164" s="292"/>
      <c r="AO164" s="214"/>
      <c r="AP164" s="292"/>
      <c r="AQ164" s="292"/>
      <c r="AR164" s="214"/>
      <c r="AS164" s="118">
        <f t="shared" si="31"/>
        <v>0</v>
      </c>
      <c r="AT164" s="116">
        <f t="shared" si="32"/>
        <v>7397</v>
      </c>
      <c r="AU164" s="222" t="s">
        <v>1233</v>
      </c>
      <c r="AV164" s="139" t="s">
        <v>196</v>
      </c>
      <c r="AW164" s="203" t="s">
        <v>928</v>
      </c>
      <c r="AX164" s="142" t="s">
        <v>33</v>
      </c>
      <c r="AY164" s="137" t="s">
        <v>183</v>
      </c>
    </row>
    <row r="165" spans="1:51" s="70" customFormat="1" ht="51">
      <c r="A165" s="291" t="s">
        <v>1234</v>
      </c>
      <c r="B165" s="222" t="s">
        <v>1126</v>
      </c>
      <c r="C165" s="111" t="s">
        <v>837</v>
      </c>
      <c r="D165" s="111" t="s">
        <v>27</v>
      </c>
      <c r="E165" s="112" t="s">
        <v>926</v>
      </c>
      <c r="F165" s="292">
        <v>2603</v>
      </c>
      <c r="G165" s="292"/>
      <c r="H165" s="292"/>
      <c r="I165" s="214"/>
      <c r="J165" s="292"/>
      <c r="K165" s="292"/>
      <c r="L165" s="214"/>
      <c r="M165" s="118">
        <f t="shared" si="27"/>
        <v>2603</v>
      </c>
      <c r="N165" s="292"/>
      <c r="O165" s="292"/>
      <c r="P165" s="292"/>
      <c r="Q165" s="214"/>
      <c r="R165" s="292"/>
      <c r="S165" s="292"/>
      <c r="T165" s="214"/>
      <c r="U165" s="118">
        <f t="shared" si="28"/>
        <v>0</v>
      </c>
      <c r="V165" s="292"/>
      <c r="W165" s="292"/>
      <c r="X165" s="292"/>
      <c r="Y165" s="214"/>
      <c r="Z165" s="292"/>
      <c r="AA165" s="292"/>
      <c r="AB165" s="214"/>
      <c r="AC165" s="118">
        <f t="shared" si="29"/>
        <v>0</v>
      </c>
      <c r="AD165" s="292"/>
      <c r="AE165" s="292"/>
      <c r="AF165" s="292"/>
      <c r="AG165" s="214"/>
      <c r="AH165" s="292"/>
      <c r="AI165" s="292"/>
      <c r="AJ165" s="214"/>
      <c r="AK165" s="118">
        <f t="shared" si="30"/>
        <v>0</v>
      </c>
      <c r="AL165" s="292"/>
      <c r="AM165" s="292"/>
      <c r="AN165" s="292"/>
      <c r="AO165" s="214"/>
      <c r="AP165" s="292"/>
      <c r="AQ165" s="292"/>
      <c r="AR165" s="214"/>
      <c r="AS165" s="118">
        <f t="shared" si="31"/>
        <v>0</v>
      </c>
      <c r="AT165" s="116">
        <f t="shared" si="32"/>
        <v>2603</v>
      </c>
      <c r="AU165" s="222" t="s">
        <v>1235</v>
      </c>
      <c r="AV165" s="139" t="s">
        <v>196</v>
      </c>
      <c r="AW165" s="203" t="s">
        <v>928</v>
      </c>
      <c r="AX165" s="142" t="s">
        <v>33</v>
      </c>
      <c r="AY165" s="137" t="s">
        <v>183</v>
      </c>
    </row>
    <row r="166" spans="1:51" s="70" customFormat="1" ht="51" customHeight="1">
      <c r="A166" s="291" t="s">
        <v>1236</v>
      </c>
      <c r="B166" s="222" t="s">
        <v>1237</v>
      </c>
      <c r="C166" s="111" t="s">
        <v>837</v>
      </c>
      <c r="D166" s="111" t="s">
        <v>27</v>
      </c>
      <c r="E166" s="112" t="s">
        <v>937</v>
      </c>
      <c r="F166" s="292">
        <v>3600</v>
      </c>
      <c r="G166" s="292"/>
      <c r="H166" s="292"/>
      <c r="I166" s="214"/>
      <c r="J166" s="292"/>
      <c r="K166" s="292"/>
      <c r="L166" s="214"/>
      <c r="M166" s="118">
        <f t="shared" si="27"/>
        <v>3600</v>
      </c>
      <c r="N166" s="292"/>
      <c r="O166" s="292"/>
      <c r="P166" s="292"/>
      <c r="Q166" s="214"/>
      <c r="R166" s="292"/>
      <c r="S166" s="292"/>
      <c r="T166" s="214"/>
      <c r="U166" s="118">
        <f t="shared" si="28"/>
        <v>0</v>
      </c>
      <c r="V166" s="292"/>
      <c r="W166" s="292"/>
      <c r="X166" s="292"/>
      <c r="Y166" s="214"/>
      <c r="Z166" s="292"/>
      <c r="AA166" s="292"/>
      <c r="AB166" s="214"/>
      <c r="AC166" s="118">
        <f t="shared" si="29"/>
        <v>0</v>
      </c>
      <c r="AD166" s="292"/>
      <c r="AE166" s="292"/>
      <c r="AF166" s="292"/>
      <c r="AG166" s="214"/>
      <c r="AH166" s="292"/>
      <c r="AI166" s="292"/>
      <c r="AJ166" s="214"/>
      <c r="AK166" s="118">
        <f t="shared" si="30"/>
        <v>0</v>
      </c>
      <c r="AL166" s="292"/>
      <c r="AM166" s="292"/>
      <c r="AN166" s="292"/>
      <c r="AO166" s="214"/>
      <c r="AP166" s="292"/>
      <c r="AQ166" s="292"/>
      <c r="AR166" s="214"/>
      <c r="AS166" s="118">
        <f t="shared" si="31"/>
        <v>0</v>
      </c>
      <c r="AT166" s="116">
        <f t="shared" si="32"/>
        <v>3600</v>
      </c>
      <c r="AU166" s="222" t="s">
        <v>1238</v>
      </c>
      <c r="AV166" s="139" t="s">
        <v>196</v>
      </c>
      <c r="AW166" s="203" t="s">
        <v>933</v>
      </c>
      <c r="AX166" s="142" t="s">
        <v>33</v>
      </c>
      <c r="AY166" s="137" t="s">
        <v>183</v>
      </c>
    </row>
    <row r="167" spans="1:51" s="70" customFormat="1" ht="38.25">
      <c r="A167" s="291" t="s">
        <v>1239</v>
      </c>
      <c r="B167" s="222" t="s">
        <v>1240</v>
      </c>
      <c r="C167" s="111" t="s">
        <v>863</v>
      </c>
      <c r="D167" s="111" t="s">
        <v>27</v>
      </c>
      <c r="E167" s="315" t="s">
        <v>916</v>
      </c>
      <c r="F167" s="292">
        <v>17466</v>
      </c>
      <c r="G167" s="292"/>
      <c r="H167" s="292"/>
      <c r="I167" s="214"/>
      <c r="J167" s="292"/>
      <c r="K167" s="292"/>
      <c r="L167" s="214"/>
      <c r="M167" s="118">
        <f t="shared" si="27"/>
        <v>17466</v>
      </c>
      <c r="N167" s="292"/>
      <c r="O167" s="292"/>
      <c r="P167" s="292"/>
      <c r="Q167" s="214"/>
      <c r="R167" s="292"/>
      <c r="S167" s="292"/>
      <c r="T167" s="214"/>
      <c r="U167" s="118">
        <f t="shared" si="28"/>
        <v>0</v>
      </c>
      <c r="V167" s="292"/>
      <c r="W167" s="292"/>
      <c r="X167" s="292"/>
      <c r="Y167" s="214"/>
      <c r="Z167" s="292"/>
      <c r="AA167" s="292"/>
      <c r="AB167" s="214"/>
      <c r="AC167" s="118">
        <f t="shared" si="29"/>
        <v>0</v>
      </c>
      <c r="AD167" s="292"/>
      <c r="AE167" s="292"/>
      <c r="AF167" s="292"/>
      <c r="AG167" s="214"/>
      <c r="AH167" s="292"/>
      <c r="AI167" s="292"/>
      <c r="AJ167" s="214"/>
      <c r="AK167" s="118">
        <f t="shared" si="30"/>
        <v>0</v>
      </c>
      <c r="AL167" s="292"/>
      <c r="AM167" s="292"/>
      <c r="AN167" s="292"/>
      <c r="AO167" s="214"/>
      <c r="AP167" s="292"/>
      <c r="AQ167" s="292"/>
      <c r="AR167" s="214"/>
      <c r="AS167" s="118">
        <f t="shared" si="31"/>
        <v>0</v>
      </c>
      <c r="AT167" s="116">
        <f t="shared" si="32"/>
        <v>17466</v>
      </c>
      <c r="AU167" s="222" t="s">
        <v>1241</v>
      </c>
      <c r="AV167" s="139" t="s">
        <v>196</v>
      </c>
      <c r="AW167" s="203" t="s">
        <v>918</v>
      </c>
      <c r="AX167" s="142" t="s">
        <v>33</v>
      </c>
      <c r="AY167" s="137" t="s">
        <v>183</v>
      </c>
    </row>
    <row r="168" spans="1:51" s="70" customFormat="1" ht="51" customHeight="1">
      <c r="A168" s="291" t="s">
        <v>1242</v>
      </c>
      <c r="B168" s="222" t="s">
        <v>1243</v>
      </c>
      <c r="C168" s="111" t="s">
        <v>837</v>
      </c>
      <c r="D168" s="111" t="s">
        <v>27</v>
      </c>
      <c r="E168" s="112" t="s">
        <v>1130</v>
      </c>
      <c r="F168" s="292">
        <v>2000</v>
      </c>
      <c r="G168" s="292"/>
      <c r="H168" s="292"/>
      <c r="I168" s="214"/>
      <c r="J168" s="292"/>
      <c r="K168" s="292"/>
      <c r="L168" s="214"/>
      <c r="M168" s="118">
        <f t="shared" si="27"/>
        <v>2000</v>
      </c>
      <c r="N168" s="292"/>
      <c r="O168" s="292"/>
      <c r="P168" s="292"/>
      <c r="Q168" s="214"/>
      <c r="R168" s="292"/>
      <c r="S168" s="292"/>
      <c r="T168" s="214"/>
      <c r="U168" s="118">
        <f t="shared" si="28"/>
        <v>0</v>
      </c>
      <c r="V168" s="292"/>
      <c r="W168" s="292"/>
      <c r="X168" s="292"/>
      <c r="Y168" s="214"/>
      <c r="Z168" s="292"/>
      <c r="AA168" s="292"/>
      <c r="AB168" s="214"/>
      <c r="AC168" s="118">
        <f t="shared" si="29"/>
        <v>0</v>
      </c>
      <c r="AD168" s="292"/>
      <c r="AE168" s="292"/>
      <c r="AF168" s="292"/>
      <c r="AG168" s="214"/>
      <c r="AH168" s="292"/>
      <c r="AI168" s="292"/>
      <c r="AJ168" s="214"/>
      <c r="AK168" s="118">
        <f t="shared" si="30"/>
        <v>0</v>
      </c>
      <c r="AL168" s="292"/>
      <c r="AM168" s="292"/>
      <c r="AN168" s="292"/>
      <c r="AO168" s="214"/>
      <c r="AP168" s="292"/>
      <c r="AQ168" s="292"/>
      <c r="AR168" s="214"/>
      <c r="AS168" s="118">
        <f t="shared" si="31"/>
        <v>0</v>
      </c>
      <c r="AT168" s="116">
        <f t="shared" si="32"/>
        <v>2000</v>
      </c>
      <c r="AU168" s="222" t="s">
        <v>1244</v>
      </c>
      <c r="AV168" s="139" t="s">
        <v>196</v>
      </c>
      <c r="AW168" s="203" t="s">
        <v>1132</v>
      </c>
      <c r="AX168" s="142" t="s">
        <v>33</v>
      </c>
      <c r="AY168" s="137" t="s">
        <v>183</v>
      </c>
    </row>
    <row r="169" spans="1:51" s="70" customFormat="1" ht="51" customHeight="1">
      <c r="A169" s="291" t="s">
        <v>1245</v>
      </c>
      <c r="B169" s="329" t="s">
        <v>1246</v>
      </c>
      <c r="C169" s="111" t="s">
        <v>866</v>
      </c>
      <c r="D169" s="111" t="s">
        <v>27</v>
      </c>
      <c r="E169" s="112" t="s">
        <v>854</v>
      </c>
      <c r="F169" s="292">
        <v>5916</v>
      </c>
      <c r="G169" s="292"/>
      <c r="H169" s="292"/>
      <c r="I169" s="214"/>
      <c r="J169" s="292"/>
      <c r="K169" s="292"/>
      <c r="L169" s="214"/>
      <c r="M169" s="118">
        <f t="shared" si="27"/>
        <v>5916</v>
      </c>
      <c r="N169" s="292"/>
      <c r="O169" s="292"/>
      <c r="P169" s="292"/>
      <c r="Q169" s="214"/>
      <c r="R169" s="292"/>
      <c r="S169" s="292"/>
      <c r="T169" s="214"/>
      <c r="U169" s="118">
        <f t="shared" si="28"/>
        <v>0</v>
      </c>
      <c r="V169" s="292"/>
      <c r="W169" s="292"/>
      <c r="X169" s="292"/>
      <c r="Y169" s="214"/>
      <c r="Z169" s="292"/>
      <c r="AA169" s="292"/>
      <c r="AB169" s="214"/>
      <c r="AC169" s="118">
        <f t="shared" si="29"/>
        <v>0</v>
      </c>
      <c r="AD169" s="292"/>
      <c r="AE169" s="292"/>
      <c r="AF169" s="292"/>
      <c r="AG169" s="214"/>
      <c r="AH169" s="292"/>
      <c r="AI169" s="292"/>
      <c r="AJ169" s="214"/>
      <c r="AK169" s="118">
        <f t="shared" si="30"/>
        <v>0</v>
      </c>
      <c r="AL169" s="292"/>
      <c r="AM169" s="292"/>
      <c r="AN169" s="292"/>
      <c r="AO169" s="214"/>
      <c r="AP169" s="292"/>
      <c r="AQ169" s="292"/>
      <c r="AR169" s="214"/>
      <c r="AS169" s="118">
        <f t="shared" si="31"/>
        <v>0</v>
      </c>
      <c r="AT169" s="116">
        <f t="shared" si="32"/>
        <v>5916</v>
      </c>
      <c r="AU169" s="222" t="s">
        <v>1247</v>
      </c>
      <c r="AV169" s="139" t="s">
        <v>196</v>
      </c>
      <c r="AW169" s="203" t="s">
        <v>855</v>
      </c>
      <c r="AX169" s="142" t="s">
        <v>33</v>
      </c>
      <c r="AY169" s="137" t="s">
        <v>183</v>
      </c>
    </row>
    <row r="170" spans="1:51" s="70" customFormat="1" ht="38.25">
      <c r="A170" s="291" t="s">
        <v>1248</v>
      </c>
      <c r="B170" s="222" t="s">
        <v>1249</v>
      </c>
      <c r="C170" s="111" t="s">
        <v>837</v>
      </c>
      <c r="D170" s="111" t="s">
        <v>27</v>
      </c>
      <c r="E170" s="112" t="s">
        <v>854</v>
      </c>
      <c r="F170" s="292">
        <v>12067</v>
      </c>
      <c r="G170" s="292"/>
      <c r="H170" s="292"/>
      <c r="I170" s="214"/>
      <c r="J170" s="292"/>
      <c r="K170" s="292"/>
      <c r="L170" s="214"/>
      <c r="M170" s="118">
        <f t="shared" si="27"/>
        <v>12067</v>
      </c>
      <c r="N170" s="292"/>
      <c r="O170" s="292"/>
      <c r="P170" s="292"/>
      <c r="Q170" s="214"/>
      <c r="R170" s="292"/>
      <c r="S170" s="292"/>
      <c r="T170" s="214"/>
      <c r="U170" s="118">
        <f t="shared" si="28"/>
        <v>0</v>
      </c>
      <c r="V170" s="292"/>
      <c r="W170" s="292"/>
      <c r="X170" s="292"/>
      <c r="Y170" s="214"/>
      <c r="Z170" s="292"/>
      <c r="AA170" s="292"/>
      <c r="AB170" s="214"/>
      <c r="AC170" s="118">
        <f t="shared" si="29"/>
        <v>0</v>
      </c>
      <c r="AD170" s="292"/>
      <c r="AE170" s="292"/>
      <c r="AF170" s="292"/>
      <c r="AG170" s="214"/>
      <c r="AH170" s="292"/>
      <c r="AI170" s="292"/>
      <c r="AJ170" s="214"/>
      <c r="AK170" s="118">
        <f t="shared" si="30"/>
        <v>0</v>
      </c>
      <c r="AL170" s="292"/>
      <c r="AM170" s="292"/>
      <c r="AN170" s="292"/>
      <c r="AO170" s="214"/>
      <c r="AP170" s="292"/>
      <c r="AQ170" s="292"/>
      <c r="AR170" s="214"/>
      <c r="AS170" s="118">
        <f t="shared" si="31"/>
        <v>0</v>
      </c>
      <c r="AT170" s="116">
        <f t="shared" si="32"/>
        <v>12067</v>
      </c>
      <c r="AU170" s="222" t="s">
        <v>1250</v>
      </c>
      <c r="AV170" s="139" t="s">
        <v>794</v>
      </c>
      <c r="AW170" s="203" t="s">
        <v>855</v>
      </c>
      <c r="AX170" s="203"/>
      <c r="AY170" s="202"/>
    </row>
    <row r="171" spans="1:51" s="70" customFormat="1" ht="25.5">
      <c r="A171" s="291" t="s">
        <v>1251</v>
      </c>
      <c r="B171" s="167" t="s">
        <v>1252</v>
      </c>
      <c r="C171" s="111" t="s">
        <v>820</v>
      </c>
      <c r="D171" s="111" t="s">
        <v>27</v>
      </c>
      <c r="E171" s="112" t="s">
        <v>957</v>
      </c>
      <c r="F171" s="292">
        <v>17150</v>
      </c>
      <c r="G171" s="292"/>
      <c r="H171" s="292"/>
      <c r="I171" s="214"/>
      <c r="J171" s="292"/>
      <c r="K171" s="292"/>
      <c r="L171" s="214"/>
      <c r="M171" s="118">
        <f t="shared" si="27"/>
        <v>17150</v>
      </c>
      <c r="N171" s="292"/>
      <c r="O171" s="292"/>
      <c r="P171" s="292"/>
      <c r="Q171" s="214"/>
      <c r="R171" s="292"/>
      <c r="S171" s="292"/>
      <c r="T171" s="214"/>
      <c r="U171" s="118">
        <f t="shared" si="28"/>
        <v>0</v>
      </c>
      <c r="V171" s="292"/>
      <c r="W171" s="292"/>
      <c r="X171" s="292"/>
      <c r="Y171" s="214"/>
      <c r="Z171" s="292"/>
      <c r="AA171" s="292"/>
      <c r="AB171" s="214"/>
      <c r="AC171" s="118">
        <f t="shared" si="29"/>
        <v>0</v>
      </c>
      <c r="AD171" s="292"/>
      <c r="AE171" s="292"/>
      <c r="AF171" s="292"/>
      <c r="AG171" s="214"/>
      <c r="AH171" s="292"/>
      <c r="AI171" s="292"/>
      <c r="AJ171" s="214"/>
      <c r="AK171" s="118">
        <f t="shared" si="30"/>
        <v>0</v>
      </c>
      <c r="AL171" s="292"/>
      <c r="AM171" s="292"/>
      <c r="AN171" s="292"/>
      <c r="AO171" s="214"/>
      <c r="AP171" s="292"/>
      <c r="AQ171" s="292"/>
      <c r="AR171" s="214"/>
      <c r="AS171" s="118">
        <f t="shared" si="31"/>
        <v>0</v>
      </c>
      <c r="AT171" s="116">
        <f t="shared" si="32"/>
        <v>17150</v>
      </c>
      <c r="AU171" s="167" t="s">
        <v>1253</v>
      </c>
      <c r="AV171" s="139" t="s">
        <v>794</v>
      </c>
      <c r="AW171" s="203" t="s">
        <v>958</v>
      </c>
      <c r="AX171" s="203"/>
      <c r="AY171" s="202"/>
    </row>
    <row r="172" spans="1:51" s="70" customFormat="1" ht="51" customHeight="1">
      <c r="A172" s="291" t="s">
        <v>1254</v>
      </c>
      <c r="B172" s="301" t="s">
        <v>1255</v>
      </c>
      <c r="C172" s="111" t="s">
        <v>866</v>
      </c>
      <c r="D172" s="111" t="s">
        <v>27</v>
      </c>
      <c r="E172" s="112" t="s">
        <v>957</v>
      </c>
      <c r="F172" s="292">
        <v>965</v>
      </c>
      <c r="G172" s="292"/>
      <c r="H172" s="292"/>
      <c r="I172" s="214"/>
      <c r="J172" s="292"/>
      <c r="K172" s="292"/>
      <c r="L172" s="214"/>
      <c r="M172" s="118">
        <f t="shared" ref="M172:M183" si="33">F172+G172+H172+J172+K172</f>
        <v>965</v>
      </c>
      <c r="N172" s="292"/>
      <c r="O172" s="292"/>
      <c r="P172" s="292"/>
      <c r="Q172" s="214"/>
      <c r="R172" s="292"/>
      <c r="S172" s="292"/>
      <c r="T172" s="214"/>
      <c r="U172" s="118">
        <f t="shared" ref="U172:U183" si="34">N172+P172+R172+S172</f>
        <v>0</v>
      </c>
      <c r="V172" s="292"/>
      <c r="W172" s="292"/>
      <c r="X172" s="292"/>
      <c r="Y172" s="214"/>
      <c r="Z172" s="292"/>
      <c r="AA172" s="292"/>
      <c r="AB172" s="214"/>
      <c r="AC172" s="118">
        <f t="shared" ref="AC172:AC183" si="35">V172+X172+Z172+AA172</f>
        <v>0</v>
      </c>
      <c r="AD172" s="292"/>
      <c r="AE172" s="292"/>
      <c r="AF172" s="292"/>
      <c r="AG172" s="214"/>
      <c r="AH172" s="292"/>
      <c r="AI172" s="292"/>
      <c r="AJ172" s="214"/>
      <c r="AK172" s="118">
        <f t="shared" ref="AK172:AK183" si="36">AD172+AF172+AH172+AI172</f>
        <v>0</v>
      </c>
      <c r="AL172" s="292"/>
      <c r="AM172" s="292"/>
      <c r="AN172" s="292"/>
      <c r="AO172" s="214"/>
      <c r="AP172" s="292"/>
      <c r="AQ172" s="292"/>
      <c r="AR172" s="214"/>
      <c r="AS172" s="118">
        <f t="shared" si="31"/>
        <v>0</v>
      </c>
      <c r="AT172" s="116">
        <f t="shared" si="32"/>
        <v>965</v>
      </c>
      <c r="AU172" s="301" t="s">
        <v>1256</v>
      </c>
      <c r="AV172" s="139" t="s">
        <v>794</v>
      </c>
      <c r="AW172" s="203" t="s">
        <v>958</v>
      </c>
      <c r="AX172" s="203"/>
      <c r="AY172" s="202"/>
    </row>
    <row r="173" spans="1:51" s="70" customFormat="1" ht="51" customHeight="1">
      <c r="A173" s="291" t="s">
        <v>1257</v>
      </c>
      <c r="B173" s="222" t="s">
        <v>1258</v>
      </c>
      <c r="C173" s="111" t="s">
        <v>866</v>
      </c>
      <c r="D173" s="111" t="s">
        <v>27</v>
      </c>
      <c r="E173" s="112" t="s">
        <v>894</v>
      </c>
      <c r="F173" s="292">
        <v>2000</v>
      </c>
      <c r="G173" s="292"/>
      <c r="H173" s="292"/>
      <c r="I173" s="214"/>
      <c r="J173" s="292"/>
      <c r="K173" s="292"/>
      <c r="L173" s="214"/>
      <c r="M173" s="118">
        <f t="shared" si="33"/>
        <v>2000</v>
      </c>
      <c r="N173" s="292"/>
      <c r="O173" s="292"/>
      <c r="P173" s="292"/>
      <c r="Q173" s="214"/>
      <c r="R173" s="292"/>
      <c r="S173" s="292"/>
      <c r="T173" s="214"/>
      <c r="U173" s="118">
        <f t="shared" si="34"/>
        <v>0</v>
      </c>
      <c r="V173" s="292"/>
      <c r="W173" s="292"/>
      <c r="X173" s="292"/>
      <c r="Y173" s="214"/>
      <c r="Z173" s="292"/>
      <c r="AA173" s="292"/>
      <c r="AB173" s="214"/>
      <c r="AC173" s="118">
        <f t="shared" si="35"/>
        <v>0</v>
      </c>
      <c r="AD173" s="292"/>
      <c r="AE173" s="292"/>
      <c r="AF173" s="292"/>
      <c r="AG173" s="214"/>
      <c r="AH173" s="292"/>
      <c r="AI173" s="292"/>
      <c r="AJ173" s="214"/>
      <c r="AK173" s="118">
        <f t="shared" si="36"/>
        <v>0</v>
      </c>
      <c r="AL173" s="292"/>
      <c r="AM173" s="292"/>
      <c r="AN173" s="292"/>
      <c r="AO173" s="214"/>
      <c r="AP173" s="292"/>
      <c r="AQ173" s="292"/>
      <c r="AR173" s="214"/>
      <c r="AS173" s="118">
        <f t="shared" si="31"/>
        <v>0</v>
      </c>
      <c r="AT173" s="116">
        <f t="shared" si="32"/>
        <v>2000</v>
      </c>
      <c r="AU173" s="222" t="s">
        <v>1259</v>
      </c>
      <c r="AV173" s="139" t="s">
        <v>794</v>
      </c>
      <c r="AW173" s="203" t="s">
        <v>895</v>
      </c>
      <c r="AX173" s="203"/>
      <c r="AY173" s="202"/>
    </row>
    <row r="174" spans="1:51" s="70" customFormat="1" ht="51" customHeight="1">
      <c r="A174" s="291" t="s">
        <v>1260</v>
      </c>
      <c r="B174" s="222" t="s">
        <v>1261</v>
      </c>
      <c r="C174" s="111" t="s">
        <v>837</v>
      </c>
      <c r="D174" s="111" t="s">
        <v>27</v>
      </c>
      <c r="E174" s="112" t="s">
        <v>793</v>
      </c>
      <c r="F174" s="292">
        <v>11963</v>
      </c>
      <c r="G174" s="292"/>
      <c r="H174" s="292"/>
      <c r="I174" s="214"/>
      <c r="J174" s="292"/>
      <c r="K174" s="292"/>
      <c r="L174" s="214"/>
      <c r="M174" s="118">
        <f t="shared" si="33"/>
        <v>11963</v>
      </c>
      <c r="N174" s="292"/>
      <c r="O174" s="292"/>
      <c r="P174" s="292"/>
      <c r="Q174" s="214"/>
      <c r="R174" s="292"/>
      <c r="S174" s="292"/>
      <c r="T174" s="214"/>
      <c r="U174" s="118">
        <f t="shared" si="34"/>
        <v>0</v>
      </c>
      <c r="V174" s="292"/>
      <c r="W174" s="292"/>
      <c r="X174" s="292"/>
      <c r="Y174" s="214"/>
      <c r="Z174" s="292"/>
      <c r="AA174" s="292"/>
      <c r="AB174" s="214"/>
      <c r="AC174" s="118">
        <f t="shared" si="35"/>
        <v>0</v>
      </c>
      <c r="AD174" s="292"/>
      <c r="AE174" s="292"/>
      <c r="AF174" s="292"/>
      <c r="AG174" s="214"/>
      <c r="AH174" s="292"/>
      <c r="AI174" s="292"/>
      <c r="AJ174" s="214"/>
      <c r="AK174" s="118">
        <f t="shared" si="36"/>
        <v>0</v>
      </c>
      <c r="AL174" s="292"/>
      <c r="AM174" s="292"/>
      <c r="AN174" s="292"/>
      <c r="AO174" s="214"/>
      <c r="AP174" s="292"/>
      <c r="AQ174" s="292"/>
      <c r="AR174" s="214"/>
      <c r="AS174" s="118">
        <f t="shared" si="31"/>
        <v>0</v>
      </c>
      <c r="AT174" s="116">
        <f t="shared" si="32"/>
        <v>11963</v>
      </c>
      <c r="AU174" s="222" t="s">
        <v>1262</v>
      </c>
      <c r="AV174" s="139" t="s">
        <v>196</v>
      </c>
      <c r="AW174" s="203" t="s">
        <v>795</v>
      </c>
      <c r="AX174" s="142" t="s">
        <v>33</v>
      </c>
      <c r="AY174" s="137" t="s">
        <v>183</v>
      </c>
    </row>
    <row r="175" spans="1:51" s="70" customFormat="1" ht="51" customHeight="1">
      <c r="A175" s="291" t="s">
        <v>1263</v>
      </c>
      <c r="B175" s="222" t="s">
        <v>1264</v>
      </c>
      <c r="C175" s="111" t="s">
        <v>837</v>
      </c>
      <c r="D175" s="111" t="s">
        <v>27</v>
      </c>
      <c r="E175" s="129" t="s">
        <v>881</v>
      </c>
      <c r="F175" s="292">
        <v>17500</v>
      </c>
      <c r="G175" s="292"/>
      <c r="H175" s="292"/>
      <c r="I175" s="214"/>
      <c r="J175" s="292"/>
      <c r="K175" s="292"/>
      <c r="L175" s="214"/>
      <c r="M175" s="118">
        <f t="shared" si="33"/>
        <v>17500</v>
      </c>
      <c r="N175" s="292"/>
      <c r="O175" s="292"/>
      <c r="P175" s="292"/>
      <c r="Q175" s="214"/>
      <c r="R175" s="292"/>
      <c r="S175" s="292"/>
      <c r="T175" s="214"/>
      <c r="U175" s="118">
        <f t="shared" si="34"/>
        <v>0</v>
      </c>
      <c r="V175" s="292"/>
      <c r="W175" s="292"/>
      <c r="X175" s="292"/>
      <c r="Y175" s="214"/>
      <c r="Z175" s="292"/>
      <c r="AA175" s="292"/>
      <c r="AB175" s="214"/>
      <c r="AC175" s="118">
        <f t="shared" si="35"/>
        <v>0</v>
      </c>
      <c r="AD175" s="292"/>
      <c r="AE175" s="292"/>
      <c r="AF175" s="292"/>
      <c r="AG175" s="214"/>
      <c r="AH175" s="292"/>
      <c r="AI175" s="292"/>
      <c r="AJ175" s="214"/>
      <c r="AK175" s="118">
        <f t="shared" si="36"/>
        <v>0</v>
      </c>
      <c r="AL175" s="292"/>
      <c r="AM175" s="292"/>
      <c r="AN175" s="292"/>
      <c r="AO175" s="214"/>
      <c r="AP175" s="292"/>
      <c r="AQ175" s="292"/>
      <c r="AR175" s="214"/>
      <c r="AS175" s="118">
        <f t="shared" si="31"/>
        <v>0</v>
      </c>
      <c r="AT175" s="116">
        <f t="shared" si="32"/>
        <v>17500</v>
      </c>
      <c r="AU175" s="222" t="s">
        <v>1265</v>
      </c>
      <c r="AV175" s="139" t="s">
        <v>794</v>
      </c>
      <c r="AW175" s="203" t="s">
        <v>882</v>
      </c>
      <c r="AX175" s="203"/>
      <c r="AY175" s="202"/>
    </row>
    <row r="176" spans="1:51" s="70" customFormat="1" ht="51" customHeight="1">
      <c r="A176" s="291" t="s">
        <v>1266</v>
      </c>
      <c r="B176" s="222" t="s">
        <v>1267</v>
      </c>
      <c r="C176" s="111" t="s">
        <v>837</v>
      </c>
      <c r="D176" s="111" t="s">
        <v>27</v>
      </c>
      <c r="E176" s="112" t="s">
        <v>872</v>
      </c>
      <c r="F176" s="292">
        <v>6592</v>
      </c>
      <c r="G176" s="292"/>
      <c r="H176" s="292"/>
      <c r="I176" s="214"/>
      <c r="J176" s="292"/>
      <c r="K176" s="292"/>
      <c r="L176" s="214"/>
      <c r="M176" s="118">
        <f t="shared" si="33"/>
        <v>6592</v>
      </c>
      <c r="N176" s="292"/>
      <c r="O176" s="292"/>
      <c r="P176" s="292"/>
      <c r="Q176" s="214"/>
      <c r="R176" s="292"/>
      <c r="S176" s="292"/>
      <c r="T176" s="214"/>
      <c r="U176" s="118">
        <f t="shared" si="34"/>
        <v>0</v>
      </c>
      <c r="V176" s="292"/>
      <c r="W176" s="292"/>
      <c r="X176" s="292"/>
      <c r="Y176" s="214"/>
      <c r="Z176" s="292"/>
      <c r="AA176" s="292"/>
      <c r="AB176" s="214"/>
      <c r="AC176" s="118">
        <f t="shared" si="35"/>
        <v>0</v>
      </c>
      <c r="AD176" s="292"/>
      <c r="AE176" s="292"/>
      <c r="AF176" s="292"/>
      <c r="AG176" s="214"/>
      <c r="AH176" s="292"/>
      <c r="AI176" s="292"/>
      <c r="AJ176" s="214"/>
      <c r="AK176" s="118">
        <f t="shared" si="36"/>
        <v>0</v>
      </c>
      <c r="AL176" s="292"/>
      <c r="AM176" s="292"/>
      <c r="AN176" s="292"/>
      <c r="AO176" s="214"/>
      <c r="AP176" s="292"/>
      <c r="AQ176" s="292"/>
      <c r="AR176" s="214"/>
      <c r="AS176" s="118">
        <f t="shared" si="31"/>
        <v>0</v>
      </c>
      <c r="AT176" s="116">
        <f t="shared" si="32"/>
        <v>6592</v>
      </c>
      <c r="AU176" s="222" t="s">
        <v>1268</v>
      </c>
      <c r="AV176" s="139" t="s">
        <v>794</v>
      </c>
      <c r="AW176" s="203" t="s">
        <v>873</v>
      </c>
      <c r="AX176" s="203"/>
      <c r="AY176" s="202"/>
    </row>
    <row r="177" spans="1:51" s="70" customFormat="1" ht="51" customHeight="1">
      <c r="A177" s="291" t="s">
        <v>1269</v>
      </c>
      <c r="B177" s="222" t="s">
        <v>1270</v>
      </c>
      <c r="C177" s="111" t="s">
        <v>837</v>
      </c>
      <c r="D177" s="111" t="s">
        <v>27</v>
      </c>
      <c r="E177" s="112" t="s">
        <v>1027</v>
      </c>
      <c r="F177" s="292">
        <v>17289</v>
      </c>
      <c r="G177" s="292"/>
      <c r="H177" s="292"/>
      <c r="I177" s="214"/>
      <c r="J177" s="292"/>
      <c r="K177" s="292"/>
      <c r="L177" s="214"/>
      <c r="M177" s="118">
        <f t="shared" si="33"/>
        <v>17289</v>
      </c>
      <c r="N177" s="292"/>
      <c r="O177" s="292"/>
      <c r="P177" s="292"/>
      <c r="Q177" s="214"/>
      <c r="R177" s="292"/>
      <c r="S177" s="292"/>
      <c r="T177" s="214"/>
      <c r="U177" s="118">
        <f t="shared" si="34"/>
        <v>0</v>
      </c>
      <c r="V177" s="292"/>
      <c r="W177" s="292"/>
      <c r="X177" s="292"/>
      <c r="Y177" s="214"/>
      <c r="Z177" s="292"/>
      <c r="AA177" s="292"/>
      <c r="AB177" s="214"/>
      <c r="AC177" s="118">
        <f t="shared" si="35"/>
        <v>0</v>
      </c>
      <c r="AD177" s="292"/>
      <c r="AE177" s="292"/>
      <c r="AF177" s="292"/>
      <c r="AG177" s="214"/>
      <c r="AH177" s="292"/>
      <c r="AI177" s="292"/>
      <c r="AJ177" s="214"/>
      <c r="AK177" s="118">
        <f t="shared" si="36"/>
        <v>0</v>
      </c>
      <c r="AL177" s="292"/>
      <c r="AM177" s="292"/>
      <c r="AN177" s="292"/>
      <c r="AO177" s="214"/>
      <c r="AP177" s="292"/>
      <c r="AQ177" s="292"/>
      <c r="AR177" s="214"/>
      <c r="AS177" s="118">
        <f t="shared" si="31"/>
        <v>0</v>
      </c>
      <c r="AT177" s="116">
        <f t="shared" si="32"/>
        <v>17289</v>
      </c>
      <c r="AU177" s="222" t="s">
        <v>1271</v>
      </c>
      <c r="AV177" s="139" t="s">
        <v>794</v>
      </c>
      <c r="AW177" s="203" t="s">
        <v>1037</v>
      </c>
      <c r="AX177" s="203"/>
      <c r="AY177" s="202"/>
    </row>
    <row r="178" spans="1:51" s="70" customFormat="1" ht="38.25">
      <c r="A178" s="291" t="s">
        <v>1272</v>
      </c>
      <c r="B178" s="222" t="s">
        <v>1273</v>
      </c>
      <c r="C178" s="111" t="s">
        <v>837</v>
      </c>
      <c r="D178" s="111" t="s">
        <v>27</v>
      </c>
      <c r="E178" s="112" t="s">
        <v>987</v>
      </c>
      <c r="F178" s="292">
        <v>100000</v>
      </c>
      <c r="G178" s="292"/>
      <c r="H178" s="292"/>
      <c r="I178" s="214"/>
      <c r="J178" s="292"/>
      <c r="K178" s="292"/>
      <c r="L178" s="214"/>
      <c r="M178" s="118">
        <f t="shared" si="33"/>
        <v>100000</v>
      </c>
      <c r="N178" s="292"/>
      <c r="O178" s="292"/>
      <c r="P178" s="292"/>
      <c r="Q178" s="214"/>
      <c r="R178" s="292"/>
      <c r="S178" s="292"/>
      <c r="T178" s="214"/>
      <c r="U178" s="118">
        <f t="shared" si="34"/>
        <v>0</v>
      </c>
      <c r="V178" s="292"/>
      <c r="W178" s="292"/>
      <c r="X178" s="292"/>
      <c r="Y178" s="214"/>
      <c r="Z178" s="292"/>
      <c r="AA178" s="292"/>
      <c r="AB178" s="214"/>
      <c r="AC178" s="118">
        <f t="shared" si="35"/>
        <v>0</v>
      </c>
      <c r="AD178" s="292"/>
      <c r="AE178" s="292"/>
      <c r="AF178" s="292"/>
      <c r="AG178" s="214"/>
      <c r="AH178" s="292"/>
      <c r="AI178" s="292"/>
      <c r="AJ178" s="214"/>
      <c r="AK178" s="118">
        <f t="shared" si="36"/>
        <v>0</v>
      </c>
      <c r="AL178" s="292"/>
      <c r="AM178" s="292"/>
      <c r="AN178" s="292"/>
      <c r="AO178" s="214"/>
      <c r="AP178" s="292"/>
      <c r="AQ178" s="292"/>
      <c r="AR178" s="214"/>
      <c r="AS178" s="118">
        <f t="shared" si="31"/>
        <v>0</v>
      </c>
      <c r="AT178" s="116">
        <f t="shared" si="32"/>
        <v>100000</v>
      </c>
      <c r="AU178" s="222" t="s">
        <v>1274</v>
      </c>
      <c r="AV178" s="139" t="s">
        <v>794</v>
      </c>
      <c r="AW178" s="203" t="s">
        <v>988</v>
      </c>
      <c r="AX178" s="203"/>
      <c r="AY178" s="202"/>
    </row>
    <row r="179" spans="1:51" s="70" customFormat="1" ht="38.25">
      <c r="A179" s="291" t="s">
        <v>1275</v>
      </c>
      <c r="B179" s="222" t="s">
        <v>1276</v>
      </c>
      <c r="C179" s="111" t="s">
        <v>849</v>
      </c>
      <c r="D179" s="111" t="s">
        <v>27</v>
      </c>
      <c r="E179" s="112" t="s">
        <v>937</v>
      </c>
      <c r="F179" s="292">
        <v>7300</v>
      </c>
      <c r="G179" s="292"/>
      <c r="H179" s="292"/>
      <c r="I179" s="214"/>
      <c r="J179" s="292"/>
      <c r="K179" s="292"/>
      <c r="L179" s="214"/>
      <c r="M179" s="118">
        <f t="shared" si="33"/>
        <v>7300</v>
      </c>
      <c r="N179" s="292"/>
      <c r="O179" s="292"/>
      <c r="P179" s="292"/>
      <c r="Q179" s="214"/>
      <c r="R179" s="292"/>
      <c r="S179" s="292"/>
      <c r="T179" s="214"/>
      <c r="U179" s="118">
        <f t="shared" si="34"/>
        <v>0</v>
      </c>
      <c r="V179" s="292"/>
      <c r="W179" s="292"/>
      <c r="X179" s="292"/>
      <c r="Y179" s="214"/>
      <c r="Z179" s="292"/>
      <c r="AA179" s="292"/>
      <c r="AB179" s="214"/>
      <c r="AC179" s="118">
        <f t="shared" si="35"/>
        <v>0</v>
      </c>
      <c r="AD179" s="292"/>
      <c r="AE179" s="292"/>
      <c r="AF179" s="292"/>
      <c r="AG179" s="214"/>
      <c r="AH179" s="292"/>
      <c r="AI179" s="292"/>
      <c r="AJ179" s="214"/>
      <c r="AK179" s="118">
        <f t="shared" si="36"/>
        <v>0</v>
      </c>
      <c r="AL179" s="292"/>
      <c r="AM179" s="292"/>
      <c r="AN179" s="292"/>
      <c r="AO179" s="214"/>
      <c r="AP179" s="292"/>
      <c r="AQ179" s="292"/>
      <c r="AR179" s="214"/>
      <c r="AS179" s="118">
        <f t="shared" si="31"/>
        <v>0</v>
      </c>
      <c r="AT179" s="116">
        <f t="shared" si="32"/>
        <v>7300</v>
      </c>
      <c r="AU179" s="222" t="s">
        <v>1276</v>
      </c>
      <c r="AV179" s="139" t="s">
        <v>196</v>
      </c>
      <c r="AW179" s="203" t="s">
        <v>933</v>
      </c>
      <c r="AX179" s="142" t="s">
        <v>33</v>
      </c>
      <c r="AY179" s="137" t="s">
        <v>183</v>
      </c>
    </row>
    <row r="180" spans="1:51" s="70" customFormat="1" ht="60" customHeight="1">
      <c r="A180" s="291" t="s">
        <v>1277</v>
      </c>
      <c r="B180" s="222" t="s">
        <v>1278</v>
      </c>
      <c r="C180" s="111" t="s">
        <v>866</v>
      </c>
      <c r="D180" s="111" t="s">
        <v>27</v>
      </c>
      <c r="E180" s="112" t="s">
        <v>1130</v>
      </c>
      <c r="F180" s="292">
        <v>3509</v>
      </c>
      <c r="G180" s="292"/>
      <c r="H180" s="292"/>
      <c r="I180" s="214"/>
      <c r="J180" s="292"/>
      <c r="K180" s="292"/>
      <c r="L180" s="214"/>
      <c r="M180" s="118">
        <f t="shared" si="33"/>
        <v>3509</v>
      </c>
      <c r="N180" s="292"/>
      <c r="O180" s="292"/>
      <c r="P180" s="292"/>
      <c r="Q180" s="214"/>
      <c r="R180" s="292"/>
      <c r="S180" s="292"/>
      <c r="T180" s="214"/>
      <c r="U180" s="118">
        <f t="shared" si="34"/>
        <v>0</v>
      </c>
      <c r="V180" s="292"/>
      <c r="W180" s="292"/>
      <c r="X180" s="292"/>
      <c r="Y180" s="214"/>
      <c r="Z180" s="292"/>
      <c r="AA180" s="292"/>
      <c r="AB180" s="214"/>
      <c r="AC180" s="118">
        <f t="shared" si="35"/>
        <v>0</v>
      </c>
      <c r="AD180" s="292"/>
      <c r="AE180" s="292"/>
      <c r="AF180" s="292"/>
      <c r="AG180" s="214"/>
      <c r="AH180" s="292"/>
      <c r="AI180" s="292"/>
      <c r="AJ180" s="214"/>
      <c r="AK180" s="118">
        <f t="shared" si="36"/>
        <v>0</v>
      </c>
      <c r="AL180" s="292"/>
      <c r="AM180" s="292"/>
      <c r="AN180" s="292"/>
      <c r="AO180" s="214"/>
      <c r="AP180" s="292"/>
      <c r="AQ180" s="292"/>
      <c r="AR180" s="214"/>
      <c r="AS180" s="118">
        <f t="shared" si="31"/>
        <v>0</v>
      </c>
      <c r="AT180" s="116">
        <f t="shared" si="32"/>
        <v>3509</v>
      </c>
      <c r="AU180" s="222" t="s">
        <v>1279</v>
      </c>
      <c r="AV180" s="139" t="s">
        <v>196</v>
      </c>
      <c r="AW180" s="203" t="s">
        <v>1132</v>
      </c>
      <c r="AX180" s="142" t="s">
        <v>33</v>
      </c>
      <c r="AY180" s="137" t="s">
        <v>183</v>
      </c>
    </row>
    <row r="181" spans="1:51" s="70" customFormat="1" ht="51" customHeight="1">
      <c r="A181" s="291" t="s">
        <v>1280</v>
      </c>
      <c r="B181" s="222" t="s">
        <v>1281</v>
      </c>
      <c r="C181" s="111" t="s">
        <v>829</v>
      </c>
      <c r="D181" s="111" t="s">
        <v>27</v>
      </c>
      <c r="E181" s="112" t="s">
        <v>957</v>
      </c>
      <c r="F181" s="292">
        <v>95944</v>
      </c>
      <c r="G181" s="292"/>
      <c r="H181" s="292"/>
      <c r="I181" s="214"/>
      <c r="J181" s="292"/>
      <c r="K181" s="292"/>
      <c r="L181" s="214"/>
      <c r="M181" s="118">
        <f t="shared" si="33"/>
        <v>95944</v>
      </c>
      <c r="N181" s="292"/>
      <c r="O181" s="292"/>
      <c r="P181" s="292"/>
      <c r="Q181" s="214"/>
      <c r="R181" s="292"/>
      <c r="S181" s="292"/>
      <c r="T181" s="214"/>
      <c r="U181" s="118">
        <f t="shared" si="34"/>
        <v>0</v>
      </c>
      <c r="V181" s="292"/>
      <c r="W181" s="292"/>
      <c r="X181" s="292"/>
      <c r="Y181" s="214"/>
      <c r="Z181" s="292"/>
      <c r="AA181" s="292"/>
      <c r="AB181" s="214"/>
      <c r="AC181" s="118">
        <f t="shared" si="35"/>
        <v>0</v>
      </c>
      <c r="AD181" s="292"/>
      <c r="AE181" s="292"/>
      <c r="AF181" s="292"/>
      <c r="AG181" s="214"/>
      <c r="AH181" s="292"/>
      <c r="AI181" s="292"/>
      <c r="AJ181" s="214"/>
      <c r="AK181" s="118">
        <f t="shared" si="36"/>
        <v>0</v>
      </c>
      <c r="AL181" s="292"/>
      <c r="AM181" s="292"/>
      <c r="AN181" s="292"/>
      <c r="AO181" s="214"/>
      <c r="AP181" s="292"/>
      <c r="AQ181" s="292"/>
      <c r="AR181" s="214"/>
      <c r="AS181" s="118">
        <f t="shared" si="31"/>
        <v>0</v>
      </c>
      <c r="AT181" s="116">
        <f t="shared" si="32"/>
        <v>95944</v>
      </c>
      <c r="AU181" s="222" t="s">
        <v>1281</v>
      </c>
      <c r="AV181" s="139" t="s">
        <v>196</v>
      </c>
      <c r="AW181" s="203" t="s">
        <v>958</v>
      </c>
      <c r="AX181" s="142" t="s">
        <v>33</v>
      </c>
      <c r="AY181" s="137" t="s">
        <v>183</v>
      </c>
    </row>
    <row r="182" spans="1:51" s="324" customFormat="1" ht="40.15" customHeight="1">
      <c r="A182" s="291" t="s">
        <v>1282</v>
      </c>
      <c r="B182" s="222" t="s">
        <v>1283</v>
      </c>
      <c r="C182" s="111" t="s">
        <v>826</v>
      </c>
      <c r="D182" s="111" t="s">
        <v>27</v>
      </c>
      <c r="E182" s="334" t="s">
        <v>1284</v>
      </c>
      <c r="F182" s="130">
        <f>59659+57167+1353</f>
        <v>118179</v>
      </c>
      <c r="G182" s="292"/>
      <c r="H182" s="292"/>
      <c r="I182" s="214"/>
      <c r="J182" s="130">
        <v>248270</v>
      </c>
      <c r="K182" s="292"/>
      <c r="L182" s="214"/>
      <c r="M182" s="118">
        <f t="shared" si="33"/>
        <v>366449</v>
      </c>
      <c r="N182" s="292"/>
      <c r="O182" s="292"/>
      <c r="P182" s="292"/>
      <c r="Q182" s="214"/>
      <c r="R182" s="292"/>
      <c r="S182" s="292"/>
      <c r="T182" s="214"/>
      <c r="U182" s="118">
        <f t="shared" si="34"/>
        <v>0</v>
      </c>
      <c r="V182" s="292"/>
      <c r="W182" s="292"/>
      <c r="X182" s="292"/>
      <c r="Y182" s="214"/>
      <c r="Z182" s="292"/>
      <c r="AA182" s="292"/>
      <c r="AB182" s="214"/>
      <c r="AC182" s="118">
        <f t="shared" si="35"/>
        <v>0</v>
      </c>
      <c r="AD182" s="292"/>
      <c r="AE182" s="292"/>
      <c r="AF182" s="292"/>
      <c r="AG182" s="214"/>
      <c r="AH182" s="292"/>
      <c r="AI182" s="292"/>
      <c r="AJ182" s="214"/>
      <c r="AK182" s="118">
        <f t="shared" si="36"/>
        <v>0</v>
      </c>
      <c r="AL182" s="292"/>
      <c r="AM182" s="292"/>
      <c r="AN182" s="292"/>
      <c r="AO182" s="214"/>
      <c r="AP182" s="292"/>
      <c r="AQ182" s="292"/>
      <c r="AR182" s="214"/>
      <c r="AS182" s="118">
        <f t="shared" si="31"/>
        <v>0</v>
      </c>
      <c r="AT182" s="116">
        <f t="shared" si="32"/>
        <v>366449</v>
      </c>
      <c r="AU182" s="222" t="s">
        <v>1283</v>
      </c>
      <c r="AV182" s="139" t="s">
        <v>196</v>
      </c>
      <c r="AW182" s="203" t="s">
        <v>1106</v>
      </c>
      <c r="AX182" s="142" t="s">
        <v>33</v>
      </c>
      <c r="AY182" s="137" t="s">
        <v>183</v>
      </c>
    </row>
    <row r="183" spans="1:51" s="70" customFormat="1" ht="51" customHeight="1">
      <c r="A183" s="291" t="s">
        <v>1285</v>
      </c>
      <c r="B183" s="222" t="s">
        <v>1286</v>
      </c>
      <c r="C183" s="111" t="s">
        <v>829</v>
      </c>
      <c r="D183" s="111" t="s">
        <v>27</v>
      </c>
      <c r="E183" s="334" t="s">
        <v>1287</v>
      </c>
      <c r="F183" s="130">
        <f>27706-9602</f>
        <v>18104</v>
      </c>
      <c r="G183" s="292"/>
      <c r="H183" s="292">
        <f>3600+1800</f>
        <v>5400</v>
      </c>
      <c r="I183" s="214" t="s">
        <v>98</v>
      </c>
      <c r="J183" s="292"/>
      <c r="K183" s="292"/>
      <c r="L183" s="214"/>
      <c r="M183" s="118">
        <f t="shared" si="33"/>
        <v>23504</v>
      </c>
      <c r="N183" s="292"/>
      <c r="O183" s="292"/>
      <c r="P183" s="292"/>
      <c r="Q183" s="214" t="s">
        <v>98</v>
      </c>
      <c r="R183" s="292"/>
      <c r="S183" s="292"/>
      <c r="T183" s="214"/>
      <c r="U183" s="118">
        <f t="shared" si="34"/>
        <v>0</v>
      </c>
      <c r="V183" s="292"/>
      <c r="W183" s="292"/>
      <c r="X183" s="292"/>
      <c r="Y183" s="214"/>
      <c r="Z183" s="292"/>
      <c r="AA183" s="292"/>
      <c r="AB183" s="214"/>
      <c r="AC183" s="118">
        <f t="shared" si="35"/>
        <v>0</v>
      </c>
      <c r="AD183" s="292"/>
      <c r="AE183" s="292"/>
      <c r="AF183" s="292"/>
      <c r="AG183" s="214"/>
      <c r="AH183" s="292"/>
      <c r="AI183" s="292"/>
      <c r="AJ183" s="214"/>
      <c r="AK183" s="118">
        <f t="shared" si="36"/>
        <v>0</v>
      </c>
      <c r="AL183" s="292"/>
      <c r="AM183" s="292"/>
      <c r="AN183" s="292"/>
      <c r="AO183" s="214"/>
      <c r="AP183" s="292"/>
      <c r="AQ183" s="292"/>
      <c r="AR183" s="214"/>
      <c r="AS183" s="118">
        <f t="shared" si="31"/>
        <v>0</v>
      </c>
      <c r="AT183" s="116">
        <f t="shared" si="32"/>
        <v>23504</v>
      </c>
      <c r="AU183" s="222" t="s">
        <v>1288</v>
      </c>
      <c r="AV183" s="139" t="s">
        <v>794</v>
      </c>
      <c r="AW183" s="203" t="s">
        <v>933</v>
      </c>
      <c r="AX183" s="203"/>
      <c r="AY183" s="202"/>
    </row>
    <row r="184" spans="1:51" s="70" customFormat="1" ht="29.25" customHeight="1">
      <c r="A184" s="295" t="s">
        <v>1289</v>
      </c>
      <c r="B184" s="754" t="s">
        <v>704</v>
      </c>
      <c r="C184" s="754"/>
      <c r="D184" s="754"/>
      <c r="E184" s="754"/>
      <c r="F184" s="754"/>
      <c r="G184" s="754"/>
      <c r="H184" s="754"/>
      <c r="I184" s="754"/>
      <c r="J184" s="754"/>
      <c r="K184" s="754"/>
      <c r="L184" s="754"/>
      <c r="M184" s="754"/>
      <c r="N184" s="754"/>
      <c r="O184" s="754"/>
      <c r="P184" s="754"/>
      <c r="Q184" s="754"/>
      <c r="R184" s="754"/>
      <c r="S184" s="754"/>
      <c r="T184" s="754"/>
      <c r="U184" s="754"/>
      <c r="V184" s="754"/>
      <c r="W184" s="754"/>
      <c r="X184" s="754"/>
      <c r="Y184" s="754"/>
      <c r="Z184" s="754"/>
      <c r="AA184" s="754"/>
      <c r="AB184" s="754"/>
      <c r="AC184" s="754"/>
      <c r="AD184" s="322"/>
      <c r="AE184" s="322"/>
      <c r="AF184" s="322"/>
      <c r="AG184" s="322"/>
      <c r="AH184" s="322"/>
      <c r="AI184" s="322"/>
      <c r="AJ184" s="322"/>
      <c r="AK184" s="322"/>
      <c r="AL184" s="322"/>
      <c r="AM184" s="322"/>
      <c r="AN184" s="322"/>
      <c r="AO184" s="322"/>
      <c r="AP184" s="322"/>
      <c r="AQ184" s="322"/>
      <c r="AR184" s="322"/>
      <c r="AS184" s="322"/>
    </row>
    <row r="185" spans="1:51" s="70" customFormat="1" ht="51" customHeight="1">
      <c r="A185" s="291" t="s">
        <v>1290</v>
      </c>
      <c r="B185" s="222" t="s">
        <v>1291</v>
      </c>
      <c r="C185" s="111" t="s">
        <v>820</v>
      </c>
      <c r="D185" s="111" t="s">
        <v>37</v>
      </c>
      <c r="E185" s="334" t="s">
        <v>1292</v>
      </c>
      <c r="F185" s="292"/>
      <c r="G185" s="292"/>
      <c r="H185" s="292"/>
      <c r="I185" s="214"/>
      <c r="J185" s="292"/>
      <c r="K185" s="292"/>
      <c r="L185" s="214"/>
      <c r="M185" s="118">
        <f t="shared" ref="M185:M231" si="37">F185+G185+H185+J185+K185</f>
        <v>0</v>
      </c>
      <c r="N185" s="292">
        <v>14000</v>
      </c>
      <c r="O185" s="292"/>
      <c r="P185" s="292"/>
      <c r="Q185" s="214"/>
      <c r="R185" s="292"/>
      <c r="S185" s="292"/>
      <c r="T185" s="214"/>
      <c r="U185" s="118">
        <f t="shared" ref="U185:U231" si="38">N185+P185+R185+S185</f>
        <v>14000</v>
      </c>
      <c r="V185" s="292"/>
      <c r="W185" s="292"/>
      <c r="X185" s="292"/>
      <c r="Y185" s="214"/>
      <c r="Z185" s="292"/>
      <c r="AA185" s="292"/>
      <c r="AB185" s="214"/>
      <c r="AC185" s="118">
        <f t="shared" ref="AC185:AC227" si="39">V185+X185+Z185+AA185</f>
        <v>0</v>
      </c>
      <c r="AD185" s="292"/>
      <c r="AE185" s="292"/>
      <c r="AF185" s="292"/>
      <c r="AG185" s="214"/>
      <c r="AH185" s="292"/>
      <c r="AI185" s="292"/>
      <c r="AJ185" s="214"/>
      <c r="AK185" s="118">
        <f t="shared" ref="AK185:AK227" si="40">AD185+AF185+AH185+AI185</f>
        <v>0</v>
      </c>
      <c r="AL185" s="292"/>
      <c r="AM185" s="292"/>
      <c r="AN185" s="292"/>
      <c r="AO185" s="214"/>
      <c r="AP185" s="292"/>
      <c r="AQ185" s="292"/>
      <c r="AR185" s="214"/>
      <c r="AS185" s="118">
        <f t="shared" ref="AS185:AS227" si="41">AL185+AN185+AP185+AQ185</f>
        <v>0</v>
      </c>
      <c r="AT185" s="116">
        <f t="shared" si="32"/>
        <v>14000</v>
      </c>
      <c r="AU185" s="335" t="s">
        <v>1291</v>
      </c>
      <c r="AV185" s="139" t="s">
        <v>794</v>
      </c>
      <c r="AW185" s="203" t="s">
        <v>67</v>
      </c>
      <c r="AX185" s="203"/>
      <c r="AY185" s="202"/>
    </row>
    <row r="186" spans="1:51" s="70" customFormat="1" ht="38.25">
      <c r="A186" s="291" t="s">
        <v>1293</v>
      </c>
      <c r="B186" s="336" t="s">
        <v>1294</v>
      </c>
      <c r="C186" s="111" t="s">
        <v>820</v>
      </c>
      <c r="D186" s="111" t="s">
        <v>37</v>
      </c>
      <c r="E186" s="112" t="s">
        <v>894</v>
      </c>
      <c r="F186" s="292"/>
      <c r="G186" s="292"/>
      <c r="H186" s="292"/>
      <c r="I186" s="214"/>
      <c r="J186" s="292"/>
      <c r="K186" s="292"/>
      <c r="L186" s="214"/>
      <c r="M186" s="118">
        <f t="shared" si="37"/>
        <v>0</v>
      </c>
      <c r="N186" s="292"/>
      <c r="O186" s="292"/>
      <c r="P186" s="292"/>
      <c r="Q186" s="214"/>
      <c r="R186" s="292"/>
      <c r="S186" s="292"/>
      <c r="T186" s="214"/>
      <c r="U186" s="118">
        <f t="shared" si="38"/>
        <v>0</v>
      </c>
      <c r="V186" s="292">
        <v>200000</v>
      </c>
      <c r="W186" s="292"/>
      <c r="X186" s="292"/>
      <c r="Y186" s="214"/>
      <c r="Z186" s="292"/>
      <c r="AA186" s="292"/>
      <c r="AB186" s="214"/>
      <c r="AC186" s="118">
        <f t="shared" si="39"/>
        <v>200000</v>
      </c>
      <c r="AD186" s="292"/>
      <c r="AE186" s="292"/>
      <c r="AF186" s="292"/>
      <c r="AG186" s="214"/>
      <c r="AH186" s="292"/>
      <c r="AI186" s="292"/>
      <c r="AJ186" s="214"/>
      <c r="AK186" s="118">
        <f t="shared" si="40"/>
        <v>0</v>
      </c>
      <c r="AL186" s="292"/>
      <c r="AM186" s="292"/>
      <c r="AN186" s="292"/>
      <c r="AO186" s="214"/>
      <c r="AP186" s="292"/>
      <c r="AQ186" s="292"/>
      <c r="AR186" s="214"/>
      <c r="AS186" s="118">
        <f t="shared" si="41"/>
        <v>0</v>
      </c>
      <c r="AT186" s="116">
        <f t="shared" si="32"/>
        <v>200000</v>
      </c>
      <c r="AU186" s="249" t="s">
        <v>1295</v>
      </c>
      <c r="AV186" s="139" t="s">
        <v>794</v>
      </c>
      <c r="AW186" s="203" t="s">
        <v>898</v>
      </c>
      <c r="AX186" s="203"/>
      <c r="AY186" s="202"/>
    </row>
    <row r="187" spans="1:51" s="70" customFormat="1" ht="89.45" customHeight="1">
      <c r="A187" s="291" t="s">
        <v>1296</v>
      </c>
      <c r="B187" s="127" t="s">
        <v>1297</v>
      </c>
      <c r="C187" s="111" t="s">
        <v>826</v>
      </c>
      <c r="D187" s="111" t="s">
        <v>37</v>
      </c>
      <c r="E187" s="112" t="s">
        <v>894</v>
      </c>
      <c r="F187" s="292"/>
      <c r="G187" s="292"/>
      <c r="H187" s="292"/>
      <c r="I187" s="214"/>
      <c r="J187" s="292"/>
      <c r="K187" s="292"/>
      <c r="L187" s="214"/>
      <c r="M187" s="118">
        <f t="shared" si="37"/>
        <v>0</v>
      </c>
      <c r="N187" s="292">
        <v>100000</v>
      </c>
      <c r="O187" s="292"/>
      <c r="P187" s="292"/>
      <c r="Q187" s="214"/>
      <c r="R187" s="292"/>
      <c r="S187" s="292"/>
      <c r="T187" s="214"/>
      <c r="U187" s="118">
        <f t="shared" si="38"/>
        <v>100000</v>
      </c>
      <c r="V187" s="292"/>
      <c r="W187" s="292"/>
      <c r="X187" s="292"/>
      <c r="Y187" s="214"/>
      <c r="Z187" s="292"/>
      <c r="AA187" s="292"/>
      <c r="AB187" s="214"/>
      <c r="AC187" s="118">
        <f t="shared" si="39"/>
        <v>0</v>
      </c>
      <c r="AD187" s="292"/>
      <c r="AE187" s="292"/>
      <c r="AF187" s="292"/>
      <c r="AG187" s="214"/>
      <c r="AH187" s="292"/>
      <c r="AI187" s="292"/>
      <c r="AJ187" s="214"/>
      <c r="AK187" s="118">
        <f t="shared" si="40"/>
        <v>0</v>
      </c>
      <c r="AL187" s="292"/>
      <c r="AM187" s="292"/>
      <c r="AN187" s="292"/>
      <c r="AO187" s="214"/>
      <c r="AP187" s="292"/>
      <c r="AQ187" s="292"/>
      <c r="AR187" s="214"/>
      <c r="AS187" s="118">
        <f t="shared" si="41"/>
        <v>0</v>
      </c>
      <c r="AT187" s="116">
        <f t="shared" si="32"/>
        <v>100000</v>
      </c>
      <c r="AU187" s="337" t="s">
        <v>1298</v>
      </c>
      <c r="AV187" s="139" t="s">
        <v>794</v>
      </c>
      <c r="AW187" s="203" t="s">
        <v>898</v>
      </c>
      <c r="AX187" s="203"/>
      <c r="AY187" s="202"/>
    </row>
    <row r="188" spans="1:51" s="70" customFormat="1" ht="63.75">
      <c r="A188" s="291" t="s">
        <v>1299</v>
      </c>
      <c r="B188" s="222" t="s">
        <v>1300</v>
      </c>
      <c r="C188" s="111" t="s">
        <v>1012</v>
      </c>
      <c r="D188" s="111" t="s">
        <v>37</v>
      </c>
      <c r="E188" s="112" t="s">
        <v>894</v>
      </c>
      <c r="F188" s="292"/>
      <c r="G188" s="292"/>
      <c r="H188" s="292"/>
      <c r="I188" s="214"/>
      <c r="J188" s="292"/>
      <c r="K188" s="292"/>
      <c r="L188" s="214"/>
      <c r="M188" s="118">
        <f t="shared" si="37"/>
        <v>0</v>
      </c>
      <c r="N188" s="292">
        <v>30000</v>
      </c>
      <c r="O188" s="292"/>
      <c r="P188" s="292"/>
      <c r="Q188" s="214"/>
      <c r="R188" s="292"/>
      <c r="S188" s="292"/>
      <c r="T188" s="214"/>
      <c r="U188" s="118">
        <f t="shared" si="38"/>
        <v>30000</v>
      </c>
      <c r="V188" s="292"/>
      <c r="W188" s="292"/>
      <c r="X188" s="292"/>
      <c r="Y188" s="214"/>
      <c r="Z188" s="292"/>
      <c r="AA188" s="292"/>
      <c r="AB188" s="214"/>
      <c r="AC188" s="118">
        <f t="shared" si="39"/>
        <v>0</v>
      </c>
      <c r="AD188" s="292"/>
      <c r="AE188" s="292"/>
      <c r="AF188" s="292"/>
      <c r="AG188" s="214"/>
      <c r="AH188" s="292"/>
      <c r="AI188" s="292"/>
      <c r="AJ188" s="214"/>
      <c r="AK188" s="118">
        <f t="shared" si="40"/>
        <v>0</v>
      </c>
      <c r="AL188" s="292"/>
      <c r="AM188" s="292"/>
      <c r="AN188" s="292"/>
      <c r="AO188" s="214"/>
      <c r="AP188" s="292"/>
      <c r="AQ188" s="292"/>
      <c r="AR188" s="214"/>
      <c r="AS188" s="118">
        <f t="shared" si="41"/>
        <v>0</v>
      </c>
      <c r="AT188" s="116">
        <f t="shared" si="32"/>
        <v>30000</v>
      </c>
      <c r="AU188" s="193" t="s">
        <v>1301</v>
      </c>
      <c r="AV188" s="139" t="s">
        <v>794</v>
      </c>
      <c r="AW188" s="203" t="s">
        <v>898</v>
      </c>
      <c r="AX188" s="203"/>
      <c r="AY188" s="202"/>
    </row>
    <row r="189" spans="1:51" s="70" customFormat="1" ht="51" customHeight="1">
      <c r="A189" s="291" t="s">
        <v>1302</v>
      </c>
      <c r="B189" s="222" t="s">
        <v>1303</v>
      </c>
      <c r="C189" s="111" t="s">
        <v>849</v>
      </c>
      <c r="D189" s="111" t="s">
        <v>37</v>
      </c>
      <c r="E189" s="112" t="s">
        <v>894</v>
      </c>
      <c r="F189" s="292">
        <v>500</v>
      </c>
      <c r="G189" s="292"/>
      <c r="H189" s="292"/>
      <c r="I189" s="214"/>
      <c r="J189" s="292"/>
      <c r="K189" s="292"/>
      <c r="L189" s="214"/>
      <c r="M189" s="118">
        <f t="shared" si="37"/>
        <v>500</v>
      </c>
      <c r="N189" s="292">
        <v>40000</v>
      </c>
      <c r="O189" s="292"/>
      <c r="P189" s="292"/>
      <c r="Q189" s="214"/>
      <c r="R189" s="292"/>
      <c r="S189" s="292"/>
      <c r="T189" s="214"/>
      <c r="U189" s="118">
        <f t="shared" si="38"/>
        <v>40000</v>
      </c>
      <c r="V189" s="292"/>
      <c r="W189" s="292"/>
      <c r="X189" s="292"/>
      <c r="Y189" s="214"/>
      <c r="Z189" s="292"/>
      <c r="AA189" s="292"/>
      <c r="AB189" s="214"/>
      <c r="AC189" s="118">
        <f t="shared" si="39"/>
        <v>0</v>
      </c>
      <c r="AD189" s="292"/>
      <c r="AE189" s="292"/>
      <c r="AF189" s="292"/>
      <c r="AG189" s="214"/>
      <c r="AH189" s="292"/>
      <c r="AI189" s="292"/>
      <c r="AJ189" s="214"/>
      <c r="AK189" s="118">
        <f t="shared" si="40"/>
        <v>0</v>
      </c>
      <c r="AL189" s="292"/>
      <c r="AM189" s="292"/>
      <c r="AN189" s="292"/>
      <c r="AO189" s="214"/>
      <c r="AP189" s="292"/>
      <c r="AQ189" s="292"/>
      <c r="AR189" s="214"/>
      <c r="AS189" s="118">
        <f t="shared" si="41"/>
        <v>0</v>
      </c>
      <c r="AT189" s="116">
        <f t="shared" si="32"/>
        <v>40500</v>
      </c>
      <c r="AU189" s="193" t="s">
        <v>1304</v>
      </c>
      <c r="AV189" s="139" t="s">
        <v>794</v>
      </c>
      <c r="AW189" s="203" t="s">
        <v>898</v>
      </c>
      <c r="AX189" s="203"/>
      <c r="AY189" s="202"/>
    </row>
    <row r="190" spans="1:51" s="70" customFormat="1" ht="51" customHeight="1">
      <c r="A190" s="291" t="s">
        <v>1305</v>
      </c>
      <c r="B190" s="222" t="s">
        <v>1306</v>
      </c>
      <c r="C190" s="111" t="s">
        <v>863</v>
      </c>
      <c r="D190" s="111" t="s">
        <v>37</v>
      </c>
      <c r="E190" s="112" t="s">
        <v>894</v>
      </c>
      <c r="F190" s="292"/>
      <c r="G190" s="292"/>
      <c r="H190" s="292"/>
      <c r="I190" s="214"/>
      <c r="J190" s="292"/>
      <c r="K190" s="292"/>
      <c r="L190" s="214"/>
      <c r="M190" s="118">
        <f t="shared" si="37"/>
        <v>0</v>
      </c>
      <c r="N190" s="292">
        <v>15000</v>
      </c>
      <c r="O190" s="292"/>
      <c r="P190" s="292"/>
      <c r="Q190" s="214"/>
      <c r="R190" s="292"/>
      <c r="S190" s="292"/>
      <c r="T190" s="214"/>
      <c r="U190" s="118">
        <f t="shared" si="38"/>
        <v>15000</v>
      </c>
      <c r="V190" s="292">
        <v>15000</v>
      </c>
      <c r="W190" s="292"/>
      <c r="X190" s="292"/>
      <c r="Y190" s="214"/>
      <c r="Z190" s="292"/>
      <c r="AA190" s="292"/>
      <c r="AB190" s="214"/>
      <c r="AC190" s="118">
        <f t="shared" si="39"/>
        <v>15000</v>
      </c>
      <c r="AD190" s="292"/>
      <c r="AE190" s="292"/>
      <c r="AF190" s="292"/>
      <c r="AG190" s="214"/>
      <c r="AH190" s="292"/>
      <c r="AI190" s="292"/>
      <c r="AJ190" s="214"/>
      <c r="AK190" s="118">
        <f t="shared" si="40"/>
        <v>0</v>
      </c>
      <c r="AL190" s="292"/>
      <c r="AM190" s="292"/>
      <c r="AN190" s="292"/>
      <c r="AO190" s="214"/>
      <c r="AP190" s="292"/>
      <c r="AQ190" s="292"/>
      <c r="AR190" s="214"/>
      <c r="AS190" s="118">
        <f t="shared" si="41"/>
        <v>0</v>
      </c>
      <c r="AT190" s="116">
        <f t="shared" si="32"/>
        <v>30000</v>
      </c>
      <c r="AU190" s="193" t="s">
        <v>1307</v>
      </c>
      <c r="AV190" s="139" t="s">
        <v>158</v>
      </c>
      <c r="AW190" s="203" t="s">
        <v>898</v>
      </c>
      <c r="AX190" s="203"/>
      <c r="AY190" s="202"/>
    </row>
    <row r="191" spans="1:51" s="70" customFormat="1" ht="51" customHeight="1">
      <c r="A191" s="291" t="s">
        <v>1308</v>
      </c>
      <c r="B191" s="127" t="s">
        <v>1309</v>
      </c>
      <c r="C191" s="111" t="s">
        <v>837</v>
      </c>
      <c r="D191" s="111" t="s">
        <v>37</v>
      </c>
      <c r="E191" s="112" t="s">
        <v>894</v>
      </c>
      <c r="F191" s="292"/>
      <c r="G191" s="292"/>
      <c r="H191" s="292"/>
      <c r="I191" s="214"/>
      <c r="J191" s="292"/>
      <c r="K191" s="292"/>
      <c r="L191" s="214"/>
      <c r="M191" s="118">
        <f t="shared" si="37"/>
        <v>0</v>
      </c>
      <c r="N191" s="292">
        <v>20000</v>
      </c>
      <c r="O191" s="292"/>
      <c r="P191" s="292"/>
      <c r="Q191" s="214"/>
      <c r="R191" s="292"/>
      <c r="S191" s="292"/>
      <c r="T191" s="214"/>
      <c r="U191" s="118">
        <f t="shared" si="38"/>
        <v>20000</v>
      </c>
      <c r="V191" s="292"/>
      <c r="W191" s="292"/>
      <c r="X191" s="292"/>
      <c r="Y191" s="214"/>
      <c r="Z191" s="292"/>
      <c r="AA191" s="292"/>
      <c r="AB191" s="214"/>
      <c r="AC191" s="118">
        <f t="shared" si="39"/>
        <v>0</v>
      </c>
      <c r="AD191" s="292"/>
      <c r="AE191" s="292"/>
      <c r="AF191" s="292"/>
      <c r="AG191" s="214"/>
      <c r="AH191" s="292"/>
      <c r="AI191" s="292"/>
      <c r="AJ191" s="214"/>
      <c r="AK191" s="118">
        <f t="shared" si="40"/>
        <v>0</v>
      </c>
      <c r="AL191" s="292"/>
      <c r="AM191" s="292"/>
      <c r="AN191" s="292"/>
      <c r="AO191" s="214"/>
      <c r="AP191" s="292"/>
      <c r="AQ191" s="292"/>
      <c r="AR191" s="214"/>
      <c r="AS191" s="118">
        <f t="shared" si="41"/>
        <v>0</v>
      </c>
      <c r="AT191" s="116">
        <f t="shared" si="32"/>
        <v>20000</v>
      </c>
      <c r="AU191" s="193" t="s">
        <v>1310</v>
      </c>
      <c r="AV191" s="327" t="s">
        <v>204</v>
      </c>
      <c r="AW191" s="203" t="s">
        <v>898</v>
      </c>
      <c r="AX191" s="142" t="s">
        <v>33</v>
      </c>
      <c r="AY191" s="137" t="s">
        <v>183</v>
      </c>
    </row>
    <row r="192" spans="1:51" s="70" customFormat="1" ht="51" customHeight="1">
      <c r="A192" s="291" t="s">
        <v>1311</v>
      </c>
      <c r="B192" s="127" t="s">
        <v>1312</v>
      </c>
      <c r="C192" s="111" t="s">
        <v>837</v>
      </c>
      <c r="D192" s="111" t="s">
        <v>37</v>
      </c>
      <c r="E192" s="112" t="s">
        <v>894</v>
      </c>
      <c r="F192" s="292"/>
      <c r="G192" s="292"/>
      <c r="H192" s="292"/>
      <c r="I192" s="214"/>
      <c r="J192" s="292"/>
      <c r="K192" s="292"/>
      <c r="L192" s="214"/>
      <c r="M192" s="118">
        <f t="shared" si="37"/>
        <v>0</v>
      </c>
      <c r="N192" s="292"/>
      <c r="O192" s="292"/>
      <c r="P192" s="292"/>
      <c r="Q192" s="214"/>
      <c r="R192" s="292"/>
      <c r="S192" s="292"/>
      <c r="T192" s="214"/>
      <c r="U192" s="118">
        <f t="shared" si="38"/>
        <v>0</v>
      </c>
      <c r="V192" s="292">
        <v>15000</v>
      </c>
      <c r="W192" s="292"/>
      <c r="X192" s="292"/>
      <c r="Y192" s="214"/>
      <c r="Z192" s="292"/>
      <c r="AA192" s="292"/>
      <c r="AB192" s="214"/>
      <c r="AC192" s="118">
        <f t="shared" si="39"/>
        <v>15000</v>
      </c>
      <c r="AD192" s="292"/>
      <c r="AE192" s="292"/>
      <c r="AF192" s="292"/>
      <c r="AG192" s="214"/>
      <c r="AH192" s="292"/>
      <c r="AI192" s="292"/>
      <c r="AJ192" s="214"/>
      <c r="AK192" s="118">
        <f t="shared" si="40"/>
        <v>0</v>
      </c>
      <c r="AL192" s="292"/>
      <c r="AM192" s="292"/>
      <c r="AN192" s="292"/>
      <c r="AO192" s="214"/>
      <c r="AP192" s="292"/>
      <c r="AQ192" s="292"/>
      <c r="AR192" s="214"/>
      <c r="AS192" s="118">
        <f t="shared" si="41"/>
        <v>0</v>
      </c>
      <c r="AT192" s="116">
        <f t="shared" si="32"/>
        <v>15000</v>
      </c>
      <c r="AU192" s="193" t="s">
        <v>1313</v>
      </c>
      <c r="AV192" s="139" t="s">
        <v>794</v>
      </c>
      <c r="AW192" s="203" t="s">
        <v>898</v>
      </c>
      <c r="AX192" s="203"/>
      <c r="AY192" s="202"/>
    </row>
    <row r="193" spans="1:51" s="70" customFormat="1" ht="51" customHeight="1">
      <c r="A193" s="291" t="s">
        <v>1314</v>
      </c>
      <c r="B193" s="127" t="s">
        <v>1315</v>
      </c>
      <c r="C193" s="111" t="s">
        <v>837</v>
      </c>
      <c r="D193" s="111" t="s">
        <v>37</v>
      </c>
      <c r="E193" s="112" t="s">
        <v>872</v>
      </c>
      <c r="F193" s="292"/>
      <c r="G193" s="292"/>
      <c r="H193" s="292"/>
      <c r="I193" s="214"/>
      <c r="J193" s="292"/>
      <c r="K193" s="292"/>
      <c r="L193" s="214"/>
      <c r="M193" s="118">
        <f t="shared" si="37"/>
        <v>0</v>
      </c>
      <c r="N193" s="292"/>
      <c r="O193" s="292"/>
      <c r="P193" s="292"/>
      <c r="Q193" s="214"/>
      <c r="R193" s="292"/>
      <c r="S193" s="292"/>
      <c r="T193" s="214"/>
      <c r="U193" s="118">
        <f t="shared" si="38"/>
        <v>0</v>
      </c>
      <c r="V193" s="292">
        <v>13000</v>
      </c>
      <c r="W193" s="292"/>
      <c r="X193" s="292"/>
      <c r="Y193" s="214"/>
      <c r="Z193" s="292"/>
      <c r="AA193" s="292"/>
      <c r="AB193" s="214"/>
      <c r="AC193" s="118">
        <f t="shared" si="39"/>
        <v>13000</v>
      </c>
      <c r="AD193" s="292"/>
      <c r="AE193" s="292"/>
      <c r="AF193" s="292"/>
      <c r="AG193" s="214"/>
      <c r="AH193" s="292"/>
      <c r="AI193" s="292"/>
      <c r="AJ193" s="214"/>
      <c r="AK193" s="118">
        <f t="shared" si="40"/>
        <v>0</v>
      </c>
      <c r="AL193" s="292"/>
      <c r="AM193" s="292"/>
      <c r="AN193" s="292"/>
      <c r="AO193" s="214"/>
      <c r="AP193" s="292"/>
      <c r="AQ193" s="292"/>
      <c r="AR193" s="214"/>
      <c r="AS193" s="118">
        <f t="shared" si="41"/>
        <v>0</v>
      </c>
      <c r="AT193" s="116">
        <f t="shared" si="32"/>
        <v>13000</v>
      </c>
      <c r="AU193" s="193" t="s">
        <v>1316</v>
      </c>
      <c r="AV193" s="139" t="s">
        <v>794</v>
      </c>
      <c r="AW193" s="203" t="s">
        <v>873</v>
      </c>
      <c r="AX193" s="203"/>
      <c r="AY193" s="202"/>
    </row>
    <row r="194" spans="1:51" s="70" customFormat="1" ht="51" customHeight="1">
      <c r="A194" s="291" t="s">
        <v>1317</v>
      </c>
      <c r="B194" s="127" t="s">
        <v>1318</v>
      </c>
      <c r="C194" s="111" t="s">
        <v>849</v>
      </c>
      <c r="D194" s="111" t="s">
        <v>37</v>
      </c>
      <c r="E194" s="112" t="s">
        <v>872</v>
      </c>
      <c r="F194" s="292"/>
      <c r="G194" s="292"/>
      <c r="H194" s="292"/>
      <c r="I194" s="214"/>
      <c r="J194" s="292"/>
      <c r="K194" s="292"/>
      <c r="L194" s="214"/>
      <c r="M194" s="118">
        <f t="shared" si="37"/>
        <v>0</v>
      </c>
      <c r="N194" s="292">
        <v>1500</v>
      </c>
      <c r="O194" s="292"/>
      <c r="P194" s="292"/>
      <c r="Q194" s="214"/>
      <c r="R194" s="292"/>
      <c r="S194" s="292"/>
      <c r="T194" s="214"/>
      <c r="U194" s="118">
        <f t="shared" si="38"/>
        <v>1500</v>
      </c>
      <c r="V194" s="292"/>
      <c r="W194" s="292"/>
      <c r="X194" s="292"/>
      <c r="Y194" s="214"/>
      <c r="Z194" s="292"/>
      <c r="AA194" s="292"/>
      <c r="AB194" s="214"/>
      <c r="AC194" s="118">
        <f t="shared" si="39"/>
        <v>0</v>
      </c>
      <c r="AD194" s="292"/>
      <c r="AE194" s="292"/>
      <c r="AF194" s="292"/>
      <c r="AG194" s="214"/>
      <c r="AH194" s="292"/>
      <c r="AI194" s="292"/>
      <c r="AJ194" s="214"/>
      <c r="AK194" s="118">
        <f t="shared" si="40"/>
        <v>0</v>
      </c>
      <c r="AL194" s="292"/>
      <c r="AM194" s="292"/>
      <c r="AN194" s="292"/>
      <c r="AO194" s="214"/>
      <c r="AP194" s="292"/>
      <c r="AQ194" s="292"/>
      <c r="AR194" s="214"/>
      <c r="AS194" s="118">
        <f t="shared" si="41"/>
        <v>0</v>
      </c>
      <c r="AT194" s="116">
        <f t="shared" si="32"/>
        <v>1500</v>
      </c>
      <c r="AU194" s="193" t="s">
        <v>1319</v>
      </c>
      <c r="AV194" s="139" t="s">
        <v>794</v>
      </c>
      <c r="AW194" s="203" t="s">
        <v>873</v>
      </c>
      <c r="AX194" s="203"/>
      <c r="AY194" s="202"/>
    </row>
    <row r="195" spans="1:51" s="70" customFormat="1" ht="51" customHeight="1">
      <c r="A195" s="291" t="s">
        <v>1320</v>
      </c>
      <c r="B195" s="127" t="s">
        <v>1321</v>
      </c>
      <c r="C195" s="111" t="s">
        <v>829</v>
      </c>
      <c r="D195" s="111" t="s">
        <v>37</v>
      </c>
      <c r="E195" s="334" t="s">
        <v>1027</v>
      </c>
      <c r="F195" s="292"/>
      <c r="G195" s="292"/>
      <c r="H195" s="292"/>
      <c r="I195" s="214"/>
      <c r="J195" s="292"/>
      <c r="K195" s="292"/>
      <c r="L195" s="214"/>
      <c r="M195" s="118">
        <f t="shared" si="37"/>
        <v>0</v>
      </c>
      <c r="N195" s="292">
        <v>20000</v>
      </c>
      <c r="O195" s="292"/>
      <c r="P195" s="292"/>
      <c r="Q195" s="214"/>
      <c r="R195" s="292"/>
      <c r="S195" s="292"/>
      <c r="T195" s="214"/>
      <c r="U195" s="118">
        <f t="shared" si="38"/>
        <v>20000</v>
      </c>
      <c r="V195" s="292"/>
      <c r="W195" s="292"/>
      <c r="X195" s="292"/>
      <c r="Y195" s="214"/>
      <c r="Z195" s="292"/>
      <c r="AA195" s="292"/>
      <c r="AB195" s="214"/>
      <c r="AC195" s="118">
        <f t="shared" si="39"/>
        <v>0</v>
      </c>
      <c r="AD195" s="292"/>
      <c r="AE195" s="292"/>
      <c r="AF195" s="292"/>
      <c r="AG195" s="214"/>
      <c r="AH195" s="292"/>
      <c r="AI195" s="292"/>
      <c r="AJ195" s="214"/>
      <c r="AK195" s="118">
        <f t="shared" si="40"/>
        <v>0</v>
      </c>
      <c r="AL195" s="292"/>
      <c r="AM195" s="292"/>
      <c r="AN195" s="292"/>
      <c r="AO195" s="214"/>
      <c r="AP195" s="292"/>
      <c r="AQ195" s="292"/>
      <c r="AR195" s="214"/>
      <c r="AS195" s="118">
        <f t="shared" si="41"/>
        <v>0</v>
      </c>
      <c r="AT195" s="116">
        <f t="shared" si="32"/>
        <v>20000</v>
      </c>
      <c r="AU195" s="193" t="s">
        <v>1322</v>
      </c>
      <c r="AV195" s="139" t="s">
        <v>794</v>
      </c>
      <c r="AW195" s="203" t="s">
        <v>44</v>
      </c>
      <c r="AX195" s="203"/>
      <c r="AY195" s="202"/>
    </row>
    <row r="196" spans="1:51" s="70" customFormat="1" ht="51" customHeight="1">
      <c r="A196" s="291" t="s">
        <v>1323</v>
      </c>
      <c r="B196" s="127" t="s">
        <v>1324</v>
      </c>
      <c r="C196" s="111" t="s">
        <v>837</v>
      </c>
      <c r="D196" s="111" t="s">
        <v>37</v>
      </c>
      <c r="E196" s="334" t="s">
        <v>1027</v>
      </c>
      <c r="F196" s="292">
        <v>22000</v>
      </c>
      <c r="G196" s="292"/>
      <c r="H196" s="292"/>
      <c r="I196" s="214"/>
      <c r="J196" s="292"/>
      <c r="K196" s="292"/>
      <c r="L196" s="214"/>
      <c r="M196" s="118">
        <f t="shared" si="37"/>
        <v>22000</v>
      </c>
      <c r="N196" s="292"/>
      <c r="O196" s="292"/>
      <c r="P196" s="292"/>
      <c r="Q196" s="214"/>
      <c r="R196" s="292"/>
      <c r="S196" s="292"/>
      <c r="T196" s="214"/>
      <c r="U196" s="118">
        <f t="shared" si="38"/>
        <v>0</v>
      </c>
      <c r="V196" s="292"/>
      <c r="W196" s="292"/>
      <c r="X196" s="292"/>
      <c r="Y196" s="214"/>
      <c r="Z196" s="292"/>
      <c r="AA196" s="292"/>
      <c r="AB196" s="214"/>
      <c r="AC196" s="118">
        <f t="shared" si="39"/>
        <v>0</v>
      </c>
      <c r="AD196" s="292"/>
      <c r="AE196" s="292"/>
      <c r="AF196" s="292"/>
      <c r="AG196" s="214"/>
      <c r="AH196" s="292"/>
      <c r="AI196" s="292"/>
      <c r="AJ196" s="214"/>
      <c r="AK196" s="118">
        <f t="shared" si="40"/>
        <v>0</v>
      </c>
      <c r="AL196" s="292"/>
      <c r="AM196" s="292"/>
      <c r="AN196" s="292"/>
      <c r="AO196" s="214"/>
      <c r="AP196" s="292"/>
      <c r="AQ196" s="292"/>
      <c r="AR196" s="214"/>
      <c r="AS196" s="118">
        <f t="shared" si="41"/>
        <v>0</v>
      </c>
      <c r="AT196" s="116">
        <f t="shared" si="32"/>
        <v>22000</v>
      </c>
      <c r="AU196" s="193" t="s">
        <v>1325</v>
      </c>
      <c r="AV196" s="139" t="s">
        <v>196</v>
      </c>
      <c r="AW196" s="203" t="s">
        <v>44</v>
      </c>
      <c r="AX196" s="142" t="s">
        <v>33</v>
      </c>
      <c r="AY196" s="137" t="s">
        <v>183</v>
      </c>
    </row>
    <row r="197" spans="1:51" s="70" customFormat="1" ht="51" customHeight="1">
      <c r="A197" s="291" t="s">
        <v>1326</v>
      </c>
      <c r="B197" s="336" t="s">
        <v>1327</v>
      </c>
      <c r="C197" s="111" t="s">
        <v>837</v>
      </c>
      <c r="D197" s="111" t="s">
        <v>27</v>
      </c>
      <c r="E197" s="112" t="s">
        <v>937</v>
      </c>
      <c r="F197" s="292">
        <v>25000</v>
      </c>
      <c r="G197" s="292"/>
      <c r="H197" s="292"/>
      <c r="I197" s="214"/>
      <c r="J197" s="292"/>
      <c r="K197" s="292"/>
      <c r="L197" s="214"/>
      <c r="M197" s="118">
        <f t="shared" si="37"/>
        <v>25000</v>
      </c>
      <c r="N197" s="292"/>
      <c r="O197" s="292"/>
      <c r="P197" s="292"/>
      <c r="Q197" s="214"/>
      <c r="R197" s="292"/>
      <c r="S197" s="292"/>
      <c r="T197" s="214"/>
      <c r="U197" s="118">
        <f t="shared" si="38"/>
        <v>0</v>
      </c>
      <c r="V197" s="292"/>
      <c r="W197" s="292"/>
      <c r="X197" s="292"/>
      <c r="Y197" s="214"/>
      <c r="Z197" s="292"/>
      <c r="AA197" s="292"/>
      <c r="AB197" s="214"/>
      <c r="AC197" s="118">
        <f t="shared" si="39"/>
        <v>0</v>
      </c>
      <c r="AD197" s="292"/>
      <c r="AE197" s="292"/>
      <c r="AF197" s="292"/>
      <c r="AG197" s="214"/>
      <c r="AH197" s="292"/>
      <c r="AI197" s="292"/>
      <c r="AJ197" s="214"/>
      <c r="AK197" s="118">
        <f t="shared" si="40"/>
        <v>0</v>
      </c>
      <c r="AL197" s="292"/>
      <c r="AM197" s="292"/>
      <c r="AN197" s="292"/>
      <c r="AO197" s="214"/>
      <c r="AP197" s="292"/>
      <c r="AQ197" s="292"/>
      <c r="AR197" s="214"/>
      <c r="AS197" s="118">
        <f t="shared" si="41"/>
        <v>0</v>
      </c>
      <c r="AT197" s="116">
        <f t="shared" si="32"/>
        <v>25000</v>
      </c>
      <c r="AU197" s="338" t="s">
        <v>1328</v>
      </c>
      <c r="AV197" s="139" t="s">
        <v>794</v>
      </c>
      <c r="AW197" s="203" t="s">
        <v>933</v>
      </c>
      <c r="AX197" s="203"/>
      <c r="AY197" s="202"/>
    </row>
    <row r="198" spans="1:51" s="70" customFormat="1" ht="51" customHeight="1">
      <c r="A198" s="291" t="s">
        <v>1329</v>
      </c>
      <c r="B198" s="127" t="s">
        <v>1330</v>
      </c>
      <c r="C198" s="111" t="s">
        <v>837</v>
      </c>
      <c r="D198" s="111" t="s">
        <v>27</v>
      </c>
      <c r="E198" s="112" t="s">
        <v>937</v>
      </c>
      <c r="F198" s="292">
        <v>16900</v>
      </c>
      <c r="G198" s="292"/>
      <c r="H198" s="292"/>
      <c r="I198" s="214"/>
      <c r="J198" s="292"/>
      <c r="K198" s="292"/>
      <c r="L198" s="214"/>
      <c r="M198" s="118">
        <f t="shared" si="37"/>
        <v>16900</v>
      </c>
      <c r="N198" s="292"/>
      <c r="O198" s="292"/>
      <c r="P198" s="292"/>
      <c r="Q198" s="214"/>
      <c r="R198" s="292"/>
      <c r="S198" s="292"/>
      <c r="T198" s="214"/>
      <c r="U198" s="118">
        <f t="shared" si="38"/>
        <v>0</v>
      </c>
      <c r="V198" s="292"/>
      <c r="W198" s="292"/>
      <c r="X198" s="292"/>
      <c r="Y198" s="214"/>
      <c r="Z198" s="292"/>
      <c r="AA198" s="292"/>
      <c r="AB198" s="214"/>
      <c r="AC198" s="118">
        <f t="shared" si="39"/>
        <v>0</v>
      </c>
      <c r="AD198" s="292"/>
      <c r="AE198" s="292"/>
      <c r="AF198" s="292"/>
      <c r="AG198" s="214"/>
      <c r="AH198" s="292"/>
      <c r="AI198" s="292"/>
      <c r="AJ198" s="214"/>
      <c r="AK198" s="118">
        <f t="shared" si="40"/>
        <v>0</v>
      </c>
      <c r="AL198" s="292"/>
      <c r="AM198" s="292"/>
      <c r="AN198" s="292"/>
      <c r="AO198" s="214"/>
      <c r="AP198" s="292"/>
      <c r="AQ198" s="292"/>
      <c r="AR198" s="214"/>
      <c r="AS198" s="118">
        <f t="shared" si="41"/>
        <v>0</v>
      </c>
      <c r="AT198" s="116">
        <f t="shared" si="32"/>
        <v>16900</v>
      </c>
      <c r="AU198" s="339" t="s">
        <v>1331</v>
      </c>
      <c r="AV198" s="139" t="s">
        <v>794</v>
      </c>
      <c r="AW198" s="203" t="s">
        <v>933</v>
      </c>
      <c r="AX198" s="203"/>
      <c r="AY198" s="202"/>
    </row>
    <row r="199" spans="1:51" s="70" customFormat="1" ht="38.25">
      <c r="A199" s="291" t="s">
        <v>1332</v>
      </c>
      <c r="B199" s="167" t="s">
        <v>1333</v>
      </c>
      <c r="C199" s="111" t="s">
        <v>837</v>
      </c>
      <c r="D199" s="111" t="s">
        <v>37</v>
      </c>
      <c r="E199" s="112" t="s">
        <v>821</v>
      </c>
      <c r="F199" s="292"/>
      <c r="G199" s="292"/>
      <c r="H199" s="292"/>
      <c r="I199" s="214"/>
      <c r="J199" s="292"/>
      <c r="K199" s="292"/>
      <c r="L199" s="214"/>
      <c r="M199" s="118">
        <f t="shared" si="37"/>
        <v>0</v>
      </c>
      <c r="N199" s="292"/>
      <c r="O199" s="292"/>
      <c r="P199" s="292"/>
      <c r="Q199" s="214"/>
      <c r="R199" s="292"/>
      <c r="S199" s="292"/>
      <c r="T199" s="214"/>
      <c r="U199" s="118">
        <f t="shared" si="38"/>
        <v>0</v>
      </c>
      <c r="V199" s="292">
        <v>4450</v>
      </c>
      <c r="W199" s="292"/>
      <c r="X199" s="292"/>
      <c r="Y199" s="214"/>
      <c r="Z199" s="292"/>
      <c r="AA199" s="292"/>
      <c r="AB199" s="214"/>
      <c r="AC199" s="118">
        <f t="shared" si="39"/>
        <v>4450</v>
      </c>
      <c r="AD199" s="292"/>
      <c r="AE199" s="292"/>
      <c r="AF199" s="292"/>
      <c r="AG199" s="214"/>
      <c r="AH199" s="292"/>
      <c r="AI199" s="292"/>
      <c r="AJ199" s="214"/>
      <c r="AK199" s="118">
        <f t="shared" si="40"/>
        <v>0</v>
      </c>
      <c r="AL199" s="292"/>
      <c r="AM199" s="292"/>
      <c r="AN199" s="292"/>
      <c r="AO199" s="214"/>
      <c r="AP199" s="292"/>
      <c r="AQ199" s="292"/>
      <c r="AR199" s="214"/>
      <c r="AS199" s="118">
        <f t="shared" si="41"/>
        <v>0</v>
      </c>
      <c r="AT199" s="116">
        <f t="shared" si="32"/>
        <v>4450</v>
      </c>
      <c r="AU199" s="193" t="s">
        <v>1334</v>
      </c>
      <c r="AV199" s="139" t="s">
        <v>794</v>
      </c>
      <c r="AW199" s="203" t="s">
        <v>823</v>
      </c>
      <c r="AX199" s="203"/>
      <c r="AY199" s="202"/>
    </row>
    <row r="200" spans="1:51" s="70" customFormat="1" ht="51" customHeight="1">
      <c r="A200" s="291" t="s">
        <v>1335</v>
      </c>
      <c r="B200" s="127" t="s">
        <v>1336</v>
      </c>
      <c r="C200" s="111" t="s">
        <v>826</v>
      </c>
      <c r="D200" s="111" t="s">
        <v>37</v>
      </c>
      <c r="E200" s="112" t="s">
        <v>798</v>
      </c>
      <c r="F200" s="292"/>
      <c r="G200" s="292"/>
      <c r="H200" s="292"/>
      <c r="I200" s="214"/>
      <c r="J200" s="292"/>
      <c r="K200" s="292"/>
      <c r="L200" s="214"/>
      <c r="M200" s="118">
        <f t="shared" si="37"/>
        <v>0</v>
      </c>
      <c r="N200" s="292"/>
      <c r="O200" s="292"/>
      <c r="P200" s="292"/>
      <c r="Q200" s="214"/>
      <c r="R200" s="292"/>
      <c r="S200" s="292"/>
      <c r="T200" s="214"/>
      <c r="U200" s="118">
        <f t="shared" si="38"/>
        <v>0</v>
      </c>
      <c r="V200" s="292">
        <v>12000</v>
      </c>
      <c r="W200" s="292"/>
      <c r="X200" s="292"/>
      <c r="Y200" s="214"/>
      <c r="Z200" s="292"/>
      <c r="AA200" s="292"/>
      <c r="AB200" s="214"/>
      <c r="AC200" s="118">
        <f t="shared" si="39"/>
        <v>12000</v>
      </c>
      <c r="AD200" s="292"/>
      <c r="AE200" s="292"/>
      <c r="AF200" s="292"/>
      <c r="AG200" s="214"/>
      <c r="AH200" s="292"/>
      <c r="AI200" s="292"/>
      <c r="AJ200" s="214"/>
      <c r="AK200" s="118">
        <f t="shared" si="40"/>
        <v>0</v>
      </c>
      <c r="AL200" s="292"/>
      <c r="AM200" s="292"/>
      <c r="AN200" s="292"/>
      <c r="AO200" s="214"/>
      <c r="AP200" s="292"/>
      <c r="AQ200" s="292"/>
      <c r="AR200" s="214"/>
      <c r="AS200" s="118">
        <f t="shared" si="41"/>
        <v>0</v>
      </c>
      <c r="AT200" s="116">
        <f t="shared" si="32"/>
        <v>12000</v>
      </c>
      <c r="AU200" s="193" t="s">
        <v>1337</v>
      </c>
      <c r="AV200" s="139" t="s">
        <v>734</v>
      </c>
      <c r="AW200" s="203" t="s">
        <v>799</v>
      </c>
      <c r="AX200" s="142" t="s">
        <v>33</v>
      </c>
      <c r="AY200" s="137" t="s">
        <v>183</v>
      </c>
    </row>
    <row r="201" spans="1:51" s="70" customFormat="1" ht="51" customHeight="1">
      <c r="A201" s="291" t="s">
        <v>1338</v>
      </c>
      <c r="B201" s="336" t="s">
        <v>1339</v>
      </c>
      <c r="C201" s="111" t="s">
        <v>866</v>
      </c>
      <c r="D201" s="111" t="s">
        <v>37</v>
      </c>
      <c r="E201" s="112" t="s">
        <v>798</v>
      </c>
      <c r="F201" s="292"/>
      <c r="G201" s="292"/>
      <c r="H201" s="292"/>
      <c r="I201" s="214"/>
      <c r="J201" s="292"/>
      <c r="K201" s="292"/>
      <c r="L201" s="214"/>
      <c r="M201" s="118">
        <f t="shared" si="37"/>
        <v>0</v>
      </c>
      <c r="N201" s="292">
        <v>18000</v>
      </c>
      <c r="O201" s="292"/>
      <c r="P201" s="292"/>
      <c r="Q201" s="214"/>
      <c r="R201" s="292"/>
      <c r="S201" s="292"/>
      <c r="T201" s="214"/>
      <c r="U201" s="118">
        <f t="shared" si="38"/>
        <v>18000</v>
      </c>
      <c r="V201" s="292"/>
      <c r="W201" s="292"/>
      <c r="X201" s="292"/>
      <c r="Y201" s="214"/>
      <c r="Z201" s="292"/>
      <c r="AA201" s="292"/>
      <c r="AB201" s="214"/>
      <c r="AC201" s="118">
        <f t="shared" si="39"/>
        <v>0</v>
      </c>
      <c r="AD201" s="292"/>
      <c r="AE201" s="292"/>
      <c r="AF201" s="292"/>
      <c r="AG201" s="214"/>
      <c r="AH201" s="292"/>
      <c r="AI201" s="292"/>
      <c r="AJ201" s="214"/>
      <c r="AK201" s="118">
        <f t="shared" si="40"/>
        <v>0</v>
      </c>
      <c r="AL201" s="292"/>
      <c r="AM201" s="292"/>
      <c r="AN201" s="292"/>
      <c r="AO201" s="214"/>
      <c r="AP201" s="292"/>
      <c r="AQ201" s="292"/>
      <c r="AR201" s="214"/>
      <c r="AS201" s="118">
        <f t="shared" si="41"/>
        <v>0</v>
      </c>
      <c r="AT201" s="116">
        <f t="shared" si="32"/>
        <v>18000</v>
      </c>
      <c r="AU201" s="193" t="s">
        <v>1340</v>
      </c>
      <c r="AV201" s="139" t="s">
        <v>204</v>
      </c>
      <c r="AW201" s="203" t="s">
        <v>799</v>
      </c>
      <c r="AX201" s="142" t="s">
        <v>33</v>
      </c>
      <c r="AY201" s="137" t="s">
        <v>183</v>
      </c>
    </row>
    <row r="202" spans="1:51" s="70" customFormat="1" ht="51" customHeight="1">
      <c r="A202" s="291" t="s">
        <v>1341</v>
      </c>
      <c r="B202" s="127" t="s">
        <v>1342</v>
      </c>
      <c r="C202" s="111" t="s">
        <v>849</v>
      </c>
      <c r="D202" s="111" t="s">
        <v>37</v>
      </c>
      <c r="E202" s="112" t="s">
        <v>798</v>
      </c>
      <c r="F202" s="292"/>
      <c r="G202" s="292"/>
      <c r="H202" s="292"/>
      <c r="I202" s="214"/>
      <c r="J202" s="292"/>
      <c r="K202" s="292"/>
      <c r="L202" s="214"/>
      <c r="M202" s="118">
        <f t="shared" si="37"/>
        <v>0</v>
      </c>
      <c r="N202" s="292"/>
      <c r="O202" s="292"/>
      <c r="P202" s="292"/>
      <c r="Q202" s="214"/>
      <c r="R202" s="292"/>
      <c r="S202" s="292"/>
      <c r="T202" s="214"/>
      <c r="U202" s="118">
        <f t="shared" si="38"/>
        <v>0</v>
      </c>
      <c r="V202" s="292">
        <v>5000</v>
      </c>
      <c r="W202" s="292"/>
      <c r="X202" s="292"/>
      <c r="Y202" s="214"/>
      <c r="Z202" s="292"/>
      <c r="AA202" s="292"/>
      <c r="AB202" s="214"/>
      <c r="AC202" s="118">
        <f t="shared" si="39"/>
        <v>5000</v>
      </c>
      <c r="AD202" s="292"/>
      <c r="AE202" s="292"/>
      <c r="AF202" s="292"/>
      <c r="AG202" s="214"/>
      <c r="AH202" s="292"/>
      <c r="AI202" s="292"/>
      <c r="AJ202" s="214"/>
      <c r="AK202" s="118">
        <f t="shared" si="40"/>
        <v>0</v>
      </c>
      <c r="AL202" s="292"/>
      <c r="AM202" s="292"/>
      <c r="AN202" s="292"/>
      <c r="AO202" s="214"/>
      <c r="AP202" s="292"/>
      <c r="AQ202" s="292"/>
      <c r="AR202" s="214"/>
      <c r="AS202" s="118">
        <f t="shared" si="41"/>
        <v>0</v>
      </c>
      <c r="AT202" s="116">
        <f t="shared" si="32"/>
        <v>5000</v>
      </c>
      <c r="AU202" s="193" t="s">
        <v>1343</v>
      </c>
      <c r="AV202" s="139" t="s">
        <v>794</v>
      </c>
      <c r="AW202" s="203" t="s">
        <v>799</v>
      </c>
      <c r="AX202" s="203"/>
      <c r="AY202" s="202"/>
    </row>
    <row r="203" spans="1:51" s="70" customFormat="1" ht="51" customHeight="1">
      <c r="A203" s="291" t="s">
        <v>1344</v>
      </c>
      <c r="B203" s="222" t="s">
        <v>1345</v>
      </c>
      <c r="C203" s="111" t="s">
        <v>837</v>
      </c>
      <c r="D203" s="111" t="s">
        <v>37</v>
      </c>
      <c r="E203" s="112" t="s">
        <v>1130</v>
      </c>
      <c r="F203" s="292">
        <v>2000</v>
      </c>
      <c r="G203" s="292"/>
      <c r="H203" s="292"/>
      <c r="I203" s="214"/>
      <c r="J203" s="292"/>
      <c r="K203" s="292"/>
      <c r="L203" s="214"/>
      <c r="M203" s="118">
        <f t="shared" si="37"/>
        <v>2000</v>
      </c>
      <c r="N203" s="292"/>
      <c r="O203" s="292"/>
      <c r="P203" s="292"/>
      <c r="Q203" s="214"/>
      <c r="R203" s="292"/>
      <c r="S203" s="292"/>
      <c r="T203" s="214"/>
      <c r="U203" s="118">
        <f t="shared" si="38"/>
        <v>0</v>
      </c>
      <c r="V203" s="292"/>
      <c r="W203" s="292"/>
      <c r="X203" s="292"/>
      <c r="Y203" s="214"/>
      <c r="Z203" s="292"/>
      <c r="AA203" s="292"/>
      <c r="AB203" s="214"/>
      <c r="AC203" s="118">
        <f t="shared" si="39"/>
        <v>0</v>
      </c>
      <c r="AD203" s="292"/>
      <c r="AE203" s="292"/>
      <c r="AF203" s="292"/>
      <c r="AG203" s="214"/>
      <c r="AH203" s="292"/>
      <c r="AI203" s="292"/>
      <c r="AJ203" s="214"/>
      <c r="AK203" s="118">
        <f t="shared" si="40"/>
        <v>0</v>
      </c>
      <c r="AL203" s="292"/>
      <c r="AM203" s="292"/>
      <c r="AN203" s="292"/>
      <c r="AO203" s="214"/>
      <c r="AP203" s="292"/>
      <c r="AQ203" s="292"/>
      <c r="AR203" s="214"/>
      <c r="AS203" s="118">
        <f t="shared" si="41"/>
        <v>0</v>
      </c>
      <c r="AT203" s="116">
        <f t="shared" si="32"/>
        <v>2000</v>
      </c>
      <c r="AU203" s="222" t="s">
        <v>1346</v>
      </c>
      <c r="AV203" s="139" t="s">
        <v>794</v>
      </c>
      <c r="AW203" s="203" t="s">
        <v>1132</v>
      </c>
      <c r="AX203" s="203"/>
      <c r="AY203" s="202"/>
    </row>
    <row r="204" spans="1:51" s="70" customFormat="1" ht="51" customHeight="1">
      <c r="A204" s="291" t="s">
        <v>1347</v>
      </c>
      <c r="B204" s="222" t="s">
        <v>1348</v>
      </c>
      <c r="C204" s="111" t="s">
        <v>837</v>
      </c>
      <c r="D204" s="111" t="s">
        <v>37</v>
      </c>
      <c r="E204" s="112" t="s">
        <v>1130</v>
      </c>
      <c r="F204" s="292"/>
      <c r="G204" s="292"/>
      <c r="H204" s="292"/>
      <c r="I204" s="214"/>
      <c r="J204" s="292"/>
      <c r="K204" s="292"/>
      <c r="L204" s="214"/>
      <c r="M204" s="118">
        <f t="shared" si="37"/>
        <v>0</v>
      </c>
      <c r="N204" s="292">
        <v>5600</v>
      </c>
      <c r="O204" s="292"/>
      <c r="P204" s="292"/>
      <c r="Q204" s="214"/>
      <c r="R204" s="292"/>
      <c r="S204" s="292"/>
      <c r="T204" s="214"/>
      <c r="U204" s="118">
        <f t="shared" si="38"/>
        <v>5600</v>
      </c>
      <c r="V204" s="292"/>
      <c r="W204" s="292"/>
      <c r="X204" s="292"/>
      <c r="Y204" s="214"/>
      <c r="Z204" s="292"/>
      <c r="AA204" s="292"/>
      <c r="AB204" s="214"/>
      <c r="AC204" s="118">
        <f t="shared" si="39"/>
        <v>0</v>
      </c>
      <c r="AD204" s="292"/>
      <c r="AE204" s="292"/>
      <c r="AF204" s="292"/>
      <c r="AG204" s="214"/>
      <c r="AH204" s="292"/>
      <c r="AI204" s="292"/>
      <c r="AJ204" s="214"/>
      <c r="AK204" s="118">
        <f t="shared" si="40"/>
        <v>0</v>
      </c>
      <c r="AL204" s="292"/>
      <c r="AM204" s="292"/>
      <c r="AN204" s="292"/>
      <c r="AO204" s="214"/>
      <c r="AP204" s="292"/>
      <c r="AQ204" s="292"/>
      <c r="AR204" s="214"/>
      <c r="AS204" s="118">
        <f t="shared" si="41"/>
        <v>0</v>
      </c>
      <c r="AT204" s="116">
        <f t="shared" si="32"/>
        <v>5600</v>
      </c>
      <c r="AU204" s="340" t="s">
        <v>1349</v>
      </c>
      <c r="AV204" s="139" t="s">
        <v>794</v>
      </c>
      <c r="AW204" s="203" t="s">
        <v>1132</v>
      </c>
      <c r="AX204" s="203"/>
      <c r="AY204" s="202"/>
    </row>
    <row r="205" spans="1:51" s="70" customFormat="1" ht="51" customHeight="1">
      <c r="A205" s="291" t="s">
        <v>1350</v>
      </c>
      <c r="B205" s="222" t="s">
        <v>1351</v>
      </c>
      <c r="C205" s="111" t="s">
        <v>849</v>
      </c>
      <c r="D205" s="111" t="s">
        <v>37</v>
      </c>
      <c r="E205" s="112" t="s">
        <v>1130</v>
      </c>
      <c r="F205" s="292"/>
      <c r="G205" s="292"/>
      <c r="H205" s="292"/>
      <c r="I205" s="214"/>
      <c r="J205" s="292"/>
      <c r="K205" s="292"/>
      <c r="L205" s="214"/>
      <c r="M205" s="118">
        <f t="shared" si="37"/>
        <v>0</v>
      </c>
      <c r="N205" s="292"/>
      <c r="O205" s="292"/>
      <c r="P205" s="292"/>
      <c r="Q205" s="214"/>
      <c r="R205" s="292"/>
      <c r="S205" s="292"/>
      <c r="T205" s="214"/>
      <c r="U205" s="118">
        <f t="shared" si="38"/>
        <v>0</v>
      </c>
      <c r="V205" s="292">
        <v>5800</v>
      </c>
      <c r="W205" s="292"/>
      <c r="X205" s="292"/>
      <c r="Y205" s="214"/>
      <c r="Z205" s="292"/>
      <c r="AA205" s="292"/>
      <c r="AB205" s="214"/>
      <c r="AC205" s="118">
        <f t="shared" si="39"/>
        <v>5800</v>
      </c>
      <c r="AD205" s="292"/>
      <c r="AE205" s="292"/>
      <c r="AF205" s="292"/>
      <c r="AG205" s="214"/>
      <c r="AH205" s="292"/>
      <c r="AI205" s="292"/>
      <c r="AJ205" s="214"/>
      <c r="AK205" s="118">
        <f t="shared" si="40"/>
        <v>0</v>
      </c>
      <c r="AL205" s="292"/>
      <c r="AM205" s="292"/>
      <c r="AN205" s="292"/>
      <c r="AO205" s="214"/>
      <c r="AP205" s="292"/>
      <c r="AQ205" s="292"/>
      <c r="AR205" s="214"/>
      <c r="AS205" s="118">
        <f t="shared" si="41"/>
        <v>0</v>
      </c>
      <c r="AT205" s="116">
        <f t="shared" si="32"/>
        <v>5800</v>
      </c>
      <c r="AU205" s="340" t="s">
        <v>1352</v>
      </c>
      <c r="AV205" s="139" t="s">
        <v>734</v>
      </c>
      <c r="AW205" s="203" t="s">
        <v>1132</v>
      </c>
      <c r="AX205" s="142" t="s">
        <v>33</v>
      </c>
      <c r="AY205" s="137" t="s">
        <v>183</v>
      </c>
    </row>
    <row r="206" spans="1:51" s="70" customFormat="1" ht="51" customHeight="1">
      <c r="A206" s="291" t="s">
        <v>1353</v>
      </c>
      <c r="B206" s="222" t="s">
        <v>1354</v>
      </c>
      <c r="C206" s="111" t="s">
        <v>820</v>
      </c>
      <c r="D206" s="111" t="s">
        <v>37</v>
      </c>
      <c r="E206" s="112" t="s">
        <v>1130</v>
      </c>
      <c r="F206" s="292"/>
      <c r="G206" s="292"/>
      <c r="H206" s="292"/>
      <c r="I206" s="214"/>
      <c r="J206" s="292"/>
      <c r="K206" s="292"/>
      <c r="L206" s="214"/>
      <c r="M206" s="118">
        <f t="shared" si="37"/>
        <v>0</v>
      </c>
      <c r="N206" s="292">
        <v>1400</v>
      </c>
      <c r="O206" s="292"/>
      <c r="P206" s="292"/>
      <c r="Q206" s="214"/>
      <c r="R206" s="292"/>
      <c r="S206" s="292"/>
      <c r="T206" s="214"/>
      <c r="U206" s="118">
        <f t="shared" si="38"/>
        <v>1400</v>
      </c>
      <c r="V206" s="292"/>
      <c r="W206" s="292"/>
      <c r="X206" s="292"/>
      <c r="Y206" s="214"/>
      <c r="Z206" s="292"/>
      <c r="AA206" s="292"/>
      <c r="AB206" s="214"/>
      <c r="AC206" s="118">
        <f t="shared" si="39"/>
        <v>0</v>
      </c>
      <c r="AD206" s="292"/>
      <c r="AE206" s="292"/>
      <c r="AF206" s="292"/>
      <c r="AG206" s="214"/>
      <c r="AH206" s="292"/>
      <c r="AI206" s="292"/>
      <c r="AJ206" s="214"/>
      <c r="AK206" s="118">
        <f t="shared" si="40"/>
        <v>0</v>
      </c>
      <c r="AL206" s="292"/>
      <c r="AM206" s="292"/>
      <c r="AN206" s="292"/>
      <c r="AO206" s="214"/>
      <c r="AP206" s="292"/>
      <c r="AQ206" s="292"/>
      <c r="AR206" s="214"/>
      <c r="AS206" s="118">
        <f t="shared" si="41"/>
        <v>0</v>
      </c>
      <c r="AT206" s="116">
        <f t="shared" si="32"/>
        <v>1400</v>
      </c>
      <c r="AU206" s="340" t="s">
        <v>1355</v>
      </c>
      <c r="AV206" s="139" t="s">
        <v>794</v>
      </c>
      <c r="AW206" s="203" t="s">
        <v>1132</v>
      </c>
      <c r="AX206" s="203"/>
      <c r="AY206" s="202"/>
    </row>
    <row r="207" spans="1:51" s="70" customFormat="1" ht="51" customHeight="1">
      <c r="A207" s="291" t="s">
        <v>1356</v>
      </c>
      <c r="B207" s="127" t="s">
        <v>1357</v>
      </c>
      <c r="C207" s="111" t="s">
        <v>837</v>
      </c>
      <c r="D207" s="111" t="s">
        <v>37</v>
      </c>
      <c r="E207" s="112" t="s">
        <v>1130</v>
      </c>
      <c r="F207" s="292"/>
      <c r="G207" s="292"/>
      <c r="H207" s="292"/>
      <c r="I207" s="214"/>
      <c r="J207" s="292"/>
      <c r="K207" s="292"/>
      <c r="L207" s="214"/>
      <c r="M207" s="118">
        <f t="shared" si="37"/>
        <v>0</v>
      </c>
      <c r="N207" s="292"/>
      <c r="O207" s="292"/>
      <c r="P207" s="292"/>
      <c r="Q207" s="214"/>
      <c r="R207" s="292"/>
      <c r="S207" s="292"/>
      <c r="T207" s="214"/>
      <c r="U207" s="118">
        <f t="shared" si="38"/>
        <v>0</v>
      </c>
      <c r="V207" s="292">
        <v>23500</v>
      </c>
      <c r="W207" s="292"/>
      <c r="X207" s="292"/>
      <c r="Y207" s="214"/>
      <c r="Z207" s="292"/>
      <c r="AA207" s="292"/>
      <c r="AB207" s="214"/>
      <c r="AC207" s="118">
        <f t="shared" si="39"/>
        <v>23500</v>
      </c>
      <c r="AD207" s="292"/>
      <c r="AE207" s="292"/>
      <c r="AF207" s="292"/>
      <c r="AG207" s="214"/>
      <c r="AH207" s="292"/>
      <c r="AI207" s="292"/>
      <c r="AJ207" s="214"/>
      <c r="AK207" s="118">
        <f t="shared" si="40"/>
        <v>0</v>
      </c>
      <c r="AL207" s="292"/>
      <c r="AM207" s="292"/>
      <c r="AN207" s="292"/>
      <c r="AO207" s="214"/>
      <c r="AP207" s="292"/>
      <c r="AQ207" s="292"/>
      <c r="AR207" s="214"/>
      <c r="AS207" s="118">
        <f t="shared" si="41"/>
        <v>0</v>
      </c>
      <c r="AT207" s="116">
        <f t="shared" si="32"/>
        <v>23500</v>
      </c>
      <c r="AU207" s="339" t="s">
        <v>1358</v>
      </c>
      <c r="AV207" s="139" t="s">
        <v>794</v>
      </c>
      <c r="AW207" s="203" t="s">
        <v>1132</v>
      </c>
      <c r="AX207" s="203"/>
      <c r="AY207" s="202"/>
    </row>
    <row r="208" spans="1:51" s="70" customFormat="1" ht="51" customHeight="1">
      <c r="A208" s="291" t="s">
        <v>1359</v>
      </c>
      <c r="B208" s="127" t="s">
        <v>1360</v>
      </c>
      <c r="C208" s="111" t="s">
        <v>826</v>
      </c>
      <c r="D208" s="111" t="s">
        <v>27</v>
      </c>
      <c r="E208" s="112" t="s">
        <v>854</v>
      </c>
      <c r="F208" s="292">
        <v>8278</v>
      </c>
      <c r="G208" s="292"/>
      <c r="H208" s="292"/>
      <c r="I208" s="214"/>
      <c r="J208" s="292"/>
      <c r="K208" s="292"/>
      <c r="L208" s="214"/>
      <c r="M208" s="118">
        <f t="shared" si="37"/>
        <v>8278</v>
      </c>
      <c r="N208" s="292"/>
      <c r="O208" s="292"/>
      <c r="P208" s="292"/>
      <c r="Q208" s="214"/>
      <c r="R208" s="292"/>
      <c r="S208" s="292"/>
      <c r="T208" s="214"/>
      <c r="U208" s="118">
        <f t="shared" si="38"/>
        <v>0</v>
      </c>
      <c r="V208" s="292"/>
      <c r="W208" s="292"/>
      <c r="X208" s="292"/>
      <c r="Y208" s="214"/>
      <c r="Z208" s="292"/>
      <c r="AA208" s="292"/>
      <c r="AB208" s="214"/>
      <c r="AC208" s="118">
        <f t="shared" si="39"/>
        <v>0</v>
      </c>
      <c r="AD208" s="292"/>
      <c r="AE208" s="292"/>
      <c r="AF208" s="292"/>
      <c r="AG208" s="214"/>
      <c r="AH208" s="292"/>
      <c r="AI208" s="292"/>
      <c r="AJ208" s="214"/>
      <c r="AK208" s="118">
        <f t="shared" si="40"/>
        <v>0</v>
      </c>
      <c r="AL208" s="292"/>
      <c r="AM208" s="292"/>
      <c r="AN208" s="292"/>
      <c r="AO208" s="214"/>
      <c r="AP208" s="292"/>
      <c r="AQ208" s="292"/>
      <c r="AR208" s="214"/>
      <c r="AS208" s="118">
        <f t="shared" si="41"/>
        <v>0</v>
      </c>
      <c r="AT208" s="116">
        <f t="shared" ref="AT208:AT233" si="42">AC208+U208+M208+AK208+AS208</f>
        <v>8278</v>
      </c>
      <c r="AU208" s="193" t="s">
        <v>1361</v>
      </c>
      <c r="AV208" s="139" t="s">
        <v>196</v>
      </c>
      <c r="AW208" s="203" t="s">
        <v>855</v>
      </c>
      <c r="AX208" s="142" t="s">
        <v>33</v>
      </c>
      <c r="AY208" s="137" t="s">
        <v>183</v>
      </c>
    </row>
    <row r="209" spans="1:51" s="70" customFormat="1" ht="51" customHeight="1">
      <c r="A209" s="291" t="s">
        <v>1362</v>
      </c>
      <c r="B209" s="167" t="s">
        <v>1363</v>
      </c>
      <c r="C209" s="111" t="s">
        <v>820</v>
      </c>
      <c r="D209" s="111" t="s">
        <v>37</v>
      </c>
      <c r="E209" s="112" t="s">
        <v>814</v>
      </c>
      <c r="F209" s="292"/>
      <c r="G209" s="292"/>
      <c r="H209" s="292"/>
      <c r="I209" s="214"/>
      <c r="J209" s="292"/>
      <c r="K209" s="292"/>
      <c r="L209" s="214"/>
      <c r="M209" s="118">
        <f t="shared" si="37"/>
        <v>0</v>
      </c>
      <c r="N209" s="292"/>
      <c r="O209" s="292"/>
      <c r="P209" s="292"/>
      <c r="Q209" s="214"/>
      <c r="R209" s="292"/>
      <c r="S209" s="292"/>
      <c r="T209" s="214"/>
      <c r="U209" s="118">
        <f t="shared" si="38"/>
        <v>0</v>
      </c>
      <c r="V209" s="292">
        <v>30000</v>
      </c>
      <c r="W209" s="292"/>
      <c r="X209" s="292"/>
      <c r="Y209" s="214"/>
      <c r="Z209" s="292"/>
      <c r="AA209" s="292"/>
      <c r="AB209" s="214"/>
      <c r="AC209" s="118">
        <f t="shared" si="39"/>
        <v>30000</v>
      </c>
      <c r="AD209" s="292"/>
      <c r="AE209" s="292"/>
      <c r="AF209" s="292"/>
      <c r="AG209" s="214"/>
      <c r="AH209" s="292"/>
      <c r="AI209" s="292"/>
      <c r="AJ209" s="214"/>
      <c r="AK209" s="118">
        <f t="shared" si="40"/>
        <v>0</v>
      </c>
      <c r="AL209" s="292"/>
      <c r="AM209" s="292"/>
      <c r="AN209" s="292"/>
      <c r="AO209" s="214"/>
      <c r="AP209" s="292"/>
      <c r="AQ209" s="292"/>
      <c r="AR209" s="214"/>
      <c r="AS209" s="118">
        <f t="shared" si="41"/>
        <v>0</v>
      </c>
      <c r="AT209" s="116">
        <f t="shared" si="42"/>
        <v>30000</v>
      </c>
      <c r="AU209" s="193" t="s">
        <v>1364</v>
      </c>
      <c r="AV209" s="139" t="s">
        <v>734</v>
      </c>
      <c r="AW209" s="203" t="s">
        <v>816</v>
      </c>
      <c r="AX209" s="142" t="s">
        <v>33</v>
      </c>
      <c r="AY209" s="137" t="s">
        <v>183</v>
      </c>
    </row>
    <row r="210" spans="1:51" s="70" customFormat="1" ht="51" customHeight="1">
      <c r="A210" s="291" t="s">
        <v>1365</v>
      </c>
      <c r="B210" s="222" t="s">
        <v>1366</v>
      </c>
      <c r="C210" s="111" t="s">
        <v>829</v>
      </c>
      <c r="D210" s="111" t="s">
        <v>37</v>
      </c>
      <c r="E210" s="112" t="s">
        <v>957</v>
      </c>
      <c r="F210" s="292"/>
      <c r="G210" s="292"/>
      <c r="H210" s="292"/>
      <c r="I210" s="214"/>
      <c r="J210" s="292"/>
      <c r="K210" s="292"/>
      <c r="L210" s="214"/>
      <c r="M210" s="118">
        <f t="shared" si="37"/>
        <v>0</v>
      </c>
      <c r="N210" s="292">
        <v>20000</v>
      </c>
      <c r="O210" s="292"/>
      <c r="P210" s="292"/>
      <c r="Q210" s="214"/>
      <c r="R210" s="292"/>
      <c r="S210" s="292"/>
      <c r="T210" s="214"/>
      <c r="U210" s="118">
        <f t="shared" si="38"/>
        <v>20000</v>
      </c>
      <c r="V210" s="292"/>
      <c r="W210" s="292"/>
      <c r="X210" s="292"/>
      <c r="Y210" s="214"/>
      <c r="Z210" s="292"/>
      <c r="AA210" s="292"/>
      <c r="AB210" s="214"/>
      <c r="AC210" s="118">
        <f t="shared" si="39"/>
        <v>0</v>
      </c>
      <c r="AD210" s="292"/>
      <c r="AE210" s="292"/>
      <c r="AF210" s="292"/>
      <c r="AG210" s="214"/>
      <c r="AH210" s="292"/>
      <c r="AI210" s="292"/>
      <c r="AJ210" s="214"/>
      <c r="AK210" s="118">
        <f t="shared" si="40"/>
        <v>0</v>
      </c>
      <c r="AL210" s="292"/>
      <c r="AM210" s="292"/>
      <c r="AN210" s="292"/>
      <c r="AO210" s="214"/>
      <c r="AP210" s="292"/>
      <c r="AQ210" s="292"/>
      <c r="AR210" s="214"/>
      <c r="AS210" s="118">
        <f t="shared" si="41"/>
        <v>0</v>
      </c>
      <c r="AT210" s="116">
        <f t="shared" si="42"/>
        <v>20000</v>
      </c>
      <c r="AU210" s="222" t="s">
        <v>1367</v>
      </c>
      <c r="AV210" s="139" t="s">
        <v>794</v>
      </c>
      <c r="AW210" s="203" t="s">
        <v>958</v>
      </c>
      <c r="AX210" s="203"/>
      <c r="AY210" s="202"/>
    </row>
    <row r="211" spans="1:51" s="70" customFormat="1" ht="51" customHeight="1">
      <c r="A211" s="291" t="s">
        <v>1368</v>
      </c>
      <c r="B211" s="222" t="s">
        <v>1369</v>
      </c>
      <c r="C211" s="111" t="s">
        <v>829</v>
      </c>
      <c r="D211" s="111" t="s">
        <v>37</v>
      </c>
      <c r="E211" s="112" t="s">
        <v>957</v>
      </c>
      <c r="F211" s="292"/>
      <c r="G211" s="292"/>
      <c r="H211" s="292"/>
      <c r="I211" s="214"/>
      <c r="J211" s="292"/>
      <c r="K211" s="292"/>
      <c r="L211" s="214"/>
      <c r="M211" s="118">
        <f t="shared" si="37"/>
        <v>0</v>
      </c>
      <c r="N211" s="214">
        <v>6500</v>
      </c>
      <c r="O211" s="292"/>
      <c r="P211" s="292"/>
      <c r="Q211" s="214"/>
      <c r="R211" s="292"/>
      <c r="S211" s="292"/>
      <c r="T211" s="214"/>
      <c r="U211" s="118">
        <f t="shared" si="38"/>
        <v>6500</v>
      </c>
      <c r="V211" s="292"/>
      <c r="W211" s="292"/>
      <c r="X211" s="292"/>
      <c r="Y211" s="214"/>
      <c r="Z211" s="292"/>
      <c r="AA211" s="292"/>
      <c r="AB211" s="214"/>
      <c r="AC211" s="118">
        <f t="shared" si="39"/>
        <v>0</v>
      </c>
      <c r="AD211" s="292"/>
      <c r="AE211" s="292"/>
      <c r="AF211" s="292"/>
      <c r="AG211" s="214"/>
      <c r="AH211" s="292"/>
      <c r="AI211" s="292"/>
      <c r="AJ211" s="214"/>
      <c r="AK211" s="118">
        <f t="shared" si="40"/>
        <v>0</v>
      </c>
      <c r="AL211" s="292"/>
      <c r="AM211" s="292"/>
      <c r="AN211" s="292"/>
      <c r="AO211" s="214"/>
      <c r="AP211" s="292"/>
      <c r="AQ211" s="292"/>
      <c r="AR211" s="214"/>
      <c r="AS211" s="118">
        <f t="shared" si="41"/>
        <v>0</v>
      </c>
      <c r="AT211" s="116">
        <f t="shared" si="42"/>
        <v>6500</v>
      </c>
      <c r="AU211" s="340" t="s">
        <v>1370</v>
      </c>
      <c r="AV211" s="139" t="s">
        <v>794</v>
      </c>
      <c r="AW211" s="203" t="s">
        <v>958</v>
      </c>
      <c r="AX211" s="203"/>
      <c r="AY211" s="202"/>
    </row>
    <row r="212" spans="1:51" s="70" customFormat="1" ht="51" customHeight="1">
      <c r="A212" s="291" t="s">
        <v>1371</v>
      </c>
      <c r="B212" s="222" t="s">
        <v>1372</v>
      </c>
      <c r="C212" s="111" t="s">
        <v>829</v>
      </c>
      <c r="D212" s="111" t="s">
        <v>37</v>
      </c>
      <c r="E212" s="112" t="s">
        <v>957</v>
      </c>
      <c r="F212" s="292"/>
      <c r="G212" s="292"/>
      <c r="H212" s="292"/>
      <c r="I212" s="214"/>
      <c r="J212" s="292"/>
      <c r="K212" s="292"/>
      <c r="L212" s="214"/>
      <c r="M212" s="118">
        <f t="shared" si="37"/>
        <v>0</v>
      </c>
      <c r="N212" s="214">
        <v>6000</v>
      </c>
      <c r="O212" s="292"/>
      <c r="P212" s="292"/>
      <c r="Q212" s="214"/>
      <c r="R212" s="292"/>
      <c r="S212" s="292"/>
      <c r="T212" s="214"/>
      <c r="U212" s="118">
        <f t="shared" si="38"/>
        <v>6000</v>
      </c>
      <c r="V212" s="292"/>
      <c r="W212" s="292"/>
      <c r="X212" s="292"/>
      <c r="Y212" s="214"/>
      <c r="Z212" s="292"/>
      <c r="AA212" s="292"/>
      <c r="AB212" s="214"/>
      <c r="AC212" s="118">
        <f t="shared" si="39"/>
        <v>0</v>
      </c>
      <c r="AD212" s="292"/>
      <c r="AE212" s="292"/>
      <c r="AF212" s="292"/>
      <c r="AG212" s="214"/>
      <c r="AH212" s="292"/>
      <c r="AI212" s="292"/>
      <c r="AJ212" s="214"/>
      <c r="AK212" s="118">
        <f t="shared" si="40"/>
        <v>0</v>
      </c>
      <c r="AL212" s="292"/>
      <c r="AM212" s="292"/>
      <c r="AN212" s="292"/>
      <c r="AO212" s="214"/>
      <c r="AP212" s="292"/>
      <c r="AQ212" s="292"/>
      <c r="AR212" s="214"/>
      <c r="AS212" s="118">
        <f t="shared" si="41"/>
        <v>0</v>
      </c>
      <c r="AT212" s="116">
        <f t="shared" si="42"/>
        <v>6000</v>
      </c>
      <c r="AU212" s="340" t="s">
        <v>1373</v>
      </c>
      <c r="AV212" s="139" t="s">
        <v>794</v>
      </c>
      <c r="AW212" s="203" t="s">
        <v>958</v>
      </c>
      <c r="AX212" s="203"/>
      <c r="AY212" s="202"/>
    </row>
    <row r="213" spans="1:51" s="70" customFormat="1" ht="51" customHeight="1">
      <c r="A213" s="291" t="s">
        <v>1374</v>
      </c>
      <c r="B213" s="222" t="s">
        <v>1375</v>
      </c>
      <c r="C213" s="111" t="s">
        <v>829</v>
      </c>
      <c r="D213" s="111" t="s">
        <v>40</v>
      </c>
      <c r="E213" s="112" t="s">
        <v>957</v>
      </c>
      <c r="F213" s="292"/>
      <c r="G213" s="292"/>
      <c r="H213" s="292"/>
      <c r="I213" s="214"/>
      <c r="J213" s="292"/>
      <c r="K213" s="292"/>
      <c r="L213" s="214"/>
      <c r="M213" s="118">
        <f t="shared" si="37"/>
        <v>0</v>
      </c>
      <c r="N213" s="214"/>
      <c r="O213" s="292"/>
      <c r="P213" s="292"/>
      <c r="Q213" s="214"/>
      <c r="R213" s="292"/>
      <c r="S213" s="292"/>
      <c r="T213" s="214"/>
      <c r="U213" s="118">
        <f t="shared" si="38"/>
        <v>0</v>
      </c>
      <c r="V213" s="292">
        <v>42000</v>
      </c>
      <c r="W213" s="292"/>
      <c r="X213" s="292"/>
      <c r="Y213" s="214"/>
      <c r="Z213" s="292"/>
      <c r="AA213" s="292"/>
      <c r="AB213" s="214"/>
      <c r="AC213" s="118">
        <f t="shared" si="39"/>
        <v>42000</v>
      </c>
      <c r="AD213" s="292"/>
      <c r="AE213" s="292"/>
      <c r="AF213" s="292"/>
      <c r="AG213" s="214"/>
      <c r="AH213" s="292"/>
      <c r="AI213" s="292"/>
      <c r="AJ213" s="214"/>
      <c r="AK213" s="118">
        <f t="shared" si="40"/>
        <v>0</v>
      </c>
      <c r="AL213" s="292"/>
      <c r="AM213" s="292"/>
      <c r="AN213" s="292"/>
      <c r="AO213" s="214"/>
      <c r="AP213" s="292"/>
      <c r="AQ213" s="292"/>
      <c r="AR213" s="214"/>
      <c r="AS213" s="118">
        <f t="shared" si="41"/>
        <v>0</v>
      </c>
      <c r="AT213" s="116">
        <f t="shared" si="42"/>
        <v>42000</v>
      </c>
      <c r="AU213" s="340" t="s">
        <v>1376</v>
      </c>
      <c r="AV213" s="139" t="s">
        <v>794</v>
      </c>
      <c r="AW213" s="203" t="s">
        <v>958</v>
      </c>
      <c r="AX213" s="203"/>
      <c r="AY213" s="202"/>
    </row>
    <row r="214" spans="1:51" s="70" customFormat="1" ht="51" customHeight="1">
      <c r="A214" s="291" t="s">
        <v>1377</v>
      </c>
      <c r="B214" s="222" t="s">
        <v>1378</v>
      </c>
      <c r="C214" s="111" t="s">
        <v>829</v>
      </c>
      <c r="D214" s="111" t="s">
        <v>37</v>
      </c>
      <c r="E214" s="112" t="s">
        <v>957</v>
      </c>
      <c r="F214" s="292"/>
      <c r="G214" s="292"/>
      <c r="H214" s="292"/>
      <c r="I214" s="214"/>
      <c r="J214" s="292"/>
      <c r="K214" s="292"/>
      <c r="L214" s="214"/>
      <c r="M214" s="118">
        <f t="shared" si="37"/>
        <v>0</v>
      </c>
      <c r="N214" s="214"/>
      <c r="O214" s="292"/>
      <c r="P214" s="292"/>
      <c r="Q214" s="214"/>
      <c r="R214" s="292"/>
      <c r="S214" s="292"/>
      <c r="T214" s="214"/>
      <c r="U214" s="118">
        <f t="shared" si="38"/>
        <v>0</v>
      </c>
      <c r="V214" s="292">
        <v>100000</v>
      </c>
      <c r="W214" s="292"/>
      <c r="X214" s="292"/>
      <c r="Y214" s="214"/>
      <c r="Z214" s="292"/>
      <c r="AA214" s="292"/>
      <c r="AB214" s="214"/>
      <c r="AC214" s="118">
        <f t="shared" si="39"/>
        <v>100000</v>
      </c>
      <c r="AD214" s="292"/>
      <c r="AE214" s="292"/>
      <c r="AF214" s="292"/>
      <c r="AG214" s="214"/>
      <c r="AH214" s="292"/>
      <c r="AI214" s="292"/>
      <c r="AJ214" s="214"/>
      <c r="AK214" s="118">
        <f t="shared" si="40"/>
        <v>0</v>
      </c>
      <c r="AL214" s="292"/>
      <c r="AM214" s="292"/>
      <c r="AN214" s="292"/>
      <c r="AO214" s="214"/>
      <c r="AP214" s="292"/>
      <c r="AQ214" s="292"/>
      <c r="AR214" s="214"/>
      <c r="AS214" s="118">
        <f t="shared" si="41"/>
        <v>0</v>
      </c>
      <c r="AT214" s="116">
        <f t="shared" si="42"/>
        <v>100000</v>
      </c>
      <c r="AU214" s="340" t="s">
        <v>1379</v>
      </c>
      <c r="AV214" s="139" t="s">
        <v>794</v>
      </c>
      <c r="AW214" s="203" t="s">
        <v>958</v>
      </c>
      <c r="AX214" s="203"/>
      <c r="AY214" s="202"/>
    </row>
    <row r="215" spans="1:51" s="70" customFormat="1" ht="51" customHeight="1">
      <c r="A215" s="291" t="s">
        <v>1380</v>
      </c>
      <c r="B215" s="222" t="s">
        <v>1381</v>
      </c>
      <c r="C215" s="111" t="s">
        <v>829</v>
      </c>
      <c r="D215" s="111" t="s">
        <v>40</v>
      </c>
      <c r="E215" s="112" t="s">
        <v>957</v>
      </c>
      <c r="F215" s="292"/>
      <c r="G215" s="292"/>
      <c r="H215" s="292"/>
      <c r="I215" s="214"/>
      <c r="J215" s="292"/>
      <c r="K215" s="292"/>
      <c r="L215" s="214"/>
      <c r="M215" s="118">
        <f t="shared" si="37"/>
        <v>0</v>
      </c>
      <c r="N215" s="214"/>
      <c r="O215" s="292"/>
      <c r="P215" s="292"/>
      <c r="Q215" s="214"/>
      <c r="R215" s="292"/>
      <c r="S215" s="292"/>
      <c r="T215" s="214"/>
      <c r="U215" s="118">
        <f t="shared" si="38"/>
        <v>0</v>
      </c>
      <c r="V215" s="292">
        <v>120000</v>
      </c>
      <c r="W215" s="292"/>
      <c r="X215" s="292"/>
      <c r="Y215" s="214"/>
      <c r="Z215" s="292"/>
      <c r="AA215" s="292"/>
      <c r="AB215" s="214"/>
      <c r="AC215" s="118">
        <f t="shared" si="39"/>
        <v>120000</v>
      </c>
      <c r="AD215" s="292"/>
      <c r="AE215" s="292"/>
      <c r="AF215" s="292"/>
      <c r="AG215" s="214"/>
      <c r="AH215" s="292"/>
      <c r="AI215" s="292"/>
      <c r="AJ215" s="214"/>
      <c r="AK215" s="118">
        <f t="shared" si="40"/>
        <v>0</v>
      </c>
      <c r="AL215" s="292"/>
      <c r="AM215" s="292"/>
      <c r="AN215" s="292"/>
      <c r="AO215" s="214"/>
      <c r="AP215" s="292"/>
      <c r="AQ215" s="292"/>
      <c r="AR215" s="214"/>
      <c r="AS215" s="118">
        <f t="shared" si="41"/>
        <v>0</v>
      </c>
      <c r="AT215" s="116">
        <f t="shared" si="42"/>
        <v>120000</v>
      </c>
      <c r="AU215" s="340" t="s">
        <v>1382</v>
      </c>
      <c r="AV215" s="139" t="s">
        <v>794</v>
      </c>
      <c r="AW215" s="203" t="s">
        <v>958</v>
      </c>
      <c r="AX215" s="203"/>
      <c r="AY215" s="202"/>
    </row>
    <row r="216" spans="1:51" s="70" customFormat="1" ht="51" customHeight="1">
      <c r="A216" s="291" t="s">
        <v>1383</v>
      </c>
      <c r="B216" s="222" t="s">
        <v>1384</v>
      </c>
      <c r="C216" s="111" t="s">
        <v>829</v>
      </c>
      <c r="D216" s="111" t="s">
        <v>37</v>
      </c>
      <c r="E216" s="112" t="s">
        <v>957</v>
      </c>
      <c r="F216" s="292">
        <v>6300</v>
      </c>
      <c r="G216" s="292"/>
      <c r="H216" s="292"/>
      <c r="I216" s="214"/>
      <c r="J216" s="292"/>
      <c r="K216" s="292"/>
      <c r="L216" s="214"/>
      <c r="M216" s="118">
        <f t="shared" si="37"/>
        <v>6300</v>
      </c>
      <c r="N216" s="214">
        <v>25700</v>
      </c>
      <c r="O216" s="292"/>
      <c r="P216" s="292"/>
      <c r="Q216" s="214"/>
      <c r="R216" s="292"/>
      <c r="S216" s="292"/>
      <c r="T216" s="214"/>
      <c r="U216" s="118">
        <f t="shared" si="38"/>
        <v>25700</v>
      </c>
      <c r="V216" s="292"/>
      <c r="W216" s="292"/>
      <c r="X216" s="292"/>
      <c r="Y216" s="214"/>
      <c r="Z216" s="292"/>
      <c r="AA216" s="292"/>
      <c r="AB216" s="214"/>
      <c r="AC216" s="118">
        <f t="shared" si="39"/>
        <v>0</v>
      </c>
      <c r="AD216" s="292"/>
      <c r="AE216" s="292"/>
      <c r="AF216" s="292"/>
      <c r="AG216" s="214"/>
      <c r="AH216" s="292"/>
      <c r="AI216" s="292"/>
      <c r="AJ216" s="214"/>
      <c r="AK216" s="118">
        <f t="shared" si="40"/>
        <v>0</v>
      </c>
      <c r="AL216" s="292"/>
      <c r="AM216" s="292"/>
      <c r="AN216" s="292"/>
      <c r="AO216" s="214"/>
      <c r="AP216" s="292"/>
      <c r="AQ216" s="292"/>
      <c r="AR216" s="214"/>
      <c r="AS216" s="118">
        <f t="shared" si="41"/>
        <v>0</v>
      </c>
      <c r="AT216" s="116">
        <f t="shared" si="42"/>
        <v>32000</v>
      </c>
      <c r="AU216" s="340" t="s">
        <v>1384</v>
      </c>
      <c r="AV216" s="139" t="s">
        <v>794</v>
      </c>
      <c r="AW216" s="203" t="s">
        <v>958</v>
      </c>
      <c r="AX216" s="203"/>
      <c r="AY216" s="202"/>
    </row>
    <row r="217" spans="1:51" s="70" customFormat="1" ht="51" customHeight="1">
      <c r="A217" s="291" t="s">
        <v>1385</v>
      </c>
      <c r="B217" s="222" t="s">
        <v>1386</v>
      </c>
      <c r="C217" s="111" t="s">
        <v>829</v>
      </c>
      <c r="D217" s="111" t="s">
        <v>40</v>
      </c>
      <c r="E217" s="112" t="s">
        <v>957</v>
      </c>
      <c r="F217" s="292"/>
      <c r="G217" s="292"/>
      <c r="H217" s="292"/>
      <c r="I217" s="214"/>
      <c r="J217" s="292"/>
      <c r="K217" s="292"/>
      <c r="L217" s="214"/>
      <c r="M217" s="118">
        <f t="shared" si="37"/>
        <v>0</v>
      </c>
      <c r="N217" s="214">
        <v>52000</v>
      </c>
      <c r="O217" s="292"/>
      <c r="P217" s="292"/>
      <c r="Q217" s="214"/>
      <c r="R217" s="292"/>
      <c r="S217" s="292"/>
      <c r="T217" s="214"/>
      <c r="U217" s="118">
        <f t="shared" si="38"/>
        <v>52000</v>
      </c>
      <c r="V217" s="292"/>
      <c r="W217" s="292"/>
      <c r="X217" s="292"/>
      <c r="Y217" s="214"/>
      <c r="Z217" s="292"/>
      <c r="AA217" s="292"/>
      <c r="AB217" s="214"/>
      <c r="AC217" s="118">
        <f t="shared" si="39"/>
        <v>0</v>
      </c>
      <c r="AD217" s="292"/>
      <c r="AE217" s="292"/>
      <c r="AF217" s="292"/>
      <c r="AG217" s="214"/>
      <c r="AH217" s="292"/>
      <c r="AI217" s="292"/>
      <c r="AJ217" s="214"/>
      <c r="AK217" s="118">
        <f t="shared" si="40"/>
        <v>0</v>
      </c>
      <c r="AL217" s="292"/>
      <c r="AM217" s="292"/>
      <c r="AN217" s="292"/>
      <c r="AO217" s="214"/>
      <c r="AP217" s="292"/>
      <c r="AQ217" s="292"/>
      <c r="AR217" s="214"/>
      <c r="AS217" s="118">
        <f t="shared" si="41"/>
        <v>0</v>
      </c>
      <c r="AT217" s="116">
        <f t="shared" si="42"/>
        <v>52000</v>
      </c>
      <c r="AU217" s="340" t="s">
        <v>1387</v>
      </c>
      <c r="AV217" s="139" t="s">
        <v>794</v>
      </c>
      <c r="AW217" s="203" t="s">
        <v>958</v>
      </c>
      <c r="AX217" s="203"/>
      <c r="AY217" s="202"/>
    </row>
    <row r="218" spans="1:51" s="70" customFormat="1" ht="51" customHeight="1">
      <c r="A218" s="291" t="s">
        <v>1388</v>
      </c>
      <c r="B218" s="222" t="s">
        <v>1389</v>
      </c>
      <c r="C218" s="111" t="s">
        <v>829</v>
      </c>
      <c r="D218" s="111" t="s">
        <v>40</v>
      </c>
      <c r="E218" s="112" t="s">
        <v>957</v>
      </c>
      <c r="F218" s="292"/>
      <c r="G218" s="292"/>
      <c r="H218" s="292"/>
      <c r="I218" s="214"/>
      <c r="J218" s="292"/>
      <c r="K218" s="292"/>
      <c r="L218" s="214"/>
      <c r="M218" s="118">
        <f t="shared" si="37"/>
        <v>0</v>
      </c>
      <c r="N218" s="214">
        <v>52000</v>
      </c>
      <c r="O218" s="292"/>
      <c r="P218" s="292"/>
      <c r="Q218" s="214"/>
      <c r="R218" s="292"/>
      <c r="S218" s="292"/>
      <c r="T218" s="214"/>
      <c r="U218" s="118">
        <f t="shared" si="38"/>
        <v>52000</v>
      </c>
      <c r="V218" s="292"/>
      <c r="W218" s="292"/>
      <c r="X218" s="292"/>
      <c r="Y218" s="214"/>
      <c r="Z218" s="292"/>
      <c r="AA218" s="292"/>
      <c r="AB218" s="214"/>
      <c r="AC218" s="118">
        <f t="shared" si="39"/>
        <v>0</v>
      </c>
      <c r="AD218" s="292"/>
      <c r="AE218" s="292"/>
      <c r="AF218" s="292"/>
      <c r="AG218" s="214"/>
      <c r="AH218" s="292"/>
      <c r="AI218" s="292"/>
      <c r="AJ218" s="214"/>
      <c r="AK218" s="118">
        <f t="shared" si="40"/>
        <v>0</v>
      </c>
      <c r="AL218" s="292"/>
      <c r="AM218" s="292"/>
      <c r="AN218" s="292"/>
      <c r="AO218" s="214"/>
      <c r="AP218" s="292"/>
      <c r="AQ218" s="292"/>
      <c r="AR218" s="214"/>
      <c r="AS218" s="118">
        <f t="shared" si="41"/>
        <v>0</v>
      </c>
      <c r="AT218" s="116">
        <f t="shared" si="42"/>
        <v>52000</v>
      </c>
      <c r="AU218" s="340" t="s">
        <v>1389</v>
      </c>
      <c r="AV218" s="139" t="s">
        <v>794</v>
      </c>
      <c r="AW218" s="203" t="s">
        <v>958</v>
      </c>
      <c r="AX218" s="203"/>
      <c r="AY218" s="202"/>
    </row>
    <row r="219" spans="1:51" s="70" customFormat="1" ht="51" customHeight="1">
      <c r="A219" s="291" t="s">
        <v>1390</v>
      </c>
      <c r="B219" s="222" t="s">
        <v>1391</v>
      </c>
      <c r="C219" s="111" t="s">
        <v>829</v>
      </c>
      <c r="D219" s="111" t="s">
        <v>37</v>
      </c>
      <c r="E219" s="112" t="s">
        <v>957</v>
      </c>
      <c r="F219" s="292"/>
      <c r="G219" s="292"/>
      <c r="H219" s="292"/>
      <c r="I219" s="214"/>
      <c r="J219" s="292"/>
      <c r="K219" s="292"/>
      <c r="L219" s="214"/>
      <c r="M219" s="118">
        <f t="shared" si="37"/>
        <v>0</v>
      </c>
      <c r="N219" s="214">
        <v>20000</v>
      </c>
      <c r="O219" s="292"/>
      <c r="P219" s="292"/>
      <c r="Q219" s="214"/>
      <c r="R219" s="292"/>
      <c r="S219" s="292"/>
      <c r="T219" s="214"/>
      <c r="U219" s="118">
        <f t="shared" si="38"/>
        <v>20000</v>
      </c>
      <c r="V219" s="292"/>
      <c r="W219" s="292"/>
      <c r="X219" s="292"/>
      <c r="Y219" s="214"/>
      <c r="Z219" s="292"/>
      <c r="AA219" s="292"/>
      <c r="AB219" s="214"/>
      <c r="AC219" s="118">
        <f t="shared" si="39"/>
        <v>0</v>
      </c>
      <c r="AD219" s="292"/>
      <c r="AE219" s="292"/>
      <c r="AF219" s="292"/>
      <c r="AG219" s="214"/>
      <c r="AH219" s="292"/>
      <c r="AI219" s="292"/>
      <c r="AJ219" s="214"/>
      <c r="AK219" s="118">
        <f t="shared" si="40"/>
        <v>0</v>
      </c>
      <c r="AL219" s="292"/>
      <c r="AM219" s="292"/>
      <c r="AN219" s="292"/>
      <c r="AO219" s="214"/>
      <c r="AP219" s="292"/>
      <c r="AQ219" s="292"/>
      <c r="AR219" s="214"/>
      <c r="AS219" s="118">
        <f t="shared" si="41"/>
        <v>0</v>
      </c>
      <c r="AT219" s="116">
        <f t="shared" si="42"/>
        <v>20000</v>
      </c>
      <c r="AU219" s="340" t="s">
        <v>1391</v>
      </c>
      <c r="AV219" s="139" t="s">
        <v>794</v>
      </c>
      <c r="AW219" s="203" t="s">
        <v>958</v>
      </c>
      <c r="AX219" s="203"/>
      <c r="AY219" s="202"/>
    </row>
    <row r="220" spans="1:51" s="70" customFormat="1" ht="51" customHeight="1">
      <c r="A220" s="291" t="s">
        <v>1392</v>
      </c>
      <c r="B220" s="167" t="s">
        <v>1393</v>
      </c>
      <c r="C220" s="111" t="s">
        <v>829</v>
      </c>
      <c r="D220" s="111" t="s">
        <v>37</v>
      </c>
      <c r="E220" s="112" t="s">
        <v>957</v>
      </c>
      <c r="F220" s="292">
        <v>24000</v>
      </c>
      <c r="G220" s="292"/>
      <c r="H220" s="292"/>
      <c r="I220" s="214"/>
      <c r="J220" s="292"/>
      <c r="K220" s="292"/>
      <c r="L220" s="214"/>
      <c r="M220" s="118">
        <f t="shared" si="37"/>
        <v>24000</v>
      </c>
      <c r="N220" s="292"/>
      <c r="O220" s="292"/>
      <c r="P220" s="292"/>
      <c r="Q220" s="214"/>
      <c r="R220" s="292"/>
      <c r="S220" s="292"/>
      <c r="T220" s="214"/>
      <c r="U220" s="118">
        <f t="shared" si="38"/>
        <v>0</v>
      </c>
      <c r="V220" s="292">
        <v>600000</v>
      </c>
      <c r="W220" s="292"/>
      <c r="X220" s="292"/>
      <c r="Y220" s="214"/>
      <c r="Z220" s="292"/>
      <c r="AA220" s="292"/>
      <c r="AB220" s="214"/>
      <c r="AC220" s="118">
        <f t="shared" si="39"/>
        <v>600000</v>
      </c>
      <c r="AD220" s="292"/>
      <c r="AE220" s="292"/>
      <c r="AF220" s="292"/>
      <c r="AG220" s="214"/>
      <c r="AH220" s="292"/>
      <c r="AI220" s="292"/>
      <c r="AJ220" s="214"/>
      <c r="AK220" s="118">
        <f t="shared" si="40"/>
        <v>0</v>
      </c>
      <c r="AL220" s="292"/>
      <c r="AM220" s="292"/>
      <c r="AN220" s="292"/>
      <c r="AO220" s="214"/>
      <c r="AP220" s="292"/>
      <c r="AQ220" s="292"/>
      <c r="AR220" s="214"/>
      <c r="AS220" s="118">
        <f t="shared" si="41"/>
        <v>0</v>
      </c>
      <c r="AT220" s="116">
        <f t="shared" si="42"/>
        <v>624000</v>
      </c>
      <c r="AU220" s="193" t="s">
        <v>1394</v>
      </c>
      <c r="AV220" s="139" t="s">
        <v>69</v>
      </c>
      <c r="AW220" s="203" t="s">
        <v>958</v>
      </c>
      <c r="AX220" s="203"/>
      <c r="AY220" s="202"/>
    </row>
    <row r="221" spans="1:51" s="70" customFormat="1" ht="51" customHeight="1">
      <c r="A221" s="291" t="s">
        <v>1395</v>
      </c>
      <c r="B221" s="167" t="s">
        <v>1396</v>
      </c>
      <c r="C221" s="111" t="s">
        <v>837</v>
      </c>
      <c r="D221" s="111" t="s">
        <v>37</v>
      </c>
      <c r="E221" s="112" t="s">
        <v>858</v>
      </c>
      <c r="F221" s="292"/>
      <c r="G221" s="292"/>
      <c r="H221" s="292"/>
      <c r="I221" s="214"/>
      <c r="J221" s="292"/>
      <c r="K221" s="292"/>
      <c r="L221" s="214"/>
      <c r="M221" s="118">
        <f t="shared" si="37"/>
        <v>0</v>
      </c>
      <c r="N221" s="292">
        <v>2400</v>
      </c>
      <c r="O221" s="292"/>
      <c r="P221" s="292"/>
      <c r="Q221" s="214"/>
      <c r="R221" s="292"/>
      <c r="S221" s="292"/>
      <c r="T221" s="214"/>
      <c r="U221" s="118">
        <f t="shared" si="38"/>
        <v>2400</v>
      </c>
      <c r="V221" s="292"/>
      <c r="W221" s="292"/>
      <c r="X221" s="292"/>
      <c r="Y221" s="214"/>
      <c r="Z221" s="292"/>
      <c r="AA221" s="292"/>
      <c r="AB221" s="214"/>
      <c r="AC221" s="118">
        <f t="shared" si="39"/>
        <v>0</v>
      </c>
      <c r="AD221" s="292"/>
      <c r="AE221" s="292"/>
      <c r="AF221" s="292"/>
      <c r="AG221" s="214"/>
      <c r="AH221" s="292"/>
      <c r="AI221" s="292"/>
      <c r="AJ221" s="214"/>
      <c r="AK221" s="118">
        <f t="shared" si="40"/>
        <v>0</v>
      </c>
      <c r="AL221" s="292"/>
      <c r="AM221" s="292"/>
      <c r="AN221" s="292"/>
      <c r="AO221" s="214"/>
      <c r="AP221" s="292"/>
      <c r="AQ221" s="292"/>
      <c r="AR221" s="214"/>
      <c r="AS221" s="118">
        <f t="shared" si="41"/>
        <v>0</v>
      </c>
      <c r="AT221" s="116">
        <f t="shared" si="42"/>
        <v>2400</v>
      </c>
      <c r="AU221" s="193" t="s">
        <v>1397</v>
      </c>
      <c r="AV221" s="139" t="s">
        <v>794</v>
      </c>
      <c r="AW221" s="203" t="s">
        <v>860</v>
      </c>
      <c r="AX221" s="203"/>
      <c r="AY221" s="202"/>
    </row>
    <row r="222" spans="1:51" s="70" customFormat="1" ht="51" customHeight="1">
      <c r="A222" s="291" t="s">
        <v>1398</v>
      </c>
      <c r="B222" s="336" t="s">
        <v>1399</v>
      </c>
      <c r="C222" s="111" t="s">
        <v>820</v>
      </c>
      <c r="D222" s="111" t="s">
        <v>37</v>
      </c>
      <c r="E222" s="112" t="s">
        <v>783</v>
      </c>
      <c r="F222" s="292"/>
      <c r="G222" s="292"/>
      <c r="H222" s="292"/>
      <c r="I222" s="214"/>
      <c r="J222" s="292"/>
      <c r="K222" s="292"/>
      <c r="L222" s="214"/>
      <c r="M222" s="118">
        <f t="shared" si="37"/>
        <v>0</v>
      </c>
      <c r="N222" s="292">
        <v>2000</v>
      </c>
      <c r="O222" s="292"/>
      <c r="P222" s="292"/>
      <c r="Q222" s="214"/>
      <c r="R222" s="292"/>
      <c r="S222" s="292"/>
      <c r="T222" s="214"/>
      <c r="U222" s="118">
        <f t="shared" si="38"/>
        <v>2000</v>
      </c>
      <c r="V222" s="292">
        <v>2000</v>
      </c>
      <c r="W222" s="292"/>
      <c r="X222" s="292"/>
      <c r="Y222" s="214"/>
      <c r="Z222" s="292"/>
      <c r="AA222" s="292"/>
      <c r="AB222" s="214"/>
      <c r="AC222" s="118">
        <f t="shared" si="39"/>
        <v>2000</v>
      </c>
      <c r="AD222" s="292"/>
      <c r="AE222" s="292"/>
      <c r="AF222" s="292"/>
      <c r="AG222" s="214"/>
      <c r="AH222" s="292"/>
      <c r="AI222" s="292"/>
      <c r="AJ222" s="214"/>
      <c r="AK222" s="118">
        <f t="shared" si="40"/>
        <v>0</v>
      </c>
      <c r="AL222" s="292"/>
      <c r="AM222" s="292"/>
      <c r="AN222" s="292"/>
      <c r="AO222" s="214"/>
      <c r="AP222" s="292"/>
      <c r="AQ222" s="292"/>
      <c r="AR222" s="214"/>
      <c r="AS222" s="118">
        <f t="shared" si="41"/>
        <v>0</v>
      </c>
      <c r="AT222" s="116">
        <f t="shared" si="42"/>
        <v>4000</v>
      </c>
      <c r="AU222" s="193" t="s">
        <v>1400</v>
      </c>
      <c r="AV222" s="139" t="s">
        <v>158</v>
      </c>
      <c r="AW222" s="203" t="s">
        <v>785</v>
      </c>
      <c r="AX222" s="203"/>
      <c r="AY222" s="202"/>
    </row>
    <row r="223" spans="1:51" s="70" customFormat="1" ht="51" customHeight="1">
      <c r="A223" s="291" t="s">
        <v>1401</v>
      </c>
      <c r="B223" s="127" t="s">
        <v>1402</v>
      </c>
      <c r="C223" s="111" t="s">
        <v>837</v>
      </c>
      <c r="D223" s="111" t="s">
        <v>37</v>
      </c>
      <c r="E223" s="112" t="s">
        <v>783</v>
      </c>
      <c r="F223" s="292"/>
      <c r="G223" s="292"/>
      <c r="H223" s="292"/>
      <c r="I223" s="214"/>
      <c r="J223" s="292"/>
      <c r="K223" s="292"/>
      <c r="L223" s="214"/>
      <c r="M223" s="118">
        <f t="shared" si="37"/>
        <v>0</v>
      </c>
      <c r="N223" s="292">
        <v>14000</v>
      </c>
      <c r="O223" s="292"/>
      <c r="P223" s="292"/>
      <c r="Q223" s="214"/>
      <c r="R223" s="292"/>
      <c r="S223" s="292"/>
      <c r="T223" s="214"/>
      <c r="U223" s="118">
        <f t="shared" si="38"/>
        <v>14000</v>
      </c>
      <c r="V223" s="292">
        <v>21000</v>
      </c>
      <c r="W223" s="292"/>
      <c r="X223" s="292"/>
      <c r="Y223" s="214"/>
      <c r="Z223" s="292"/>
      <c r="AA223" s="292"/>
      <c r="AB223" s="214"/>
      <c r="AC223" s="118">
        <f t="shared" si="39"/>
        <v>21000</v>
      </c>
      <c r="AD223" s="292"/>
      <c r="AE223" s="292"/>
      <c r="AF223" s="292"/>
      <c r="AG223" s="214"/>
      <c r="AH223" s="292"/>
      <c r="AI223" s="292"/>
      <c r="AJ223" s="214"/>
      <c r="AK223" s="118">
        <f t="shared" si="40"/>
        <v>0</v>
      </c>
      <c r="AL223" s="292"/>
      <c r="AM223" s="292"/>
      <c r="AN223" s="292"/>
      <c r="AO223" s="214"/>
      <c r="AP223" s="292"/>
      <c r="AQ223" s="292"/>
      <c r="AR223" s="214"/>
      <c r="AS223" s="118">
        <f t="shared" si="41"/>
        <v>0</v>
      </c>
      <c r="AT223" s="116">
        <f t="shared" si="42"/>
        <v>35000</v>
      </c>
      <c r="AU223" s="193" t="s">
        <v>1403</v>
      </c>
      <c r="AV223" s="139" t="s">
        <v>158</v>
      </c>
      <c r="AW223" s="203" t="s">
        <v>785</v>
      </c>
      <c r="AX223" s="203"/>
      <c r="AY223" s="202"/>
    </row>
    <row r="224" spans="1:51" s="70" customFormat="1" ht="51" customHeight="1">
      <c r="A224" s="291" t="s">
        <v>1404</v>
      </c>
      <c r="B224" s="127" t="s">
        <v>1405</v>
      </c>
      <c r="C224" s="111" t="s">
        <v>820</v>
      </c>
      <c r="D224" s="111" t="s">
        <v>37</v>
      </c>
      <c r="E224" s="112" t="s">
        <v>793</v>
      </c>
      <c r="F224" s="292">
        <v>940</v>
      </c>
      <c r="G224" s="292"/>
      <c r="H224" s="292"/>
      <c r="I224" s="214"/>
      <c r="J224" s="292"/>
      <c r="K224" s="292"/>
      <c r="L224" s="214"/>
      <c r="M224" s="118">
        <f t="shared" si="37"/>
        <v>940</v>
      </c>
      <c r="N224" s="292">
        <v>1000</v>
      </c>
      <c r="O224" s="292"/>
      <c r="P224" s="292"/>
      <c r="Q224" s="214"/>
      <c r="R224" s="292"/>
      <c r="S224" s="292"/>
      <c r="T224" s="214"/>
      <c r="U224" s="118">
        <f t="shared" si="38"/>
        <v>1000</v>
      </c>
      <c r="V224" s="292"/>
      <c r="W224" s="292"/>
      <c r="X224" s="292"/>
      <c r="Y224" s="214"/>
      <c r="Z224" s="292"/>
      <c r="AA224" s="292"/>
      <c r="AB224" s="214"/>
      <c r="AC224" s="118">
        <f t="shared" si="39"/>
        <v>0</v>
      </c>
      <c r="AD224" s="292"/>
      <c r="AE224" s="292"/>
      <c r="AF224" s="292"/>
      <c r="AG224" s="214"/>
      <c r="AH224" s="292"/>
      <c r="AI224" s="292"/>
      <c r="AJ224" s="214"/>
      <c r="AK224" s="118">
        <f t="shared" si="40"/>
        <v>0</v>
      </c>
      <c r="AL224" s="292"/>
      <c r="AM224" s="292"/>
      <c r="AN224" s="292"/>
      <c r="AO224" s="214"/>
      <c r="AP224" s="292"/>
      <c r="AQ224" s="292"/>
      <c r="AR224" s="214"/>
      <c r="AS224" s="118">
        <f t="shared" si="41"/>
        <v>0</v>
      </c>
      <c r="AT224" s="116">
        <f t="shared" si="42"/>
        <v>1940</v>
      </c>
      <c r="AU224" s="176" t="s">
        <v>1406</v>
      </c>
      <c r="AV224" s="139" t="s">
        <v>1407</v>
      </c>
      <c r="AW224" s="203" t="s">
        <v>795</v>
      </c>
      <c r="AX224" s="142" t="s">
        <v>33</v>
      </c>
      <c r="AY224" s="137" t="s">
        <v>183</v>
      </c>
    </row>
    <row r="225" spans="1:191" s="70" customFormat="1" ht="51" customHeight="1">
      <c r="A225" s="291" t="s">
        <v>1408</v>
      </c>
      <c r="B225" s="127" t="s">
        <v>1409</v>
      </c>
      <c r="C225" s="111" t="s">
        <v>820</v>
      </c>
      <c r="D225" s="111" t="s">
        <v>37</v>
      </c>
      <c r="E225" s="129" t="s">
        <v>788</v>
      </c>
      <c r="F225" s="292"/>
      <c r="G225" s="292"/>
      <c r="H225" s="292"/>
      <c r="I225" s="214"/>
      <c r="J225" s="292"/>
      <c r="K225" s="292"/>
      <c r="L225" s="214"/>
      <c r="M225" s="118">
        <f t="shared" si="37"/>
        <v>0</v>
      </c>
      <c r="N225" s="292">
        <v>4100</v>
      </c>
      <c r="O225" s="292"/>
      <c r="P225" s="292"/>
      <c r="Q225" s="214"/>
      <c r="R225" s="292"/>
      <c r="S225" s="292"/>
      <c r="T225" s="214"/>
      <c r="U225" s="118">
        <f t="shared" si="38"/>
        <v>4100</v>
      </c>
      <c r="V225" s="292">
        <v>4100</v>
      </c>
      <c r="W225" s="292"/>
      <c r="X225" s="292"/>
      <c r="Y225" s="214"/>
      <c r="Z225" s="292"/>
      <c r="AA225" s="292"/>
      <c r="AB225" s="214"/>
      <c r="AC225" s="118">
        <f t="shared" si="39"/>
        <v>4100</v>
      </c>
      <c r="AD225" s="292"/>
      <c r="AE225" s="292"/>
      <c r="AF225" s="292"/>
      <c r="AG225" s="214"/>
      <c r="AH225" s="292"/>
      <c r="AI225" s="292"/>
      <c r="AJ225" s="214"/>
      <c r="AK225" s="118">
        <f t="shared" si="40"/>
        <v>0</v>
      </c>
      <c r="AL225" s="292"/>
      <c r="AM225" s="292"/>
      <c r="AN225" s="292"/>
      <c r="AO225" s="214"/>
      <c r="AP225" s="292"/>
      <c r="AQ225" s="292"/>
      <c r="AR225" s="214"/>
      <c r="AS225" s="118">
        <f t="shared" si="41"/>
        <v>0</v>
      </c>
      <c r="AT225" s="116">
        <f t="shared" si="42"/>
        <v>8200</v>
      </c>
      <c r="AU225" s="341" t="s">
        <v>1409</v>
      </c>
      <c r="AV225" s="139" t="s">
        <v>69</v>
      </c>
      <c r="AW225" s="203" t="s">
        <v>790</v>
      </c>
      <c r="AX225" s="203"/>
      <c r="AY225" s="202"/>
    </row>
    <row r="226" spans="1:191" s="70" customFormat="1" ht="144.75" customHeight="1">
      <c r="A226" s="291" t="s">
        <v>1410</v>
      </c>
      <c r="B226" s="127" t="s">
        <v>1411</v>
      </c>
      <c r="C226" s="111" t="s">
        <v>829</v>
      </c>
      <c r="D226" s="111" t="s">
        <v>37</v>
      </c>
      <c r="E226" s="129" t="s">
        <v>788</v>
      </c>
      <c r="F226" s="292">
        <v>2150</v>
      </c>
      <c r="G226" s="292"/>
      <c r="H226" s="292"/>
      <c r="I226" s="214"/>
      <c r="J226" s="292"/>
      <c r="K226" s="292"/>
      <c r="L226" s="214"/>
      <c r="M226" s="118">
        <f t="shared" si="37"/>
        <v>2150</v>
      </c>
      <c r="N226" s="292">
        <v>1040</v>
      </c>
      <c r="O226" s="292"/>
      <c r="P226" s="292"/>
      <c r="Q226" s="214"/>
      <c r="R226" s="292"/>
      <c r="S226" s="292"/>
      <c r="T226" s="214"/>
      <c r="U226" s="118">
        <f t="shared" si="38"/>
        <v>1040</v>
      </c>
      <c r="V226" s="292">
        <v>500</v>
      </c>
      <c r="W226" s="292"/>
      <c r="X226" s="292"/>
      <c r="Y226" s="214"/>
      <c r="Z226" s="292"/>
      <c r="AA226" s="292"/>
      <c r="AB226" s="214"/>
      <c r="AC226" s="118">
        <f t="shared" si="39"/>
        <v>500</v>
      </c>
      <c r="AD226" s="292"/>
      <c r="AE226" s="292"/>
      <c r="AF226" s="292"/>
      <c r="AG226" s="214"/>
      <c r="AH226" s="292"/>
      <c r="AI226" s="292"/>
      <c r="AJ226" s="214"/>
      <c r="AK226" s="118">
        <f t="shared" si="40"/>
        <v>0</v>
      </c>
      <c r="AL226" s="292"/>
      <c r="AM226" s="292"/>
      <c r="AN226" s="292"/>
      <c r="AO226" s="214"/>
      <c r="AP226" s="292"/>
      <c r="AQ226" s="292"/>
      <c r="AR226" s="214"/>
      <c r="AS226" s="118">
        <f t="shared" si="41"/>
        <v>0</v>
      </c>
      <c r="AT226" s="116">
        <f t="shared" si="42"/>
        <v>3690</v>
      </c>
      <c r="AU226" s="182" t="s">
        <v>1412</v>
      </c>
      <c r="AV226" s="139" t="s">
        <v>69</v>
      </c>
      <c r="AW226" s="203" t="s">
        <v>790</v>
      </c>
      <c r="AX226" s="203"/>
      <c r="AY226" s="202"/>
    </row>
    <row r="227" spans="1:191" s="70" customFormat="1" ht="51" customHeight="1">
      <c r="A227" s="291" t="s">
        <v>1413</v>
      </c>
      <c r="B227" s="167" t="s">
        <v>1414</v>
      </c>
      <c r="C227" s="111" t="s">
        <v>849</v>
      </c>
      <c r="D227" s="111" t="s">
        <v>37</v>
      </c>
      <c r="E227" s="129" t="s">
        <v>788</v>
      </c>
      <c r="F227" s="292">
        <v>3600</v>
      </c>
      <c r="G227" s="292"/>
      <c r="H227" s="292"/>
      <c r="I227" s="214"/>
      <c r="J227" s="292"/>
      <c r="K227" s="292"/>
      <c r="L227" s="214"/>
      <c r="M227" s="118">
        <f t="shared" si="37"/>
        <v>3600</v>
      </c>
      <c r="N227" s="145">
        <v>6500</v>
      </c>
      <c r="O227" s="292"/>
      <c r="P227" s="292"/>
      <c r="Q227" s="214"/>
      <c r="R227" s="292"/>
      <c r="S227" s="292"/>
      <c r="T227" s="214"/>
      <c r="U227" s="118">
        <f t="shared" si="38"/>
        <v>6500</v>
      </c>
      <c r="V227" s="146">
        <v>6500.01</v>
      </c>
      <c r="W227" s="292"/>
      <c r="X227" s="292"/>
      <c r="Y227" s="214"/>
      <c r="Z227" s="292"/>
      <c r="AA227" s="292"/>
      <c r="AB227" s="214"/>
      <c r="AC227" s="118">
        <f t="shared" si="39"/>
        <v>6500.01</v>
      </c>
      <c r="AD227" s="146"/>
      <c r="AE227" s="292"/>
      <c r="AF227" s="292"/>
      <c r="AG227" s="214"/>
      <c r="AH227" s="292"/>
      <c r="AI227" s="292"/>
      <c r="AJ227" s="214"/>
      <c r="AK227" s="118">
        <f t="shared" si="40"/>
        <v>0</v>
      </c>
      <c r="AL227" s="146"/>
      <c r="AM227" s="292"/>
      <c r="AN227" s="292"/>
      <c r="AO227" s="214"/>
      <c r="AP227" s="292"/>
      <c r="AQ227" s="292"/>
      <c r="AR227" s="214"/>
      <c r="AS227" s="118">
        <f t="shared" si="41"/>
        <v>0</v>
      </c>
      <c r="AT227" s="116">
        <f t="shared" si="42"/>
        <v>16600.010000000002</v>
      </c>
      <c r="AU227" s="193" t="s">
        <v>1415</v>
      </c>
      <c r="AV227" s="139" t="s">
        <v>69</v>
      </c>
      <c r="AW227" s="203" t="s">
        <v>790</v>
      </c>
      <c r="AX227" s="203"/>
      <c r="AY227" s="202"/>
    </row>
    <row r="228" spans="1:191" s="618" customFormat="1" ht="95.45" customHeight="1">
      <c r="A228" s="534" t="s">
        <v>1416</v>
      </c>
      <c r="B228" s="605" t="s">
        <v>1417</v>
      </c>
      <c r="C228" s="111" t="s">
        <v>837</v>
      </c>
      <c r="D228" s="111" t="s">
        <v>27</v>
      </c>
      <c r="E228" s="662" t="s">
        <v>1418</v>
      </c>
      <c r="F228" s="214">
        <v>19306</v>
      </c>
      <c r="G228" s="214">
        <v>616444.03333333333</v>
      </c>
      <c r="H228" s="214">
        <v>443388.62999999995</v>
      </c>
      <c r="I228" s="214" t="s">
        <v>2052</v>
      </c>
      <c r="J228" s="214"/>
      <c r="K228" s="214"/>
      <c r="L228" s="214"/>
      <c r="M228" s="663">
        <f>F228+G228+H228+J228</f>
        <v>1079138.6633333333</v>
      </c>
      <c r="N228" s="214">
        <v>19306</v>
      </c>
      <c r="O228" s="214">
        <v>616444.03333333333</v>
      </c>
      <c r="P228" s="214">
        <v>443388.62999999995</v>
      </c>
      <c r="Q228" s="214" t="s">
        <v>2052</v>
      </c>
      <c r="R228" s="214"/>
      <c r="S228" s="214"/>
      <c r="T228" s="214"/>
      <c r="U228" s="663">
        <f>N228+O228+P228+R228</f>
        <v>1079138.6633333333</v>
      </c>
      <c r="V228" s="214">
        <v>19306</v>
      </c>
      <c r="W228" s="214">
        <v>616444.03333333333</v>
      </c>
      <c r="X228" s="214">
        <v>443388.62999999995</v>
      </c>
      <c r="Y228" s="214" t="s">
        <v>2052</v>
      </c>
      <c r="Z228" s="214"/>
      <c r="AA228" s="214"/>
      <c r="AB228" s="214"/>
      <c r="AC228" s="663">
        <f>V228+W228+X228+Z228</f>
        <v>1079138.6633333333</v>
      </c>
      <c r="AD228" s="214">
        <v>60802.59</v>
      </c>
      <c r="AE228" s="664">
        <v>2100723.48</v>
      </c>
      <c r="AF228" s="214">
        <v>4396855.55</v>
      </c>
      <c r="AG228" s="214" t="s">
        <v>2052</v>
      </c>
      <c r="AH228" s="214"/>
      <c r="AI228" s="214"/>
      <c r="AJ228" s="665"/>
      <c r="AK228" s="663">
        <f>AD228+AE228+AF228+AH228</f>
        <v>6558381.6199999992</v>
      </c>
      <c r="AL228" s="214">
        <v>673813</v>
      </c>
      <c r="AM228" s="664">
        <v>21632990.490000002</v>
      </c>
      <c r="AN228" s="214">
        <v>818866</v>
      </c>
      <c r="AO228" s="214" t="s">
        <v>2052</v>
      </c>
      <c r="AP228" s="214"/>
      <c r="AQ228" s="214"/>
      <c r="AR228" s="214"/>
      <c r="AS228" s="663">
        <f>AL228+AM228+AN228+AP228</f>
        <v>23125669.490000002</v>
      </c>
      <c r="AT228" s="666">
        <f>AC228+U228+M228+AK228+AS228</f>
        <v>32921467.100000001</v>
      </c>
      <c r="AU228" s="135" t="s">
        <v>1419</v>
      </c>
      <c r="AV228" s="135" t="s">
        <v>2053</v>
      </c>
      <c r="AW228" s="111" t="s">
        <v>2027</v>
      </c>
      <c r="AX228" s="111"/>
      <c r="AY228" s="111"/>
    </row>
    <row r="229" spans="1:191" s="618" customFormat="1" ht="47.25" customHeight="1">
      <c r="A229" s="695" t="s">
        <v>2054</v>
      </c>
      <c r="B229" s="696"/>
      <c r="C229" s="696"/>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696"/>
      <c r="AE229" s="696"/>
      <c r="AF229" s="696"/>
      <c r="AG229" s="696"/>
      <c r="AH229" s="696"/>
      <c r="AI229" s="696"/>
      <c r="AJ229" s="696"/>
      <c r="AK229" s="696"/>
      <c r="AL229" s="696"/>
      <c r="AM229" s="696"/>
      <c r="AN229" s="696"/>
      <c r="AO229" s="696"/>
      <c r="AP229" s="696"/>
      <c r="AQ229" s="696"/>
      <c r="AR229" s="696"/>
      <c r="AS229" s="696"/>
      <c r="AT229" s="696"/>
      <c r="AU229" s="696"/>
      <c r="AV229" s="696"/>
      <c r="AW229" s="696"/>
      <c r="AX229" s="696"/>
      <c r="AY229" s="697"/>
    </row>
    <row r="230" spans="1:191" s="237" customFormat="1" ht="38.25">
      <c r="A230" s="291" t="s">
        <v>1420</v>
      </c>
      <c r="B230" s="336" t="s">
        <v>1421</v>
      </c>
      <c r="C230" s="111" t="s">
        <v>837</v>
      </c>
      <c r="D230" s="111" t="s">
        <v>27</v>
      </c>
      <c r="E230" s="334" t="s">
        <v>1422</v>
      </c>
      <c r="F230" s="292">
        <v>12087.9</v>
      </c>
      <c r="G230" s="292"/>
      <c r="H230" s="292"/>
      <c r="I230" s="214"/>
      <c r="J230" s="292"/>
      <c r="K230" s="292"/>
      <c r="L230" s="214"/>
      <c r="M230" s="118">
        <f t="shared" si="37"/>
        <v>12087.9</v>
      </c>
      <c r="N230" s="292"/>
      <c r="O230" s="292"/>
      <c r="P230" s="292"/>
      <c r="Q230" s="214"/>
      <c r="R230" s="292"/>
      <c r="S230" s="292"/>
      <c r="T230" s="214"/>
      <c r="U230" s="118">
        <f t="shared" si="38"/>
        <v>0</v>
      </c>
      <c r="V230" s="292"/>
      <c r="W230" s="292"/>
      <c r="X230" s="292"/>
      <c r="Y230" s="214"/>
      <c r="Z230" s="292"/>
      <c r="AA230" s="292"/>
      <c r="AB230" s="214"/>
      <c r="AC230" s="118">
        <f>V230+W230+X230+Z230+AA230</f>
        <v>0</v>
      </c>
      <c r="AD230" s="292"/>
      <c r="AE230" s="292"/>
      <c r="AF230" s="292"/>
      <c r="AG230" s="214"/>
      <c r="AH230" s="292"/>
      <c r="AI230" s="292"/>
      <c r="AJ230" s="214"/>
      <c r="AK230" s="118">
        <f>AD230+AE230+AF230+AH230+AI230</f>
        <v>0</v>
      </c>
      <c r="AL230" s="292"/>
      <c r="AM230" s="292"/>
      <c r="AN230" s="292"/>
      <c r="AO230" s="214"/>
      <c r="AP230" s="292"/>
      <c r="AQ230" s="292"/>
      <c r="AR230" s="214"/>
      <c r="AS230" s="118">
        <f>AL230+AM230+AN230+AP230+AQ230</f>
        <v>0</v>
      </c>
      <c r="AT230" s="116">
        <f t="shared" si="42"/>
        <v>12087.9</v>
      </c>
      <c r="AU230" s="193" t="s">
        <v>607</v>
      </c>
      <c r="AV230" s="139" t="s">
        <v>794</v>
      </c>
      <c r="AW230" s="203" t="s">
        <v>32</v>
      </c>
      <c r="AX230" s="203"/>
      <c r="AY230" s="202"/>
    </row>
    <row r="231" spans="1:191" s="237" customFormat="1" ht="57.75" customHeight="1">
      <c r="A231" s="534" t="s">
        <v>1423</v>
      </c>
      <c r="B231" s="336" t="s">
        <v>1424</v>
      </c>
      <c r="C231" s="111" t="s">
        <v>837</v>
      </c>
      <c r="D231" s="111" t="s">
        <v>27</v>
      </c>
      <c r="E231" s="183" t="s">
        <v>199</v>
      </c>
      <c r="F231" s="214"/>
      <c r="G231" s="214"/>
      <c r="H231" s="214"/>
      <c r="I231" s="214"/>
      <c r="J231" s="214"/>
      <c r="K231" s="214"/>
      <c r="L231" s="214"/>
      <c r="M231" s="184">
        <f t="shared" si="37"/>
        <v>0</v>
      </c>
      <c r="N231" s="214"/>
      <c r="O231" s="214"/>
      <c r="P231" s="214"/>
      <c r="Q231" s="214"/>
      <c r="R231" s="214"/>
      <c r="S231" s="214"/>
      <c r="T231" s="214"/>
      <c r="U231" s="184">
        <f t="shared" si="38"/>
        <v>0</v>
      </c>
      <c r="V231" s="214">
        <v>39000</v>
      </c>
      <c r="W231" s="214"/>
      <c r="X231" s="214"/>
      <c r="Y231" s="214"/>
      <c r="Z231" s="214"/>
      <c r="AA231" s="214"/>
      <c r="AB231" s="214"/>
      <c r="AC231" s="184">
        <f>V231+W231+X231+Z231+AA231</f>
        <v>39000</v>
      </c>
      <c r="AD231" s="214">
        <v>39000</v>
      </c>
      <c r="AE231" s="214"/>
      <c r="AF231" s="214"/>
      <c r="AG231" s="214"/>
      <c r="AH231" s="214"/>
      <c r="AI231" s="214"/>
      <c r="AJ231" s="214"/>
      <c r="AK231" s="184">
        <f>AD231+AE231+AF231+AH231+AI231</f>
        <v>39000</v>
      </c>
      <c r="AL231" s="214"/>
      <c r="AM231" s="214"/>
      <c r="AN231" s="214"/>
      <c r="AO231" s="214"/>
      <c r="AP231" s="214"/>
      <c r="AQ231" s="214"/>
      <c r="AR231" s="214"/>
      <c r="AS231" s="184">
        <f>AL231+AM231+AN231+AP231+AQ231</f>
        <v>0</v>
      </c>
      <c r="AT231" s="116">
        <f t="shared" si="42"/>
        <v>78000</v>
      </c>
      <c r="AU231" s="176" t="s">
        <v>607</v>
      </c>
      <c r="AV231" s="135" t="s">
        <v>734</v>
      </c>
      <c r="AW231" s="111" t="s">
        <v>32</v>
      </c>
      <c r="AX231" s="142" t="s">
        <v>33</v>
      </c>
      <c r="AY231" s="137" t="s">
        <v>183</v>
      </c>
    </row>
    <row r="232" spans="1:191" s="46" customFormat="1" ht="36" customHeight="1">
      <c r="A232" s="695" t="s">
        <v>711</v>
      </c>
      <c r="B232" s="696"/>
      <c r="C232" s="696"/>
      <c r="D232" s="696"/>
      <c r="E232" s="696"/>
      <c r="F232" s="696"/>
      <c r="G232" s="696"/>
      <c r="H232" s="696"/>
      <c r="I232" s="696"/>
      <c r="J232" s="696"/>
      <c r="K232" s="696"/>
      <c r="L232" s="696"/>
      <c r="M232" s="696"/>
      <c r="N232" s="696"/>
      <c r="O232" s="696"/>
      <c r="P232" s="696"/>
      <c r="Q232" s="696"/>
      <c r="R232" s="696"/>
      <c r="S232" s="696"/>
      <c r="T232" s="696"/>
      <c r="U232" s="696"/>
      <c r="V232" s="696"/>
      <c r="W232" s="696"/>
      <c r="X232" s="696"/>
      <c r="Y232" s="696"/>
      <c r="Z232" s="696"/>
      <c r="AA232" s="696"/>
      <c r="AB232" s="696"/>
      <c r="AC232" s="696"/>
      <c r="AD232" s="696"/>
      <c r="AE232" s="696"/>
      <c r="AF232" s="696"/>
      <c r="AG232" s="696"/>
      <c r="AH232" s="696"/>
      <c r="AI232" s="696"/>
      <c r="AJ232" s="696"/>
      <c r="AK232" s="696"/>
      <c r="AL232" s="696"/>
      <c r="AM232" s="696"/>
      <c r="AN232" s="696"/>
      <c r="AO232" s="696"/>
      <c r="AP232" s="696"/>
      <c r="AQ232" s="696"/>
      <c r="AR232" s="696"/>
      <c r="AS232" s="696"/>
      <c r="AT232" s="696"/>
      <c r="AU232" s="696"/>
      <c r="AV232" s="696"/>
      <c r="AW232" s="696"/>
      <c r="AX232" s="696"/>
      <c r="AY232" s="697"/>
    </row>
    <row r="233" spans="1:191" s="599" customFormat="1" ht="82.5" customHeight="1">
      <c r="A233" s="590" t="s">
        <v>1993</v>
      </c>
      <c r="B233" s="608" t="s">
        <v>1994</v>
      </c>
      <c r="C233" s="611" t="s">
        <v>1012</v>
      </c>
      <c r="D233" s="590" t="s">
        <v>37</v>
      </c>
      <c r="E233" s="611" t="s">
        <v>940</v>
      </c>
      <c r="F233" s="594"/>
      <c r="G233" s="594"/>
      <c r="H233" s="594"/>
      <c r="I233" s="594"/>
      <c r="J233" s="594"/>
      <c r="K233" s="594"/>
      <c r="L233" s="594"/>
      <c r="M233" s="594"/>
      <c r="N233" s="594"/>
      <c r="O233" s="594"/>
      <c r="P233" s="594"/>
      <c r="Q233" s="594"/>
      <c r="R233" s="594"/>
      <c r="S233" s="594"/>
      <c r="T233" s="594"/>
      <c r="U233" s="594"/>
      <c r="V233" s="595"/>
      <c r="W233" s="595"/>
      <c r="X233" s="594"/>
      <c r="Y233" s="594"/>
      <c r="Z233" s="594"/>
      <c r="AA233" s="594"/>
      <c r="AB233" s="594"/>
      <c r="AC233" s="595"/>
      <c r="AD233" s="595">
        <v>91600</v>
      </c>
      <c r="AE233" s="595"/>
      <c r="AF233" s="594"/>
      <c r="AG233" s="594"/>
      <c r="AH233" s="594"/>
      <c r="AI233" s="594"/>
      <c r="AJ233" s="594"/>
      <c r="AK233" s="595">
        <f>SUM(AD233:AF233)</f>
        <v>91600</v>
      </c>
      <c r="AL233" s="595"/>
      <c r="AM233" s="595"/>
      <c r="AN233" s="594"/>
      <c r="AO233" s="594"/>
      <c r="AP233" s="594"/>
      <c r="AQ233" s="594"/>
      <c r="AR233" s="594"/>
      <c r="AS233" s="595">
        <f>SUM(AL233:AN233)</f>
        <v>0</v>
      </c>
      <c r="AT233" s="116">
        <f t="shared" si="42"/>
        <v>91600</v>
      </c>
      <c r="AU233" s="162" t="s">
        <v>1995</v>
      </c>
      <c r="AV233" s="596">
        <v>2021</v>
      </c>
      <c r="AW233" s="596" t="s">
        <v>32</v>
      </c>
      <c r="AX233" s="596"/>
      <c r="AY233" s="596"/>
      <c r="AZ233" s="610"/>
      <c r="BA233" s="610"/>
      <c r="BB233" s="610"/>
      <c r="BC233" s="610"/>
      <c r="BD233" s="610"/>
      <c r="BE233" s="610"/>
      <c r="BF233" s="610"/>
      <c r="BG233" s="610"/>
      <c r="BH233" s="610"/>
      <c r="BI233" s="610"/>
      <c r="BJ233" s="610"/>
      <c r="BK233" s="610"/>
      <c r="BL233" s="610"/>
      <c r="BM233" s="610"/>
      <c r="BN233" s="610"/>
      <c r="BO233" s="610"/>
      <c r="BP233" s="610"/>
      <c r="BQ233" s="610"/>
      <c r="BR233" s="610"/>
      <c r="BS233" s="610"/>
      <c r="BT233" s="610"/>
      <c r="BU233" s="610"/>
      <c r="BV233" s="610"/>
      <c r="BW233" s="610"/>
      <c r="BX233" s="610"/>
      <c r="BY233" s="610"/>
      <c r="BZ233" s="610"/>
      <c r="CA233" s="610"/>
      <c r="CB233" s="610"/>
      <c r="CC233" s="610"/>
      <c r="CD233" s="610"/>
      <c r="CE233" s="610"/>
      <c r="CF233" s="610"/>
      <c r="CG233" s="610"/>
      <c r="CH233" s="610"/>
      <c r="CI233" s="610"/>
      <c r="CJ233" s="610"/>
      <c r="CK233" s="610"/>
      <c r="CL233" s="610"/>
      <c r="CM233" s="610"/>
      <c r="CN233" s="610"/>
      <c r="CO233" s="610"/>
      <c r="CP233" s="610"/>
      <c r="CQ233" s="610"/>
      <c r="CR233" s="610"/>
      <c r="CS233" s="610"/>
      <c r="CT233" s="610"/>
      <c r="CU233" s="610"/>
      <c r="CV233" s="610"/>
      <c r="CW233" s="610"/>
      <c r="CX233" s="610"/>
      <c r="CY233" s="610"/>
      <c r="CZ233" s="610"/>
      <c r="DA233" s="610"/>
      <c r="DB233" s="610"/>
      <c r="DC233" s="610"/>
      <c r="DD233" s="610"/>
      <c r="DE233" s="610"/>
      <c r="DF233" s="610"/>
      <c r="DG233" s="610"/>
      <c r="DH233" s="610"/>
      <c r="DI233" s="610"/>
      <c r="DJ233" s="610"/>
      <c r="DK233" s="610"/>
      <c r="DL233" s="610"/>
      <c r="DM233" s="610"/>
      <c r="DN233" s="610"/>
      <c r="DO233" s="610"/>
      <c r="DP233" s="610"/>
      <c r="DQ233" s="610"/>
      <c r="DR233" s="610"/>
      <c r="DS233" s="610"/>
      <c r="DT233" s="610"/>
      <c r="DU233" s="610"/>
      <c r="DV233" s="610"/>
      <c r="DW233" s="610"/>
      <c r="DX233" s="610"/>
      <c r="DY233" s="610"/>
      <c r="DZ233" s="610"/>
      <c r="EA233" s="610"/>
      <c r="EB233" s="610"/>
      <c r="EC233" s="610"/>
      <c r="ED233" s="610"/>
      <c r="EE233" s="610"/>
      <c r="EF233" s="610"/>
      <c r="EG233" s="610"/>
      <c r="EH233" s="610"/>
      <c r="EI233" s="610"/>
      <c r="EJ233" s="610"/>
      <c r="EK233" s="610"/>
      <c r="EL233" s="610"/>
      <c r="EM233" s="610"/>
      <c r="EN233" s="610"/>
      <c r="EO233" s="610"/>
      <c r="EP233" s="610"/>
      <c r="EQ233" s="610"/>
      <c r="ER233" s="610"/>
      <c r="ES233" s="610"/>
      <c r="ET233" s="610"/>
      <c r="EU233" s="610"/>
      <c r="EV233" s="610"/>
      <c r="EW233" s="610"/>
      <c r="EX233" s="610"/>
      <c r="EY233" s="610"/>
      <c r="EZ233" s="610"/>
      <c r="FA233" s="610"/>
      <c r="FB233" s="610"/>
      <c r="FC233" s="610"/>
      <c r="FD233" s="610"/>
      <c r="FE233" s="610"/>
      <c r="FF233" s="610"/>
      <c r="FG233" s="610"/>
      <c r="FH233" s="610"/>
      <c r="FI233" s="610"/>
      <c r="FJ233" s="610"/>
      <c r="FK233" s="610"/>
      <c r="FL233" s="610"/>
      <c r="FM233" s="610"/>
      <c r="FN233" s="610"/>
      <c r="FO233" s="610"/>
      <c r="FP233" s="610"/>
      <c r="FQ233" s="610"/>
      <c r="FR233" s="610"/>
      <c r="FS233" s="610"/>
      <c r="FT233" s="610"/>
      <c r="FU233" s="610"/>
      <c r="FV233" s="610"/>
      <c r="FW233" s="610"/>
      <c r="FX233" s="610"/>
      <c r="FY233" s="610"/>
      <c r="FZ233" s="610"/>
      <c r="GA233" s="610"/>
      <c r="GB233" s="610"/>
      <c r="GC233" s="610"/>
      <c r="GD233" s="610"/>
      <c r="GE233" s="610"/>
      <c r="GF233" s="610"/>
      <c r="GG233" s="610"/>
      <c r="GH233" s="610"/>
      <c r="GI233" s="598"/>
    </row>
    <row r="234" spans="1:191" s="612" customFormat="1" ht="32.1" customHeight="1">
      <c r="A234" s="724" t="s">
        <v>1985</v>
      </c>
      <c r="B234" s="732"/>
      <c r="C234" s="732"/>
      <c r="D234" s="732"/>
      <c r="E234" s="732"/>
      <c r="F234" s="732"/>
      <c r="G234" s="732"/>
      <c r="H234" s="732"/>
      <c r="I234" s="732"/>
      <c r="J234" s="732"/>
      <c r="K234" s="732"/>
      <c r="L234" s="732"/>
      <c r="M234" s="732"/>
      <c r="N234" s="732"/>
      <c r="O234" s="732"/>
      <c r="P234" s="732"/>
      <c r="Q234" s="732"/>
      <c r="R234" s="732"/>
      <c r="S234" s="732"/>
      <c r="T234" s="732"/>
      <c r="U234" s="732"/>
      <c r="V234" s="732"/>
      <c r="W234" s="732"/>
      <c r="X234" s="732"/>
      <c r="Y234" s="732"/>
      <c r="Z234" s="732"/>
      <c r="AA234" s="732"/>
      <c r="AB234" s="732"/>
      <c r="AC234" s="732"/>
      <c r="AD234" s="732"/>
      <c r="AE234" s="732"/>
      <c r="AF234" s="732"/>
      <c r="AG234" s="732"/>
      <c r="AH234" s="732"/>
      <c r="AI234" s="732"/>
      <c r="AJ234" s="732"/>
      <c r="AK234" s="732"/>
      <c r="AL234" s="732"/>
      <c r="AM234" s="732"/>
      <c r="AN234" s="732"/>
      <c r="AO234" s="732"/>
      <c r="AP234" s="732"/>
      <c r="AQ234" s="732"/>
      <c r="AR234" s="732"/>
      <c r="AS234" s="732"/>
      <c r="AT234" s="732"/>
      <c r="AU234" s="732"/>
      <c r="AV234" s="732"/>
      <c r="AW234" s="732"/>
      <c r="AX234" s="732"/>
      <c r="AY234" s="732"/>
    </row>
    <row r="235" spans="1:191" s="46" customFormat="1" ht="15">
      <c r="A235" s="342"/>
      <c r="B235" s="343"/>
      <c r="C235" s="343"/>
      <c r="D235" s="343"/>
      <c r="E235" s="343"/>
      <c r="F235" s="343"/>
      <c r="G235" s="343"/>
      <c r="H235" s="343"/>
      <c r="I235" s="343"/>
      <c r="J235" s="343"/>
      <c r="K235" s="343"/>
      <c r="L235" s="343"/>
      <c r="M235" s="343"/>
      <c r="N235" s="343"/>
      <c r="O235" s="343"/>
      <c r="P235" s="343"/>
      <c r="Q235" s="343"/>
      <c r="R235" s="343"/>
      <c r="S235" s="343"/>
      <c r="T235" s="343"/>
      <c r="U235" s="343"/>
      <c r="V235" s="343"/>
      <c r="W235" s="343"/>
      <c r="X235" s="343"/>
      <c r="Y235" s="343"/>
      <c r="Z235" s="343"/>
      <c r="AA235" s="343"/>
      <c r="AB235" s="343"/>
      <c r="AC235" s="343"/>
      <c r="AD235" s="343"/>
      <c r="AE235" s="343"/>
      <c r="AF235" s="343"/>
      <c r="AG235" s="343"/>
      <c r="AH235" s="343"/>
      <c r="AI235" s="343"/>
      <c r="AJ235" s="343"/>
      <c r="AK235" s="343"/>
      <c r="AL235" s="343"/>
      <c r="AM235" s="343"/>
      <c r="AN235" s="343"/>
      <c r="AO235" s="343"/>
      <c r="AP235" s="343"/>
      <c r="AQ235" s="343"/>
      <c r="AR235" s="343"/>
      <c r="AS235" s="343"/>
      <c r="AT235" s="343"/>
      <c r="AU235" s="343"/>
      <c r="AV235" s="343"/>
      <c r="AW235" s="343"/>
      <c r="AX235" s="343"/>
      <c r="AY235" s="344"/>
    </row>
    <row r="236" spans="1:191" ht="97.9" customHeight="1">
      <c r="A236" s="307"/>
      <c r="B236" s="101" t="s">
        <v>1425</v>
      </c>
      <c r="C236" s="102"/>
      <c r="D236" s="102"/>
      <c r="E236" s="103"/>
      <c r="F236" s="289">
        <f>SUM(F237:F262)</f>
        <v>37732</v>
      </c>
      <c r="G236" s="289">
        <f>SUM(G237:G262)</f>
        <v>0</v>
      </c>
      <c r="H236" s="289">
        <f>SUM(H237:H262)</f>
        <v>0</v>
      </c>
      <c r="I236" s="290"/>
      <c r="J236" s="289">
        <f>SUM(J237:J262)</f>
        <v>0</v>
      </c>
      <c r="K236" s="289">
        <f>SUM(K237:K262)</f>
        <v>0</v>
      </c>
      <c r="L236" s="290"/>
      <c r="M236" s="289">
        <f>SUM(M237:M262)</f>
        <v>37732</v>
      </c>
      <c r="N236" s="289">
        <f>SUM(N237:N262)</f>
        <v>112140</v>
      </c>
      <c r="O236" s="289">
        <f>SUM(O237:O262)</f>
        <v>0</v>
      </c>
      <c r="P236" s="289">
        <f>SUM(P237:P262)</f>
        <v>0</v>
      </c>
      <c r="Q236" s="290"/>
      <c r="R236" s="289">
        <f>SUM(R237:R262)</f>
        <v>0</v>
      </c>
      <c r="S236" s="289">
        <f>SUM(S237:S262)</f>
        <v>0</v>
      </c>
      <c r="T236" s="290"/>
      <c r="U236" s="289">
        <f>SUM(U237:U262)</f>
        <v>112140</v>
      </c>
      <c r="V236" s="289">
        <f>SUM(V237:V262)</f>
        <v>483023.69</v>
      </c>
      <c r="W236" s="289">
        <f>SUM(W237:W262)</f>
        <v>375000</v>
      </c>
      <c r="X236" s="289">
        <f>SUM(X237:X262)</f>
        <v>0</v>
      </c>
      <c r="Y236" s="290"/>
      <c r="Z236" s="289">
        <f>SUM(Z237:Z262)</f>
        <v>0</v>
      </c>
      <c r="AA236" s="289">
        <f>SUM(AA237:AA262)</f>
        <v>0</v>
      </c>
      <c r="AB236" s="290"/>
      <c r="AC236" s="289">
        <f>SUM(AC237:AC262)</f>
        <v>858023.69</v>
      </c>
      <c r="AD236" s="289">
        <f>SUM(AD237:AD262)</f>
        <v>139625.9</v>
      </c>
      <c r="AE236" s="289">
        <f>SUM(AE237:AE262)</f>
        <v>230831.1</v>
      </c>
      <c r="AF236" s="289">
        <f>SUM(AF237:AF262)</f>
        <v>0</v>
      </c>
      <c r="AG236" s="290"/>
      <c r="AH236" s="289">
        <f>SUM(AH237:AH262)</f>
        <v>0</v>
      </c>
      <c r="AI236" s="289">
        <f>SUM(AI237:AI262)</f>
        <v>0</v>
      </c>
      <c r="AJ236" s="290"/>
      <c r="AK236" s="289">
        <f>SUM(AK237:AK262)</f>
        <v>370457</v>
      </c>
      <c r="AL236" s="289">
        <f>SUM(AL237:AL262)</f>
        <v>0</v>
      </c>
      <c r="AM236" s="289">
        <f>SUM(AM237:AM262)</f>
        <v>0</v>
      </c>
      <c r="AN236" s="289">
        <f>SUM(AN237:AN262)</f>
        <v>0</v>
      </c>
      <c r="AO236" s="290"/>
      <c r="AP236" s="289">
        <f>SUM(AP237:AP262)</f>
        <v>0</v>
      </c>
      <c r="AQ236" s="289">
        <f>SUM(AQ237:AQ262)</f>
        <v>0</v>
      </c>
      <c r="AR236" s="290"/>
      <c r="AS236" s="289">
        <f>SUM(AS237:AS262)</f>
        <v>0</v>
      </c>
      <c r="AT236" s="289">
        <f>SUM(AT237:AT262)</f>
        <v>1378352.69</v>
      </c>
      <c r="AU236" s="173"/>
      <c r="AV236" s="107"/>
      <c r="AW236" s="108"/>
      <c r="AX236" s="108"/>
      <c r="AY236" s="108"/>
    </row>
    <row r="237" spans="1:191" s="58" customFormat="1" ht="84" customHeight="1">
      <c r="A237" s="291" t="s">
        <v>1426</v>
      </c>
      <c r="B237" s="345" t="s">
        <v>1427</v>
      </c>
      <c r="C237" s="111" t="s">
        <v>1428</v>
      </c>
      <c r="D237" s="111" t="s">
        <v>40</v>
      </c>
      <c r="E237" s="314" t="s">
        <v>832</v>
      </c>
      <c r="F237" s="292">
        <v>31232</v>
      </c>
      <c r="G237" s="292"/>
      <c r="H237" s="292"/>
      <c r="I237" s="214"/>
      <c r="J237" s="292"/>
      <c r="K237" s="292"/>
      <c r="L237" s="214"/>
      <c r="M237" s="118">
        <f t="shared" ref="M237:M254" si="43">F237+G237+H237+J237+K237</f>
        <v>31232</v>
      </c>
      <c r="N237" s="297"/>
      <c r="O237" s="292"/>
      <c r="P237" s="292"/>
      <c r="Q237" s="214"/>
      <c r="R237" s="292"/>
      <c r="S237" s="292"/>
      <c r="T237" s="214"/>
      <c r="U237" s="118">
        <f t="shared" ref="U237:U254" si="44">N237+P237+R237+S237</f>
        <v>0</v>
      </c>
      <c r="V237" s="297"/>
      <c r="W237" s="292"/>
      <c r="X237" s="292"/>
      <c r="Y237" s="214"/>
      <c r="Z237" s="292"/>
      <c r="AA237" s="292"/>
      <c r="AB237" s="214"/>
      <c r="AC237" s="118">
        <f t="shared" ref="AC237:AC254" si="45">V237+W237+X237+Z237+AA237</f>
        <v>0</v>
      </c>
      <c r="AD237" s="297"/>
      <c r="AE237" s="292"/>
      <c r="AF237" s="292"/>
      <c r="AG237" s="214"/>
      <c r="AH237" s="292"/>
      <c r="AI237" s="292"/>
      <c r="AJ237" s="214"/>
      <c r="AK237" s="118">
        <f t="shared" ref="AK237:AK254" si="46">AD237+AE237+AF237+AH237+AI237</f>
        <v>0</v>
      </c>
      <c r="AL237" s="297"/>
      <c r="AM237" s="292"/>
      <c r="AN237" s="292"/>
      <c r="AO237" s="214"/>
      <c r="AP237" s="292"/>
      <c r="AQ237" s="292"/>
      <c r="AR237" s="214"/>
      <c r="AS237" s="118">
        <f t="shared" ref="AS237:AS254" si="47">AL237+AM237+AN237+AP237+AQ237</f>
        <v>0</v>
      </c>
      <c r="AT237" s="116">
        <f t="shared" ref="AT237:AT264" si="48">AC237+U237+M237+AK237+AS237</f>
        <v>31232</v>
      </c>
      <c r="AU237" s="346" t="s">
        <v>1429</v>
      </c>
      <c r="AV237" s="139" t="s">
        <v>794</v>
      </c>
      <c r="AW237" s="203" t="s">
        <v>1430</v>
      </c>
      <c r="AX237" s="142"/>
      <c r="AY237" s="137"/>
    </row>
    <row r="238" spans="1:191" s="70" customFormat="1" ht="71.45" customHeight="1">
      <c r="A238" s="295" t="s">
        <v>1431</v>
      </c>
      <c r="B238" s="347" t="s">
        <v>1432</v>
      </c>
      <c r="C238" s="125" t="s">
        <v>1428</v>
      </c>
      <c r="D238" s="125" t="s">
        <v>40</v>
      </c>
      <c r="E238" s="126" t="s">
        <v>894</v>
      </c>
      <c r="F238" s="297"/>
      <c r="G238" s="297"/>
      <c r="H238" s="297"/>
      <c r="I238" s="268"/>
      <c r="J238" s="297"/>
      <c r="K238" s="297"/>
      <c r="L238" s="268"/>
      <c r="M238" s="118">
        <f t="shared" si="43"/>
        <v>0</v>
      </c>
      <c r="N238" s="297">
        <v>20000</v>
      </c>
      <c r="O238" s="297"/>
      <c r="P238" s="297"/>
      <c r="Q238" s="268"/>
      <c r="R238" s="297"/>
      <c r="S238" s="297"/>
      <c r="T238" s="268"/>
      <c r="U238" s="118">
        <f t="shared" si="44"/>
        <v>20000</v>
      </c>
      <c r="V238" s="297"/>
      <c r="W238" s="297"/>
      <c r="X238" s="297"/>
      <c r="Y238" s="268"/>
      <c r="Z238" s="297"/>
      <c r="AA238" s="297"/>
      <c r="AB238" s="268"/>
      <c r="AC238" s="118">
        <f t="shared" si="45"/>
        <v>0</v>
      </c>
      <c r="AD238" s="297"/>
      <c r="AE238" s="297"/>
      <c r="AF238" s="297"/>
      <c r="AG238" s="268"/>
      <c r="AH238" s="297"/>
      <c r="AI238" s="297"/>
      <c r="AJ238" s="268"/>
      <c r="AK238" s="118">
        <f t="shared" si="46"/>
        <v>0</v>
      </c>
      <c r="AL238" s="297"/>
      <c r="AM238" s="297"/>
      <c r="AN238" s="297"/>
      <c r="AO238" s="268"/>
      <c r="AP238" s="297"/>
      <c r="AQ238" s="297"/>
      <c r="AR238" s="268"/>
      <c r="AS238" s="118">
        <f t="shared" si="47"/>
        <v>0</v>
      </c>
      <c r="AT238" s="116">
        <f t="shared" si="48"/>
        <v>20000</v>
      </c>
      <c r="AU238" s="348" t="s">
        <v>1432</v>
      </c>
      <c r="AV238" s="139" t="s">
        <v>794</v>
      </c>
      <c r="AW238" s="299" t="s">
        <v>898</v>
      </c>
      <c r="AX238" s="171"/>
      <c r="AY238" s="122"/>
    </row>
    <row r="239" spans="1:191" s="70" customFormat="1" ht="51" customHeight="1">
      <c r="A239" s="295" t="s">
        <v>1433</v>
      </c>
      <c r="B239" s="349" t="s">
        <v>1434</v>
      </c>
      <c r="C239" s="172" t="s">
        <v>1428</v>
      </c>
      <c r="D239" s="172" t="s">
        <v>40</v>
      </c>
      <c r="E239" s="126" t="s">
        <v>894</v>
      </c>
      <c r="F239" s="297"/>
      <c r="G239" s="297"/>
      <c r="H239" s="297"/>
      <c r="I239" s="268"/>
      <c r="J239" s="297"/>
      <c r="K239" s="297"/>
      <c r="L239" s="268"/>
      <c r="M239" s="118">
        <f t="shared" si="43"/>
        <v>0</v>
      </c>
      <c r="N239" s="297">
        <v>20000</v>
      </c>
      <c r="O239" s="297"/>
      <c r="P239" s="297"/>
      <c r="Q239" s="268"/>
      <c r="R239" s="297"/>
      <c r="S239" s="297"/>
      <c r="T239" s="268"/>
      <c r="U239" s="118">
        <f t="shared" si="44"/>
        <v>20000</v>
      </c>
      <c r="V239" s="297"/>
      <c r="W239" s="297"/>
      <c r="X239" s="297"/>
      <c r="Y239" s="268"/>
      <c r="Z239" s="297"/>
      <c r="AA239" s="297"/>
      <c r="AB239" s="268"/>
      <c r="AC239" s="118">
        <f t="shared" si="45"/>
        <v>0</v>
      </c>
      <c r="AD239" s="297"/>
      <c r="AE239" s="297"/>
      <c r="AF239" s="297"/>
      <c r="AG239" s="268"/>
      <c r="AH239" s="297"/>
      <c r="AI239" s="297"/>
      <c r="AJ239" s="268"/>
      <c r="AK239" s="118">
        <f t="shared" si="46"/>
        <v>0</v>
      </c>
      <c r="AL239" s="297"/>
      <c r="AM239" s="297"/>
      <c r="AN239" s="297"/>
      <c r="AO239" s="268"/>
      <c r="AP239" s="297"/>
      <c r="AQ239" s="297"/>
      <c r="AR239" s="268"/>
      <c r="AS239" s="118">
        <f t="shared" si="47"/>
        <v>0</v>
      </c>
      <c r="AT239" s="116">
        <f t="shared" si="48"/>
        <v>20000</v>
      </c>
      <c r="AU239" s="350" t="s">
        <v>1434</v>
      </c>
      <c r="AV239" s="139" t="s">
        <v>794</v>
      </c>
      <c r="AW239" s="299" t="s">
        <v>898</v>
      </c>
      <c r="AX239" s="171"/>
      <c r="AY239" s="122"/>
    </row>
    <row r="240" spans="1:191" s="70" customFormat="1" ht="51" customHeight="1">
      <c r="A240" s="291" t="s">
        <v>1435</v>
      </c>
      <c r="B240" s="345" t="s">
        <v>1436</v>
      </c>
      <c r="C240" s="144" t="s">
        <v>1428</v>
      </c>
      <c r="D240" s="111" t="s">
        <v>40</v>
      </c>
      <c r="E240" s="112" t="s">
        <v>1027</v>
      </c>
      <c r="F240" s="292">
        <v>5000</v>
      </c>
      <c r="G240" s="214"/>
      <c r="H240" s="214"/>
      <c r="I240" s="214"/>
      <c r="J240" s="214"/>
      <c r="K240" s="214"/>
      <c r="L240" s="214"/>
      <c r="M240" s="118">
        <f t="shared" si="43"/>
        <v>5000</v>
      </c>
      <c r="N240" s="292"/>
      <c r="O240" s="214"/>
      <c r="P240" s="214"/>
      <c r="Q240" s="214"/>
      <c r="R240" s="214"/>
      <c r="S240" s="214"/>
      <c r="T240" s="214"/>
      <c r="U240" s="118">
        <f t="shared" si="44"/>
        <v>0</v>
      </c>
      <c r="V240" s="292"/>
      <c r="W240" s="214"/>
      <c r="X240" s="214"/>
      <c r="Y240" s="214"/>
      <c r="Z240" s="214"/>
      <c r="AA240" s="214"/>
      <c r="AB240" s="214"/>
      <c r="AC240" s="118">
        <f t="shared" si="45"/>
        <v>0</v>
      </c>
      <c r="AD240" s="292"/>
      <c r="AE240" s="214"/>
      <c r="AF240" s="214"/>
      <c r="AG240" s="214"/>
      <c r="AH240" s="214"/>
      <c r="AI240" s="214"/>
      <c r="AJ240" s="214"/>
      <c r="AK240" s="118">
        <f t="shared" si="46"/>
        <v>0</v>
      </c>
      <c r="AL240" s="292"/>
      <c r="AM240" s="214"/>
      <c r="AN240" s="214"/>
      <c r="AO240" s="214"/>
      <c r="AP240" s="214"/>
      <c r="AQ240" s="214"/>
      <c r="AR240" s="214"/>
      <c r="AS240" s="118">
        <f t="shared" si="47"/>
        <v>0</v>
      </c>
      <c r="AT240" s="116">
        <f t="shared" si="48"/>
        <v>5000</v>
      </c>
      <c r="AU240" s="346" t="s">
        <v>1437</v>
      </c>
      <c r="AV240" s="139" t="s">
        <v>794</v>
      </c>
      <c r="AW240" s="111" t="s">
        <v>1438</v>
      </c>
      <c r="AX240" s="203"/>
      <c r="AY240" s="202"/>
    </row>
    <row r="241" spans="1:51" s="70" customFormat="1" ht="45">
      <c r="A241" s="291" t="s">
        <v>1439</v>
      </c>
      <c r="B241" s="345" t="s">
        <v>1440</v>
      </c>
      <c r="C241" s="144" t="s">
        <v>1428</v>
      </c>
      <c r="D241" s="111" t="s">
        <v>37</v>
      </c>
      <c r="E241" s="129" t="s">
        <v>881</v>
      </c>
      <c r="F241" s="292"/>
      <c r="G241" s="292"/>
      <c r="H241" s="292"/>
      <c r="I241" s="214"/>
      <c r="J241" s="292"/>
      <c r="K241" s="292"/>
      <c r="L241" s="214"/>
      <c r="M241" s="118">
        <f t="shared" si="43"/>
        <v>0</v>
      </c>
      <c r="N241" s="292"/>
      <c r="O241" s="292"/>
      <c r="P241" s="292"/>
      <c r="Q241" s="214"/>
      <c r="R241" s="292"/>
      <c r="S241" s="292"/>
      <c r="T241" s="214"/>
      <c r="U241" s="118">
        <f t="shared" si="44"/>
        <v>0</v>
      </c>
      <c r="V241" s="292">
        <v>15000</v>
      </c>
      <c r="W241" s="292"/>
      <c r="X241" s="292"/>
      <c r="Y241" s="214"/>
      <c r="Z241" s="292"/>
      <c r="AA241" s="292"/>
      <c r="AB241" s="214"/>
      <c r="AC241" s="118">
        <f t="shared" si="45"/>
        <v>15000</v>
      </c>
      <c r="AD241" s="292"/>
      <c r="AE241" s="292"/>
      <c r="AF241" s="292"/>
      <c r="AG241" s="214"/>
      <c r="AH241" s="292"/>
      <c r="AI241" s="292"/>
      <c r="AJ241" s="214"/>
      <c r="AK241" s="118">
        <f t="shared" si="46"/>
        <v>0</v>
      </c>
      <c r="AL241" s="292"/>
      <c r="AM241" s="292"/>
      <c r="AN241" s="292"/>
      <c r="AO241" s="214"/>
      <c r="AP241" s="292"/>
      <c r="AQ241" s="292"/>
      <c r="AR241" s="214"/>
      <c r="AS241" s="118">
        <f t="shared" si="47"/>
        <v>0</v>
      </c>
      <c r="AT241" s="116">
        <f t="shared" si="48"/>
        <v>15000</v>
      </c>
      <c r="AU241" s="346" t="s">
        <v>1440</v>
      </c>
      <c r="AV241" s="351" t="s">
        <v>734</v>
      </c>
      <c r="AW241" s="352" t="s">
        <v>882</v>
      </c>
      <c r="AX241" s="142" t="s">
        <v>33</v>
      </c>
      <c r="AY241" s="137" t="s">
        <v>183</v>
      </c>
    </row>
    <row r="242" spans="1:51" s="70" customFormat="1" ht="45">
      <c r="A242" s="291" t="s">
        <v>1441</v>
      </c>
      <c r="B242" s="345" t="s">
        <v>1442</v>
      </c>
      <c r="C242" s="144" t="s">
        <v>1443</v>
      </c>
      <c r="D242" s="111" t="s">
        <v>37</v>
      </c>
      <c r="E242" s="112" t="s">
        <v>872</v>
      </c>
      <c r="F242" s="292"/>
      <c r="G242" s="292"/>
      <c r="H242" s="292"/>
      <c r="I242" s="214"/>
      <c r="J242" s="292"/>
      <c r="K242" s="292"/>
      <c r="L242" s="214"/>
      <c r="M242" s="118">
        <f t="shared" si="43"/>
        <v>0</v>
      </c>
      <c r="N242" s="292">
        <v>2000</v>
      </c>
      <c r="O242" s="292"/>
      <c r="P242" s="292"/>
      <c r="Q242" s="214"/>
      <c r="R242" s="292"/>
      <c r="S242" s="292"/>
      <c r="T242" s="214"/>
      <c r="U242" s="118">
        <f t="shared" si="44"/>
        <v>2000</v>
      </c>
      <c r="V242" s="292"/>
      <c r="W242" s="292"/>
      <c r="X242" s="292"/>
      <c r="Y242" s="214"/>
      <c r="Z242" s="292"/>
      <c r="AA242" s="292"/>
      <c r="AB242" s="214"/>
      <c r="AC242" s="118">
        <f t="shared" si="45"/>
        <v>0</v>
      </c>
      <c r="AD242" s="292"/>
      <c r="AE242" s="292"/>
      <c r="AF242" s="292"/>
      <c r="AG242" s="214"/>
      <c r="AH242" s="292"/>
      <c r="AI242" s="292"/>
      <c r="AJ242" s="214"/>
      <c r="AK242" s="118">
        <f t="shared" si="46"/>
        <v>0</v>
      </c>
      <c r="AL242" s="292"/>
      <c r="AM242" s="292"/>
      <c r="AN242" s="292"/>
      <c r="AO242" s="214"/>
      <c r="AP242" s="292"/>
      <c r="AQ242" s="292"/>
      <c r="AR242" s="214"/>
      <c r="AS242" s="118">
        <f t="shared" si="47"/>
        <v>0</v>
      </c>
      <c r="AT242" s="116">
        <f t="shared" si="48"/>
        <v>2000</v>
      </c>
      <c r="AU242" s="176" t="s">
        <v>1444</v>
      </c>
      <c r="AV242" s="139" t="s">
        <v>204</v>
      </c>
      <c r="AW242" s="203" t="s">
        <v>873</v>
      </c>
      <c r="AX242" s="142" t="s">
        <v>33</v>
      </c>
      <c r="AY242" s="137" t="s">
        <v>183</v>
      </c>
    </row>
    <row r="243" spans="1:51" s="70" customFormat="1" ht="51">
      <c r="A243" s="291" t="s">
        <v>1445</v>
      </c>
      <c r="B243" s="345" t="s">
        <v>1446</v>
      </c>
      <c r="C243" s="144" t="s">
        <v>1428</v>
      </c>
      <c r="D243" s="111" t="s">
        <v>37</v>
      </c>
      <c r="E243" s="112" t="s">
        <v>867</v>
      </c>
      <c r="F243" s="292"/>
      <c r="G243" s="292"/>
      <c r="H243" s="292"/>
      <c r="I243" s="214"/>
      <c r="J243" s="292"/>
      <c r="K243" s="292"/>
      <c r="L243" s="214"/>
      <c r="M243" s="118">
        <f t="shared" si="43"/>
        <v>0</v>
      </c>
      <c r="N243" s="292">
        <v>27000</v>
      </c>
      <c r="O243" s="292"/>
      <c r="P243" s="292"/>
      <c r="Q243" s="214"/>
      <c r="R243" s="292"/>
      <c r="S243" s="292"/>
      <c r="T243" s="214"/>
      <c r="U243" s="118">
        <f t="shared" si="44"/>
        <v>27000</v>
      </c>
      <c r="V243" s="292"/>
      <c r="W243" s="292"/>
      <c r="X243" s="292"/>
      <c r="Y243" s="214"/>
      <c r="Z243" s="292"/>
      <c r="AA243" s="292"/>
      <c r="AB243" s="214"/>
      <c r="AC243" s="118">
        <f t="shared" si="45"/>
        <v>0</v>
      </c>
      <c r="AD243" s="292"/>
      <c r="AE243" s="292"/>
      <c r="AF243" s="292"/>
      <c r="AG243" s="214"/>
      <c r="AH243" s="292"/>
      <c r="AI243" s="292"/>
      <c r="AJ243" s="214"/>
      <c r="AK243" s="118">
        <f t="shared" si="46"/>
        <v>0</v>
      </c>
      <c r="AL243" s="292"/>
      <c r="AM243" s="292"/>
      <c r="AN243" s="292"/>
      <c r="AO243" s="214"/>
      <c r="AP243" s="292"/>
      <c r="AQ243" s="292"/>
      <c r="AR243" s="214"/>
      <c r="AS243" s="118">
        <f t="shared" si="47"/>
        <v>0</v>
      </c>
      <c r="AT243" s="116">
        <f t="shared" si="48"/>
        <v>27000</v>
      </c>
      <c r="AU243" s="176" t="s">
        <v>1447</v>
      </c>
      <c r="AV243" s="139" t="s">
        <v>204</v>
      </c>
      <c r="AW243" s="203" t="s">
        <v>869</v>
      </c>
      <c r="AX243" s="142" t="s">
        <v>33</v>
      </c>
      <c r="AY243" s="137" t="s">
        <v>183</v>
      </c>
    </row>
    <row r="244" spans="1:51" s="70" customFormat="1" ht="51">
      <c r="A244" s="291" t="s">
        <v>1448</v>
      </c>
      <c r="B244" s="345" t="s">
        <v>1449</v>
      </c>
      <c r="C244" s="144" t="s">
        <v>1428</v>
      </c>
      <c r="D244" s="111" t="s">
        <v>37</v>
      </c>
      <c r="E244" s="112" t="s">
        <v>867</v>
      </c>
      <c r="F244" s="292">
        <v>1500</v>
      </c>
      <c r="G244" s="292"/>
      <c r="H244" s="292"/>
      <c r="I244" s="214"/>
      <c r="J244" s="292"/>
      <c r="K244" s="292"/>
      <c r="L244" s="214"/>
      <c r="M244" s="118">
        <f t="shared" si="43"/>
        <v>1500</v>
      </c>
      <c r="N244" s="292">
        <v>5000</v>
      </c>
      <c r="O244" s="292"/>
      <c r="P244" s="292"/>
      <c r="Q244" s="214"/>
      <c r="R244" s="292"/>
      <c r="S244" s="292"/>
      <c r="T244" s="214"/>
      <c r="U244" s="118">
        <f t="shared" si="44"/>
        <v>5000</v>
      </c>
      <c r="V244" s="292">
        <v>6000</v>
      </c>
      <c r="W244" s="292"/>
      <c r="X244" s="292"/>
      <c r="Y244" s="214"/>
      <c r="Z244" s="292"/>
      <c r="AA244" s="292"/>
      <c r="AB244" s="214"/>
      <c r="AC244" s="118">
        <f t="shared" si="45"/>
        <v>6000</v>
      </c>
      <c r="AD244" s="292"/>
      <c r="AE244" s="292"/>
      <c r="AF244" s="292"/>
      <c r="AG244" s="214"/>
      <c r="AH244" s="292"/>
      <c r="AI244" s="292"/>
      <c r="AJ244" s="214"/>
      <c r="AK244" s="118">
        <f t="shared" si="46"/>
        <v>0</v>
      </c>
      <c r="AL244" s="292"/>
      <c r="AM244" s="292"/>
      <c r="AN244" s="292"/>
      <c r="AO244" s="214"/>
      <c r="AP244" s="292"/>
      <c r="AQ244" s="292"/>
      <c r="AR244" s="214"/>
      <c r="AS244" s="118">
        <f t="shared" si="47"/>
        <v>0</v>
      </c>
      <c r="AT244" s="116">
        <f t="shared" si="48"/>
        <v>12500</v>
      </c>
      <c r="AU244" s="210" t="s">
        <v>1450</v>
      </c>
      <c r="AV244" s="139" t="s">
        <v>69</v>
      </c>
      <c r="AW244" s="203" t="s">
        <v>869</v>
      </c>
      <c r="AX244" s="203"/>
      <c r="AY244" s="202"/>
    </row>
    <row r="245" spans="1:51" s="70" customFormat="1" ht="51">
      <c r="A245" s="291" t="s">
        <v>1451</v>
      </c>
      <c r="B245" s="127" t="s">
        <v>1452</v>
      </c>
      <c r="C245" s="144" t="s">
        <v>1428</v>
      </c>
      <c r="D245" s="111" t="s">
        <v>37</v>
      </c>
      <c r="E245" s="112" t="s">
        <v>1027</v>
      </c>
      <c r="F245" s="292"/>
      <c r="G245" s="292"/>
      <c r="H245" s="292"/>
      <c r="I245" s="214"/>
      <c r="J245" s="292"/>
      <c r="K245" s="292"/>
      <c r="L245" s="214"/>
      <c r="M245" s="118">
        <f t="shared" si="43"/>
        <v>0</v>
      </c>
      <c r="N245" s="292">
        <v>4500</v>
      </c>
      <c r="O245" s="292"/>
      <c r="P245" s="292"/>
      <c r="Q245" s="214"/>
      <c r="R245" s="292"/>
      <c r="S245" s="292"/>
      <c r="T245" s="214"/>
      <c r="U245" s="118">
        <f t="shared" si="44"/>
        <v>4500</v>
      </c>
      <c r="V245" s="292">
        <v>4500</v>
      </c>
      <c r="W245" s="292"/>
      <c r="X245" s="292"/>
      <c r="Y245" s="214"/>
      <c r="Z245" s="292"/>
      <c r="AA245" s="292"/>
      <c r="AB245" s="214"/>
      <c r="AC245" s="118">
        <f t="shared" si="45"/>
        <v>4500</v>
      </c>
      <c r="AD245" s="292"/>
      <c r="AE245" s="292"/>
      <c r="AF245" s="292"/>
      <c r="AG245" s="214"/>
      <c r="AH245" s="292"/>
      <c r="AI245" s="292"/>
      <c r="AJ245" s="214"/>
      <c r="AK245" s="118">
        <f t="shared" si="46"/>
        <v>0</v>
      </c>
      <c r="AL245" s="292"/>
      <c r="AM245" s="292"/>
      <c r="AN245" s="292"/>
      <c r="AO245" s="214"/>
      <c r="AP245" s="292"/>
      <c r="AQ245" s="292"/>
      <c r="AR245" s="214"/>
      <c r="AS245" s="118">
        <f t="shared" si="47"/>
        <v>0</v>
      </c>
      <c r="AT245" s="116">
        <f t="shared" si="48"/>
        <v>9000</v>
      </c>
      <c r="AU245" s="176" t="s">
        <v>1453</v>
      </c>
      <c r="AV245" s="139" t="s">
        <v>93</v>
      </c>
      <c r="AW245" s="203" t="s">
        <v>347</v>
      </c>
      <c r="AX245" s="142" t="s">
        <v>33</v>
      </c>
      <c r="AY245" s="137" t="s">
        <v>183</v>
      </c>
    </row>
    <row r="246" spans="1:51" s="70" customFormat="1" ht="45">
      <c r="A246" s="291" t="s">
        <v>1454</v>
      </c>
      <c r="B246" s="336" t="s">
        <v>1455</v>
      </c>
      <c r="C246" s="144" t="s">
        <v>1428</v>
      </c>
      <c r="D246" s="111" t="s">
        <v>37</v>
      </c>
      <c r="E246" s="112" t="s">
        <v>1027</v>
      </c>
      <c r="F246" s="292"/>
      <c r="G246" s="292"/>
      <c r="H246" s="292"/>
      <c r="I246" s="214"/>
      <c r="J246" s="292"/>
      <c r="K246" s="292"/>
      <c r="L246" s="214"/>
      <c r="M246" s="118">
        <f t="shared" si="43"/>
        <v>0</v>
      </c>
      <c r="N246" s="292">
        <v>15000</v>
      </c>
      <c r="O246" s="292"/>
      <c r="P246" s="292"/>
      <c r="Q246" s="214"/>
      <c r="R246" s="292"/>
      <c r="S246" s="292"/>
      <c r="T246" s="214"/>
      <c r="U246" s="118">
        <f t="shared" si="44"/>
        <v>15000</v>
      </c>
      <c r="V246" s="292">
        <v>15000</v>
      </c>
      <c r="W246" s="292"/>
      <c r="X246" s="292"/>
      <c r="Y246" s="214"/>
      <c r="Z246" s="292"/>
      <c r="AA246" s="292"/>
      <c r="AB246" s="214"/>
      <c r="AC246" s="118">
        <f t="shared" si="45"/>
        <v>15000</v>
      </c>
      <c r="AD246" s="292"/>
      <c r="AE246" s="292"/>
      <c r="AF246" s="292"/>
      <c r="AG246" s="214"/>
      <c r="AH246" s="292"/>
      <c r="AI246" s="292"/>
      <c r="AJ246" s="214"/>
      <c r="AK246" s="118">
        <f t="shared" si="46"/>
        <v>0</v>
      </c>
      <c r="AL246" s="292"/>
      <c r="AM246" s="292"/>
      <c r="AN246" s="292"/>
      <c r="AO246" s="214"/>
      <c r="AP246" s="292"/>
      <c r="AQ246" s="292"/>
      <c r="AR246" s="214"/>
      <c r="AS246" s="118">
        <f t="shared" si="47"/>
        <v>0</v>
      </c>
      <c r="AT246" s="116">
        <f t="shared" si="48"/>
        <v>30000</v>
      </c>
      <c r="AU246" s="168" t="s">
        <v>1456</v>
      </c>
      <c r="AV246" s="139" t="s">
        <v>93</v>
      </c>
      <c r="AW246" s="203" t="s">
        <v>347</v>
      </c>
      <c r="AX246" s="142" t="s">
        <v>33</v>
      </c>
      <c r="AY246" s="137" t="s">
        <v>183</v>
      </c>
    </row>
    <row r="247" spans="1:51" s="70" customFormat="1" ht="45">
      <c r="A247" s="291" t="s">
        <v>1457</v>
      </c>
      <c r="B247" s="127" t="s">
        <v>1458</v>
      </c>
      <c r="C247" s="144" t="s">
        <v>1443</v>
      </c>
      <c r="D247" s="111" t="s">
        <v>37</v>
      </c>
      <c r="E247" s="112" t="s">
        <v>1027</v>
      </c>
      <c r="F247" s="292"/>
      <c r="G247" s="292"/>
      <c r="H247" s="292"/>
      <c r="I247" s="214"/>
      <c r="J247" s="292"/>
      <c r="K247" s="292"/>
      <c r="L247" s="214"/>
      <c r="M247" s="118">
        <f t="shared" si="43"/>
        <v>0</v>
      </c>
      <c r="N247" s="292">
        <v>6000</v>
      </c>
      <c r="O247" s="292"/>
      <c r="P247" s="292"/>
      <c r="Q247" s="214"/>
      <c r="R247" s="292"/>
      <c r="S247" s="292"/>
      <c r="T247" s="214"/>
      <c r="U247" s="118">
        <f t="shared" si="44"/>
        <v>6000</v>
      </c>
      <c r="V247" s="292">
        <v>6000</v>
      </c>
      <c r="W247" s="292"/>
      <c r="X247" s="292"/>
      <c r="Y247" s="214"/>
      <c r="Z247" s="292"/>
      <c r="AA247" s="292"/>
      <c r="AB247" s="214"/>
      <c r="AC247" s="118">
        <f t="shared" si="45"/>
        <v>6000</v>
      </c>
      <c r="AD247" s="292"/>
      <c r="AE247" s="292"/>
      <c r="AF247" s="292"/>
      <c r="AG247" s="214"/>
      <c r="AH247" s="292"/>
      <c r="AI247" s="292"/>
      <c r="AJ247" s="214"/>
      <c r="AK247" s="118">
        <f t="shared" si="46"/>
        <v>0</v>
      </c>
      <c r="AL247" s="292"/>
      <c r="AM247" s="292"/>
      <c r="AN247" s="292"/>
      <c r="AO247" s="214"/>
      <c r="AP247" s="292"/>
      <c r="AQ247" s="292"/>
      <c r="AR247" s="214"/>
      <c r="AS247" s="118">
        <f t="shared" si="47"/>
        <v>0</v>
      </c>
      <c r="AT247" s="116">
        <f t="shared" si="48"/>
        <v>12000</v>
      </c>
      <c r="AU247" s="176" t="s">
        <v>1459</v>
      </c>
      <c r="AV247" s="139" t="s">
        <v>93</v>
      </c>
      <c r="AW247" s="203" t="s">
        <v>347</v>
      </c>
      <c r="AX247" s="142" t="s">
        <v>33</v>
      </c>
      <c r="AY247" s="137" t="s">
        <v>183</v>
      </c>
    </row>
    <row r="248" spans="1:51" s="70" customFormat="1" ht="51" customHeight="1">
      <c r="A248" s="291" t="s">
        <v>1460</v>
      </c>
      <c r="B248" s="127" t="s">
        <v>1461</v>
      </c>
      <c r="C248" s="144" t="s">
        <v>1428</v>
      </c>
      <c r="D248" s="111" t="s">
        <v>37</v>
      </c>
      <c r="E248" s="112" t="s">
        <v>821</v>
      </c>
      <c r="F248" s="292"/>
      <c r="G248" s="292"/>
      <c r="H248" s="292"/>
      <c r="I248" s="214"/>
      <c r="J248" s="292"/>
      <c r="K248" s="292"/>
      <c r="L248" s="214"/>
      <c r="M248" s="118">
        <f t="shared" si="43"/>
        <v>0</v>
      </c>
      <c r="N248" s="292">
        <v>2500</v>
      </c>
      <c r="O248" s="292"/>
      <c r="P248" s="292"/>
      <c r="Q248" s="214"/>
      <c r="R248" s="292"/>
      <c r="S248" s="292"/>
      <c r="T248" s="214"/>
      <c r="U248" s="118">
        <f t="shared" si="44"/>
        <v>2500</v>
      </c>
      <c r="V248" s="292">
        <v>3800</v>
      </c>
      <c r="W248" s="292"/>
      <c r="X248" s="292"/>
      <c r="Y248" s="214"/>
      <c r="Z248" s="292"/>
      <c r="AA248" s="292"/>
      <c r="AB248" s="214"/>
      <c r="AC248" s="118">
        <f t="shared" si="45"/>
        <v>3800</v>
      </c>
      <c r="AD248" s="292"/>
      <c r="AE248" s="292"/>
      <c r="AF248" s="292"/>
      <c r="AG248" s="214"/>
      <c r="AH248" s="292"/>
      <c r="AI248" s="292"/>
      <c r="AJ248" s="214"/>
      <c r="AK248" s="118">
        <f t="shared" si="46"/>
        <v>0</v>
      </c>
      <c r="AL248" s="292"/>
      <c r="AM248" s="292"/>
      <c r="AN248" s="292"/>
      <c r="AO248" s="214"/>
      <c r="AP248" s="292"/>
      <c r="AQ248" s="292"/>
      <c r="AR248" s="214"/>
      <c r="AS248" s="118">
        <f t="shared" si="47"/>
        <v>0</v>
      </c>
      <c r="AT248" s="116">
        <f t="shared" si="48"/>
        <v>6300</v>
      </c>
      <c r="AU248" s="176" t="s">
        <v>1462</v>
      </c>
      <c r="AV248" s="139" t="s">
        <v>158</v>
      </c>
      <c r="AW248" s="203" t="s">
        <v>823</v>
      </c>
      <c r="AX248" s="203"/>
      <c r="AY248" s="202"/>
    </row>
    <row r="249" spans="1:51" s="70" customFormat="1" ht="51">
      <c r="A249" s="291" t="s">
        <v>1463</v>
      </c>
      <c r="B249" s="127" t="s">
        <v>1464</v>
      </c>
      <c r="C249" s="144" t="s">
        <v>1465</v>
      </c>
      <c r="D249" s="111" t="s">
        <v>37</v>
      </c>
      <c r="E249" s="112" t="s">
        <v>798</v>
      </c>
      <c r="F249" s="292"/>
      <c r="G249" s="292"/>
      <c r="H249" s="292"/>
      <c r="I249" s="214"/>
      <c r="J249" s="292"/>
      <c r="K249" s="292"/>
      <c r="L249" s="214"/>
      <c r="M249" s="118">
        <f t="shared" si="43"/>
        <v>0</v>
      </c>
      <c r="N249" s="292"/>
      <c r="O249" s="292"/>
      <c r="P249" s="292"/>
      <c r="Q249" s="214"/>
      <c r="R249" s="292"/>
      <c r="S249" s="292"/>
      <c r="T249" s="214"/>
      <c r="U249" s="118">
        <f t="shared" si="44"/>
        <v>0</v>
      </c>
      <c r="V249" s="292">
        <v>3000</v>
      </c>
      <c r="W249" s="292"/>
      <c r="X249" s="292"/>
      <c r="Y249" s="214"/>
      <c r="Z249" s="292"/>
      <c r="AA249" s="292"/>
      <c r="AB249" s="214"/>
      <c r="AC249" s="118">
        <f t="shared" si="45"/>
        <v>3000</v>
      </c>
      <c r="AD249" s="292"/>
      <c r="AE249" s="292"/>
      <c r="AF249" s="292"/>
      <c r="AG249" s="214"/>
      <c r="AH249" s="292"/>
      <c r="AI249" s="292"/>
      <c r="AJ249" s="214"/>
      <c r="AK249" s="118">
        <f t="shared" si="46"/>
        <v>0</v>
      </c>
      <c r="AL249" s="292"/>
      <c r="AM249" s="292"/>
      <c r="AN249" s="292"/>
      <c r="AO249" s="214"/>
      <c r="AP249" s="292"/>
      <c r="AQ249" s="292"/>
      <c r="AR249" s="214"/>
      <c r="AS249" s="118">
        <f t="shared" si="47"/>
        <v>0</v>
      </c>
      <c r="AT249" s="116">
        <f t="shared" si="48"/>
        <v>3000</v>
      </c>
      <c r="AU249" s="176" t="s">
        <v>1466</v>
      </c>
      <c r="AV249" s="139" t="s">
        <v>794</v>
      </c>
      <c r="AW249" s="203" t="s">
        <v>799</v>
      </c>
      <c r="AX249" s="203"/>
      <c r="AY249" s="202"/>
    </row>
    <row r="250" spans="1:51" s="70" customFormat="1" ht="45">
      <c r="A250" s="291" t="s">
        <v>1467</v>
      </c>
      <c r="B250" s="127" t="s">
        <v>1468</v>
      </c>
      <c r="C250" s="144" t="s">
        <v>1428</v>
      </c>
      <c r="D250" s="111" t="s">
        <v>37</v>
      </c>
      <c r="E250" s="112" t="s">
        <v>783</v>
      </c>
      <c r="F250" s="292"/>
      <c r="G250" s="292"/>
      <c r="H250" s="292"/>
      <c r="I250" s="214"/>
      <c r="J250" s="292"/>
      <c r="K250" s="292"/>
      <c r="L250" s="214"/>
      <c r="M250" s="118">
        <f t="shared" si="43"/>
        <v>0</v>
      </c>
      <c r="N250" s="292">
        <v>4000</v>
      </c>
      <c r="O250" s="292"/>
      <c r="P250" s="292"/>
      <c r="Q250" s="214"/>
      <c r="R250" s="292"/>
      <c r="S250" s="292"/>
      <c r="T250" s="214"/>
      <c r="U250" s="118">
        <f t="shared" si="44"/>
        <v>4000</v>
      </c>
      <c r="V250" s="292"/>
      <c r="W250" s="292"/>
      <c r="X250" s="292"/>
      <c r="Y250" s="214"/>
      <c r="Z250" s="292"/>
      <c r="AA250" s="292"/>
      <c r="AB250" s="214"/>
      <c r="AC250" s="118">
        <f t="shared" si="45"/>
        <v>0</v>
      </c>
      <c r="AD250" s="292"/>
      <c r="AE250" s="292"/>
      <c r="AF250" s="292"/>
      <c r="AG250" s="214"/>
      <c r="AH250" s="292"/>
      <c r="AI250" s="292"/>
      <c r="AJ250" s="214"/>
      <c r="AK250" s="118">
        <f t="shared" si="46"/>
        <v>0</v>
      </c>
      <c r="AL250" s="292"/>
      <c r="AM250" s="292"/>
      <c r="AN250" s="292"/>
      <c r="AO250" s="214"/>
      <c r="AP250" s="292"/>
      <c r="AQ250" s="292"/>
      <c r="AR250" s="214"/>
      <c r="AS250" s="118">
        <f t="shared" si="47"/>
        <v>0</v>
      </c>
      <c r="AT250" s="116">
        <f t="shared" si="48"/>
        <v>4000</v>
      </c>
      <c r="AU250" s="176" t="s">
        <v>1469</v>
      </c>
      <c r="AV250" s="139" t="s">
        <v>204</v>
      </c>
      <c r="AW250" s="203" t="s">
        <v>785</v>
      </c>
      <c r="AX250" s="142" t="s">
        <v>33</v>
      </c>
      <c r="AY250" s="137" t="s">
        <v>183</v>
      </c>
    </row>
    <row r="251" spans="1:51" s="70" customFormat="1" ht="45">
      <c r="A251" s="291" t="s">
        <v>1470</v>
      </c>
      <c r="B251" s="336" t="s">
        <v>1471</v>
      </c>
      <c r="C251" s="144" t="s">
        <v>1428</v>
      </c>
      <c r="D251" s="111" t="s">
        <v>37</v>
      </c>
      <c r="E251" s="112" t="s">
        <v>783</v>
      </c>
      <c r="F251" s="292"/>
      <c r="G251" s="292"/>
      <c r="H251" s="292"/>
      <c r="I251" s="214"/>
      <c r="J251" s="292"/>
      <c r="K251" s="292"/>
      <c r="L251" s="214"/>
      <c r="M251" s="118">
        <f t="shared" si="43"/>
        <v>0</v>
      </c>
      <c r="N251" s="292">
        <v>2800</v>
      </c>
      <c r="O251" s="292"/>
      <c r="P251" s="292"/>
      <c r="Q251" s="214"/>
      <c r="R251" s="292"/>
      <c r="S251" s="292"/>
      <c r="T251" s="214"/>
      <c r="U251" s="118">
        <f t="shared" si="44"/>
        <v>2800</v>
      </c>
      <c r="V251" s="292">
        <v>4200</v>
      </c>
      <c r="W251" s="292"/>
      <c r="X251" s="292"/>
      <c r="Y251" s="214"/>
      <c r="Z251" s="292"/>
      <c r="AA251" s="292"/>
      <c r="AB251" s="214"/>
      <c r="AC251" s="118">
        <f t="shared" si="45"/>
        <v>4200</v>
      </c>
      <c r="AD251" s="292"/>
      <c r="AE251" s="292"/>
      <c r="AF251" s="292"/>
      <c r="AG251" s="214"/>
      <c r="AH251" s="292"/>
      <c r="AI251" s="292"/>
      <c r="AJ251" s="214"/>
      <c r="AK251" s="118">
        <f t="shared" si="46"/>
        <v>0</v>
      </c>
      <c r="AL251" s="292"/>
      <c r="AM251" s="292"/>
      <c r="AN251" s="292"/>
      <c r="AO251" s="214"/>
      <c r="AP251" s="292"/>
      <c r="AQ251" s="292"/>
      <c r="AR251" s="214"/>
      <c r="AS251" s="118">
        <f t="shared" si="47"/>
        <v>0</v>
      </c>
      <c r="AT251" s="116">
        <f t="shared" si="48"/>
        <v>7000</v>
      </c>
      <c r="AU251" s="176" t="s">
        <v>1472</v>
      </c>
      <c r="AV251" s="139" t="s">
        <v>158</v>
      </c>
      <c r="AW251" s="203" t="s">
        <v>785</v>
      </c>
      <c r="AX251" s="203"/>
      <c r="AY251" s="202"/>
    </row>
    <row r="252" spans="1:51" s="70" customFormat="1" ht="45">
      <c r="A252" s="291" t="s">
        <v>1473</v>
      </c>
      <c r="B252" s="127" t="s">
        <v>1474</v>
      </c>
      <c r="C252" s="144" t="s">
        <v>1443</v>
      </c>
      <c r="D252" s="111" t="s">
        <v>37</v>
      </c>
      <c r="E252" s="129" t="s">
        <v>788</v>
      </c>
      <c r="F252" s="292"/>
      <c r="G252" s="292"/>
      <c r="H252" s="292"/>
      <c r="I252" s="214"/>
      <c r="J252" s="292"/>
      <c r="K252" s="292"/>
      <c r="L252" s="214"/>
      <c r="M252" s="118">
        <f t="shared" si="43"/>
        <v>0</v>
      </c>
      <c r="N252" s="292">
        <v>840</v>
      </c>
      <c r="O252" s="292"/>
      <c r="P252" s="292"/>
      <c r="Q252" s="214"/>
      <c r="R252" s="292"/>
      <c r="S252" s="292"/>
      <c r="T252" s="214"/>
      <c r="U252" s="118">
        <f t="shared" si="44"/>
        <v>840</v>
      </c>
      <c r="V252" s="292"/>
      <c r="W252" s="292"/>
      <c r="X252" s="292"/>
      <c r="Y252" s="214"/>
      <c r="Z252" s="292"/>
      <c r="AA252" s="292"/>
      <c r="AB252" s="214"/>
      <c r="AC252" s="118">
        <f t="shared" si="45"/>
        <v>0</v>
      </c>
      <c r="AD252" s="292"/>
      <c r="AE252" s="292"/>
      <c r="AF252" s="292"/>
      <c r="AG252" s="214"/>
      <c r="AH252" s="292"/>
      <c r="AI252" s="292"/>
      <c r="AJ252" s="214"/>
      <c r="AK252" s="118">
        <f t="shared" si="46"/>
        <v>0</v>
      </c>
      <c r="AL252" s="292"/>
      <c r="AM252" s="292"/>
      <c r="AN252" s="292"/>
      <c r="AO252" s="214"/>
      <c r="AP252" s="292"/>
      <c r="AQ252" s="292"/>
      <c r="AR252" s="214"/>
      <c r="AS252" s="118">
        <f t="shared" si="47"/>
        <v>0</v>
      </c>
      <c r="AT252" s="116">
        <f t="shared" si="48"/>
        <v>840</v>
      </c>
      <c r="AU252" s="182" t="s">
        <v>1475</v>
      </c>
      <c r="AV252" s="139" t="s">
        <v>794</v>
      </c>
      <c r="AW252" s="203" t="s">
        <v>790</v>
      </c>
      <c r="AX252" s="203"/>
      <c r="AY252" s="202"/>
    </row>
    <row r="253" spans="1:51" s="237" customFormat="1" ht="45">
      <c r="A253" s="291" t="s">
        <v>1476</v>
      </c>
      <c r="B253" s="336" t="s">
        <v>1477</v>
      </c>
      <c r="C253" s="144" t="s">
        <v>1428</v>
      </c>
      <c r="D253" s="111" t="s">
        <v>37</v>
      </c>
      <c r="E253" s="129" t="s">
        <v>788</v>
      </c>
      <c r="F253" s="292"/>
      <c r="G253" s="292"/>
      <c r="H253" s="292"/>
      <c r="I253" s="214"/>
      <c r="J253" s="292"/>
      <c r="K253" s="292"/>
      <c r="L253" s="214"/>
      <c r="M253" s="118">
        <f t="shared" si="43"/>
        <v>0</v>
      </c>
      <c r="N253" s="292">
        <v>2500</v>
      </c>
      <c r="O253" s="292"/>
      <c r="P253" s="292"/>
      <c r="Q253" s="214"/>
      <c r="R253" s="292"/>
      <c r="S253" s="292"/>
      <c r="T253" s="214"/>
      <c r="U253" s="118">
        <f t="shared" si="44"/>
        <v>2500</v>
      </c>
      <c r="V253" s="292"/>
      <c r="W253" s="292"/>
      <c r="X253" s="292"/>
      <c r="Y253" s="214"/>
      <c r="Z253" s="292"/>
      <c r="AA253" s="292"/>
      <c r="AB253" s="214"/>
      <c r="AC253" s="118">
        <f t="shared" si="45"/>
        <v>0</v>
      </c>
      <c r="AD253" s="292"/>
      <c r="AE253" s="292"/>
      <c r="AF253" s="292"/>
      <c r="AG253" s="214"/>
      <c r="AH253" s="292"/>
      <c r="AI253" s="292"/>
      <c r="AJ253" s="214"/>
      <c r="AK253" s="118">
        <f t="shared" si="46"/>
        <v>0</v>
      </c>
      <c r="AL253" s="292"/>
      <c r="AM253" s="292"/>
      <c r="AN253" s="292"/>
      <c r="AO253" s="214"/>
      <c r="AP253" s="292"/>
      <c r="AQ253" s="292"/>
      <c r="AR253" s="214"/>
      <c r="AS253" s="118">
        <f t="shared" si="47"/>
        <v>0</v>
      </c>
      <c r="AT253" s="116">
        <f t="shared" si="48"/>
        <v>2500</v>
      </c>
      <c r="AU253" s="205" t="s">
        <v>1478</v>
      </c>
      <c r="AV253" s="139" t="s">
        <v>204</v>
      </c>
      <c r="AW253" s="203" t="s">
        <v>790</v>
      </c>
      <c r="AX253" s="142" t="s">
        <v>33</v>
      </c>
      <c r="AY253" s="137" t="s">
        <v>183</v>
      </c>
    </row>
    <row r="254" spans="1:51" s="354" customFormat="1" ht="409.5" customHeight="1">
      <c r="A254" s="291" t="s">
        <v>1479</v>
      </c>
      <c r="B254" s="336" t="s">
        <v>1480</v>
      </c>
      <c r="C254" s="144" t="s">
        <v>1428</v>
      </c>
      <c r="D254" s="111" t="s">
        <v>37</v>
      </c>
      <c r="E254" s="129" t="s">
        <v>1481</v>
      </c>
      <c r="F254" s="292"/>
      <c r="G254" s="292"/>
      <c r="H254" s="292"/>
      <c r="I254" s="214"/>
      <c r="J254" s="292"/>
      <c r="K254" s="292"/>
      <c r="L254" s="214"/>
      <c r="M254" s="118">
        <f t="shared" si="43"/>
        <v>0</v>
      </c>
      <c r="N254" s="292"/>
      <c r="O254" s="292"/>
      <c r="P254" s="292"/>
      <c r="Q254" s="214"/>
      <c r="R254" s="292"/>
      <c r="S254" s="292"/>
      <c r="T254" s="214"/>
      <c r="U254" s="118">
        <f t="shared" si="44"/>
        <v>0</v>
      </c>
      <c r="V254" s="353">
        <v>300523.69</v>
      </c>
      <c r="W254" s="292"/>
      <c r="X254" s="292"/>
      <c r="Y254" s="214"/>
      <c r="Z254" s="292"/>
      <c r="AA254" s="292"/>
      <c r="AB254" s="214"/>
      <c r="AC254" s="118">
        <f t="shared" si="45"/>
        <v>300523.69</v>
      </c>
      <c r="AD254" s="353"/>
      <c r="AE254" s="292"/>
      <c r="AF254" s="292"/>
      <c r="AG254" s="214"/>
      <c r="AH254" s="292"/>
      <c r="AI254" s="292"/>
      <c r="AJ254" s="214"/>
      <c r="AK254" s="118">
        <f t="shared" si="46"/>
        <v>0</v>
      </c>
      <c r="AL254" s="353"/>
      <c r="AM254" s="292"/>
      <c r="AN254" s="292"/>
      <c r="AO254" s="214"/>
      <c r="AP254" s="292"/>
      <c r="AQ254" s="292"/>
      <c r="AR254" s="214"/>
      <c r="AS254" s="118">
        <f t="shared" si="47"/>
        <v>0</v>
      </c>
      <c r="AT254" s="116">
        <f t="shared" si="48"/>
        <v>300523.69</v>
      </c>
      <c r="AU254" s="205" t="s">
        <v>1482</v>
      </c>
      <c r="AV254" s="139" t="s">
        <v>794</v>
      </c>
      <c r="AW254" s="203" t="s">
        <v>209</v>
      </c>
      <c r="AX254" s="203"/>
      <c r="AY254" s="202"/>
    </row>
    <row r="255" spans="1:51" s="237" customFormat="1" ht="15">
      <c r="A255" s="749" t="s">
        <v>711</v>
      </c>
      <c r="B255" s="749"/>
      <c r="C255" s="749"/>
      <c r="D255" s="749"/>
      <c r="E255" s="749"/>
      <c r="F255" s="749"/>
      <c r="G255" s="749"/>
      <c r="H255" s="749"/>
      <c r="I255" s="749"/>
      <c r="J255" s="749"/>
      <c r="K255" s="749"/>
      <c r="L255" s="749"/>
      <c r="M255" s="749"/>
      <c r="N255" s="749"/>
      <c r="O255" s="749"/>
      <c r="P255" s="749"/>
      <c r="Q255" s="749"/>
      <c r="R255" s="749"/>
      <c r="S255" s="749"/>
      <c r="T255" s="749"/>
      <c r="U255" s="749"/>
      <c r="V255" s="749"/>
      <c r="W255" s="749"/>
      <c r="X255" s="749"/>
      <c r="Y255" s="749"/>
      <c r="Z255" s="749"/>
      <c r="AA255" s="749"/>
      <c r="AB255" s="749"/>
      <c r="AC255" s="749"/>
      <c r="AD255" s="355"/>
      <c r="AE255" s="355"/>
      <c r="AF255" s="355"/>
      <c r="AG255" s="355"/>
      <c r="AH255" s="355"/>
      <c r="AI255" s="355"/>
      <c r="AJ255" s="355"/>
      <c r="AK255" s="355"/>
      <c r="AL255" s="355"/>
      <c r="AM255" s="355"/>
      <c r="AN255" s="355"/>
      <c r="AO255" s="355"/>
      <c r="AP255" s="355"/>
      <c r="AQ255" s="355"/>
      <c r="AR255" s="355"/>
      <c r="AS255" s="355"/>
    </row>
    <row r="256" spans="1:51" s="70" customFormat="1" ht="336.75" customHeight="1">
      <c r="A256" s="291" t="s">
        <v>1483</v>
      </c>
      <c r="B256" s="336" t="s">
        <v>1484</v>
      </c>
      <c r="C256" s="111" t="s">
        <v>1428</v>
      </c>
      <c r="D256" s="111" t="s">
        <v>27</v>
      </c>
      <c r="E256" s="175" t="s">
        <v>1485</v>
      </c>
      <c r="F256" s="504"/>
      <c r="G256" s="504"/>
      <c r="H256" s="504"/>
      <c r="I256" s="504"/>
      <c r="J256" s="504"/>
      <c r="K256" s="504"/>
      <c r="L256" s="504"/>
      <c r="M256" s="504"/>
      <c r="N256" s="504"/>
      <c r="O256" s="504"/>
      <c r="P256" s="504"/>
      <c r="Q256" s="504"/>
      <c r="R256" s="504"/>
      <c r="S256" s="504"/>
      <c r="T256" s="504"/>
      <c r="U256" s="504"/>
      <c r="V256" s="505">
        <v>125000</v>
      </c>
      <c r="W256" s="505">
        <v>375000</v>
      </c>
      <c r="X256" s="504"/>
      <c r="Y256" s="504"/>
      <c r="Z256" s="504"/>
      <c r="AA256" s="504"/>
      <c r="AB256" s="504"/>
      <c r="AC256" s="505">
        <f>SUM(V256:X256)</f>
        <v>500000</v>
      </c>
      <c r="AD256" s="505"/>
      <c r="AE256" s="505"/>
      <c r="AF256" s="504"/>
      <c r="AG256" s="504"/>
      <c r="AH256" s="504"/>
      <c r="AI256" s="504"/>
      <c r="AJ256" s="504"/>
      <c r="AK256" s="505">
        <f>SUM(AD256:AF256)</f>
        <v>0</v>
      </c>
      <c r="AL256" s="505"/>
      <c r="AM256" s="505"/>
      <c r="AN256" s="504"/>
      <c r="AO256" s="504"/>
      <c r="AP256" s="504"/>
      <c r="AQ256" s="504"/>
      <c r="AR256" s="504"/>
      <c r="AS256" s="505">
        <f>SUM(AL256:AN256)</f>
        <v>0</v>
      </c>
      <c r="AT256" s="116">
        <f t="shared" si="48"/>
        <v>500000</v>
      </c>
      <c r="AU256" s="506" t="s">
        <v>1486</v>
      </c>
      <c r="AV256" s="506" t="s">
        <v>1487</v>
      </c>
      <c r="AW256" s="506" t="s">
        <v>32</v>
      </c>
      <c r="AX256" s="506"/>
      <c r="AY256" s="506"/>
    </row>
    <row r="257" spans="1:191" s="22" customFormat="1" ht="32.1" customHeight="1">
      <c r="A257" s="750" t="s">
        <v>1488</v>
      </c>
      <c r="B257" s="750"/>
      <c r="C257" s="750"/>
      <c r="D257" s="750"/>
      <c r="E257" s="750"/>
      <c r="F257" s="750"/>
      <c r="G257" s="750"/>
      <c r="H257" s="750"/>
      <c r="I257" s="750"/>
      <c r="J257" s="750"/>
      <c r="K257" s="750"/>
      <c r="L257" s="750"/>
      <c r="M257" s="750"/>
      <c r="N257" s="750"/>
      <c r="O257" s="750"/>
      <c r="P257" s="750"/>
      <c r="Q257" s="750"/>
      <c r="R257" s="750"/>
      <c r="S257" s="750"/>
      <c r="T257" s="750"/>
      <c r="U257" s="750"/>
      <c r="V257" s="750"/>
      <c r="W257" s="750"/>
      <c r="X257" s="750"/>
      <c r="Y257" s="750"/>
      <c r="Z257" s="750"/>
      <c r="AA257" s="750"/>
      <c r="AB257" s="750"/>
      <c r="AC257" s="750"/>
    </row>
    <row r="258" spans="1:191" s="599" customFormat="1" ht="68.25" customHeight="1">
      <c r="A258" s="590" t="s">
        <v>1990</v>
      </c>
      <c r="B258" s="608" t="s">
        <v>1991</v>
      </c>
      <c r="C258" s="296" t="s">
        <v>1428</v>
      </c>
      <c r="D258" s="590" t="s">
        <v>37</v>
      </c>
      <c r="E258" s="609" t="s">
        <v>881</v>
      </c>
      <c r="F258" s="594"/>
      <c r="G258" s="594"/>
      <c r="H258" s="594"/>
      <c r="I258" s="594"/>
      <c r="J258" s="594"/>
      <c r="K258" s="594"/>
      <c r="L258" s="594"/>
      <c r="M258" s="594"/>
      <c r="N258" s="594"/>
      <c r="O258" s="594"/>
      <c r="P258" s="594"/>
      <c r="Q258" s="594"/>
      <c r="R258" s="594"/>
      <c r="S258" s="594"/>
      <c r="T258" s="594"/>
      <c r="U258" s="594"/>
      <c r="V258" s="595"/>
      <c r="W258" s="595"/>
      <c r="X258" s="594"/>
      <c r="Y258" s="594"/>
      <c r="Z258" s="594"/>
      <c r="AA258" s="594"/>
      <c r="AB258" s="594"/>
      <c r="AC258" s="595"/>
      <c r="AD258" s="595">
        <v>98891</v>
      </c>
      <c r="AE258" s="595"/>
      <c r="AF258" s="594"/>
      <c r="AG258" s="594"/>
      <c r="AH258" s="594"/>
      <c r="AI258" s="594"/>
      <c r="AJ258" s="594"/>
      <c r="AK258" s="595">
        <f>SUM(AD258:AF258)</f>
        <v>98891</v>
      </c>
      <c r="AL258" s="595"/>
      <c r="AM258" s="595"/>
      <c r="AN258" s="594"/>
      <c r="AO258" s="594"/>
      <c r="AP258" s="594"/>
      <c r="AQ258" s="594"/>
      <c r="AR258" s="594"/>
      <c r="AS258" s="595">
        <f>SUM(AL258:AN258)</f>
        <v>0</v>
      </c>
      <c r="AT258" s="116">
        <f t="shared" si="48"/>
        <v>98891</v>
      </c>
      <c r="AU258" s="596" t="s">
        <v>1992</v>
      </c>
      <c r="AV258" s="596">
        <v>2021</v>
      </c>
      <c r="AW258" s="596" t="s">
        <v>32</v>
      </c>
      <c r="AX258" s="596"/>
      <c r="AY258" s="596"/>
      <c r="AZ258" s="610"/>
      <c r="BA258" s="610"/>
      <c r="BB258" s="610"/>
      <c r="BC258" s="610"/>
      <c r="BD258" s="610"/>
      <c r="BE258" s="610"/>
      <c r="BF258" s="610"/>
      <c r="BG258" s="610"/>
      <c r="BH258" s="610"/>
      <c r="BI258" s="610"/>
      <c r="BJ258" s="610"/>
      <c r="BK258" s="610"/>
      <c r="BL258" s="610"/>
      <c r="BM258" s="610"/>
      <c r="BN258" s="610"/>
      <c r="BO258" s="610"/>
      <c r="BP258" s="610"/>
      <c r="BQ258" s="610"/>
      <c r="BR258" s="610"/>
      <c r="BS258" s="610"/>
      <c r="BT258" s="610"/>
      <c r="BU258" s="610"/>
      <c r="BV258" s="610"/>
      <c r="BW258" s="610"/>
      <c r="BX258" s="610"/>
      <c r="BY258" s="610"/>
      <c r="BZ258" s="610"/>
      <c r="CA258" s="610"/>
      <c r="CB258" s="610"/>
      <c r="CC258" s="610"/>
      <c r="CD258" s="610"/>
      <c r="CE258" s="610"/>
      <c r="CF258" s="610"/>
      <c r="CG258" s="610"/>
      <c r="CH258" s="610"/>
      <c r="CI258" s="610"/>
      <c r="CJ258" s="610"/>
      <c r="CK258" s="610"/>
      <c r="CL258" s="610"/>
      <c r="CM258" s="610"/>
      <c r="CN258" s="610"/>
      <c r="CO258" s="610"/>
      <c r="CP258" s="610"/>
      <c r="CQ258" s="610"/>
      <c r="CR258" s="610"/>
      <c r="CS258" s="610"/>
      <c r="CT258" s="610"/>
      <c r="CU258" s="610"/>
      <c r="CV258" s="610"/>
      <c r="CW258" s="610"/>
      <c r="CX258" s="610"/>
      <c r="CY258" s="610"/>
      <c r="CZ258" s="610"/>
      <c r="DA258" s="610"/>
      <c r="DB258" s="610"/>
      <c r="DC258" s="610"/>
      <c r="DD258" s="610"/>
      <c r="DE258" s="610"/>
      <c r="DF258" s="610"/>
      <c r="DG258" s="610"/>
      <c r="DH258" s="610"/>
      <c r="DI258" s="610"/>
      <c r="DJ258" s="610"/>
      <c r="DK258" s="610"/>
      <c r="DL258" s="610"/>
      <c r="DM258" s="610"/>
      <c r="DN258" s="610"/>
      <c r="DO258" s="610"/>
      <c r="DP258" s="610"/>
      <c r="DQ258" s="610"/>
      <c r="DR258" s="610"/>
      <c r="DS258" s="610"/>
      <c r="DT258" s="610"/>
      <c r="DU258" s="610"/>
      <c r="DV258" s="610"/>
      <c r="DW258" s="610"/>
      <c r="DX258" s="610"/>
      <c r="DY258" s="610"/>
      <c r="DZ258" s="610"/>
      <c r="EA258" s="610"/>
      <c r="EB258" s="610"/>
      <c r="EC258" s="610"/>
      <c r="ED258" s="610"/>
      <c r="EE258" s="610"/>
      <c r="EF258" s="610"/>
      <c r="EG258" s="610"/>
      <c r="EH258" s="610"/>
      <c r="EI258" s="610"/>
      <c r="EJ258" s="610"/>
      <c r="EK258" s="610"/>
      <c r="EL258" s="610"/>
      <c r="EM258" s="610"/>
      <c r="EN258" s="610"/>
      <c r="EO258" s="610"/>
      <c r="EP258" s="610"/>
      <c r="EQ258" s="610"/>
      <c r="ER258" s="610"/>
      <c r="ES258" s="610"/>
      <c r="ET258" s="610"/>
      <c r="EU258" s="610"/>
      <c r="EV258" s="610"/>
      <c r="EW258" s="610"/>
      <c r="EX258" s="610"/>
      <c r="EY258" s="610"/>
      <c r="EZ258" s="610"/>
      <c r="FA258" s="610"/>
      <c r="FB258" s="610"/>
      <c r="FC258" s="610"/>
      <c r="FD258" s="610"/>
      <c r="FE258" s="610"/>
      <c r="FF258" s="610"/>
      <c r="FG258" s="610"/>
      <c r="FH258" s="610"/>
      <c r="FI258" s="610"/>
      <c r="FJ258" s="610"/>
      <c r="FK258" s="610"/>
      <c r="FL258" s="610"/>
      <c r="FM258" s="610"/>
      <c r="FN258" s="610"/>
      <c r="FO258" s="610"/>
      <c r="FP258" s="610"/>
      <c r="FQ258" s="610"/>
      <c r="FR258" s="610"/>
      <c r="FS258" s="610"/>
      <c r="FT258" s="610"/>
      <c r="FU258" s="610"/>
      <c r="FV258" s="610"/>
      <c r="FW258" s="610"/>
      <c r="FX258" s="610"/>
      <c r="FY258" s="610"/>
      <c r="FZ258" s="610"/>
      <c r="GA258" s="610"/>
      <c r="GB258" s="610"/>
      <c r="GC258" s="610"/>
      <c r="GD258" s="610"/>
      <c r="GE258" s="610"/>
      <c r="GF258" s="610"/>
      <c r="GG258" s="610"/>
      <c r="GH258" s="610"/>
      <c r="GI258" s="598"/>
    </row>
    <row r="259" spans="1:191" s="46" customFormat="1" ht="32.1" customHeight="1">
      <c r="A259" s="724" t="s">
        <v>1985</v>
      </c>
      <c r="B259" s="732"/>
      <c r="C259" s="732"/>
      <c r="D259" s="732"/>
      <c r="E259" s="732"/>
      <c r="F259" s="732"/>
      <c r="G259" s="732"/>
      <c r="H259" s="732"/>
      <c r="I259" s="732"/>
      <c r="J259" s="732"/>
      <c r="K259" s="732"/>
      <c r="L259" s="732"/>
      <c r="M259" s="732"/>
      <c r="N259" s="732"/>
      <c r="O259" s="732"/>
      <c r="P259" s="732"/>
      <c r="Q259" s="732"/>
      <c r="R259" s="732"/>
      <c r="S259" s="732"/>
      <c r="T259" s="732"/>
      <c r="U259" s="732"/>
      <c r="V259" s="732"/>
      <c r="W259" s="732"/>
      <c r="X259" s="732"/>
      <c r="Y259" s="732"/>
      <c r="Z259" s="732"/>
      <c r="AA259" s="732"/>
      <c r="AB259" s="732"/>
      <c r="AC259" s="732"/>
      <c r="AD259" s="732"/>
      <c r="AE259" s="732"/>
      <c r="AF259" s="732"/>
      <c r="AG259" s="732"/>
      <c r="AH259" s="732"/>
      <c r="AI259" s="732"/>
      <c r="AJ259" s="732"/>
      <c r="AK259" s="732"/>
      <c r="AL259" s="732"/>
      <c r="AM259" s="732"/>
      <c r="AN259" s="732"/>
      <c r="AO259" s="732"/>
      <c r="AP259" s="732"/>
      <c r="AQ259" s="732"/>
      <c r="AR259" s="732"/>
      <c r="AS259" s="732"/>
      <c r="AT259" s="732"/>
      <c r="AU259" s="732"/>
      <c r="AV259" s="732"/>
      <c r="AW259" s="732"/>
      <c r="AX259" s="732"/>
      <c r="AY259" s="732"/>
    </row>
    <row r="260" spans="1:191" s="604" customFormat="1" ht="154.5" customHeight="1">
      <c r="A260" s="587" t="s">
        <v>2017</v>
      </c>
      <c r="B260" s="591" t="s">
        <v>2023</v>
      </c>
      <c r="C260" s="111" t="s">
        <v>1428</v>
      </c>
      <c r="D260" s="587" t="s">
        <v>37</v>
      </c>
      <c r="E260" s="626" t="s">
        <v>2018</v>
      </c>
      <c r="F260" s="602"/>
      <c r="G260" s="602"/>
      <c r="H260" s="602"/>
      <c r="I260" s="602"/>
      <c r="J260" s="602"/>
      <c r="K260" s="602"/>
      <c r="L260" s="602"/>
      <c r="M260" s="602"/>
      <c r="N260" s="602"/>
      <c r="O260" s="602"/>
      <c r="P260" s="602"/>
      <c r="Q260" s="602"/>
      <c r="R260" s="602"/>
      <c r="S260" s="602"/>
      <c r="T260" s="602"/>
      <c r="U260" s="602"/>
      <c r="V260" s="603"/>
      <c r="W260" s="603"/>
      <c r="X260" s="602"/>
      <c r="Y260" s="602"/>
      <c r="Z260" s="602"/>
      <c r="AA260" s="602"/>
      <c r="AB260" s="602"/>
      <c r="AC260" s="603"/>
      <c r="AD260" s="603">
        <v>40734.9</v>
      </c>
      <c r="AE260" s="603">
        <v>230831.1</v>
      </c>
      <c r="AF260" s="602"/>
      <c r="AG260" s="602"/>
      <c r="AH260" s="602"/>
      <c r="AI260" s="602"/>
      <c r="AJ260" s="602"/>
      <c r="AK260" s="603">
        <f>SUM(AD260:AF260)</f>
        <v>271566</v>
      </c>
      <c r="AL260" s="603"/>
      <c r="AM260" s="603"/>
      <c r="AN260" s="602"/>
      <c r="AO260" s="602"/>
      <c r="AP260" s="602"/>
      <c r="AQ260" s="602"/>
      <c r="AR260" s="602"/>
      <c r="AS260" s="603">
        <f>SUM(AL260:AN260)</f>
        <v>0</v>
      </c>
      <c r="AT260" s="116">
        <f t="shared" si="48"/>
        <v>271566</v>
      </c>
      <c r="AU260" s="605" t="s">
        <v>2019</v>
      </c>
      <c r="AV260" s="605">
        <v>2021</v>
      </c>
      <c r="AW260" s="605" t="s">
        <v>2020</v>
      </c>
      <c r="AX260" s="605"/>
      <c r="AY260" s="605"/>
      <c r="AZ260" s="618"/>
      <c r="BA260" s="618"/>
      <c r="BB260" s="618"/>
      <c r="BC260" s="618"/>
      <c r="BD260" s="618"/>
      <c r="BE260" s="618"/>
      <c r="BF260" s="618"/>
      <c r="BG260" s="618"/>
      <c r="BH260" s="618"/>
      <c r="BI260" s="618"/>
      <c r="BJ260" s="618"/>
      <c r="BK260" s="618"/>
      <c r="BL260" s="618"/>
      <c r="BM260" s="618"/>
      <c r="BN260" s="618"/>
      <c r="BO260" s="618"/>
      <c r="BP260" s="618"/>
      <c r="BQ260" s="618"/>
      <c r="BR260" s="618"/>
      <c r="BS260" s="618"/>
      <c r="BT260" s="618"/>
      <c r="BU260" s="618"/>
      <c r="BV260" s="618"/>
      <c r="BW260" s="618"/>
      <c r="BX260" s="618"/>
      <c r="BY260" s="618"/>
      <c r="BZ260" s="618"/>
      <c r="CA260" s="618"/>
      <c r="CB260" s="618"/>
      <c r="CC260" s="618"/>
      <c r="CD260" s="618"/>
      <c r="CE260" s="618"/>
      <c r="CF260" s="618"/>
      <c r="CG260" s="618"/>
      <c r="CH260" s="618"/>
      <c r="CI260" s="618"/>
      <c r="CJ260" s="618"/>
      <c r="CK260" s="618"/>
      <c r="CL260" s="618"/>
      <c r="CM260" s="618"/>
      <c r="CN260" s="618"/>
      <c r="CO260" s="618"/>
      <c r="CP260" s="618"/>
      <c r="CQ260" s="618"/>
      <c r="CR260" s="618"/>
      <c r="CS260" s="618"/>
      <c r="CT260" s="618"/>
      <c r="CU260" s="618"/>
      <c r="CV260" s="618"/>
      <c r="CW260" s="618"/>
      <c r="CX260" s="618"/>
      <c r="CY260" s="618"/>
      <c r="CZ260" s="618"/>
      <c r="DA260" s="618"/>
      <c r="DB260" s="618"/>
      <c r="DC260" s="618"/>
      <c r="DD260" s="618"/>
      <c r="DE260" s="618"/>
      <c r="DF260" s="618"/>
      <c r="DG260" s="618"/>
      <c r="DH260" s="618"/>
      <c r="DI260" s="618"/>
      <c r="DJ260" s="618"/>
      <c r="DK260" s="618"/>
      <c r="DL260" s="618"/>
      <c r="DM260" s="618"/>
      <c r="DN260" s="618"/>
      <c r="DO260" s="618"/>
      <c r="DP260" s="618"/>
      <c r="DQ260" s="618"/>
      <c r="DR260" s="618"/>
      <c r="DS260" s="618"/>
      <c r="DT260" s="618"/>
      <c r="DU260" s="618"/>
      <c r="DV260" s="618"/>
      <c r="DW260" s="618"/>
      <c r="DX260" s="618"/>
      <c r="DY260" s="618"/>
      <c r="DZ260" s="618"/>
      <c r="EA260" s="618"/>
      <c r="EB260" s="618"/>
      <c r="EC260" s="618"/>
      <c r="ED260" s="618"/>
      <c r="EE260" s="618"/>
      <c r="EF260" s="618"/>
      <c r="EG260" s="618"/>
      <c r="EH260" s="618"/>
      <c r="EI260" s="618"/>
      <c r="EJ260" s="618"/>
      <c r="EK260" s="618"/>
      <c r="EL260" s="618"/>
      <c r="EM260" s="618"/>
      <c r="EN260" s="618"/>
      <c r="EO260" s="618"/>
      <c r="EP260" s="618"/>
      <c r="EQ260" s="618"/>
      <c r="ER260" s="618"/>
      <c r="ES260" s="618"/>
      <c r="ET260" s="618"/>
      <c r="EU260" s="618"/>
      <c r="EV260" s="618"/>
      <c r="EW260" s="618"/>
      <c r="EX260" s="618"/>
      <c r="EY260" s="618"/>
      <c r="EZ260" s="618"/>
      <c r="FA260" s="618"/>
      <c r="FB260" s="618"/>
      <c r="FC260" s="618"/>
      <c r="FD260" s="618"/>
      <c r="FE260" s="618"/>
      <c r="FF260" s="618"/>
      <c r="FG260" s="618"/>
      <c r="FH260" s="618"/>
      <c r="FI260" s="618"/>
      <c r="FJ260" s="618"/>
      <c r="FK260" s="618"/>
      <c r="FL260" s="618"/>
      <c r="FM260" s="618"/>
      <c r="FN260" s="618"/>
      <c r="FO260" s="618"/>
      <c r="FP260" s="618"/>
      <c r="FQ260" s="618"/>
      <c r="FR260" s="618"/>
      <c r="FS260" s="618"/>
      <c r="FT260" s="618"/>
      <c r="FU260" s="618"/>
      <c r="FV260" s="618"/>
      <c r="FW260" s="618"/>
      <c r="FX260" s="618"/>
      <c r="FY260" s="618"/>
      <c r="FZ260" s="618"/>
      <c r="GA260" s="618"/>
      <c r="GB260" s="618"/>
      <c r="GC260" s="618"/>
      <c r="GD260" s="618"/>
      <c r="GE260" s="618"/>
      <c r="GF260" s="618"/>
      <c r="GG260" s="618"/>
      <c r="GH260" s="618"/>
      <c r="GI260" s="607"/>
    </row>
    <row r="261" spans="1:191" s="618" customFormat="1" ht="25.5" customHeight="1">
      <c r="A261" s="733" t="s">
        <v>2021</v>
      </c>
      <c r="B261" s="734"/>
      <c r="C261" s="734"/>
      <c r="D261" s="734"/>
      <c r="E261" s="734"/>
      <c r="F261" s="734"/>
      <c r="G261" s="734"/>
      <c r="H261" s="734"/>
      <c r="I261" s="734"/>
      <c r="J261" s="734"/>
      <c r="K261" s="734"/>
      <c r="L261" s="734"/>
      <c r="M261" s="734"/>
      <c r="N261" s="734"/>
      <c r="O261" s="734"/>
      <c r="P261" s="734"/>
      <c r="Q261" s="734"/>
      <c r="R261" s="734"/>
      <c r="S261" s="734"/>
      <c r="T261" s="734"/>
      <c r="U261" s="734"/>
      <c r="V261" s="734"/>
      <c r="W261" s="734"/>
      <c r="X261" s="734"/>
      <c r="Y261" s="734"/>
      <c r="Z261" s="734"/>
      <c r="AA261" s="734"/>
      <c r="AB261" s="734"/>
      <c r="AC261" s="734"/>
      <c r="AD261" s="734"/>
      <c r="AE261" s="734"/>
      <c r="AF261" s="734"/>
      <c r="AG261" s="734"/>
      <c r="AH261" s="734"/>
      <c r="AI261" s="734"/>
      <c r="AJ261" s="734"/>
      <c r="AK261" s="734"/>
      <c r="AL261" s="734"/>
      <c r="AM261" s="734"/>
      <c r="AN261" s="734"/>
      <c r="AO261" s="734"/>
      <c r="AP261" s="734"/>
      <c r="AQ261" s="734"/>
      <c r="AR261" s="734"/>
      <c r="AS261" s="734"/>
      <c r="AT261" s="734"/>
      <c r="AU261" s="734"/>
      <c r="AV261" s="734"/>
      <c r="AW261" s="734"/>
      <c r="AX261" s="734"/>
      <c r="AY261" s="734"/>
    </row>
    <row r="262" spans="1:191" ht="50.25" customHeight="1">
      <c r="A262" s="356"/>
      <c r="B262" s="152"/>
      <c r="C262" s="172"/>
      <c r="D262" s="125"/>
      <c r="E262" s="126"/>
      <c r="F262" s="297"/>
      <c r="G262" s="297"/>
      <c r="H262" s="297"/>
      <c r="I262" s="268"/>
      <c r="J262" s="297"/>
      <c r="K262" s="297"/>
      <c r="L262" s="268"/>
      <c r="M262" s="357"/>
      <c r="N262" s="297"/>
      <c r="O262" s="297"/>
      <c r="P262" s="297"/>
      <c r="Q262" s="268"/>
      <c r="R262" s="297"/>
      <c r="S262" s="297"/>
      <c r="T262" s="268"/>
      <c r="U262" s="357"/>
      <c r="V262" s="297"/>
      <c r="W262" s="297"/>
      <c r="X262" s="297"/>
      <c r="Y262" s="268"/>
      <c r="Z262" s="297"/>
      <c r="AA262" s="297"/>
      <c r="AB262" s="268"/>
      <c r="AC262" s="118">
        <f>V262+X262+Z262+AA262</f>
        <v>0</v>
      </c>
      <c r="AD262" s="297"/>
      <c r="AE262" s="297"/>
      <c r="AF262" s="297"/>
      <c r="AG262" s="268"/>
      <c r="AH262" s="297"/>
      <c r="AI262" s="297"/>
      <c r="AJ262" s="268"/>
      <c r="AK262" s="118">
        <f>AD262+AF262+AH262+AI262</f>
        <v>0</v>
      </c>
      <c r="AL262" s="297"/>
      <c r="AM262" s="297"/>
      <c r="AN262" s="297"/>
      <c r="AO262" s="268"/>
      <c r="AP262" s="297"/>
      <c r="AQ262" s="297"/>
      <c r="AR262" s="268"/>
      <c r="AS262" s="118">
        <f>AL262+AN262+AP262+AQ262</f>
        <v>0</v>
      </c>
      <c r="AT262" s="116">
        <f t="shared" si="48"/>
        <v>0</v>
      </c>
      <c r="AU262" s="298"/>
      <c r="AV262" s="298"/>
      <c r="AW262" s="299"/>
      <c r="AX262" s="300"/>
      <c r="AY262" s="153"/>
    </row>
    <row r="263" spans="1:191" s="22" customFormat="1" ht="32.1" customHeight="1">
      <c r="A263" s="358"/>
      <c r="B263" s="101" t="s">
        <v>1489</v>
      </c>
      <c r="C263" s="102"/>
      <c r="D263" s="102"/>
      <c r="E263" s="103"/>
      <c r="F263" s="289">
        <f>SUM(F264:F264)</f>
        <v>0</v>
      </c>
      <c r="G263" s="289">
        <f>SUM(G264:G264)</f>
        <v>0</v>
      </c>
      <c r="H263" s="289">
        <f>SUM(H264:H264)</f>
        <v>0</v>
      </c>
      <c r="I263" s="290"/>
      <c r="J263" s="289">
        <f>SUM(J264:J264)</f>
        <v>0</v>
      </c>
      <c r="K263" s="289">
        <f>SUM(K264:K264)</f>
        <v>0</v>
      </c>
      <c r="L263" s="290"/>
      <c r="M263" s="289">
        <f>SUM(M264:M264)</f>
        <v>0</v>
      </c>
      <c r="N263" s="289">
        <f>SUM(N264:N264)</f>
        <v>0</v>
      </c>
      <c r="O263" s="289">
        <f>SUM(O264:O264)</f>
        <v>0</v>
      </c>
      <c r="P263" s="289">
        <f>SUM(P264:P264)</f>
        <v>0</v>
      </c>
      <c r="Q263" s="290"/>
      <c r="R263" s="289">
        <f>SUM(R264:R264)</f>
        <v>0</v>
      </c>
      <c r="S263" s="289">
        <f>SUM(S264:S264)</f>
        <v>0</v>
      </c>
      <c r="T263" s="290"/>
      <c r="U263" s="289">
        <f>SUM(U264:U264)</f>
        <v>0</v>
      </c>
      <c r="V263" s="289">
        <f>SUM(V264:V264)</f>
        <v>0</v>
      </c>
      <c r="W263" s="289">
        <f>SUM(W264:W264)</f>
        <v>0</v>
      </c>
      <c r="X263" s="289">
        <f>SUM(X264:X264)</f>
        <v>0</v>
      </c>
      <c r="Y263" s="290"/>
      <c r="Z263" s="289">
        <f>SUM(Z264:Z264)</f>
        <v>0</v>
      </c>
      <c r="AA263" s="289">
        <f>SUM(AA264:AA264)</f>
        <v>0</v>
      </c>
      <c r="AB263" s="290"/>
      <c r="AC263" s="289">
        <f>SUM(AC264:AC264)</f>
        <v>0</v>
      </c>
      <c r="AD263" s="289">
        <f>SUM(AD264:AD264)</f>
        <v>0</v>
      </c>
      <c r="AE263" s="289">
        <f>SUM(AE264:AE264)</f>
        <v>0</v>
      </c>
      <c r="AF263" s="289">
        <f>SUM(AF264:AF264)</f>
        <v>0</v>
      </c>
      <c r="AG263" s="290"/>
      <c r="AH263" s="289">
        <f>SUM(AH264:AH264)</f>
        <v>0</v>
      </c>
      <c r="AI263" s="289">
        <f>SUM(AI264:AI264)</f>
        <v>0</v>
      </c>
      <c r="AJ263" s="290"/>
      <c r="AK263" s="289">
        <f>SUM(AK264:AK264)</f>
        <v>0</v>
      </c>
      <c r="AL263" s="289">
        <f>SUM(AL264:AL264)</f>
        <v>0</v>
      </c>
      <c r="AM263" s="289">
        <f>SUM(AM264:AM264)</f>
        <v>0</v>
      </c>
      <c r="AN263" s="289">
        <f>SUM(AN264:AN264)</f>
        <v>0</v>
      </c>
      <c r="AO263" s="290"/>
      <c r="AP263" s="289">
        <f>SUM(AP264:AP264)</f>
        <v>0</v>
      </c>
      <c r="AQ263" s="289">
        <f>SUM(AQ264:AQ264)</f>
        <v>0</v>
      </c>
      <c r="AR263" s="290"/>
      <c r="AS263" s="289">
        <f>SUM(AS264:AS264)</f>
        <v>0</v>
      </c>
      <c r="AT263" s="289">
        <f>SUM(AT264:AT264)</f>
        <v>0</v>
      </c>
      <c r="AU263" s="106"/>
      <c r="AV263" s="107"/>
      <c r="AW263" s="108"/>
      <c r="AX263" s="108"/>
      <c r="AY263" s="108"/>
    </row>
    <row r="264" spans="1:191" ht="48.75" customHeight="1">
      <c r="A264" s="359" t="s">
        <v>1490</v>
      </c>
      <c r="B264" s="152"/>
      <c r="C264" s="125"/>
      <c r="D264" s="125"/>
      <c r="E264" s="126"/>
      <c r="F264" s="297"/>
      <c r="G264" s="268"/>
      <c r="H264" s="268"/>
      <c r="I264" s="268"/>
      <c r="J264" s="268"/>
      <c r="K264" s="268"/>
      <c r="L264" s="268"/>
      <c r="M264" s="357">
        <f>F264+G264+H264+J264+K264</f>
        <v>0</v>
      </c>
      <c r="N264" s="297"/>
      <c r="O264" s="268"/>
      <c r="P264" s="268"/>
      <c r="Q264" s="268"/>
      <c r="R264" s="268"/>
      <c r="S264" s="268"/>
      <c r="T264" s="268"/>
      <c r="U264" s="357">
        <f>N264+O264+P264+R264+S264</f>
        <v>0</v>
      </c>
      <c r="V264" s="297"/>
      <c r="W264" s="268"/>
      <c r="X264" s="268"/>
      <c r="Y264" s="268"/>
      <c r="Z264" s="268"/>
      <c r="AA264" s="268"/>
      <c r="AB264" s="268"/>
      <c r="AC264" s="357">
        <f>V264+W264+X264+Z264+AA264</f>
        <v>0</v>
      </c>
      <c r="AD264" s="297"/>
      <c r="AE264" s="268"/>
      <c r="AF264" s="268"/>
      <c r="AG264" s="268"/>
      <c r="AH264" s="268"/>
      <c r="AI264" s="268"/>
      <c r="AJ264" s="268"/>
      <c r="AK264" s="357">
        <f>AD264+AE264+AF264+AH264+AI264</f>
        <v>0</v>
      </c>
      <c r="AL264" s="297"/>
      <c r="AM264" s="268"/>
      <c r="AN264" s="268"/>
      <c r="AO264" s="268"/>
      <c r="AP264" s="268"/>
      <c r="AQ264" s="268"/>
      <c r="AR264" s="268"/>
      <c r="AS264" s="357">
        <f>AL264+AM264+AN264+AP264+AQ264</f>
        <v>0</v>
      </c>
      <c r="AT264" s="116">
        <f t="shared" si="48"/>
        <v>0</v>
      </c>
      <c r="AU264" s="119"/>
      <c r="AV264" s="120"/>
      <c r="AW264" s="171"/>
      <c r="AX264" s="171"/>
      <c r="AY264" s="122"/>
    </row>
    <row r="265" spans="1:191" ht="25.5">
      <c r="A265" s="288"/>
      <c r="B265" s="101" t="s">
        <v>1491</v>
      </c>
      <c r="C265" s="102"/>
      <c r="D265" s="103"/>
      <c r="E265" s="103"/>
      <c r="F265" s="289">
        <f>SUM(F266:F266)</f>
        <v>0</v>
      </c>
      <c r="G265" s="289">
        <f>SUM(G266:G266)</f>
        <v>0</v>
      </c>
      <c r="H265" s="289">
        <f>SUM(H266:H266)</f>
        <v>0</v>
      </c>
      <c r="I265" s="290"/>
      <c r="J265" s="289">
        <f>SUM(J266:J266)</f>
        <v>0</v>
      </c>
      <c r="K265" s="289">
        <f>SUM(K266:K266)</f>
        <v>0</v>
      </c>
      <c r="L265" s="290"/>
      <c r="M265" s="289">
        <f>SUM(M266:M266)</f>
        <v>0</v>
      </c>
      <c r="N265" s="289">
        <f>SUM(N266:N266)</f>
        <v>0</v>
      </c>
      <c r="O265" s="289">
        <f>SUM(O266:O266)</f>
        <v>0</v>
      </c>
      <c r="P265" s="289">
        <f>SUM(P266:P266)</f>
        <v>0</v>
      </c>
      <c r="Q265" s="290"/>
      <c r="R265" s="289">
        <f>SUM(R266:R266)</f>
        <v>0</v>
      </c>
      <c r="S265" s="289">
        <f>SUM(S266:S266)</f>
        <v>0</v>
      </c>
      <c r="T265" s="290"/>
      <c r="U265" s="289">
        <f>SUM(U266:U266)</f>
        <v>0</v>
      </c>
      <c r="V265" s="289">
        <f>SUM(V266:V266)</f>
        <v>0</v>
      </c>
      <c r="W265" s="289">
        <f>SUM(W266:W266)</f>
        <v>0</v>
      </c>
      <c r="X265" s="289">
        <f>SUM(X266:X266)</f>
        <v>0</v>
      </c>
      <c r="Y265" s="290"/>
      <c r="Z265" s="289">
        <f>SUM(Z266:Z266)</f>
        <v>0</v>
      </c>
      <c r="AA265" s="289">
        <f>SUM(AA266:AA266)</f>
        <v>0</v>
      </c>
      <c r="AB265" s="290"/>
      <c r="AC265" s="289">
        <f>SUM(AC266:AC266)</f>
        <v>0</v>
      </c>
      <c r="AD265" s="289">
        <f>SUM(AD266:AD266)</f>
        <v>0</v>
      </c>
      <c r="AE265" s="289">
        <f>SUM(AE266:AE266)</f>
        <v>0</v>
      </c>
      <c r="AF265" s="289">
        <f>SUM(AF266:AF266)</f>
        <v>0</v>
      </c>
      <c r="AG265" s="290"/>
      <c r="AH265" s="289">
        <f>SUM(AH266:AH266)</f>
        <v>0</v>
      </c>
      <c r="AI265" s="289">
        <f>SUM(AI266:AI266)</f>
        <v>0</v>
      </c>
      <c r="AJ265" s="290"/>
      <c r="AK265" s="289">
        <f>SUM(AK266:AK266)</f>
        <v>0</v>
      </c>
      <c r="AL265" s="289">
        <f>SUM(AL266:AL266)</f>
        <v>0</v>
      </c>
      <c r="AM265" s="289">
        <f>SUM(AM266:AM266)</f>
        <v>0</v>
      </c>
      <c r="AN265" s="289">
        <f>SUM(AN266:AN266)</f>
        <v>0</v>
      </c>
      <c r="AO265" s="290"/>
      <c r="AP265" s="289">
        <f>SUM(AP266:AP266)</f>
        <v>0</v>
      </c>
      <c r="AQ265" s="289">
        <f>SUM(AQ266:AQ266)</f>
        <v>0</v>
      </c>
      <c r="AR265" s="290"/>
      <c r="AS265" s="289">
        <f>SUM(AS266:AS266)</f>
        <v>0</v>
      </c>
      <c r="AT265" s="289">
        <f>SUM(AT266:AT266)</f>
        <v>0</v>
      </c>
      <c r="AU265" s="106"/>
      <c r="AV265" s="107"/>
      <c r="AW265" s="108"/>
      <c r="AX265" s="108"/>
      <c r="AY265" s="108"/>
    </row>
    <row r="266" spans="1:191" ht="12.75" customHeight="1">
      <c r="A266" s="359" t="s">
        <v>1492</v>
      </c>
      <c r="B266" s="152"/>
      <c r="C266" s="125"/>
      <c r="D266" s="125"/>
      <c r="E266" s="126"/>
      <c r="F266" s="297"/>
      <c r="G266" s="268"/>
      <c r="H266" s="268"/>
      <c r="I266" s="268"/>
      <c r="J266" s="268"/>
      <c r="K266" s="268"/>
      <c r="L266" s="268"/>
      <c r="M266" s="357">
        <f>F266+G266+H266+J266+K266</f>
        <v>0</v>
      </c>
      <c r="N266" s="297"/>
      <c r="O266" s="268"/>
      <c r="P266" s="268"/>
      <c r="Q266" s="268"/>
      <c r="R266" s="268"/>
      <c r="S266" s="268"/>
      <c r="T266" s="268"/>
      <c r="U266" s="357">
        <f>N266+O266+P266+R266+S266</f>
        <v>0</v>
      </c>
      <c r="V266" s="297"/>
      <c r="W266" s="268"/>
      <c r="X266" s="268"/>
      <c r="Y266" s="268"/>
      <c r="Z266" s="268"/>
      <c r="AA266" s="268"/>
      <c r="AB266" s="268"/>
      <c r="AC266" s="357">
        <f>V266+W266+X266+Z266+AA266</f>
        <v>0</v>
      </c>
      <c r="AD266" s="297"/>
      <c r="AE266" s="268"/>
      <c r="AF266" s="268"/>
      <c r="AG266" s="268"/>
      <c r="AH266" s="268"/>
      <c r="AI266" s="268"/>
      <c r="AJ266" s="268"/>
      <c r="AK266" s="357">
        <f>AD266+AE266+AF266+AH266+AI266</f>
        <v>0</v>
      </c>
      <c r="AL266" s="297"/>
      <c r="AM266" s="268"/>
      <c r="AN266" s="268"/>
      <c r="AO266" s="268"/>
      <c r="AP266" s="268"/>
      <c r="AQ266" s="268"/>
      <c r="AR266" s="268"/>
      <c r="AS266" s="357">
        <f>AL266+AM266+AN266+AP266+AQ266</f>
        <v>0</v>
      </c>
      <c r="AT266" s="116">
        <f>AC266+U266+M266+AK266</f>
        <v>0</v>
      </c>
      <c r="AU266" s="119"/>
      <c r="AV266" s="120"/>
      <c r="AW266" s="171"/>
      <c r="AX266" s="171"/>
      <c r="AY266" s="171"/>
    </row>
    <row r="267" spans="1:191" s="833" customFormat="1" ht="246.75" customHeight="1">
      <c r="A267" s="534" t="s">
        <v>1492</v>
      </c>
      <c r="B267" s="826" t="s">
        <v>1997</v>
      </c>
      <c r="C267" s="827" t="s">
        <v>1998</v>
      </c>
      <c r="D267" s="111" t="s">
        <v>27</v>
      </c>
      <c r="E267" s="828" t="s">
        <v>1999</v>
      </c>
      <c r="F267" s="829"/>
      <c r="G267" s="829"/>
      <c r="H267" s="829"/>
      <c r="I267" s="829"/>
      <c r="J267" s="829"/>
      <c r="K267" s="829"/>
      <c r="L267" s="829"/>
      <c r="M267" s="830">
        <f>F267+G267+H267+J267+K267</f>
        <v>0</v>
      </c>
      <c r="N267" s="138"/>
      <c r="O267" s="138"/>
      <c r="P267" s="138"/>
      <c r="Q267" s="214"/>
      <c r="R267" s="138"/>
      <c r="S267" s="138"/>
      <c r="T267" s="138"/>
      <c r="U267" s="184">
        <f>N267+O267+P267+R267+S267</f>
        <v>0</v>
      </c>
      <c r="V267" s="619">
        <v>13429.63</v>
      </c>
      <c r="W267" s="138"/>
      <c r="X267" s="138"/>
      <c r="Y267" s="214"/>
      <c r="Z267" s="138"/>
      <c r="AA267" s="138"/>
      <c r="AB267" s="138"/>
      <c r="AC267" s="184">
        <f>V267+W267+X267+Z267+AA267</f>
        <v>13429.63</v>
      </c>
      <c r="AD267" s="813">
        <v>64278.448499999999</v>
      </c>
      <c r="AE267" s="228"/>
      <c r="AF267" s="228"/>
      <c r="AG267" s="265"/>
      <c r="AH267" s="813">
        <v>364244.54149999999</v>
      </c>
      <c r="AI267" s="138"/>
      <c r="AJ267" s="138"/>
      <c r="AK267" s="184">
        <f>AD267+AE267+AF267+AH267+AI267</f>
        <v>428522.99</v>
      </c>
      <c r="AL267" s="831">
        <v>50255</v>
      </c>
      <c r="AM267" s="228"/>
      <c r="AN267" s="228"/>
      <c r="AO267" s="265"/>
      <c r="AP267" s="831">
        <v>284776</v>
      </c>
      <c r="AQ267" s="138"/>
      <c r="AR267" s="138"/>
      <c r="AS267" s="184">
        <f>AL267+AM267+AN267+AP267+AQ267</f>
        <v>335031</v>
      </c>
      <c r="AT267" s="138">
        <v>1246663</v>
      </c>
      <c r="AU267" s="832" t="s">
        <v>2089</v>
      </c>
      <c r="AV267" s="135" t="s">
        <v>1972</v>
      </c>
      <c r="AW267" s="815" t="s">
        <v>2016</v>
      </c>
      <c r="AX267" s="142"/>
      <c r="AY267" s="142"/>
    </row>
    <row r="268" spans="1:191" s="70" customFormat="1" ht="37.5" customHeight="1">
      <c r="A268" s="810" t="s">
        <v>2095</v>
      </c>
      <c r="B268" s="732"/>
      <c r="C268" s="732"/>
      <c r="D268" s="732"/>
      <c r="E268" s="732"/>
      <c r="F268" s="732"/>
      <c r="G268" s="732"/>
      <c r="H268" s="732"/>
      <c r="I268" s="732"/>
      <c r="J268" s="732"/>
      <c r="K268" s="732"/>
      <c r="L268" s="732"/>
      <c r="M268" s="732"/>
      <c r="N268" s="732"/>
      <c r="O268" s="732"/>
      <c r="P268" s="732"/>
      <c r="Q268" s="732"/>
      <c r="R268" s="732"/>
      <c r="S268" s="732"/>
      <c r="T268" s="732"/>
      <c r="U268" s="732"/>
      <c r="V268" s="732"/>
      <c r="W268" s="732"/>
      <c r="X268" s="732"/>
      <c r="Y268" s="732"/>
      <c r="Z268" s="732"/>
      <c r="AA268" s="732"/>
      <c r="AB268" s="732"/>
      <c r="AC268" s="732"/>
      <c r="AD268" s="732"/>
      <c r="AE268" s="732"/>
      <c r="AF268" s="732"/>
      <c r="AG268" s="732"/>
      <c r="AH268" s="732"/>
      <c r="AI268" s="732"/>
      <c r="AJ268" s="732"/>
      <c r="AK268" s="732"/>
      <c r="AL268" s="732"/>
      <c r="AM268" s="732"/>
      <c r="AN268" s="732"/>
      <c r="AO268" s="732"/>
      <c r="AP268" s="732"/>
      <c r="AQ268" s="732"/>
      <c r="AR268" s="732"/>
      <c r="AS268" s="732"/>
      <c r="AT268" s="732"/>
      <c r="AU268" s="732"/>
      <c r="AV268" s="732"/>
      <c r="AW268" s="732"/>
      <c r="AX268" s="732"/>
      <c r="AY268" s="732"/>
    </row>
    <row r="269" spans="1:191" ht="12.75" hidden="1" customHeight="1"/>
    <row r="270" spans="1:191" ht="12.75" hidden="1" customHeight="1"/>
    <row r="271" spans="1:191" ht="12.75" hidden="1" customHeight="1"/>
    <row r="272" spans="1:191"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row r="287" ht="12.75" hidden="1" customHeight="1"/>
  </sheetData>
  <sheetProtection selectLockedCells="1" selectUnlockedCells="1"/>
  <mergeCells count="83">
    <mergeCell ref="AL8:AS8"/>
    <mergeCell ref="AL9:AS9"/>
    <mergeCell ref="AL10:AL11"/>
    <mergeCell ref="AM10:AM11"/>
    <mergeCell ref="AN10:AN11"/>
    <mergeCell ref="AO10:AO11"/>
    <mergeCell ref="AP10:AP11"/>
    <mergeCell ref="AQ10:AQ11"/>
    <mergeCell ref="AR10:AR11"/>
    <mergeCell ref="AS10:AS11"/>
    <mergeCell ref="F10:F11"/>
    <mergeCell ref="G10:G11"/>
    <mergeCell ref="H10:H11"/>
    <mergeCell ref="A8:A11"/>
    <mergeCell ref="B8:B11"/>
    <mergeCell ref="A6:AC6"/>
    <mergeCell ref="AV6:AX6"/>
    <mergeCell ref="A7:AC7"/>
    <mergeCell ref="F8:M8"/>
    <mergeCell ref="F9:M9"/>
    <mergeCell ref="C8:C11"/>
    <mergeCell ref="D8:D11"/>
    <mergeCell ref="E8:E11"/>
    <mergeCell ref="AK10:AK11"/>
    <mergeCell ref="V10:V11"/>
    <mergeCell ref="I10:I11"/>
    <mergeCell ref="J10:J11"/>
    <mergeCell ref="K10:K11"/>
    <mergeCell ref="L10:L11"/>
    <mergeCell ref="M10:M11"/>
    <mergeCell ref="N10:N11"/>
    <mergeCell ref="A1:AC1"/>
    <mergeCell ref="A2:AC2"/>
    <mergeCell ref="A3:AC3"/>
    <mergeCell ref="A4:AC4"/>
    <mergeCell ref="A5:AC5"/>
    <mergeCell ref="AY8:AY11"/>
    <mergeCell ref="AD9:AK9"/>
    <mergeCell ref="N8:U8"/>
    <mergeCell ref="V8:AC8"/>
    <mergeCell ref="AD8:AK8"/>
    <mergeCell ref="AT8:AT11"/>
    <mergeCell ref="AU8:AU11"/>
    <mergeCell ref="AV8:AV11"/>
    <mergeCell ref="N9:U9"/>
    <mergeCell ref="V9:AC9"/>
    <mergeCell ref="O10:O11"/>
    <mergeCell ref="P10:P11"/>
    <mergeCell ref="AW8:AW11"/>
    <mergeCell ref="AX8:AX11"/>
    <mergeCell ref="AI10:AI11"/>
    <mergeCell ref="AJ10:AJ11"/>
    <mergeCell ref="Q10:Q11"/>
    <mergeCell ref="R10:R11"/>
    <mergeCell ref="S10:S11"/>
    <mergeCell ref="T10:T11"/>
    <mergeCell ref="U10:U11"/>
    <mergeCell ref="AH10:AH11"/>
    <mergeCell ref="W10:W11"/>
    <mergeCell ref="X10:X11"/>
    <mergeCell ref="Y10:Y11"/>
    <mergeCell ref="Z10:Z11"/>
    <mergeCell ref="AA10:AA11"/>
    <mergeCell ref="AB10:AB11"/>
    <mergeCell ref="AC10:AC11"/>
    <mergeCell ref="AD10:AD11"/>
    <mergeCell ref="AE10:AE11"/>
    <mergeCell ref="AF10:AF11"/>
    <mergeCell ref="AG10:AG11"/>
    <mergeCell ref="A268:AY268"/>
    <mergeCell ref="A255:AC255"/>
    <mergeCell ref="A257:AC257"/>
    <mergeCell ref="A232:AY232"/>
    <mergeCell ref="A13:B13"/>
    <mergeCell ref="A30:AC30"/>
    <mergeCell ref="A62:AC62"/>
    <mergeCell ref="B75:AC75"/>
    <mergeCell ref="B184:AC184"/>
    <mergeCell ref="A234:AY234"/>
    <mergeCell ref="A259:AY259"/>
    <mergeCell ref="A27:AY27"/>
    <mergeCell ref="A261:AY261"/>
    <mergeCell ref="A229:AY229"/>
  </mergeCells>
  <dataValidations count="7">
    <dataValidation type="list" allowBlank="1" showErrorMessage="1" sqref="AW240">
      <formula1>$BB$40:$BB$47</formula1>
      <formula2>0</formula2>
    </dataValidation>
    <dataValidation type="list" allowBlank="1" showErrorMessage="1" sqref="AW15:AW16 AX237 AW28 AW26:AX26">
      <formula1>$AZ$3:$AZ$5</formula1>
      <formula2>0</formula2>
    </dataValidation>
    <dataValidation type="list" allowBlank="1" showErrorMessage="1" sqref="C31:C60 C258 C15:D23 C230:D231 C28:D29 AW29 D31:D61 C61:D61 C63:D74 C76:D183 C260 C237:D254 C256:D256 C262:D262 C264:D264 C266:D266 C185:D228 C25:D26">
      <formula1>#REF!</formula1>
      <formula2>0</formula2>
    </dataValidation>
    <dataValidation type="list" allowBlank="1" showErrorMessage="1" sqref="AX15:AX16 AX18 AX21:AX22 AX39 AX45 AX60 AX64:AX66 AX72 AX74 AX77 AX82 AX89:AX90 AX100 AX104 AX109 AX111:AX113 AX119 AX123:AX125 AX129:AX130 AX133:AX134 AX138 AX144:AX145 AX147:AX154 AX156:AX158 AX160:AX169 AX174 AX179:AX182 AX191 AX196 AX200:AX201 AX205 AX208:AX209 AX224 AX241:AX243 AX245:AX247 AX250 AX253 AX231">
      <formula1>$AJ$3:$AJ$5</formula1>
      <formula2>0</formula2>
    </dataValidation>
    <dataValidation type="list" allowBlank="1" showInputMessage="1" showErrorMessage="1" sqref="C233">
      <formula1>$X$263:$X$270</formula1>
    </dataValidation>
    <dataValidation type="list" allowBlank="1" showInputMessage="1" showErrorMessage="1" sqref="C267">
      <formula1>$AA$184:$AA$195</formula1>
    </dataValidation>
    <dataValidation type="list" allowBlank="1" showErrorMessage="1" sqref="D267 AX267:AY267">
      <formula1>#REF!</formula1>
      <formula2>0</formula2>
    </dataValidation>
  </dataValidations>
  <pageMargins left="0.25" right="0.25" top="0.75" bottom="0.75" header="0.3" footer="0.3"/>
  <pageSetup paperSize="8" scale="10"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6"/>
  <sheetViews>
    <sheetView tabSelected="1" topLeftCell="A94" zoomScale="85" zoomScaleNormal="85" workbookViewId="0">
      <selection activeCell="I101" sqref="I101"/>
    </sheetView>
  </sheetViews>
  <sheetFormatPr defaultRowHeight="12.75"/>
  <cols>
    <col min="1" max="1" width="7.7109375" style="79" customWidth="1"/>
    <col min="2" max="2" width="25" style="2" customWidth="1"/>
    <col min="3" max="3" width="22.7109375" style="3" customWidth="1"/>
    <col min="4" max="4" width="11.28515625" style="3" customWidth="1"/>
    <col min="5" max="5" width="14.28515625" style="3" customWidth="1"/>
    <col min="6" max="6" width="14.28515625" style="4" customWidth="1"/>
    <col min="7" max="7" width="9.140625" style="5" customWidth="1"/>
    <col min="8" max="12" width="9.140625" style="4" customWidth="1"/>
    <col min="13" max="14" width="13.42578125" style="4" customWidth="1"/>
    <col min="15" max="15" width="9.140625" style="5" customWidth="1"/>
    <col min="16" max="20" width="9.140625" style="4" customWidth="1"/>
    <col min="21" max="21" width="13.85546875" style="4" customWidth="1"/>
    <col min="22" max="22" width="14.42578125" style="4" customWidth="1"/>
    <col min="23" max="23" width="11.28515625" style="5" customWidth="1"/>
    <col min="24" max="29" width="11.28515625" style="4" customWidth="1"/>
    <col min="30" max="30" width="14.42578125" style="4" customWidth="1"/>
    <col min="31" max="31" width="11.28515625" style="5" customWidth="1"/>
    <col min="32" max="37" width="11.28515625" style="4" customWidth="1"/>
    <col min="38" max="38" width="14.42578125" style="4" customWidth="1"/>
    <col min="39" max="39" width="11.28515625" style="5" customWidth="1"/>
    <col min="40" max="45" width="11.28515625" style="4" customWidth="1"/>
    <col min="46" max="46" width="10.7109375" style="4" customWidth="1"/>
    <col min="47" max="47" width="54.7109375" style="6" customWidth="1"/>
    <col min="48" max="48" width="12.28515625" style="7" customWidth="1"/>
    <col min="49" max="49" width="17" style="8" customWidth="1"/>
    <col min="50" max="50" width="13.42578125" style="8" customWidth="1"/>
    <col min="51" max="51" width="20.140625" style="8" customWidth="1"/>
    <col min="52" max="52" width="27.7109375" style="3" customWidth="1"/>
    <col min="53" max="16384" width="9.140625" style="3"/>
  </cols>
  <sheetData>
    <row r="1" spans="1:74" s="80" customFormat="1" ht="24.75" customHeight="1">
      <c r="A1" s="748"/>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8"/>
      <c r="AX1" s="748"/>
    </row>
    <row r="2" spans="1:74" s="80" customFormat="1" ht="19.5" customHeight="1">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c r="AV2" s="748"/>
      <c r="AW2" s="748"/>
      <c r="AX2" s="748"/>
    </row>
    <row r="3" spans="1:74" s="80" customFormat="1" ht="20.25" customHeight="1">
      <c r="A3" s="748"/>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Q3" s="748"/>
      <c r="AR3" s="748"/>
      <c r="AS3" s="748"/>
      <c r="AT3" s="748"/>
      <c r="AU3" s="748"/>
      <c r="AV3" s="748"/>
      <c r="AW3" s="748"/>
      <c r="AX3" s="748"/>
    </row>
    <row r="4" spans="1:74" ht="12.75" customHeight="1">
      <c r="A4" s="719"/>
      <c r="B4" s="719"/>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719"/>
      <c r="AJ4" s="719"/>
      <c r="AK4" s="719"/>
      <c r="AL4" s="719"/>
      <c r="AM4" s="719"/>
      <c r="AN4" s="719"/>
      <c r="AO4" s="719"/>
      <c r="AP4" s="719"/>
      <c r="AQ4" s="719"/>
      <c r="AR4" s="719"/>
      <c r="AS4" s="719"/>
      <c r="AT4" s="719"/>
      <c r="AU4" s="719"/>
      <c r="AV4" s="719"/>
      <c r="AW4" s="719"/>
      <c r="AX4" s="719"/>
      <c r="AY4" s="719"/>
    </row>
    <row r="5" spans="1:74" ht="16.5" customHeight="1">
      <c r="A5" s="764"/>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764"/>
      <c r="AR5" s="764"/>
      <c r="AS5" s="764"/>
      <c r="AT5" s="764"/>
      <c r="AU5" s="764"/>
      <c r="AV5" s="764"/>
      <c r="AW5" s="764"/>
      <c r="AX5" s="764"/>
      <c r="AY5" s="82"/>
    </row>
    <row r="6" spans="1:74" ht="43.5" customHeight="1">
      <c r="A6" s="762" t="s">
        <v>0</v>
      </c>
      <c r="B6" s="762"/>
      <c r="C6" s="762"/>
      <c r="D6" s="762"/>
      <c r="E6" s="762"/>
      <c r="F6" s="762"/>
      <c r="G6" s="762"/>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3"/>
      <c r="AW6" s="763"/>
      <c r="AX6" s="763"/>
      <c r="AY6" s="82"/>
    </row>
    <row r="7" spans="1:74" ht="43.5" customHeight="1">
      <c r="A7" s="762" t="s">
        <v>1493</v>
      </c>
      <c r="B7" s="762"/>
      <c r="C7" s="762"/>
      <c r="D7" s="762"/>
      <c r="E7" s="762"/>
      <c r="F7" s="762"/>
      <c r="G7" s="762"/>
      <c r="H7" s="762"/>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2"/>
      <c r="AJ7" s="762"/>
      <c r="AK7" s="762"/>
      <c r="AL7" s="762"/>
      <c r="AM7" s="762"/>
      <c r="AN7" s="762"/>
      <c r="AO7" s="762"/>
      <c r="AP7" s="762"/>
      <c r="AQ7" s="762"/>
      <c r="AR7" s="762"/>
      <c r="AS7" s="762"/>
      <c r="AT7" s="762"/>
      <c r="AU7" s="762"/>
      <c r="AV7" s="360"/>
      <c r="AW7" s="360"/>
      <c r="AX7" s="360"/>
      <c r="AY7" s="82"/>
    </row>
    <row r="8" spans="1:74" ht="12.75" customHeight="1">
      <c r="A8" s="765" t="s">
        <v>2</v>
      </c>
      <c r="B8" s="766" t="s">
        <v>3</v>
      </c>
      <c r="C8" s="709" t="s">
        <v>4</v>
      </c>
      <c r="D8" s="709" t="s">
        <v>5</v>
      </c>
      <c r="E8" s="710" t="s">
        <v>6</v>
      </c>
      <c r="F8" s="711">
        <v>2018</v>
      </c>
      <c r="G8" s="711"/>
      <c r="H8" s="711"/>
      <c r="I8" s="711"/>
      <c r="J8" s="711"/>
      <c r="K8" s="711"/>
      <c r="L8" s="711"/>
      <c r="M8" s="711"/>
      <c r="N8" s="711">
        <v>2019</v>
      </c>
      <c r="O8" s="711"/>
      <c r="P8" s="711"/>
      <c r="Q8" s="711"/>
      <c r="R8" s="711"/>
      <c r="S8" s="711"/>
      <c r="T8" s="711"/>
      <c r="U8" s="711"/>
      <c r="V8" s="711">
        <v>2020</v>
      </c>
      <c r="W8" s="711"/>
      <c r="X8" s="711"/>
      <c r="Y8" s="711"/>
      <c r="Z8" s="711"/>
      <c r="AA8" s="711"/>
      <c r="AB8" s="711"/>
      <c r="AC8" s="711"/>
      <c r="AD8" s="711">
        <v>2021</v>
      </c>
      <c r="AE8" s="711"/>
      <c r="AF8" s="711"/>
      <c r="AG8" s="711"/>
      <c r="AH8" s="711"/>
      <c r="AI8" s="711"/>
      <c r="AJ8" s="711"/>
      <c r="AK8" s="711"/>
      <c r="AL8" s="711">
        <v>2022</v>
      </c>
      <c r="AM8" s="711"/>
      <c r="AN8" s="711"/>
      <c r="AO8" s="711"/>
      <c r="AP8" s="711"/>
      <c r="AQ8" s="711"/>
      <c r="AR8" s="711"/>
      <c r="AS8" s="711"/>
      <c r="AT8" s="712" t="s">
        <v>7</v>
      </c>
      <c r="AU8" s="745" t="s">
        <v>8</v>
      </c>
      <c r="AV8" s="722" t="s">
        <v>9</v>
      </c>
      <c r="AW8" s="708" t="s">
        <v>10</v>
      </c>
      <c r="AX8" s="721" t="s">
        <v>11</v>
      </c>
      <c r="AY8" s="721" t="s">
        <v>12</v>
      </c>
    </row>
    <row r="9" spans="1:74" ht="12.75" customHeight="1">
      <c r="A9" s="765"/>
      <c r="B9" s="766"/>
      <c r="C9" s="709"/>
      <c r="D9" s="709"/>
      <c r="E9" s="710"/>
      <c r="F9" s="710" t="s">
        <v>13</v>
      </c>
      <c r="G9" s="710"/>
      <c r="H9" s="710"/>
      <c r="I9" s="710"/>
      <c r="J9" s="710"/>
      <c r="K9" s="710"/>
      <c r="L9" s="710"/>
      <c r="M9" s="710"/>
      <c r="N9" s="710" t="s">
        <v>13</v>
      </c>
      <c r="O9" s="710"/>
      <c r="P9" s="710"/>
      <c r="Q9" s="710"/>
      <c r="R9" s="710"/>
      <c r="S9" s="710"/>
      <c r="T9" s="710"/>
      <c r="U9" s="710"/>
      <c r="V9" s="710" t="s">
        <v>13</v>
      </c>
      <c r="W9" s="710"/>
      <c r="X9" s="710"/>
      <c r="Y9" s="710"/>
      <c r="Z9" s="710"/>
      <c r="AA9" s="710"/>
      <c r="AB9" s="710"/>
      <c r="AC9" s="710"/>
      <c r="AD9" s="710" t="s">
        <v>13</v>
      </c>
      <c r="AE9" s="710"/>
      <c r="AF9" s="710"/>
      <c r="AG9" s="710"/>
      <c r="AH9" s="710"/>
      <c r="AI9" s="710"/>
      <c r="AJ9" s="710"/>
      <c r="AK9" s="710"/>
      <c r="AL9" s="710" t="s">
        <v>13</v>
      </c>
      <c r="AM9" s="710"/>
      <c r="AN9" s="710"/>
      <c r="AO9" s="710"/>
      <c r="AP9" s="710"/>
      <c r="AQ9" s="710"/>
      <c r="AR9" s="710"/>
      <c r="AS9" s="710"/>
      <c r="AT9" s="712"/>
      <c r="AU9" s="745"/>
      <c r="AV9" s="722"/>
      <c r="AW9" s="708"/>
      <c r="AX9" s="721"/>
      <c r="AY9" s="721"/>
    </row>
    <row r="10" spans="1:74" ht="15" customHeight="1">
      <c r="A10" s="765"/>
      <c r="B10" s="766"/>
      <c r="C10" s="709"/>
      <c r="D10" s="709"/>
      <c r="E10" s="710"/>
      <c r="F10" s="683" t="s">
        <v>140</v>
      </c>
      <c r="G10" s="680" t="s">
        <v>141</v>
      </c>
      <c r="H10" s="681" t="s">
        <v>142</v>
      </c>
      <c r="I10" s="681" t="s">
        <v>17</v>
      </c>
      <c r="J10" s="681" t="s">
        <v>143</v>
      </c>
      <c r="K10" s="681" t="s">
        <v>144</v>
      </c>
      <c r="L10" s="681" t="s">
        <v>20</v>
      </c>
      <c r="M10" s="767" t="s">
        <v>21</v>
      </c>
      <c r="N10" s="704" t="s">
        <v>14</v>
      </c>
      <c r="O10" s="705" t="s">
        <v>15</v>
      </c>
      <c r="P10" s="699" t="s">
        <v>16</v>
      </c>
      <c r="Q10" s="699" t="s">
        <v>17</v>
      </c>
      <c r="R10" s="699" t="s">
        <v>18</v>
      </c>
      <c r="S10" s="699" t="s">
        <v>19</v>
      </c>
      <c r="T10" s="699" t="s">
        <v>20</v>
      </c>
      <c r="U10" s="700" t="s">
        <v>21</v>
      </c>
      <c r="V10" s="704" t="s">
        <v>14</v>
      </c>
      <c r="W10" s="705" t="s">
        <v>15</v>
      </c>
      <c r="X10" s="699" t="s">
        <v>16</v>
      </c>
      <c r="Y10" s="699" t="s">
        <v>17</v>
      </c>
      <c r="Z10" s="699" t="s">
        <v>18</v>
      </c>
      <c r="AA10" s="699" t="s">
        <v>19</v>
      </c>
      <c r="AB10" s="699" t="s">
        <v>20</v>
      </c>
      <c r="AC10" s="700" t="s">
        <v>21</v>
      </c>
      <c r="AD10" s="704" t="s">
        <v>14</v>
      </c>
      <c r="AE10" s="705" t="s">
        <v>15</v>
      </c>
      <c r="AF10" s="699" t="s">
        <v>16</v>
      </c>
      <c r="AG10" s="699" t="s">
        <v>17</v>
      </c>
      <c r="AH10" s="699" t="s">
        <v>18</v>
      </c>
      <c r="AI10" s="699" t="s">
        <v>19</v>
      </c>
      <c r="AJ10" s="699" t="s">
        <v>20</v>
      </c>
      <c r="AK10" s="700" t="s">
        <v>21</v>
      </c>
      <c r="AL10" s="704" t="s">
        <v>14</v>
      </c>
      <c r="AM10" s="705" t="s">
        <v>15</v>
      </c>
      <c r="AN10" s="699" t="s">
        <v>16</v>
      </c>
      <c r="AO10" s="699" t="s">
        <v>17</v>
      </c>
      <c r="AP10" s="699" t="s">
        <v>18</v>
      </c>
      <c r="AQ10" s="699" t="s">
        <v>19</v>
      </c>
      <c r="AR10" s="699" t="s">
        <v>20</v>
      </c>
      <c r="AS10" s="700" t="s">
        <v>21</v>
      </c>
      <c r="AT10" s="712"/>
      <c r="AU10" s="745"/>
      <c r="AV10" s="722"/>
      <c r="AW10" s="708"/>
      <c r="AX10" s="721"/>
      <c r="AY10" s="721"/>
    </row>
    <row r="11" spans="1:74" ht="107.25" customHeight="1">
      <c r="A11" s="765"/>
      <c r="B11" s="766"/>
      <c r="C11" s="709"/>
      <c r="D11" s="709"/>
      <c r="E11" s="710"/>
      <c r="F11" s="683"/>
      <c r="G11" s="680"/>
      <c r="H11" s="681"/>
      <c r="I11" s="681"/>
      <c r="J11" s="681"/>
      <c r="K11" s="681"/>
      <c r="L11" s="681"/>
      <c r="M11" s="767"/>
      <c r="N11" s="704"/>
      <c r="O11" s="705"/>
      <c r="P11" s="699"/>
      <c r="Q11" s="699"/>
      <c r="R11" s="699"/>
      <c r="S11" s="699"/>
      <c r="T11" s="699"/>
      <c r="U11" s="700"/>
      <c r="V11" s="704"/>
      <c r="W11" s="705"/>
      <c r="X11" s="699"/>
      <c r="Y11" s="699"/>
      <c r="Z11" s="699"/>
      <c r="AA11" s="699"/>
      <c r="AB11" s="699"/>
      <c r="AC11" s="700"/>
      <c r="AD11" s="704"/>
      <c r="AE11" s="705"/>
      <c r="AF11" s="699"/>
      <c r="AG11" s="699"/>
      <c r="AH11" s="699"/>
      <c r="AI11" s="699"/>
      <c r="AJ11" s="699"/>
      <c r="AK11" s="700"/>
      <c r="AL11" s="704"/>
      <c r="AM11" s="705"/>
      <c r="AN11" s="699"/>
      <c r="AO11" s="699"/>
      <c r="AP11" s="699"/>
      <c r="AQ11" s="699"/>
      <c r="AR11" s="699"/>
      <c r="AS11" s="700"/>
      <c r="AT11" s="712"/>
      <c r="AU11" s="745"/>
      <c r="AV11" s="722"/>
      <c r="AW11" s="708"/>
      <c r="AX11" s="721"/>
      <c r="AY11" s="721"/>
    </row>
    <row r="12" spans="1:74" ht="39.950000000000003" customHeight="1">
      <c r="A12" s="361"/>
      <c r="B12" s="362"/>
      <c r="C12" s="362"/>
      <c r="D12" s="160"/>
      <c r="E12" s="160"/>
      <c r="F12" s="14"/>
      <c r="G12" s="13"/>
      <c r="H12" s="14"/>
      <c r="I12" s="14"/>
      <c r="J12" s="14"/>
      <c r="K12" s="14"/>
      <c r="L12" s="14"/>
      <c r="M12" s="12"/>
      <c r="N12" s="14"/>
      <c r="O12" s="13"/>
      <c r="P12" s="14"/>
      <c r="Q12" s="14"/>
      <c r="R12" s="14"/>
      <c r="S12" s="14"/>
      <c r="T12" s="14"/>
      <c r="U12" s="12"/>
      <c r="V12" s="14"/>
      <c r="W12" s="13"/>
      <c r="X12" s="14"/>
      <c r="Y12" s="14"/>
      <c r="Z12" s="14"/>
      <c r="AA12" s="14"/>
      <c r="AB12" s="14"/>
      <c r="AC12" s="12"/>
      <c r="AD12" s="14"/>
      <c r="AE12" s="13"/>
      <c r="AF12" s="14"/>
      <c r="AG12" s="14"/>
      <c r="AH12" s="14"/>
      <c r="AI12" s="14"/>
      <c r="AJ12" s="14"/>
      <c r="AK12" s="12"/>
      <c r="AL12" s="635"/>
      <c r="AM12" s="634"/>
      <c r="AN12" s="635"/>
      <c r="AO12" s="635"/>
      <c r="AP12" s="635"/>
      <c r="AQ12" s="635"/>
      <c r="AR12" s="635"/>
      <c r="AS12" s="636"/>
      <c r="AT12" s="87"/>
      <c r="AU12" s="88"/>
      <c r="AV12" s="89"/>
      <c r="AW12" s="86"/>
      <c r="AX12" s="90"/>
      <c r="AY12" s="90"/>
    </row>
    <row r="13" spans="1:74" s="22" customFormat="1" ht="38.25" customHeight="1">
      <c r="A13" s="746" t="s">
        <v>1494</v>
      </c>
      <c r="B13" s="746"/>
      <c r="C13" s="93"/>
      <c r="D13" s="93"/>
      <c r="E13" s="94"/>
      <c r="F13" s="95">
        <f>F14+F16+F126+F128</f>
        <v>2011607.65</v>
      </c>
      <c r="G13" s="95">
        <f>G14+G16+G126+G128</f>
        <v>396664.64</v>
      </c>
      <c r="H13" s="95">
        <f>H14+H16+H126+H128</f>
        <v>7000</v>
      </c>
      <c r="I13" s="96"/>
      <c r="J13" s="95">
        <f>J14+J16+J126+J128</f>
        <v>0</v>
      </c>
      <c r="K13" s="95">
        <f>K14+K16+K126+K128</f>
        <v>0</v>
      </c>
      <c r="L13" s="96"/>
      <c r="M13" s="95">
        <f>M14+M16+M126+M128</f>
        <v>2415272.29</v>
      </c>
      <c r="N13" s="95">
        <f>N14+N16+N126+N128</f>
        <v>2360937.3200000003</v>
      </c>
      <c r="O13" s="95">
        <f>O14+O16+O126+O128</f>
        <v>5497</v>
      </c>
      <c r="P13" s="95">
        <f>P14+P16+P126+P128</f>
        <v>25946</v>
      </c>
      <c r="Q13" s="96"/>
      <c r="R13" s="95">
        <f>R14+R16+R126+R128</f>
        <v>0</v>
      </c>
      <c r="S13" s="95">
        <f>S14+S16+S126+S128</f>
        <v>0</v>
      </c>
      <c r="T13" s="96"/>
      <c r="U13" s="95">
        <f>U14+U16+U126+U128</f>
        <v>2392380.3200000003</v>
      </c>
      <c r="V13" s="95">
        <f>V14+V16+V126+V128</f>
        <v>5069289</v>
      </c>
      <c r="W13" s="95">
        <f>W14+W16+W126+W128</f>
        <v>3436268</v>
      </c>
      <c r="X13" s="95">
        <f>X14+X16+X126+X128</f>
        <v>2509000</v>
      </c>
      <c r="Y13" s="96"/>
      <c r="Z13" s="95">
        <f>Z14+Z16+Z126+Z128</f>
        <v>2500000</v>
      </c>
      <c r="AA13" s="95">
        <f>AA14+AA16+AA126+AA128</f>
        <v>0</v>
      </c>
      <c r="AB13" s="96"/>
      <c r="AC13" s="95">
        <f>AC14+AC16+AC126+AC128</f>
        <v>13514557</v>
      </c>
      <c r="AD13" s="95">
        <f>AD14+AD16+AD126+AD128</f>
        <v>548233.5</v>
      </c>
      <c r="AE13" s="95">
        <f>AE14+AE16+AE126+AE128</f>
        <v>4112450</v>
      </c>
      <c r="AF13" s="95">
        <f>AF14+AF16+AF126+AF128</f>
        <v>7200</v>
      </c>
      <c r="AG13" s="96"/>
      <c r="AH13" s="95">
        <f>AH14+AH16+AH126+AH128</f>
        <v>396235.2</v>
      </c>
      <c r="AI13" s="95">
        <f>AI14+AI16+AI126+AI128</f>
        <v>0</v>
      </c>
      <c r="AJ13" s="96"/>
      <c r="AK13" s="95">
        <f>AK14+AK16+AK126+AK128</f>
        <v>5064118.7</v>
      </c>
      <c r="AL13" s="95">
        <f>AL14+AL16+AL126+AL128</f>
        <v>78813.444000000003</v>
      </c>
      <c r="AM13" s="95">
        <f>AM14+AM16+AM126+AM128</f>
        <v>1000000</v>
      </c>
      <c r="AN13" s="95">
        <f>AN14+AN16+AN126+AN128</f>
        <v>0</v>
      </c>
      <c r="AO13" s="96"/>
      <c r="AP13" s="95">
        <f>AP14+AP16+AP126+AP128</f>
        <v>446609.516</v>
      </c>
      <c r="AQ13" s="95">
        <f>AQ14+AQ16+AQ126+AQ128</f>
        <v>0</v>
      </c>
      <c r="AR13" s="96"/>
      <c r="AS13" s="95">
        <f>AS14+AS16+AS126+AS128</f>
        <v>1525422.96</v>
      </c>
      <c r="AT13" s="95">
        <f>AT14+AT16+AT126+AT128</f>
        <v>24911751.27</v>
      </c>
      <c r="AU13" s="97"/>
      <c r="AV13" s="98"/>
      <c r="AW13" s="99"/>
      <c r="AX13" s="99"/>
      <c r="AY13" s="99"/>
      <c r="AZ13" s="3"/>
      <c r="BA13" s="3"/>
      <c r="BB13" s="3"/>
      <c r="BC13" s="3"/>
      <c r="BD13" s="3"/>
      <c r="BE13" s="3"/>
      <c r="BF13" s="3"/>
      <c r="BG13" s="3"/>
      <c r="BH13" s="3"/>
      <c r="BI13" s="3"/>
      <c r="BJ13" s="3"/>
      <c r="BK13" s="3"/>
      <c r="BL13" s="3"/>
      <c r="BM13" s="3"/>
      <c r="BN13" s="3"/>
      <c r="BO13" s="3"/>
      <c r="BP13" s="3"/>
      <c r="BQ13" s="3"/>
      <c r="BR13" s="3"/>
      <c r="BS13" s="3"/>
      <c r="BT13" s="3"/>
      <c r="BU13" s="3"/>
      <c r="BV13" s="3"/>
    </row>
    <row r="14" spans="1:74" s="22" customFormat="1" ht="32.1" customHeight="1">
      <c r="A14" s="148"/>
      <c r="B14" s="101" t="s">
        <v>1495</v>
      </c>
      <c r="C14" s="102"/>
      <c r="D14" s="102"/>
      <c r="E14" s="103"/>
      <c r="F14" s="104">
        <f>SUM(F15:F15)</f>
        <v>0</v>
      </c>
      <c r="G14" s="104">
        <f>SUM(G15:G15)</f>
        <v>0</v>
      </c>
      <c r="H14" s="104">
        <f>SUM(H15:H15)</f>
        <v>0</v>
      </c>
      <c r="I14" s="105"/>
      <c r="J14" s="104">
        <f>SUM(J15:J15)</f>
        <v>0</v>
      </c>
      <c r="K14" s="104">
        <f>SUM(K15:K15)</f>
        <v>0</v>
      </c>
      <c r="L14" s="105"/>
      <c r="M14" s="104">
        <f>SUM(M15:M15)</f>
        <v>0</v>
      </c>
      <c r="N14" s="104">
        <f>SUM(N15:N15)</f>
        <v>0</v>
      </c>
      <c r="O14" s="104">
        <f>SUM(O15:O15)</f>
        <v>0</v>
      </c>
      <c r="P14" s="104">
        <f>SUM(P15:P15)</f>
        <v>0</v>
      </c>
      <c r="Q14" s="105"/>
      <c r="R14" s="104">
        <f>SUM(R15:R15)</f>
        <v>0</v>
      </c>
      <c r="S14" s="104">
        <f>SUM(S15:S15)</f>
        <v>0</v>
      </c>
      <c r="T14" s="105"/>
      <c r="U14" s="104">
        <f>SUM(U15:U15)</f>
        <v>0</v>
      </c>
      <c r="V14" s="104">
        <f>SUM(V15:V15)</f>
        <v>0</v>
      </c>
      <c r="W14" s="104">
        <f>SUM(W15:W15)</f>
        <v>0</v>
      </c>
      <c r="X14" s="104">
        <f>SUM(X15:X15)</f>
        <v>0</v>
      </c>
      <c r="Y14" s="105"/>
      <c r="Z14" s="104">
        <f>SUM(Z15:Z15)</f>
        <v>0</v>
      </c>
      <c r="AA14" s="104">
        <f>SUM(AA15:AA15)</f>
        <v>0</v>
      </c>
      <c r="AB14" s="105"/>
      <c r="AC14" s="104">
        <f>SUM(AC15:AC15)</f>
        <v>0</v>
      </c>
      <c r="AD14" s="104">
        <f>SUM(AD15:AD15)</f>
        <v>0</v>
      </c>
      <c r="AE14" s="104">
        <f>SUM(AE15:AE15)</f>
        <v>0</v>
      </c>
      <c r="AF14" s="104">
        <f>SUM(AF15:AF15)</f>
        <v>0</v>
      </c>
      <c r="AG14" s="105"/>
      <c r="AH14" s="104">
        <f>SUM(AH15:AH15)</f>
        <v>0</v>
      </c>
      <c r="AI14" s="104">
        <f>SUM(AI15:AI15)</f>
        <v>0</v>
      </c>
      <c r="AJ14" s="105"/>
      <c r="AK14" s="104">
        <f>SUM(AK15:AK15)</f>
        <v>0</v>
      </c>
      <c r="AL14" s="104">
        <f>SUM(AL15:AL15)</f>
        <v>0</v>
      </c>
      <c r="AM14" s="104">
        <f>SUM(AM15:AM15)</f>
        <v>0</v>
      </c>
      <c r="AN14" s="104">
        <f>SUM(AN15:AN15)</f>
        <v>0</v>
      </c>
      <c r="AO14" s="105"/>
      <c r="AP14" s="104">
        <f>SUM(AP15:AP15)</f>
        <v>0</v>
      </c>
      <c r="AQ14" s="104">
        <f>SUM(AQ15:AQ15)</f>
        <v>0</v>
      </c>
      <c r="AR14" s="105"/>
      <c r="AS14" s="104">
        <f>SUM(AS15:AS15)</f>
        <v>0</v>
      </c>
      <c r="AT14" s="104">
        <f>SUM(AT15:AT15)</f>
        <v>0</v>
      </c>
      <c r="AU14" s="106"/>
      <c r="AV14" s="107"/>
      <c r="AW14" s="108"/>
      <c r="AX14" s="108"/>
      <c r="AY14" s="108"/>
      <c r="BA14" s="3"/>
      <c r="BB14" s="3"/>
      <c r="BC14" s="3"/>
      <c r="BD14" s="3"/>
      <c r="BE14" s="3"/>
      <c r="BF14" s="3"/>
      <c r="BG14" s="3"/>
      <c r="BH14" s="3"/>
      <c r="BI14" s="3"/>
      <c r="BJ14" s="3"/>
      <c r="BK14" s="3"/>
      <c r="BL14" s="3"/>
      <c r="BM14" s="3"/>
      <c r="BN14" s="3"/>
      <c r="BO14" s="3"/>
      <c r="BP14" s="3"/>
      <c r="BQ14" s="3"/>
      <c r="BR14" s="3"/>
      <c r="BS14" s="3"/>
      <c r="BT14" s="3"/>
      <c r="BU14" s="3"/>
      <c r="BV14" s="3"/>
    </row>
    <row r="15" spans="1:74" ht="50.25" customHeight="1">
      <c r="A15" s="123" t="s">
        <v>1496</v>
      </c>
      <c r="B15" s="152"/>
      <c r="C15" s="125"/>
      <c r="D15" s="125"/>
      <c r="E15" s="126"/>
      <c r="F15" s="116"/>
      <c r="G15" s="114"/>
      <c r="H15" s="114"/>
      <c r="I15" s="114"/>
      <c r="J15" s="114"/>
      <c r="K15" s="114"/>
      <c r="L15" s="114"/>
      <c r="M15" s="115">
        <f>F15+G15+H15+J15+K15</f>
        <v>0</v>
      </c>
      <c r="N15" s="116"/>
      <c r="O15" s="114"/>
      <c r="P15" s="114"/>
      <c r="Q15" s="114"/>
      <c r="R15" s="114"/>
      <c r="S15" s="114"/>
      <c r="T15" s="114"/>
      <c r="U15" s="115">
        <f>N15+O15+P15+R15+S15</f>
        <v>0</v>
      </c>
      <c r="V15" s="116"/>
      <c r="W15" s="114"/>
      <c r="X15" s="114"/>
      <c r="Y15" s="114"/>
      <c r="Z15" s="114"/>
      <c r="AA15" s="114"/>
      <c r="AB15" s="114"/>
      <c r="AC15" s="115">
        <f>V15+W15+X15+Z15+AA15</f>
        <v>0</v>
      </c>
      <c r="AD15" s="116"/>
      <c r="AE15" s="114"/>
      <c r="AF15" s="114"/>
      <c r="AG15" s="114"/>
      <c r="AH15" s="114"/>
      <c r="AI15" s="114"/>
      <c r="AJ15" s="114"/>
      <c r="AK15" s="115">
        <f>AD15+AE15+AF15+AH15+AI15</f>
        <v>0</v>
      </c>
      <c r="AL15" s="116"/>
      <c r="AM15" s="114"/>
      <c r="AN15" s="114"/>
      <c r="AO15" s="114"/>
      <c r="AP15" s="114"/>
      <c r="AQ15" s="114"/>
      <c r="AR15" s="114"/>
      <c r="AS15" s="115">
        <f>AL15+AM15+AN15+AP15+AQ15</f>
        <v>0</v>
      </c>
      <c r="AT15" s="116">
        <f>AC15+U15+M15+AK15+AS15</f>
        <v>0</v>
      </c>
      <c r="AU15" s="119"/>
      <c r="AV15" s="120"/>
      <c r="AW15" s="121"/>
      <c r="AX15" s="121"/>
      <c r="AY15" s="122"/>
    </row>
    <row r="16" spans="1:74" s="22" customFormat="1" ht="32.1" customHeight="1">
      <c r="A16" s="100"/>
      <c r="B16" s="101" t="s">
        <v>1497</v>
      </c>
      <c r="C16" s="102"/>
      <c r="D16" s="102"/>
      <c r="E16" s="103"/>
      <c r="F16" s="104">
        <f t="shared" ref="F16:AR16" si="0">SUM(F17:F106,F108,F110,F112,F114,F116,F118,F121,F123)</f>
        <v>2011607.65</v>
      </c>
      <c r="G16" s="104">
        <f t="shared" si="0"/>
        <v>396664.64</v>
      </c>
      <c r="H16" s="104">
        <f t="shared" si="0"/>
        <v>7000</v>
      </c>
      <c r="I16" s="104">
        <f t="shared" si="0"/>
        <v>0</v>
      </c>
      <c r="J16" s="104">
        <f t="shared" si="0"/>
        <v>0</v>
      </c>
      <c r="K16" s="104">
        <f t="shared" si="0"/>
        <v>0</v>
      </c>
      <c r="L16" s="104">
        <f t="shared" si="0"/>
        <v>0</v>
      </c>
      <c r="M16" s="104">
        <f t="shared" si="0"/>
        <v>2415272.29</v>
      </c>
      <c r="N16" s="104">
        <f t="shared" si="0"/>
        <v>2360937.3200000003</v>
      </c>
      <c r="O16" s="104">
        <f t="shared" si="0"/>
        <v>5497</v>
      </c>
      <c r="P16" s="104">
        <f t="shared" si="0"/>
        <v>25946</v>
      </c>
      <c r="Q16" s="104">
        <f t="shared" si="0"/>
        <v>0</v>
      </c>
      <c r="R16" s="104">
        <f t="shared" si="0"/>
        <v>0</v>
      </c>
      <c r="S16" s="104">
        <f t="shared" si="0"/>
        <v>0</v>
      </c>
      <c r="T16" s="104">
        <f t="shared" si="0"/>
        <v>0</v>
      </c>
      <c r="U16" s="104">
        <f t="shared" si="0"/>
        <v>2392380.3200000003</v>
      </c>
      <c r="V16" s="104">
        <f t="shared" si="0"/>
        <v>5069289</v>
      </c>
      <c r="W16" s="104">
        <f t="shared" si="0"/>
        <v>3436268</v>
      </c>
      <c r="X16" s="104">
        <f t="shared" si="0"/>
        <v>2509000</v>
      </c>
      <c r="Y16" s="104">
        <f t="shared" si="0"/>
        <v>0</v>
      </c>
      <c r="Z16" s="104">
        <f t="shared" si="0"/>
        <v>2500000</v>
      </c>
      <c r="AA16" s="104">
        <f t="shared" si="0"/>
        <v>0</v>
      </c>
      <c r="AB16" s="104">
        <f t="shared" si="0"/>
        <v>0</v>
      </c>
      <c r="AC16" s="104">
        <f t="shared" si="0"/>
        <v>13514557</v>
      </c>
      <c r="AD16" s="104">
        <f t="shared" si="0"/>
        <v>548233.5</v>
      </c>
      <c r="AE16" s="104">
        <f t="shared" si="0"/>
        <v>4112450</v>
      </c>
      <c r="AF16" s="104">
        <f t="shared" si="0"/>
        <v>7200</v>
      </c>
      <c r="AG16" s="104">
        <f t="shared" si="0"/>
        <v>0</v>
      </c>
      <c r="AH16" s="104">
        <f t="shared" si="0"/>
        <v>396235.2</v>
      </c>
      <c r="AI16" s="104">
        <f t="shared" si="0"/>
        <v>0</v>
      </c>
      <c r="AJ16" s="104">
        <f t="shared" si="0"/>
        <v>0</v>
      </c>
      <c r="AK16" s="104">
        <f t="shared" si="0"/>
        <v>5064118.7</v>
      </c>
      <c r="AL16" s="104">
        <f t="shared" si="0"/>
        <v>78813.444000000003</v>
      </c>
      <c r="AM16" s="104">
        <f t="shared" si="0"/>
        <v>1000000</v>
      </c>
      <c r="AN16" s="104">
        <f t="shared" si="0"/>
        <v>0</v>
      </c>
      <c r="AO16" s="104">
        <f t="shared" si="0"/>
        <v>0</v>
      </c>
      <c r="AP16" s="104">
        <f t="shared" si="0"/>
        <v>446609.516</v>
      </c>
      <c r="AQ16" s="104">
        <f t="shared" si="0"/>
        <v>0</v>
      </c>
      <c r="AR16" s="104">
        <f t="shared" si="0"/>
        <v>0</v>
      </c>
      <c r="AS16" s="104">
        <f>SUM(AS17:AS106,AS108,AS110,AS112,AS114,AS116,AS118,AS121,AS123)</f>
        <v>1525422.96</v>
      </c>
      <c r="AT16" s="104">
        <f>SUM(AT17:AT106,AT108,AT110,AT112,AT114,AT116,AT118,AT121,AT123)</f>
        <v>24911751.27</v>
      </c>
      <c r="AU16" s="106"/>
      <c r="AV16" s="107"/>
      <c r="AW16" s="108"/>
      <c r="AX16" s="108"/>
      <c r="AY16" s="108"/>
      <c r="BA16" s="3"/>
      <c r="BB16" s="3"/>
      <c r="BC16" s="3"/>
      <c r="BD16" s="3"/>
      <c r="BE16" s="3"/>
      <c r="BF16" s="3"/>
      <c r="BG16" s="3"/>
      <c r="BH16" s="3"/>
      <c r="BI16" s="3"/>
      <c r="BJ16" s="3"/>
      <c r="BK16" s="3"/>
      <c r="BL16" s="3"/>
      <c r="BM16" s="3"/>
      <c r="BN16" s="3"/>
      <c r="BO16" s="3"/>
      <c r="BP16" s="3"/>
      <c r="BQ16" s="3"/>
      <c r="BR16" s="3"/>
      <c r="BS16" s="3"/>
      <c r="BT16" s="3"/>
      <c r="BU16" s="3"/>
      <c r="BV16" s="3"/>
    </row>
    <row r="17" spans="1:51" s="46" customFormat="1" ht="50.25" customHeight="1">
      <c r="A17" s="109" t="s">
        <v>1498</v>
      </c>
      <c r="B17" s="363" t="s">
        <v>1499</v>
      </c>
      <c r="C17" s="111" t="s">
        <v>1500</v>
      </c>
      <c r="D17" s="111" t="s">
        <v>27</v>
      </c>
      <c r="E17" s="574">
        <v>5.30002</v>
      </c>
      <c r="F17" s="113">
        <v>25410</v>
      </c>
      <c r="G17" s="138"/>
      <c r="H17" s="138"/>
      <c r="I17" s="138"/>
      <c r="J17" s="138"/>
      <c r="K17" s="138"/>
      <c r="L17" s="138"/>
      <c r="M17" s="115">
        <f t="shared" ref="M17:M48" si="1">F17+G17+H17+J17+K17</f>
        <v>25410</v>
      </c>
      <c r="N17" s="116">
        <v>194383.3</v>
      </c>
      <c r="O17" s="114"/>
      <c r="P17" s="116">
        <v>0</v>
      </c>
      <c r="Q17" s="114"/>
      <c r="R17" s="114"/>
      <c r="S17" s="114"/>
      <c r="T17" s="114"/>
      <c r="U17" s="115">
        <f t="shared" ref="U17:U48" si="2">N17+O17+P17+R17+S17</f>
        <v>194383.3</v>
      </c>
      <c r="V17" s="116">
        <v>463732</v>
      </c>
      <c r="W17" s="114">
        <v>3436268</v>
      </c>
      <c r="X17" s="116">
        <v>2500000</v>
      </c>
      <c r="Y17" s="114"/>
      <c r="Z17" s="117">
        <v>2500000</v>
      </c>
      <c r="AA17" s="114"/>
      <c r="AB17" s="138"/>
      <c r="AC17" s="118">
        <f t="shared" ref="AC17:AC48" si="3">V17+W17+X17+Z17+AA17</f>
        <v>8900000</v>
      </c>
      <c r="AD17" s="113">
        <v>242679</v>
      </c>
      <c r="AE17" s="138">
        <v>4112450</v>
      </c>
      <c r="AF17" s="113"/>
      <c r="AG17" s="138"/>
      <c r="AH17" s="575"/>
      <c r="AI17" s="138"/>
      <c r="AJ17" s="138"/>
      <c r="AK17" s="118">
        <f t="shared" ref="AK17:AK48" si="4">AD17+AE17+AF17+AH17+AI17</f>
        <v>4355129</v>
      </c>
      <c r="AL17" s="113"/>
      <c r="AM17" s="138"/>
      <c r="AN17" s="113"/>
      <c r="AO17" s="138"/>
      <c r="AP17" s="575"/>
      <c r="AQ17" s="138"/>
      <c r="AR17" s="138"/>
      <c r="AS17" s="118">
        <f t="shared" ref="AS17:AS80" si="5">AL17+AM17+AN17+AP17+AQ17</f>
        <v>0</v>
      </c>
      <c r="AT17" s="116">
        <f>AC17+U17+M17+AK17+AS17</f>
        <v>13474922.300000001</v>
      </c>
      <c r="AU17" s="221" t="s">
        <v>1502</v>
      </c>
      <c r="AV17" s="120" t="s">
        <v>69</v>
      </c>
      <c r="AW17" s="121" t="s">
        <v>1503</v>
      </c>
      <c r="AX17" s="121"/>
      <c r="AY17" s="122"/>
    </row>
    <row r="18" spans="1:51" s="143" customFormat="1" ht="69.95" customHeight="1">
      <c r="A18" s="109" t="s">
        <v>1504</v>
      </c>
      <c r="B18" s="205" t="s">
        <v>1505</v>
      </c>
      <c r="C18" s="144" t="s">
        <v>1506</v>
      </c>
      <c r="D18" s="144" t="s">
        <v>27</v>
      </c>
      <c r="E18" s="129" t="s">
        <v>1507</v>
      </c>
      <c r="F18" s="145">
        <v>303290</v>
      </c>
      <c r="G18" s="146">
        <v>137493</v>
      </c>
      <c r="H18" s="146"/>
      <c r="I18" s="146"/>
      <c r="J18" s="146"/>
      <c r="K18" s="146"/>
      <c r="L18" s="146"/>
      <c r="M18" s="115">
        <f t="shared" si="1"/>
        <v>440783</v>
      </c>
      <c r="N18" s="145"/>
      <c r="O18" s="146"/>
      <c r="P18" s="41"/>
      <c r="Q18" s="146"/>
      <c r="R18" s="146"/>
      <c r="S18" s="146"/>
      <c r="T18" s="146"/>
      <c r="U18" s="118">
        <f t="shared" si="2"/>
        <v>0</v>
      </c>
      <c r="V18" s="146"/>
      <c r="W18" s="146"/>
      <c r="X18" s="41"/>
      <c r="Y18" s="146"/>
      <c r="Z18" s="146"/>
      <c r="AA18" s="146"/>
      <c r="AB18" s="146"/>
      <c r="AC18" s="118">
        <f t="shared" si="3"/>
        <v>0</v>
      </c>
      <c r="AD18" s="146"/>
      <c r="AE18" s="146"/>
      <c r="AF18" s="41"/>
      <c r="AG18" s="146"/>
      <c r="AH18" s="146"/>
      <c r="AI18" s="146"/>
      <c r="AJ18" s="146"/>
      <c r="AK18" s="118">
        <f t="shared" si="4"/>
        <v>0</v>
      </c>
      <c r="AL18" s="146"/>
      <c r="AM18" s="146"/>
      <c r="AN18" s="41"/>
      <c r="AO18" s="146"/>
      <c r="AP18" s="146"/>
      <c r="AQ18" s="146"/>
      <c r="AR18" s="146"/>
      <c r="AS18" s="118">
        <f t="shared" si="5"/>
        <v>0</v>
      </c>
      <c r="AT18" s="116">
        <f t="shared" ref="AT18:AT81" si="6">AC18+U18+M18+AK18+AS18</f>
        <v>440783</v>
      </c>
      <c r="AU18" s="168" t="s">
        <v>1508</v>
      </c>
      <c r="AV18" s="136">
        <v>2018</v>
      </c>
      <c r="AW18" s="142" t="s">
        <v>32</v>
      </c>
      <c r="AX18" s="142" t="s">
        <v>33</v>
      </c>
      <c r="AY18" s="137" t="s">
        <v>183</v>
      </c>
    </row>
    <row r="19" spans="1:51" s="143" customFormat="1" ht="69.95" customHeight="1">
      <c r="A19" s="109" t="s">
        <v>1509</v>
      </c>
      <c r="B19" s="205" t="s">
        <v>1510</v>
      </c>
      <c r="C19" s="144" t="s">
        <v>1511</v>
      </c>
      <c r="D19" s="144" t="s">
        <v>37</v>
      </c>
      <c r="E19" s="129" t="s">
        <v>1512</v>
      </c>
      <c r="F19" s="145"/>
      <c r="G19" s="146"/>
      <c r="H19" s="146"/>
      <c r="I19" s="146"/>
      <c r="J19" s="146"/>
      <c r="K19" s="146"/>
      <c r="L19" s="146"/>
      <c r="M19" s="115">
        <f t="shared" si="1"/>
        <v>0</v>
      </c>
      <c r="N19" s="145"/>
      <c r="O19" s="146"/>
      <c r="P19" s="146"/>
      <c r="Q19" s="146"/>
      <c r="R19" s="146"/>
      <c r="S19" s="146"/>
      <c r="T19" s="146"/>
      <c r="U19" s="118">
        <f t="shared" si="2"/>
        <v>0</v>
      </c>
      <c r="V19" s="145">
        <f>500*100</f>
        <v>50000</v>
      </c>
      <c r="W19" s="146"/>
      <c r="X19" s="146"/>
      <c r="Y19" s="146"/>
      <c r="Z19" s="146"/>
      <c r="AA19" s="146"/>
      <c r="AB19" s="146"/>
      <c r="AC19" s="118">
        <f t="shared" si="3"/>
        <v>50000</v>
      </c>
      <c r="AD19" s="145"/>
      <c r="AE19" s="146"/>
      <c r="AF19" s="146"/>
      <c r="AG19" s="146"/>
      <c r="AH19" s="146"/>
      <c r="AI19" s="146"/>
      <c r="AJ19" s="146"/>
      <c r="AK19" s="118">
        <f t="shared" si="4"/>
        <v>0</v>
      </c>
      <c r="AL19" s="145"/>
      <c r="AM19" s="146"/>
      <c r="AN19" s="146"/>
      <c r="AO19" s="146"/>
      <c r="AP19" s="146"/>
      <c r="AQ19" s="146"/>
      <c r="AR19" s="146"/>
      <c r="AS19" s="118">
        <f t="shared" si="5"/>
        <v>0</v>
      </c>
      <c r="AT19" s="116">
        <f t="shared" si="6"/>
        <v>50000</v>
      </c>
      <c r="AU19" s="168" t="s">
        <v>1513</v>
      </c>
      <c r="AV19" s="136">
        <v>2020</v>
      </c>
      <c r="AW19" s="142" t="s">
        <v>32</v>
      </c>
      <c r="AX19" s="142" t="s">
        <v>33</v>
      </c>
      <c r="AY19" s="137" t="s">
        <v>183</v>
      </c>
    </row>
    <row r="20" spans="1:51" s="143" customFormat="1" ht="69.95" customHeight="1">
      <c r="A20" s="109" t="s">
        <v>1514</v>
      </c>
      <c r="B20" s="205" t="s">
        <v>1515</v>
      </c>
      <c r="C20" s="144" t="s">
        <v>1506</v>
      </c>
      <c r="D20" s="144" t="s">
        <v>37</v>
      </c>
      <c r="E20" s="129" t="s">
        <v>1516</v>
      </c>
      <c r="F20" s="145"/>
      <c r="G20" s="146"/>
      <c r="H20" s="146"/>
      <c r="I20" s="146"/>
      <c r="J20" s="146"/>
      <c r="K20" s="146"/>
      <c r="L20" s="146"/>
      <c r="M20" s="115">
        <f t="shared" si="1"/>
        <v>0</v>
      </c>
      <c r="N20" s="145"/>
      <c r="O20" s="146"/>
      <c r="P20" s="146"/>
      <c r="Q20" s="146"/>
      <c r="R20" s="146"/>
      <c r="S20" s="146"/>
      <c r="T20" s="146"/>
      <c r="U20" s="118">
        <f t="shared" si="2"/>
        <v>0</v>
      </c>
      <c r="V20" s="145">
        <v>100000</v>
      </c>
      <c r="W20" s="146"/>
      <c r="X20" s="146"/>
      <c r="Y20" s="146"/>
      <c r="Z20" s="146"/>
      <c r="AA20" s="146"/>
      <c r="AB20" s="146"/>
      <c r="AC20" s="118">
        <f t="shared" si="3"/>
        <v>100000</v>
      </c>
      <c r="AD20" s="145"/>
      <c r="AE20" s="146"/>
      <c r="AF20" s="146"/>
      <c r="AG20" s="146"/>
      <c r="AH20" s="146"/>
      <c r="AI20" s="146"/>
      <c r="AJ20" s="146"/>
      <c r="AK20" s="118">
        <f t="shared" si="4"/>
        <v>0</v>
      </c>
      <c r="AL20" s="145"/>
      <c r="AM20" s="146"/>
      <c r="AN20" s="146"/>
      <c r="AO20" s="146"/>
      <c r="AP20" s="146"/>
      <c r="AQ20" s="146"/>
      <c r="AR20" s="146"/>
      <c r="AS20" s="118">
        <f t="shared" si="5"/>
        <v>0</v>
      </c>
      <c r="AT20" s="116">
        <f t="shared" si="6"/>
        <v>100000</v>
      </c>
      <c r="AU20" s="168" t="s">
        <v>1517</v>
      </c>
      <c r="AV20" s="136">
        <v>2021</v>
      </c>
      <c r="AW20" s="142" t="s">
        <v>1518</v>
      </c>
      <c r="AX20" s="137"/>
      <c r="AY20" s="137"/>
    </row>
    <row r="21" spans="1:51" s="143" customFormat="1" ht="69.95" customHeight="1">
      <c r="A21" s="109" t="s">
        <v>1519</v>
      </c>
      <c r="B21" s="205" t="s">
        <v>1520</v>
      </c>
      <c r="C21" s="144" t="s">
        <v>1506</v>
      </c>
      <c r="D21" s="144" t="s">
        <v>27</v>
      </c>
      <c r="E21" s="129" t="s">
        <v>1516</v>
      </c>
      <c r="F21" s="145"/>
      <c r="G21" s="146"/>
      <c r="H21" s="146"/>
      <c r="I21" s="146"/>
      <c r="J21" s="146"/>
      <c r="K21" s="146"/>
      <c r="L21" s="146"/>
      <c r="M21" s="115">
        <f t="shared" si="1"/>
        <v>0</v>
      </c>
      <c r="N21" s="145"/>
      <c r="O21" s="146"/>
      <c r="P21" s="146"/>
      <c r="Q21" s="146"/>
      <c r="R21" s="146"/>
      <c r="S21" s="146"/>
      <c r="T21" s="146"/>
      <c r="U21" s="118">
        <f t="shared" si="2"/>
        <v>0</v>
      </c>
      <c r="V21" s="145">
        <v>600000</v>
      </c>
      <c r="W21" s="146"/>
      <c r="X21" s="146"/>
      <c r="Y21" s="146"/>
      <c r="Z21" s="146"/>
      <c r="AA21" s="146"/>
      <c r="AB21" s="146"/>
      <c r="AC21" s="118">
        <f t="shared" si="3"/>
        <v>600000</v>
      </c>
      <c r="AD21" s="145"/>
      <c r="AE21" s="146"/>
      <c r="AF21" s="146"/>
      <c r="AG21" s="146"/>
      <c r="AH21" s="146"/>
      <c r="AI21" s="146"/>
      <c r="AJ21" s="146"/>
      <c r="AK21" s="118">
        <f t="shared" si="4"/>
        <v>0</v>
      </c>
      <c r="AL21" s="145"/>
      <c r="AM21" s="146"/>
      <c r="AN21" s="146"/>
      <c r="AO21" s="146"/>
      <c r="AP21" s="146"/>
      <c r="AQ21" s="146"/>
      <c r="AR21" s="146"/>
      <c r="AS21" s="118">
        <f t="shared" si="5"/>
        <v>0</v>
      </c>
      <c r="AT21" s="116">
        <f t="shared" si="6"/>
        <v>600000</v>
      </c>
      <c r="AU21" s="168" t="s">
        <v>1521</v>
      </c>
      <c r="AV21" s="136">
        <v>2021</v>
      </c>
      <c r="AW21" s="142" t="s">
        <v>1518</v>
      </c>
      <c r="AX21" s="137"/>
      <c r="AY21" s="137"/>
    </row>
    <row r="22" spans="1:51" s="143" customFormat="1" ht="69.95" customHeight="1">
      <c r="A22" s="109" t="s">
        <v>1522</v>
      </c>
      <c r="B22" s="205" t="s">
        <v>1523</v>
      </c>
      <c r="C22" s="144" t="s">
        <v>1524</v>
      </c>
      <c r="D22" s="144" t="s">
        <v>37</v>
      </c>
      <c r="E22" s="129" t="s">
        <v>1516</v>
      </c>
      <c r="F22" s="145"/>
      <c r="G22" s="146"/>
      <c r="H22" s="146"/>
      <c r="I22" s="146"/>
      <c r="J22" s="146"/>
      <c r="K22" s="146"/>
      <c r="L22" s="146"/>
      <c r="M22" s="115">
        <f t="shared" si="1"/>
        <v>0</v>
      </c>
      <c r="N22" s="145"/>
      <c r="O22" s="146"/>
      <c r="P22" s="146"/>
      <c r="Q22" s="146"/>
      <c r="R22" s="146"/>
      <c r="S22" s="146"/>
      <c r="T22" s="146"/>
      <c r="U22" s="118">
        <f t="shared" si="2"/>
        <v>0</v>
      </c>
      <c r="V22" s="145">
        <v>10000</v>
      </c>
      <c r="W22" s="146"/>
      <c r="X22" s="146"/>
      <c r="Y22" s="146"/>
      <c r="Z22" s="146"/>
      <c r="AA22" s="146"/>
      <c r="AB22" s="146"/>
      <c r="AC22" s="118">
        <f t="shared" si="3"/>
        <v>10000</v>
      </c>
      <c r="AD22" s="145"/>
      <c r="AE22" s="146"/>
      <c r="AF22" s="146"/>
      <c r="AG22" s="146"/>
      <c r="AH22" s="146"/>
      <c r="AI22" s="146"/>
      <c r="AJ22" s="146"/>
      <c r="AK22" s="118">
        <f t="shared" si="4"/>
        <v>0</v>
      </c>
      <c r="AL22" s="145"/>
      <c r="AM22" s="146"/>
      <c r="AN22" s="146"/>
      <c r="AO22" s="146"/>
      <c r="AP22" s="146"/>
      <c r="AQ22" s="146"/>
      <c r="AR22" s="146"/>
      <c r="AS22" s="118">
        <f t="shared" si="5"/>
        <v>0</v>
      </c>
      <c r="AT22" s="116">
        <f t="shared" si="6"/>
        <v>10000</v>
      </c>
      <c r="AU22" s="168" t="s">
        <v>1525</v>
      </c>
      <c r="AV22" s="136">
        <v>2021</v>
      </c>
      <c r="AW22" s="142" t="s">
        <v>1518</v>
      </c>
      <c r="AX22" s="137"/>
      <c r="AY22" s="137"/>
    </row>
    <row r="23" spans="1:51" s="143" customFormat="1" ht="69.95" customHeight="1">
      <c r="A23" s="109" t="s">
        <v>1526</v>
      </c>
      <c r="B23" s="205" t="s">
        <v>1527</v>
      </c>
      <c r="C23" s="144" t="s">
        <v>1528</v>
      </c>
      <c r="D23" s="144" t="s">
        <v>27</v>
      </c>
      <c r="E23" s="112" t="s">
        <v>1529</v>
      </c>
      <c r="F23" s="145">
        <v>80378.899999999994</v>
      </c>
      <c r="G23" s="146">
        <v>80378.900000000009</v>
      </c>
      <c r="H23" s="146">
        <v>7000</v>
      </c>
      <c r="I23" s="146" t="s">
        <v>1530</v>
      </c>
      <c r="J23" s="146"/>
      <c r="K23" s="146"/>
      <c r="L23" s="146"/>
      <c r="M23" s="115">
        <f t="shared" si="1"/>
        <v>167757.79999999999</v>
      </c>
      <c r="N23" s="145"/>
      <c r="O23" s="364">
        <v>5497</v>
      </c>
      <c r="P23" s="146"/>
      <c r="Q23" s="146" t="s">
        <v>1530</v>
      </c>
      <c r="R23" s="146"/>
      <c r="S23" s="146"/>
      <c r="T23" s="146"/>
      <c r="U23" s="118">
        <f t="shared" si="2"/>
        <v>5497</v>
      </c>
      <c r="V23" s="146"/>
      <c r="W23" s="364"/>
      <c r="X23" s="146"/>
      <c r="Y23" s="146"/>
      <c r="Z23" s="146"/>
      <c r="AA23" s="146"/>
      <c r="AB23" s="146"/>
      <c r="AC23" s="118">
        <f t="shared" si="3"/>
        <v>0</v>
      </c>
      <c r="AD23" s="146"/>
      <c r="AE23" s="364"/>
      <c r="AF23" s="146"/>
      <c r="AG23" s="146"/>
      <c r="AH23" s="146"/>
      <c r="AI23" s="146"/>
      <c r="AJ23" s="146"/>
      <c r="AK23" s="118">
        <f t="shared" si="4"/>
        <v>0</v>
      </c>
      <c r="AL23" s="146"/>
      <c r="AM23" s="364"/>
      <c r="AN23" s="146"/>
      <c r="AO23" s="146"/>
      <c r="AP23" s="146"/>
      <c r="AQ23" s="146"/>
      <c r="AR23" s="146"/>
      <c r="AS23" s="118">
        <f t="shared" si="5"/>
        <v>0</v>
      </c>
      <c r="AT23" s="116">
        <f t="shared" si="6"/>
        <v>173254.8</v>
      </c>
      <c r="AU23" s="168" t="s">
        <v>1531</v>
      </c>
      <c r="AV23" s="136">
        <v>2020</v>
      </c>
      <c r="AW23" s="142" t="s">
        <v>351</v>
      </c>
      <c r="AX23" s="142" t="s">
        <v>33</v>
      </c>
      <c r="AY23" s="137" t="s">
        <v>183</v>
      </c>
    </row>
    <row r="24" spans="1:51" s="143" customFormat="1" ht="69.95" customHeight="1">
      <c r="A24" s="109" t="s">
        <v>1532</v>
      </c>
      <c r="B24" s="205" t="s">
        <v>1533</v>
      </c>
      <c r="C24" s="144" t="s">
        <v>1534</v>
      </c>
      <c r="D24" s="142" t="s">
        <v>1535</v>
      </c>
      <c r="E24" s="129" t="s">
        <v>1536</v>
      </c>
      <c r="F24" s="145"/>
      <c r="G24" s="146"/>
      <c r="H24" s="146"/>
      <c r="I24" s="146"/>
      <c r="J24" s="146"/>
      <c r="K24" s="146"/>
      <c r="L24" s="146"/>
      <c r="M24" s="115">
        <f t="shared" si="1"/>
        <v>0</v>
      </c>
      <c r="N24" s="145">
        <v>35000</v>
      </c>
      <c r="O24" s="146"/>
      <c r="P24" s="146"/>
      <c r="Q24" s="146"/>
      <c r="R24" s="146"/>
      <c r="S24" s="146"/>
      <c r="T24" s="146"/>
      <c r="U24" s="118">
        <f t="shared" si="2"/>
        <v>35000</v>
      </c>
      <c r="V24" s="146"/>
      <c r="W24" s="146"/>
      <c r="X24" s="146"/>
      <c r="Y24" s="146"/>
      <c r="Z24" s="146"/>
      <c r="AA24" s="146"/>
      <c r="AB24" s="146"/>
      <c r="AC24" s="118">
        <f t="shared" si="3"/>
        <v>0</v>
      </c>
      <c r="AD24" s="146"/>
      <c r="AE24" s="146"/>
      <c r="AF24" s="146"/>
      <c r="AG24" s="146"/>
      <c r="AH24" s="146"/>
      <c r="AI24" s="146"/>
      <c r="AJ24" s="146"/>
      <c r="AK24" s="118">
        <f t="shared" si="4"/>
        <v>0</v>
      </c>
      <c r="AL24" s="146"/>
      <c r="AM24" s="146"/>
      <c r="AN24" s="146"/>
      <c r="AO24" s="146"/>
      <c r="AP24" s="146"/>
      <c r="AQ24" s="146"/>
      <c r="AR24" s="146"/>
      <c r="AS24" s="118">
        <f t="shared" si="5"/>
        <v>0</v>
      </c>
      <c r="AT24" s="116">
        <f t="shared" si="6"/>
        <v>35000</v>
      </c>
      <c r="AU24" s="168" t="s">
        <v>1537</v>
      </c>
      <c r="AV24" s="136">
        <v>2021</v>
      </c>
      <c r="AW24" s="142" t="s">
        <v>347</v>
      </c>
      <c r="AX24" s="137"/>
      <c r="AY24" s="137"/>
    </row>
    <row r="25" spans="1:51" s="143" customFormat="1" ht="69.95" customHeight="1">
      <c r="A25" s="109" t="s">
        <v>1538</v>
      </c>
      <c r="B25" s="205" t="s">
        <v>1539</v>
      </c>
      <c r="C25" s="144" t="s">
        <v>1540</v>
      </c>
      <c r="D25" s="142" t="s">
        <v>1535</v>
      </c>
      <c r="E25" s="129" t="s">
        <v>1516</v>
      </c>
      <c r="F25" s="145"/>
      <c r="G25" s="146"/>
      <c r="H25" s="146"/>
      <c r="I25" s="146"/>
      <c r="J25" s="146"/>
      <c r="K25" s="146"/>
      <c r="L25" s="146"/>
      <c r="M25" s="115">
        <f t="shared" si="1"/>
        <v>0</v>
      </c>
      <c r="N25" s="145"/>
      <c r="O25" s="146"/>
      <c r="P25" s="146"/>
      <c r="Q25" s="146"/>
      <c r="R25" s="146"/>
      <c r="S25" s="146"/>
      <c r="T25" s="146"/>
      <c r="U25" s="118">
        <f t="shared" si="2"/>
        <v>0</v>
      </c>
      <c r="V25" s="145">
        <v>80000</v>
      </c>
      <c r="W25" s="146"/>
      <c r="X25" s="146"/>
      <c r="Y25" s="146"/>
      <c r="Z25" s="146"/>
      <c r="AA25" s="146"/>
      <c r="AB25" s="146"/>
      <c r="AC25" s="118">
        <f t="shared" si="3"/>
        <v>80000</v>
      </c>
      <c r="AD25" s="145"/>
      <c r="AE25" s="146"/>
      <c r="AF25" s="146"/>
      <c r="AG25" s="146"/>
      <c r="AH25" s="146"/>
      <c r="AI25" s="146"/>
      <c r="AJ25" s="146"/>
      <c r="AK25" s="118">
        <f t="shared" si="4"/>
        <v>0</v>
      </c>
      <c r="AL25" s="145"/>
      <c r="AM25" s="146"/>
      <c r="AN25" s="146"/>
      <c r="AO25" s="146"/>
      <c r="AP25" s="146"/>
      <c r="AQ25" s="146"/>
      <c r="AR25" s="146"/>
      <c r="AS25" s="118">
        <f t="shared" si="5"/>
        <v>0</v>
      </c>
      <c r="AT25" s="116">
        <f t="shared" si="6"/>
        <v>80000</v>
      </c>
      <c r="AU25" s="365" t="s">
        <v>1541</v>
      </c>
      <c r="AV25" s="136">
        <v>2021</v>
      </c>
      <c r="AW25" s="142" t="s">
        <v>1518</v>
      </c>
      <c r="AX25" s="137"/>
      <c r="AY25" s="137"/>
    </row>
    <row r="26" spans="1:51" s="143" customFormat="1" ht="69.95" customHeight="1">
      <c r="A26" s="109" t="s">
        <v>1542</v>
      </c>
      <c r="B26" s="205" t="s">
        <v>1543</v>
      </c>
      <c r="C26" s="144" t="s">
        <v>1500</v>
      </c>
      <c r="D26" s="142" t="s">
        <v>1535</v>
      </c>
      <c r="E26" s="129" t="s">
        <v>1516</v>
      </c>
      <c r="F26" s="145"/>
      <c r="G26" s="146"/>
      <c r="H26" s="146"/>
      <c r="I26" s="146"/>
      <c r="J26" s="146"/>
      <c r="K26" s="146"/>
      <c r="L26" s="146"/>
      <c r="M26" s="115">
        <f t="shared" si="1"/>
        <v>0</v>
      </c>
      <c r="N26" s="366">
        <v>456300</v>
      </c>
      <c r="O26" s="180"/>
      <c r="P26" s="146"/>
      <c r="Q26" s="146"/>
      <c r="R26" s="146"/>
      <c r="S26" s="146"/>
      <c r="T26" s="146"/>
      <c r="U26" s="118">
        <f t="shared" si="2"/>
        <v>456300</v>
      </c>
      <c r="V26" s="146">
        <v>1700000</v>
      </c>
      <c r="W26" s="180"/>
      <c r="X26" s="146"/>
      <c r="Y26" s="146"/>
      <c r="Z26" s="146"/>
      <c r="AA26" s="146"/>
      <c r="AB26" s="146"/>
      <c r="AC26" s="118">
        <f t="shared" si="3"/>
        <v>1700000</v>
      </c>
      <c r="AD26" s="146"/>
      <c r="AE26" s="180"/>
      <c r="AF26" s="146"/>
      <c r="AG26" s="146"/>
      <c r="AH26" s="146"/>
      <c r="AI26" s="146"/>
      <c r="AJ26" s="146"/>
      <c r="AK26" s="118">
        <f t="shared" si="4"/>
        <v>0</v>
      </c>
      <c r="AL26" s="146"/>
      <c r="AM26" s="180"/>
      <c r="AN26" s="146"/>
      <c r="AO26" s="146"/>
      <c r="AP26" s="146"/>
      <c r="AQ26" s="146"/>
      <c r="AR26" s="146"/>
      <c r="AS26" s="118">
        <f t="shared" si="5"/>
        <v>0</v>
      </c>
      <c r="AT26" s="116">
        <f t="shared" si="6"/>
        <v>2156300</v>
      </c>
      <c r="AU26" s="365" t="s">
        <v>1544</v>
      </c>
      <c r="AV26" s="136">
        <v>2019</v>
      </c>
      <c r="AW26" s="142" t="s">
        <v>32</v>
      </c>
      <c r="AX26" s="142" t="s">
        <v>33</v>
      </c>
      <c r="AY26" s="137" t="s">
        <v>183</v>
      </c>
    </row>
    <row r="27" spans="1:51" s="143" customFormat="1" ht="69.95" customHeight="1">
      <c r="A27" s="109" t="s">
        <v>1545</v>
      </c>
      <c r="B27" s="205" t="s">
        <v>1546</v>
      </c>
      <c r="C27" s="144" t="s">
        <v>1506</v>
      </c>
      <c r="D27" s="142" t="s">
        <v>1535</v>
      </c>
      <c r="E27" s="129" t="s">
        <v>1516</v>
      </c>
      <c r="F27" s="145"/>
      <c r="G27" s="146"/>
      <c r="H27" s="146"/>
      <c r="I27" s="146"/>
      <c r="J27" s="146"/>
      <c r="K27" s="146"/>
      <c r="L27" s="146"/>
      <c r="M27" s="115">
        <f t="shared" si="1"/>
        <v>0</v>
      </c>
      <c r="N27" s="145"/>
      <c r="O27" s="146"/>
      <c r="P27" s="146"/>
      <c r="Q27" s="146"/>
      <c r="R27" s="146"/>
      <c r="S27" s="146"/>
      <c r="T27" s="146"/>
      <c r="U27" s="118">
        <f t="shared" si="2"/>
        <v>0</v>
      </c>
      <c r="V27" s="146">
        <v>350000</v>
      </c>
      <c r="W27" s="146"/>
      <c r="X27" s="146"/>
      <c r="Y27" s="146"/>
      <c r="Z27" s="146"/>
      <c r="AA27" s="146"/>
      <c r="AB27" s="146"/>
      <c r="AC27" s="118">
        <f t="shared" si="3"/>
        <v>350000</v>
      </c>
      <c r="AD27" s="146"/>
      <c r="AE27" s="146"/>
      <c r="AF27" s="146"/>
      <c r="AG27" s="146"/>
      <c r="AH27" s="146"/>
      <c r="AI27" s="146"/>
      <c r="AJ27" s="146"/>
      <c r="AK27" s="118">
        <f t="shared" si="4"/>
        <v>0</v>
      </c>
      <c r="AL27" s="146"/>
      <c r="AM27" s="146"/>
      <c r="AN27" s="146"/>
      <c r="AO27" s="146"/>
      <c r="AP27" s="146"/>
      <c r="AQ27" s="146"/>
      <c r="AR27" s="146"/>
      <c r="AS27" s="118">
        <f t="shared" si="5"/>
        <v>0</v>
      </c>
      <c r="AT27" s="116">
        <f t="shared" si="6"/>
        <v>350000</v>
      </c>
      <c r="AU27" s="365" t="s">
        <v>1547</v>
      </c>
      <c r="AV27" s="136">
        <v>2021</v>
      </c>
      <c r="AW27" s="142" t="s">
        <v>1518</v>
      </c>
      <c r="AX27" s="137"/>
      <c r="AY27" s="137"/>
    </row>
    <row r="28" spans="1:51" s="143" customFormat="1" ht="69.95" customHeight="1">
      <c r="A28" s="109" t="s">
        <v>1548</v>
      </c>
      <c r="B28" s="205" t="s">
        <v>1549</v>
      </c>
      <c r="C28" s="144" t="s">
        <v>1550</v>
      </c>
      <c r="D28" s="144" t="s">
        <v>27</v>
      </c>
      <c r="E28" s="129" t="s">
        <v>1516</v>
      </c>
      <c r="F28" s="145">
        <v>20000</v>
      </c>
      <c r="G28" s="146"/>
      <c r="H28" s="146"/>
      <c r="I28" s="146"/>
      <c r="J28" s="146"/>
      <c r="K28" s="146"/>
      <c r="L28" s="146"/>
      <c r="M28" s="115">
        <f t="shared" si="1"/>
        <v>20000</v>
      </c>
      <c r="N28" s="145"/>
      <c r="O28" s="146"/>
      <c r="P28" s="146"/>
      <c r="Q28" s="146"/>
      <c r="R28" s="146"/>
      <c r="S28" s="146"/>
      <c r="T28" s="146"/>
      <c r="U28" s="118">
        <f t="shared" si="2"/>
        <v>0</v>
      </c>
      <c r="V28" s="146">
        <v>20000</v>
      </c>
      <c r="W28" s="146"/>
      <c r="X28" s="146"/>
      <c r="Y28" s="146"/>
      <c r="Z28" s="146"/>
      <c r="AA28" s="146"/>
      <c r="AB28" s="146"/>
      <c r="AC28" s="118">
        <f t="shared" si="3"/>
        <v>20000</v>
      </c>
      <c r="AD28" s="146"/>
      <c r="AE28" s="146"/>
      <c r="AF28" s="146"/>
      <c r="AG28" s="146"/>
      <c r="AH28" s="146"/>
      <c r="AI28" s="146"/>
      <c r="AJ28" s="146"/>
      <c r="AK28" s="118">
        <f t="shared" si="4"/>
        <v>0</v>
      </c>
      <c r="AL28" s="146"/>
      <c r="AM28" s="146"/>
      <c r="AN28" s="146"/>
      <c r="AO28" s="146"/>
      <c r="AP28" s="146"/>
      <c r="AQ28" s="146"/>
      <c r="AR28" s="146"/>
      <c r="AS28" s="118">
        <f t="shared" si="5"/>
        <v>0</v>
      </c>
      <c r="AT28" s="116">
        <f t="shared" si="6"/>
        <v>40000</v>
      </c>
      <c r="AU28" s="365" t="s">
        <v>1551</v>
      </c>
      <c r="AV28" s="136" t="s">
        <v>158</v>
      </c>
      <c r="AW28" s="142" t="s">
        <v>1518</v>
      </c>
      <c r="AX28" s="137"/>
      <c r="AY28" s="137"/>
    </row>
    <row r="29" spans="1:51" s="143" customFormat="1" ht="69.95" customHeight="1">
      <c r="A29" s="109" t="s">
        <v>1552</v>
      </c>
      <c r="B29" s="205" t="s">
        <v>1553</v>
      </c>
      <c r="C29" s="144" t="s">
        <v>1506</v>
      </c>
      <c r="D29" s="144" t="s">
        <v>27</v>
      </c>
      <c r="E29" s="129" t="s">
        <v>1516</v>
      </c>
      <c r="F29" s="145">
        <v>27850</v>
      </c>
      <c r="G29" s="146"/>
      <c r="H29" s="146"/>
      <c r="I29" s="146"/>
      <c r="J29" s="146"/>
      <c r="K29" s="146"/>
      <c r="L29" s="146"/>
      <c r="M29" s="115">
        <f t="shared" si="1"/>
        <v>27850</v>
      </c>
      <c r="N29" s="145"/>
      <c r="O29" s="146"/>
      <c r="P29" s="146"/>
      <c r="Q29" s="146"/>
      <c r="R29" s="146"/>
      <c r="S29" s="146"/>
      <c r="T29" s="146"/>
      <c r="U29" s="118">
        <f t="shared" si="2"/>
        <v>0</v>
      </c>
      <c r="V29" s="146"/>
      <c r="W29" s="146"/>
      <c r="X29" s="146"/>
      <c r="Y29" s="146"/>
      <c r="Z29" s="146"/>
      <c r="AA29" s="146"/>
      <c r="AB29" s="146"/>
      <c r="AC29" s="118">
        <f t="shared" si="3"/>
        <v>0</v>
      </c>
      <c r="AD29" s="146"/>
      <c r="AE29" s="146"/>
      <c r="AF29" s="146"/>
      <c r="AG29" s="146"/>
      <c r="AH29" s="146"/>
      <c r="AI29" s="146"/>
      <c r="AJ29" s="146"/>
      <c r="AK29" s="118">
        <f t="shared" si="4"/>
        <v>0</v>
      </c>
      <c r="AL29" s="146"/>
      <c r="AM29" s="146"/>
      <c r="AN29" s="146"/>
      <c r="AO29" s="146"/>
      <c r="AP29" s="146"/>
      <c r="AQ29" s="146"/>
      <c r="AR29" s="146"/>
      <c r="AS29" s="118">
        <f t="shared" si="5"/>
        <v>0</v>
      </c>
      <c r="AT29" s="116">
        <f t="shared" si="6"/>
        <v>27850</v>
      </c>
      <c r="AU29" s="365" t="s">
        <v>1554</v>
      </c>
      <c r="AV29" s="136">
        <v>2018</v>
      </c>
      <c r="AW29" s="142" t="s">
        <v>1518</v>
      </c>
      <c r="AX29" s="142" t="s">
        <v>33</v>
      </c>
      <c r="AY29" s="137" t="s">
        <v>183</v>
      </c>
    </row>
    <row r="30" spans="1:51" s="143" customFormat="1" ht="69.95" customHeight="1">
      <c r="A30" s="109" t="s">
        <v>1555</v>
      </c>
      <c r="B30" s="205" t="s">
        <v>1556</v>
      </c>
      <c r="C30" s="144" t="s">
        <v>1540</v>
      </c>
      <c r="D30" s="142" t="s">
        <v>1535</v>
      </c>
      <c r="E30" s="129" t="s">
        <v>1516</v>
      </c>
      <c r="F30" s="145"/>
      <c r="G30" s="146"/>
      <c r="H30" s="146"/>
      <c r="I30" s="146"/>
      <c r="J30" s="146"/>
      <c r="K30" s="146"/>
      <c r="L30" s="146"/>
      <c r="M30" s="115">
        <f t="shared" si="1"/>
        <v>0</v>
      </c>
      <c r="N30" s="145"/>
      <c r="O30" s="146"/>
      <c r="P30" s="146"/>
      <c r="Q30" s="146"/>
      <c r="R30" s="146"/>
      <c r="S30" s="146"/>
      <c r="T30" s="146"/>
      <c r="U30" s="118">
        <f t="shared" si="2"/>
        <v>0</v>
      </c>
      <c r="V30" s="146">
        <v>100000</v>
      </c>
      <c r="W30" s="146"/>
      <c r="X30" s="146"/>
      <c r="Y30" s="146"/>
      <c r="Z30" s="146"/>
      <c r="AA30" s="146"/>
      <c r="AB30" s="146"/>
      <c r="AC30" s="118">
        <f t="shared" si="3"/>
        <v>100000</v>
      </c>
      <c r="AD30" s="146"/>
      <c r="AE30" s="146"/>
      <c r="AF30" s="146"/>
      <c r="AG30" s="146"/>
      <c r="AH30" s="146"/>
      <c r="AI30" s="146"/>
      <c r="AJ30" s="146"/>
      <c r="AK30" s="118">
        <f t="shared" si="4"/>
        <v>0</v>
      </c>
      <c r="AL30" s="146"/>
      <c r="AM30" s="146"/>
      <c r="AN30" s="146"/>
      <c r="AO30" s="146"/>
      <c r="AP30" s="146"/>
      <c r="AQ30" s="146"/>
      <c r="AR30" s="146"/>
      <c r="AS30" s="118">
        <f t="shared" si="5"/>
        <v>0</v>
      </c>
      <c r="AT30" s="116">
        <f t="shared" si="6"/>
        <v>100000</v>
      </c>
      <c r="AU30" s="365" t="s">
        <v>1557</v>
      </c>
      <c r="AV30" s="136">
        <v>2021</v>
      </c>
      <c r="AW30" s="142" t="s">
        <v>1518</v>
      </c>
      <c r="AX30" s="137"/>
      <c r="AY30" s="137"/>
    </row>
    <row r="31" spans="1:51" s="143" customFormat="1" ht="69.95" customHeight="1">
      <c r="A31" s="109" t="s">
        <v>1558</v>
      </c>
      <c r="B31" s="205" t="s">
        <v>1559</v>
      </c>
      <c r="C31" s="144" t="s">
        <v>1500</v>
      </c>
      <c r="D31" s="142" t="s">
        <v>1535</v>
      </c>
      <c r="E31" s="129" t="s">
        <v>1516</v>
      </c>
      <c r="F31" s="145"/>
      <c r="G31" s="146"/>
      <c r="H31" s="146"/>
      <c r="I31" s="146"/>
      <c r="J31" s="146"/>
      <c r="K31" s="146"/>
      <c r="L31" s="146"/>
      <c r="M31" s="115">
        <f t="shared" si="1"/>
        <v>0</v>
      </c>
      <c r="N31" s="145"/>
      <c r="O31" s="146"/>
      <c r="P31" s="146"/>
      <c r="Q31" s="146"/>
      <c r="R31" s="146"/>
      <c r="S31" s="146"/>
      <c r="T31" s="146"/>
      <c r="U31" s="118">
        <f t="shared" si="2"/>
        <v>0</v>
      </c>
      <c r="V31" s="145">
        <v>50000</v>
      </c>
      <c r="W31" s="146"/>
      <c r="X31" s="146"/>
      <c r="Y31" s="146"/>
      <c r="Z31" s="146"/>
      <c r="AA31" s="146"/>
      <c r="AB31" s="146"/>
      <c r="AC31" s="118">
        <f t="shared" si="3"/>
        <v>50000</v>
      </c>
      <c r="AD31" s="145"/>
      <c r="AE31" s="146"/>
      <c r="AF31" s="146"/>
      <c r="AG31" s="146"/>
      <c r="AH31" s="146"/>
      <c r="AI31" s="146"/>
      <c r="AJ31" s="146"/>
      <c r="AK31" s="118">
        <f t="shared" si="4"/>
        <v>0</v>
      </c>
      <c r="AL31" s="145"/>
      <c r="AM31" s="146"/>
      <c r="AN31" s="146"/>
      <c r="AO31" s="146"/>
      <c r="AP31" s="146"/>
      <c r="AQ31" s="146"/>
      <c r="AR31" s="146"/>
      <c r="AS31" s="118">
        <f t="shared" si="5"/>
        <v>0</v>
      </c>
      <c r="AT31" s="116">
        <f t="shared" si="6"/>
        <v>50000</v>
      </c>
      <c r="AU31" s="365" t="s">
        <v>1560</v>
      </c>
      <c r="AV31" s="136">
        <v>2021</v>
      </c>
      <c r="AW31" s="142" t="s">
        <v>1518</v>
      </c>
      <c r="AX31" s="137"/>
      <c r="AY31" s="137"/>
    </row>
    <row r="32" spans="1:51" s="143" customFormat="1" ht="69.95" customHeight="1">
      <c r="A32" s="109" t="s">
        <v>1561</v>
      </c>
      <c r="B32" s="205" t="s">
        <v>1562</v>
      </c>
      <c r="C32" s="144" t="s">
        <v>1500</v>
      </c>
      <c r="D32" s="144" t="s">
        <v>27</v>
      </c>
      <c r="E32" s="129" t="s">
        <v>1563</v>
      </c>
      <c r="F32" s="145">
        <v>302264.75999999995</v>
      </c>
      <c r="G32" s="146">
        <v>178792.74</v>
      </c>
      <c r="H32" s="146"/>
      <c r="I32" s="146"/>
      <c r="J32" s="146"/>
      <c r="K32" s="146"/>
      <c r="L32" s="146"/>
      <c r="M32" s="115">
        <f t="shared" si="1"/>
        <v>481057.49999999994</v>
      </c>
      <c r="N32" s="145"/>
      <c r="O32" s="146"/>
      <c r="P32" s="146"/>
      <c r="Q32" s="146"/>
      <c r="R32" s="146"/>
      <c r="S32" s="146"/>
      <c r="T32" s="146"/>
      <c r="U32" s="118">
        <f t="shared" si="2"/>
        <v>0</v>
      </c>
      <c r="V32" s="146"/>
      <c r="W32" s="146"/>
      <c r="X32" s="146"/>
      <c r="Y32" s="146"/>
      <c r="Z32" s="146"/>
      <c r="AA32" s="146"/>
      <c r="AB32" s="146"/>
      <c r="AC32" s="118">
        <f t="shared" si="3"/>
        <v>0</v>
      </c>
      <c r="AD32" s="146"/>
      <c r="AE32" s="146"/>
      <c r="AF32" s="146"/>
      <c r="AG32" s="146"/>
      <c r="AH32" s="146"/>
      <c r="AI32" s="146"/>
      <c r="AJ32" s="146"/>
      <c r="AK32" s="118">
        <f t="shared" si="4"/>
        <v>0</v>
      </c>
      <c r="AL32" s="146"/>
      <c r="AM32" s="146"/>
      <c r="AN32" s="146"/>
      <c r="AO32" s="146"/>
      <c r="AP32" s="146"/>
      <c r="AQ32" s="146"/>
      <c r="AR32" s="146"/>
      <c r="AS32" s="118">
        <f t="shared" si="5"/>
        <v>0</v>
      </c>
      <c r="AT32" s="116">
        <f t="shared" si="6"/>
        <v>481057.49999999994</v>
      </c>
      <c r="AU32" s="365" t="s">
        <v>1564</v>
      </c>
      <c r="AV32" s="136">
        <v>2018</v>
      </c>
      <c r="AW32" s="142" t="s">
        <v>1518</v>
      </c>
      <c r="AX32" s="142" t="s">
        <v>33</v>
      </c>
      <c r="AY32" s="137" t="s">
        <v>183</v>
      </c>
    </row>
    <row r="33" spans="1:51" s="143" customFormat="1" ht="69.95" customHeight="1">
      <c r="A33" s="109" t="s">
        <v>1565</v>
      </c>
      <c r="B33" s="205" t="s">
        <v>1566</v>
      </c>
      <c r="C33" s="144" t="s">
        <v>1500</v>
      </c>
      <c r="D33" s="142" t="s">
        <v>1535</v>
      </c>
      <c r="E33" s="129" t="s">
        <v>1536</v>
      </c>
      <c r="F33" s="145"/>
      <c r="G33" s="146"/>
      <c r="H33" s="146"/>
      <c r="I33" s="146"/>
      <c r="J33" s="146"/>
      <c r="K33" s="146"/>
      <c r="L33" s="146"/>
      <c r="M33" s="115">
        <f t="shared" si="1"/>
        <v>0</v>
      </c>
      <c r="N33" s="145">
        <v>45000</v>
      </c>
      <c r="O33" s="146"/>
      <c r="P33" s="146"/>
      <c r="Q33" s="146"/>
      <c r="R33" s="146"/>
      <c r="S33" s="146"/>
      <c r="T33" s="146"/>
      <c r="U33" s="118">
        <f t="shared" si="2"/>
        <v>45000</v>
      </c>
      <c r="V33" s="146"/>
      <c r="W33" s="146"/>
      <c r="X33" s="146"/>
      <c r="Y33" s="146"/>
      <c r="Z33" s="146"/>
      <c r="AA33" s="146"/>
      <c r="AB33" s="146"/>
      <c r="AC33" s="118">
        <f t="shared" si="3"/>
        <v>0</v>
      </c>
      <c r="AD33" s="146"/>
      <c r="AE33" s="146"/>
      <c r="AF33" s="146"/>
      <c r="AG33" s="146"/>
      <c r="AH33" s="146"/>
      <c r="AI33" s="146"/>
      <c r="AJ33" s="146"/>
      <c r="AK33" s="118">
        <f t="shared" si="4"/>
        <v>0</v>
      </c>
      <c r="AL33" s="146"/>
      <c r="AM33" s="146"/>
      <c r="AN33" s="146"/>
      <c r="AO33" s="146"/>
      <c r="AP33" s="146"/>
      <c r="AQ33" s="146"/>
      <c r="AR33" s="146"/>
      <c r="AS33" s="118">
        <f t="shared" si="5"/>
        <v>0</v>
      </c>
      <c r="AT33" s="116">
        <f t="shared" si="6"/>
        <v>45000</v>
      </c>
      <c r="AU33" s="365" t="s">
        <v>1567</v>
      </c>
      <c r="AV33" s="136">
        <v>2021</v>
      </c>
      <c r="AW33" s="142" t="s">
        <v>1518</v>
      </c>
      <c r="AX33" s="137"/>
      <c r="AY33" s="137"/>
    </row>
    <row r="34" spans="1:51" s="143" customFormat="1" ht="69.95" customHeight="1">
      <c r="A34" s="109" t="s">
        <v>1568</v>
      </c>
      <c r="B34" s="205" t="s">
        <v>1569</v>
      </c>
      <c r="C34" s="144" t="s">
        <v>1500</v>
      </c>
      <c r="D34" s="142" t="s">
        <v>1535</v>
      </c>
      <c r="E34" s="129" t="s">
        <v>1536</v>
      </c>
      <c r="F34" s="145"/>
      <c r="G34" s="146"/>
      <c r="H34" s="146"/>
      <c r="I34" s="146"/>
      <c r="J34" s="146"/>
      <c r="K34" s="146"/>
      <c r="L34" s="146"/>
      <c r="M34" s="115">
        <f t="shared" si="1"/>
        <v>0</v>
      </c>
      <c r="N34" s="145">
        <v>100000</v>
      </c>
      <c r="O34" s="146"/>
      <c r="P34" s="146"/>
      <c r="Q34" s="146"/>
      <c r="R34" s="146"/>
      <c r="S34" s="146"/>
      <c r="T34" s="146"/>
      <c r="U34" s="118">
        <f t="shared" si="2"/>
        <v>100000</v>
      </c>
      <c r="V34" s="146"/>
      <c r="W34" s="146"/>
      <c r="X34" s="146"/>
      <c r="Y34" s="146"/>
      <c r="Z34" s="146"/>
      <c r="AA34" s="146"/>
      <c r="AB34" s="146"/>
      <c r="AC34" s="118">
        <f t="shared" si="3"/>
        <v>0</v>
      </c>
      <c r="AD34" s="146"/>
      <c r="AE34" s="146"/>
      <c r="AF34" s="146"/>
      <c r="AG34" s="146"/>
      <c r="AH34" s="146"/>
      <c r="AI34" s="146"/>
      <c r="AJ34" s="146"/>
      <c r="AK34" s="118">
        <f t="shared" si="4"/>
        <v>0</v>
      </c>
      <c r="AL34" s="146"/>
      <c r="AM34" s="146"/>
      <c r="AN34" s="146"/>
      <c r="AO34" s="146"/>
      <c r="AP34" s="146"/>
      <c r="AQ34" s="146"/>
      <c r="AR34" s="146"/>
      <c r="AS34" s="118">
        <f t="shared" si="5"/>
        <v>0</v>
      </c>
      <c r="AT34" s="116">
        <f t="shared" si="6"/>
        <v>100000</v>
      </c>
      <c r="AU34" s="168" t="s">
        <v>1570</v>
      </c>
      <c r="AV34" s="136">
        <v>2021</v>
      </c>
      <c r="AW34" s="142" t="s">
        <v>1518</v>
      </c>
      <c r="AX34" s="137"/>
      <c r="AY34" s="137"/>
    </row>
    <row r="35" spans="1:51" s="143" customFormat="1" ht="69.95" customHeight="1">
      <c r="A35" s="109" t="s">
        <v>1571</v>
      </c>
      <c r="B35" s="205" t="s">
        <v>1572</v>
      </c>
      <c r="C35" s="144" t="s">
        <v>1506</v>
      </c>
      <c r="D35" s="142" t="s">
        <v>1535</v>
      </c>
      <c r="E35" s="129" t="s">
        <v>1536</v>
      </c>
      <c r="F35" s="145"/>
      <c r="G35" s="146"/>
      <c r="H35" s="146"/>
      <c r="I35" s="146"/>
      <c r="J35" s="146"/>
      <c r="K35" s="146"/>
      <c r="L35" s="146"/>
      <c r="M35" s="115">
        <f t="shared" si="1"/>
        <v>0</v>
      </c>
      <c r="N35" s="145">
        <v>70000</v>
      </c>
      <c r="O35" s="146"/>
      <c r="P35" s="146"/>
      <c r="Q35" s="146"/>
      <c r="R35" s="146"/>
      <c r="S35" s="146"/>
      <c r="T35" s="146"/>
      <c r="U35" s="118">
        <f t="shared" si="2"/>
        <v>70000</v>
      </c>
      <c r="V35" s="146"/>
      <c r="W35" s="146"/>
      <c r="X35" s="146"/>
      <c r="Y35" s="146"/>
      <c r="Z35" s="146"/>
      <c r="AA35" s="146"/>
      <c r="AB35" s="146"/>
      <c r="AC35" s="118">
        <f t="shared" si="3"/>
        <v>0</v>
      </c>
      <c r="AD35" s="146"/>
      <c r="AE35" s="146"/>
      <c r="AF35" s="146"/>
      <c r="AG35" s="146"/>
      <c r="AH35" s="146"/>
      <c r="AI35" s="146"/>
      <c r="AJ35" s="146"/>
      <c r="AK35" s="118">
        <f t="shared" si="4"/>
        <v>0</v>
      </c>
      <c r="AL35" s="146"/>
      <c r="AM35" s="146"/>
      <c r="AN35" s="146"/>
      <c r="AO35" s="146"/>
      <c r="AP35" s="146"/>
      <c r="AQ35" s="146"/>
      <c r="AR35" s="146"/>
      <c r="AS35" s="118">
        <f t="shared" si="5"/>
        <v>0</v>
      </c>
      <c r="AT35" s="116">
        <f t="shared" si="6"/>
        <v>70000</v>
      </c>
      <c r="AU35" s="168" t="s">
        <v>1573</v>
      </c>
      <c r="AV35" s="136">
        <v>2021</v>
      </c>
      <c r="AW35" s="142" t="s">
        <v>1518</v>
      </c>
      <c r="AX35" s="137"/>
      <c r="AY35" s="137"/>
    </row>
    <row r="36" spans="1:51" s="143" customFormat="1" ht="69.95" customHeight="1">
      <c r="A36" s="109" t="s">
        <v>1574</v>
      </c>
      <c r="B36" s="205" t="s">
        <v>1575</v>
      </c>
      <c r="C36" s="144" t="s">
        <v>1506</v>
      </c>
      <c r="D36" s="142" t="s">
        <v>1535</v>
      </c>
      <c r="E36" s="129" t="s">
        <v>1536</v>
      </c>
      <c r="F36" s="145"/>
      <c r="G36" s="146"/>
      <c r="H36" s="146"/>
      <c r="I36" s="146"/>
      <c r="J36" s="146"/>
      <c r="K36" s="146"/>
      <c r="L36" s="146"/>
      <c r="M36" s="115">
        <f t="shared" si="1"/>
        <v>0</v>
      </c>
      <c r="N36" s="145">
        <v>50000</v>
      </c>
      <c r="O36" s="146"/>
      <c r="P36" s="146"/>
      <c r="Q36" s="146"/>
      <c r="R36" s="146"/>
      <c r="S36" s="146"/>
      <c r="T36" s="146"/>
      <c r="U36" s="118">
        <f t="shared" si="2"/>
        <v>50000</v>
      </c>
      <c r="V36" s="146"/>
      <c r="W36" s="146"/>
      <c r="X36" s="146"/>
      <c r="Y36" s="146"/>
      <c r="Z36" s="146"/>
      <c r="AA36" s="146"/>
      <c r="AB36" s="146"/>
      <c r="AC36" s="118">
        <f t="shared" si="3"/>
        <v>0</v>
      </c>
      <c r="AD36" s="146"/>
      <c r="AE36" s="146"/>
      <c r="AF36" s="146"/>
      <c r="AG36" s="146"/>
      <c r="AH36" s="146"/>
      <c r="AI36" s="146"/>
      <c r="AJ36" s="146"/>
      <c r="AK36" s="118">
        <f t="shared" si="4"/>
        <v>0</v>
      </c>
      <c r="AL36" s="146"/>
      <c r="AM36" s="146"/>
      <c r="AN36" s="146"/>
      <c r="AO36" s="146"/>
      <c r="AP36" s="146"/>
      <c r="AQ36" s="146"/>
      <c r="AR36" s="146"/>
      <c r="AS36" s="118">
        <f t="shared" si="5"/>
        <v>0</v>
      </c>
      <c r="AT36" s="116">
        <f t="shared" si="6"/>
        <v>50000</v>
      </c>
      <c r="AU36" s="168" t="s">
        <v>1576</v>
      </c>
      <c r="AV36" s="136">
        <v>2021</v>
      </c>
      <c r="AW36" s="142" t="s">
        <v>1518</v>
      </c>
      <c r="AX36" s="137"/>
      <c r="AY36" s="137"/>
    </row>
    <row r="37" spans="1:51" s="143" customFormat="1" ht="69.95" customHeight="1">
      <c r="A37" s="109" t="s">
        <v>1577</v>
      </c>
      <c r="B37" s="205" t="s">
        <v>1578</v>
      </c>
      <c r="C37" s="144" t="s">
        <v>1579</v>
      </c>
      <c r="D37" s="142" t="s">
        <v>1535</v>
      </c>
      <c r="E37" s="367" t="s">
        <v>1580</v>
      </c>
      <c r="F37" s="145"/>
      <c r="G37" s="146"/>
      <c r="H37" s="146"/>
      <c r="I37" s="146"/>
      <c r="J37" s="146"/>
      <c r="K37" s="146"/>
      <c r="L37" s="146"/>
      <c r="M37" s="115">
        <f t="shared" si="1"/>
        <v>0</v>
      </c>
      <c r="N37" s="145"/>
      <c r="O37" s="146"/>
      <c r="P37" s="146"/>
      <c r="Q37" s="146"/>
      <c r="R37" s="146"/>
      <c r="S37" s="146"/>
      <c r="T37" s="146"/>
      <c r="U37" s="118">
        <f t="shared" si="2"/>
        <v>0</v>
      </c>
      <c r="V37" s="146">
        <v>500000</v>
      </c>
      <c r="W37" s="146"/>
      <c r="X37" s="146"/>
      <c r="Y37" s="146"/>
      <c r="Z37" s="146"/>
      <c r="AA37" s="146"/>
      <c r="AB37" s="146"/>
      <c r="AC37" s="118">
        <f t="shared" si="3"/>
        <v>500000</v>
      </c>
      <c r="AD37" s="146"/>
      <c r="AE37" s="146"/>
      <c r="AF37" s="146"/>
      <c r="AG37" s="146"/>
      <c r="AH37" s="146"/>
      <c r="AI37" s="146"/>
      <c r="AJ37" s="146"/>
      <c r="AK37" s="118">
        <f t="shared" si="4"/>
        <v>0</v>
      </c>
      <c r="AL37" s="146"/>
      <c r="AM37" s="146"/>
      <c r="AN37" s="146"/>
      <c r="AO37" s="146"/>
      <c r="AP37" s="146"/>
      <c r="AQ37" s="146"/>
      <c r="AR37" s="146"/>
      <c r="AS37" s="118">
        <f t="shared" si="5"/>
        <v>0</v>
      </c>
      <c r="AT37" s="116">
        <f t="shared" si="6"/>
        <v>500000</v>
      </c>
      <c r="AU37" s="168" t="s">
        <v>1581</v>
      </c>
      <c r="AV37" s="136">
        <v>2021</v>
      </c>
      <c r="AW37" s="142" t="s">
        <v>1518</v>
      </c>
      <c r="AX37" s="137"/>
      <c r="AY37" s="137"/>
    </row>
    <row r="38" spans="1:51" s="143" customFormat="1" ht="69.95" customHeight="1">
      <c r="A38" s="109" t="s">
        <v>1582</v>
      </c>
      <c r="B38" s="205" t="s">
        <v>1583</v>
      </c>
      <c r="C38" s="144" t="s">
        <v>1579</v>
      </c>
      <c r="D38" s="142" t="s">
        <v>1535</v>
      </c>
      <c r="E38" s="129" t="s">
        <v>1536</v>
      </c>
      <c r="F38" s="145"/>
      <c r="G38" s="146"/>
      <c r="H38" s="146"/>
      <c r="I38" s="146"/>
      <c r="J38" s="146"/>
      <c r="K38" s="146"/>
      <c r="L38" s="146"/>
      <c r="M38" s="115">
        <f t="shared" si="1"/>
        <v>0</v>
      </c>
      <c r="N38" s="145"/>
      <c r="O38" s="146"/>
      <c r="P38" s="146"/>
      <c r="Q38" s="146"/>
      <c r="R38" s="146"/>
      <c r="S38" s="146"/>
      <c r="T38" s="146"/>
      <c r="U38" s="118">
        <f t="shared" si="2"/>
        <v>0</v>
      </c>
      <c r="V38" s="146">
        <v>145000</v>
      </c>
      <c r="W38" s="146"/>
      <c r="X38" s="146"/>
      <c r="Y38" s="146"/>
      <c r="Z38" s="146"/>
      <c r="AA38" s="146"/>
      <c r="AB38" s="146"/>
      <c r="AC38" s="118">
        <f t="shared" si="3"/>
        <v>145000</v>
      </c>
      <c r="AD38" s="146"/>
      <c r="AE38" s="146"/>
      <c r="AF38" s="146"/>
      <c r="AG38" s="146"/>
      <c r="AH38" s="146"/>
      <c r="AI38" s="146"/>
      <c r="AJ38" s="146"/>
      <c r="AK38" s="118">
        <f t="shared" si="4"/>
        <v>0</v>
      </c>
      <c r="AL38" s="146"/>
      <c r="AM38" s="146"/>
      <c r="AN38" s="146"/>
      <c r="AO38" s="146"/>
      <c r="AP38" s="146"/>
      <c r="AQ38" s="146"/>
      <c r="AR38" s="146"/>
      <c r="AS38" s="118">
        <f t="shared" si="5"/>
        <v>0</v>
      </c>
      <c r="AT38" s="116">
        <f t="shared" si="6"/>
        <v>145000</v>
      </c>
      <c r="AU38" s="168" t="s">
        <v>1584</v>
      </c>
      <c r="AV38" s="136">
        <v>2021</v>
      </c>
      <c r="AW38" s="142" t="s">
        <v>1518</v>
      </c>
      <c r="AX38" s="137"/>
      <c r="AY38" s="137"/>
    </row>
    <row r="39" spans="1:51" s="143" customFormat="1" ht="69.95" customHeight="1">
      <c r="A39" s="109" t="s">
        <v>1585</v>
      </c>
      <c r="B39" s="205" t="s">
        <v>1586</v>
      </c>
      <c r="C39" s="144" t="s">
        <v>1579</v>
      </c>
      <c r="D39" s="142" t="s">
        <v>1535</v>
      </c>
      <c r="E39" s="129" t="s">
        <v>1536</v>
      </c>
      <c r="F39" s="145"/>
      <c r="G39" s="146"/>
      <c r="H39" s="146"/>
      <c r="I39" s="146"/>
      <c r="J39" s="146"/>
      <c r="K39" s="146"/>
      <c r="L39" s="146"/>
      <c r="M39" s="115">
        <f t="shared" si="1"/>
        <v>0</v>
      </c>
      <c r="N39" s="145"/>
      <c r="O39" s="146"/>
      <c r="P39" s="146"/>
      <c r="Q39" s="146"/>
      <c r="R39" s="146"/>
      <c r="S39" s="146"/>
      <c r="T39" s="146"/>
      <c r="U39" s="118">
        <f t="shared" si="2"/>
        <v>0</v>
      </c>
      <c r="V39" s="146">
        <v>62000</v>
      </c>
      <c r="W39" s="146"/>
      <c r="X39" s="146"/>
      <c r="Y39" s="146"/>
      <c r="Z39" s="146"/>
      <c r="AA39" s="146"/>
      <c r="AB39" s="146"/>
      <c r="AC39" s="118">
        <f t="shared" si="3"/>
        <v>62000</v>
      </c>
      <c r="AD39" s="146"/>
      <c r="AE39" s="146"/>
      <c r="AF39" s="146"/>
      <c r="AG39" s="146"/>
      <c r="AH39" s="146"/>
      <c r="AI39" s="146"/>
      <c r="AJ39" s="146"/>
      <c r="AK39" s="118">
        <f t="shared" si="4"/>
        <v>0</v>
      </c>
      <c r="AL39" s="146"/>
      <c r="AM39" s="146"/>
      <c r="AN39" s="146"/>
      <c r="AO39" s="146"/>
      <c r="AP39" s="146"/>
      <c r="AQ39" s="146"/>
      <c r="AR39" s="146"/>
      <c r="AS39" s="118">
        <f t="shared" si="5"/>
        <v>0</v>
      </c>
      <c r="AT39" s="116">
        <f t="shared" si="6"/>
        <v>62000</v>
      </c>
      <c r="AU39" s="168" t="s">
        <v>1587</v>
      </c>
      <c r="AV39" s="136">
        <v>2021</v>
      </c>
      <c r="AW39" s="142" t="s">
        <v>1518</v>
      </c>
      <c r="AX39" s="137"/>
      <c r="AY39" s="137"/>
    </row>
    <row r="40" spans="1:51" s="143" customFormat="1" ht="69.95" customHeight="1">
      <c r="A40" s="109" t="s">
        <v>1588</v>
      </c>
      <c r="B40" s="205" t="s">
        <v>1589</v>
      </c>
      <c r="C40" s="144" t="s">
        <v>1579</v>
      </c>
      <c r="D40" s="142" t="s">
        <v>1535</v>
      </c>
      <c r="E40" s="367" t="s">
        <v>1580</v>
      </c>
      <c r="F40" s="145"/>
      <c r="G40" s="146"/>
      <c r="H40" s="146"/>
      <c r="I40" s="146"/>
      <c r="J40" s="146"/>
      <c r="K40" s="146"/>
      <c r="L40" s="146"/>
      <c r="M40" s="115">
        <f t="shared" si="1"/>
        <v>0</v>
      </c>
      <c r="N40" s="145">
        <v>0</v>
      </c>
      <c r="O40" s="146"/>
      <c r="P40" s="146"/>
      <c r="Q40" s="146"/>
      <c r="R40" s="146"/>
      <c r="S40" s="146"/>
      <c r="T40" s="146"/>
      <c r="U40" s="118">
        <f t="shared" si="2"/>
        <v>0</v>
      </c>
      <c r="V40" s="145">
        <v>29737</v>
      </c>
      <c r="W40" s="146"/>
      <c r="X40" s="146"/>
      <c r="Y40" s="146"/>
      <c r="Z40" s="146"/>
      <c r="AA40" s="146"/>
      <c r="AB40" s="146"/>
      <c r="AC40" s="118">
        <f t="shared" si="3"/>
        <v>29737</v>
      </c>
      <c r="AD40" s="145"/>
      <c r="AE40" s="146"/>
      <c r="AF40" s="146"/>
      <c r="AG40" s="146"/>
      <c r="AH40" s="146"/>
      <c r="AI40" s="146"/>
      <c r="AJ40" s="146"/>
      <c r="AK40" s="118">
        <f t="shared" si="4"/>
        <v>0</v>
      </c>
      <c r="AL40" s="145"/>
      <c r="AM40" s="146"/>
      <c r="AN40" s="146"/>
      <c r="AO40" s="146"/>
      <c r="AP40" s="146"/>
      <c r="AQ40" s="146"/>
      <c r="AR40" s="146"/>
      <c r="AS40" s="118">
        <f t="shared" si="5"/>
        <v>0</v>
      </c>
      <c r="AT40" s="116">
        <f t="shared" si="6"/>
        <v>29737</v>
      </c>
      <c r="AU40" s="168" t="s">
        <v>1590</v>
      </c>
      <c r="AV40" s="136">
        <v>2020</v>
      </c>
      <c r="AW40" s="142" t="s">
        <v>1518</v>
      </c>
      <c r="AX40" s="142" t="s">
        <v>33</v>
      </c>
      <c r="AY40" s="137" t="s">
        <v>183</v>
      </c>
    </row>
    <row r="41" spans="1:51" s="143" customFormat="1" ht="69.95" customHeight="1">
      <c r="A41" s="109" t="s">
        <v>1591</v>
      </c>
      <c r="B41" s="205" t="s">
        <v>1592</v>
      </c>
      <c r="C41" s="144" t="s">
        <v>1579</v>
      </c>
      <c r="D41" s="144" t="s">
        <v>27</v>
      </c>
      <c r="E41" s="367" t="s">
        <v>1580</v>
      </c>
      <c r="F41" s="145">
        <v>0</v>
      </c>
      <c r="G41" s="146"/>
      <c r="H41" s="146"/>
      <c r="I41" s="146"/>
      <c r="J41" s="146"/>
      <c r="K41" s="146"/>
      <c r="L41" s="146"/>
      <c r="M41" s="115">
        <f t="shared" si="1"/>
        <v>0</v>
      </c>
      <c r="N41" s="145">
        <v>238000</v>
      </c>
      <c r="O41" s="146"/>
      <c r="P41" s="146"/>
      <c r="Q41" s="146"/>
      <c r="R41" s="146"/>
      <c r="S41" s="146"/>
      <c r="T41" s="146"/>
      <c r="U41" s="118">
        <f t="shared" si="2"/>
        <v>238000</v>
      </c>
      <c r="V41" s="146"/>
      <c r="W41" s="146"/>
      <c r="X41" s="146"/>
      <c r="Y41" s="146"/>
      <c r="Z41" s="146"/>
      <c r="AA41" s="146"/>
      <c r="AB41" s="146"/>
      <c r="AC41" s="118">
        <f t="shared" si="3"/>
        <v>0</v>
      </c>
      <c r="AD41" s="146"/>
      <c r="AE41" s="146"/>
      <c r="AF41" s="146"/>
      <c r="AG41" s="146"/>
      <c r="AH41" s="146"/>
      <c r="AI41" s="146"/>
      <c r="AJ41" s="146"/>
      <c r="AK41" s="118">
        <f t="shared" si="4"/>
        <v>0</v>
      </c>
      <c r="AL41" s="146"/>
      <c r="AM41" s="146"/>
      <c r="AN41" s="146"/>
      <c r="AO41" s="146"/>
      <c r="AP41" s="146"/>
      <c r="AQ41" s="146"/>
      <c r="AR41" s="146"/>
      <c r="AS41" s="118">
        <f t="shared" si="5"/>
        <v>0</v>
      </c>
      <c r="AT41" s="116">
        <f t="shared" si="6"/>
        <v>238000</v>
      </c>
      <c r="AU41" s="168" t="s">
        <v>1593</v>
      </c>
      <c r="AV41" s="136">
        <v>2019</v>
      </c>
      <c r="AW41" s="142" t="s">
        <v>32</v>
      </c>
      <c r="AX41" s="142" t="s">
        <v>33</v>
      </c>
      <c r="AY41" s="137" t="s">
        <v>183</v>
      </c>
    </row>
    <row r="42" spans="1:51" s="143" customFormat="1" ht="69.95" customHeight="1">
      <c r="A42" s="109" t="s">
        <v>1594</v>
      </c>
      <c r="B42" s="205" t="s">
        <v>1595</v>
      </c>
      <c r="C42" s="144" t="s">
        <v>1579</v>
      </c>
      <c r="D42" s="142" t="s">
        <v>1535</v>
      </c>
      <c r="E42" s="367" t="s">
        <v>1580</v>
      </c>
      <c r="F42" s="145"/>
      <c r="G42" s="146"/>
      <c r="H42" s="146"/>
      <c r="I42" s="146"/>
      <c r="J42" s="146"/>
      <c r="K42" s="146"/>
      <c r="L42" s="146"/>
      <c r="M42" s="115">
        <f t="shared" si="1"/>
        <v>0</v>
      </c>
      <c r="N42" s="145"/>
      <c r="O42" s="146"/>
      <c r="P42" s="146"/>
      <c r="Q42" s="146"/>
      <c r="R42" s="146"/>
      <c r="S42" s="146"/>
      <c r="T42" s="146"/>
      <c r="U42" s="118">
        <f t="shared" si="2"/>
        <v>0</v>
      </c>
      <c r="V42" s="145">
        <v>4000</v>
      </c>
      <c r="W42" s="146"/>
      <c r="X42" s="146"/>
      <c r="Y42" s="146"/>
      <c r="Z42" s="146"/>
      <c r="AA42" s="146"/>
      <c r="AB42" s="146"/>
      <c r="AC42" s="118">
        <f t="shared" si="3"/>
        <v>4000</v>
      </c>
      <c r="AD42" s="145"/>
      <c r="AE42" s="146"/>
      <c r="AF42" s="146"/>
      <c r="AG42" s="146"/>
      <c r="AH42" s="146"/>
      <c r="AI42" s="146"/>
      <c r="AJ42" s="146"/>
      <c r="AK42" s="118">
        <f t="shared" si="4"/>
        <v>0</v>
      </c>
      <c r="AL42" s="145"/>
      <c r="AM42" s="146"/>
      <c r="AN42" s="146"/>
      <c r="AO42" s="146"/>
      <c r="AP42" s="146"/>
      <c r="AQ42" s="146"/>
      <c r="AR42" s="146"/>
      <c r="AS42" s="118">
        <f t="shared" si="5"/>
        <v>0</v>
      </c>
      <c r="AT42" s="116">
        <f t="shared" si="6"/>
        <v>4000</v>
      </c>
      <c r="AU42" s="168" t="s">
        <v>1596</v>
      </c>
      <c r="AV42" s="136">
        <v>2020</v>
      </c>
      <c r="AW42" s="142" t="s">
        <v>1518</v>
      </c>
      <c r="AX42" s="142" t="s">
        <v>33</v>
      </c>
      <c r="AY42" s="137" t="s">
        <v>183</v>
      </c>
    </row>
    <row r="43" spans="1:51" s="143" customFormat="1" ht="69.95" customHeight="1">
      <c r="A43" s="109" t="s">
        <v>1597</v>
      </c>
      <c r="B43" s="205" t="s">
        <v>1598</v>
      </c>
      <c r="C43" s="144" t="s">
        <v>1579</v>
      </c>
      <c r="D43" s="142" t="s">
        <v>1535</v>
      </c>
      <c r="E43" s="367" t="s">
        <v>1580</v>
      </c>
      <c r="F43" s="145"/>
      <c r="G43" s="146"/>
      <c r="H43" s="146"/>
      <c r="I43" s="146"/>
      <c r="J43" s="146"/>
      <c r="K43" s="146"/>
      <c r="L43" s="146"/>
      <c r="M43" s="115">
        <f t="shared" si="1"/>
        <v>0</v>
      </c>
      <c r="N43" s="145"/>
      <c r="O43" s="146"/>
      <c r="P43" s="146"/>
      <c r="Q43" s="146"/>
      <c r="R43" s="146"/>
      <c r="S43" s="146"/>
      <c r="T43" s="146"/>
      <c r="U43" s="118">
        <f t="shared" si="2"/>
        <v>0</v>
      </c>
      <c r="V43" s="145">
        <v>16000</v>
      </c>
      <c r="W43" s="146"/>
      <c r="X43" s="146"/>
      <c r="Y43" s="146"/>
      <c r="Z43" s="146"/>
      <c r="AA43" s="146"/>
      <c r="AB43" s="146"/>
      <c r="AC43" s="118">
        <f t="shared" si="3"/>
        <v>16000</v>
      </c>
      <c r="AD43" s="145"/>
      <c r="AE43" s="146"/>
      <c r="AF43" s="146"/>
      <c r="AG43" s="146"/>
      <c r="AH43" s="146"/>
      <c r="AI43" s="146"/>
      <c r="AJ43" s="146"/>
      <c r="AK43" s="118">
        <f t="shared" si="4"/>
        <v>0</v>
      </c>
      <c r="AL43" s="145"/>
      <c r="AM43" s="146"/>
      <c r="AN43" s="146"/>
      <c r="AO43" s="146"/>
      <c r="AP43" s="146"/>
      <c r="AQ43" s="146"/>
      <c r="AR43" s="146"/>
      <c r="AS43" s="118">
        <f t="shared" si="5"/>
        <v>0</v>
      </c>
      <c r="AT43" s="116">
        <f t="shared" si="6"/>
        <v>16000</v>
      </c>
      <c r="AU43" s="168" t="s">
        <v>1599</v>
      </c>
      <c r="AV43" s="136">
        <v>2021</v>
      </c>
      <c r="AW43" s="142" t="s">
        <v>1518</v>
      </c>
      <c r="AX43" s="137"/>
      <c r="AY43" s="137"/>
    </row>
    <row r="44" spans="1:51" s="143" customFormat="1" ht="69.95" customHeight="1">
      <c r="A44" s="109" t="s">
        <v>1600</v>
      </c>
      <c r="B44" s="205" t="s">
        <v>1601</v>
      </c>
      <c r="C44" s="144" t="s">
        <v>1579</v>
      </c>
      <c r="D44" s="144" t="s">
        <v>27</v>
      </c>
      <c r="E44" s="367" t="s">
        <v>1580</v>
      </c>
      <c r="F44" s="145">
        <v>0</v>
      </c>
      <c r="G44" s="146"/>
      <c r="H44" s="146"/>
      <c r="I44" s="146"/>
      <c r="J44" s="146"/>
      <c r="K44" s="146"/>
      <c r="L44" s="146"/>
      <c r="M44" s="115">
        <f t="shared" si="1"/>
        <v>0</v>
      </c>
      <c r="N44" s="145"/>
      <c r="O44" s="146"/>
      <c r="P44" s="146"/>
      <c r="Q44" s="146"/>
      <c r="R44" s="146"/>
      <c r="S44" s="146"/>
      <c r="T44" s="146"/>
      <c r="U44" s="118">
        <f t="shared" si="2"/>
        <v>0</v>
      </c>
      <c r="V44" s="145">
        <v>3000</v>
      </c>
      <c r="W44" s="146"/>
      <c r="X44" s="146"/>
      <c r="Y44" s="146"/>
      <c r="Z44" s="146"/>
      <c r="AA44" s="146"/>
      <c r="AB44" s="146"/>
      <c r="AC44" s="118">
        <f t="shared" si="3"/>
        <v>3000</v>
      </c>
      <c r="AD44" s="145"/>
      <c r="AE44" s="146"/>
      <c r="AF44" s="146"/>
      <c r="AG44" s="146"/>
      <c r="AH44" s="146"/>
      <c r="AI44" s="146"/>
      <c r="AJ44" s="146"/>
      <c r="AK44" s="118">
        <f t="shared" si="4"/>
        <v>0</v>
      </c>
      <c r="AL44" s="145"/>
      <c r="AM44" s="146"/>
      <c r="AN44" s="146"/>
      <c r="AO44" s="146"/>
      <c r="AP44" s="146"/>
      <c r="AQ44" s="146"/>
      <c r="AR44" s="146"/>
      <c r="AS44" s="118">
        <f t="shared" si="5"/>
        <v>0</v>
      </c>
      <c r="AT44" s="116">
        <f t="shared" si="6"/>
        <v>3000</v>
      </c>
      <c r="AU44" s="168" t="s">
        <v>1602</v>
      </c>
      <c r="AV44" s="136">
        <v>2020</v>
      </c>
      <c r="AW44" s="142" t="s">
        <v>1518</v>
      </c>
      <c r="AX44" s="142" t="s">
        <v>33</v>
      </c>
      <c r="AY44" s="137" t="s">
        <v>183</v>
      </c>
    </row>
    <row r="45" spans="1:51" s="143" customFormat="1" ht="69.95" customHeight="1">
      <c r="A45" s="109" t="s">
        <v>1603</v>
      </c>
      <c r="B45" s="205" t="s">
        <v>1604</v>
      </c>
      <c r="C45" s="144" t="s">
        <v>1579</v>
      </c>
      <c r="D45" s="142" t="s">
        <v>1535</v>
      </c>
      <c r="E45" s="367" t="s">
        <v>1580</v>
      </c>
      <c r="F45" s="145"/>
      <c r="G45" s="146"/>
      <c r="H45" s="146"/>
      <c r="I45" s="146"/>
      <c r="J45" s="146"/>
      <c r="K45" s="146"/>
      <c r="L45" s="146"/>
      <c r="M45" s="115">
        <f t="shared" si="1"/>
        <v>0</v>
      </c>
      <c r="N45" s="145">
        <v>50000</v>
      </c>
      <c r="O45" s="146"/>
      <c r="P45" s="146"/>
      <c r="Q45" s="146"/>
      <c r="R45" s="146"/>
      <c r="S45" s="146"/>
      <c r="T45" s="146"/>
      <c r="U45" s="118">
        <f t="shared" si="2"/>
        <v>50000</v>
      </c>
      <c r="V45" s="146"/>
      <c r="W45" s="146"/>
      <c r="X45" s="146"/>
      <c r="Y45" s="146"/>
      <c r="Z45" s="146"/>
      <c r="AA45" s="146"/>
      <c r="AB45" s="146"/>
      <c r="AC45" s="118">
        <f t="shared" si="3"/>
        <v>0</v>
      </c>
      <c r="AD45" s="146"/>
      <c r="AE45" s="146"/>
      <c r="AF45" s="146"/>
      <c r="AG45" s="146"/>
      <c r="AH45" s="146"/>
      <c r="AI45" s="146"/>
      <c r="AJ45" s="146"/>
      <c r="AK45" s="118">
        <f t="shared" si="4"/>
        <v>0</v>
      </c>
      <c r="AL45" s="146"/>
      <c r="AM45" s="146"/>
      <c r="AN45" s="146"/>
      <c r="AO45" s="146"/>
      <c r="AP45" s="146"/>
      <c r="AQ45" s="146"/>
      <c r="AR45" s="146"/>
      <c r="AS45" s="118">
        <f t="shared" si="5"/>
        <v>0</v>
      </c>
      <c r="AT45" s="116">
        <f t="shared" si="6"/>
        <v>50000</v>
      </c>
      <c r="AU45" s="168" t="s">
        <v>1605</v>
      </c>
      <c r="AV45" s="136">
        <v>2019</v>
      </c>
      <c r="AW45" s="142" t="s">
        <v>1518</v>
      </c>
      <c r="AX45" s="142" t="s">
        <v>33</v>
      </c>
      <c r="AY45" s="137" t="s">
        <v>183</v>
      </c>
    </row>
    <row r="46" spans="1:51" s="143" customFormat="1" ht="69.95" customHeight="1">
      <c r="A46" s="109" t="s">
        <v>1606</v>
      </c>
      <c r="B46" s="205" t="s">
        <v>1607</v>
      </c>
      <c r="C46" s="144" t="s">
        <v>1579</v>
      </c>
      <c r="D46" s="142" t="s">
        <v>1535</v>
      </c>
      <c r="E46" s="367" t="s">
        <v>1580</v>
      </c>
      <c r="F46" s="145"/>
      <c r="G46" s="146"/>
      <c r="H46" s="146"/>
      <c r="I46" s="146"/>
      <c r="J46" s="146"/>
      <c r="K46" s="146"/>
      <c r="L46" s="146"/>
      <c r="M46" s="115">
        <f t="shared" si="1"/>
        <v>0</v>
      </c>
      <c r="N46" s="145">
        <v>0</v>
      </c>
      <c r="O46" s="146"/>
      <c r="P46" s="146"/>
      <c r="Q46" s="146"/>
      <c r="R46" s="146"/>
      <c r="S46" s="146"/>
      <c r="T46" s="146"/>
      <c r="U46" s="118">
        <f t="shared" si="2"/>
        <v>0</v>
      </c>
      <c r="V46" s="145">
        <v>50000</v>
      </c>
      <c r="W46" s="146"/>
      <c r="X46" s="146"/>
      <c r="Y46" s="146"/>
      <c r="Z46" s="146"/>
      <c r="AA46" s="146"/>
      <c r="AB46" s="146"/>
      <c r="AC46" s="118">
        <f t="shared" si="3"/>
        <v>50000</v>
      </c>
      <c r="AD46" s="145"/>
      <c r="AE46" s="146"/>
      <c r="AF46" s="146"/>
      <c r="AG46" s="146"/>
      <c r="AH46" s="146"/>
      <c r="AI46" s="146"/>
      <c r="AJ46" s="146"/>
      <c r="AK46" s="118">
        <f t="shared" si="4"/>
        <v>0</v>
      </c>
      <c r="AL46" s="145"/>
      <c r="AM46" s="146"/>
      <c r="AN46" s="146"/>
      <c r="AO46" s="146"/>
      <c r="AP46" s="146"/>
      <c r="AQ46" s="146"/>
      <c r="AR46" s="146"/>
      <c r="AS46" s="118">
        <f t="shared" si="5"/>
        <v>0</v>
      </c>
      <c r="AT46" s="116">
        <f t="shared" si="6"/>
        <v>50000</v>
      </c>
      <c r="AU46" s="168" t="s">
        <v>1608</v>
      </c>
      <c r="AV46" s="136">
        <v>2021</v>
      </c>
      <c r="AW46" s="142" t="s">
        <v>1518</v>
      </c>
      <c r="AX46" s="137"/>
      <c r="AY46" s="137"/>
    </row>
    <row r="47" spans="1:51" s="143" customFormat="1" ht="69.95" customHeight="1">
      <c r="A47" s="109" t="s">
        <v>1609</v>
      </c>
      <c r="B47" s="205" t="s">
        <v>1610</v>
      </c>
      <c r="C47" s="144" t="s">
        <v>1500</v>
      </c>
      <c r="D47" s="144" t="s">
        <v>40</v>
      </c>
      <c r="E47" s="129" t="s">
        <v>1611</v>
      </c>
      <c r="F47" s="145">
        <v>50146</v>
      </c>
      <c r="G47" s="146"/>
      <c r="H47" s="146"/>
      <c r="I47" s="146"/>
      <c r="J47" s="146"/>
      <c r="K47" s="146"/>
      <c r="L47" s="146"/>
      <c r="M47" s="115">
        <f t="shared" si="1"/>
        <v>50146</v>
      </c>
      <c r="N47" s="145"/>
      <c r="O47" s="146"/>
      <c r="P47" s="146"/>
      <c r="Q47" s="146"/>
      <c r="R47" s="146"/>
      <c r="S47" s="146"/>
      <c r="T47" s="146"/>
      <c r="U47" s="118">
        <f t="shared" si="2"/>
        <v>0</v>
      </c>
      <c r="V47" s="146"/>
      <c r="W47" s="146"/>
      <c r="X47" s="146"/>
      <c r="Y47" s="146"/>
      <c r="Z47" s="146"/>
      <c r="AA47" s="146"/>
      <c r="AB47" s="146"/>
      <c r="AC47" s="118">
        <f t="shared" si="3"/>
        <v>0</v>
      </c>
      <c r="AD47" s="146"/>
      <c r="AE47" s="146"/>
      <c r="AF47" s="146"/>
      <c r="AG47" s="146"/>
      <c r="AH47" s="146"/>
      <c r="AI47" s="146"/>
      <c r="AJ47" s="146"/>
      <c r="AK47" s="118">
        <f t="shared" si="4"/>
        <v>0</v>
      </c>
      <c r="AL47" s="146"/>
      <c r="AM47" s="146"/>
      <c r="AN47" s="146"/>
      <c r="AO47" s="146"/>
      <c r="AP47" s="146"/>
      <c r="AQ47" s="146"/>
      <c r="AR47" s="146"/>
      <c r="AS47" s="118">
        <f t="shared" si="5"/>
        <v>0</v>
      </c>
      <c r="AT47" s="116">
        <f t="shared" si="6"/>
        <v>50146</v>
      </c>
      <c r="AU47" s="168" t="s">
        <v>1612</v>
      </c>
      <c r="AV47" s="136">
        <v>2018</v>
      </c>
      <c r="AW47" s="142" t="s">
        <v>507</v>
      </c>
      <c r="AX47" s="142" t="s">
        <v>33</v>
      </c>
      <c r="AY47" s="137" t="s">
        <v>183</v>
      </c>
    </row>
    <row r="48" spans="1:51" s="143" customFormat="1" ht="69.95" customHeight="1">
      <c r="A48" s="109" t="s">
        <v>1613</v>
      </c>
      <c r="B48" s="205" t="s">
        <v>1614</v>
      </c>
      <c r="C48" s="144" t="s">
        <v>1528</v>
      </c>
      <c r="D48" s="144" t="s">
        <v>40</v>
      </c>
      <c r="E48" s="129" t="s">
        <v>1615</v>
      </c>
      <c r="F48" s="145"/>
      <c r="G48" s="146"/>
      <c r="H48" s="146"/>
      <c r="I48" s="146"/>
      <c r="J48" s="146"/>
      <c r="K48" s="146"/>
      <c r="L48" s="146"/>
      <c r="M48" s="115">
        <f t="shared" si="1"/>
        <v>0</v>
      </c>
      <c r="N48" s="145">
        <v>6000</v>
      </c>
      <c r="O48" s="146"/>
      <c r="P48" s="146"/>
      <c r="Q48" s="146"/>
      <c r="R48" s="146"/>
      <c r="S48" s="146"/>
      <c r="T48" s="146"/>
      <c r="U48" s="118">
        <f t="shared" si="2"/>
        <v>6000</v>
      </c>
      <c r="V48" s="146"/>
      <c r="W48" s="146"/>
      <c r="X48" s="146"/>
      <c r="Y48" s="146"/>
      <c r="Z48" s="146"/>
      <c r="AA48" s="146"/>
      <c r="AB48" s="146"/>
      <c r="AC48" s="118">
        <f t="shared" si="3"/>
        <v>0</v>
      </c>
      <c r="AD48" s="146"/>
      <c r="AE48" s="146"/>
      <c r="AF48" s="146"/>
      <c r="AG48" s="146"/>
      <c r="AH48" s="146"/>
      <c r="AI48" s="146"/>
      <c r="AJ48" s="146"/>
      <c r="AK48" s="118">
        <f t="shared" si="4"/>
        <v>0</v>
      </c>
      <c r="AL48" s="146"/>
      <c r="AM48" s="146"/>
      <c r="AN48" s="146"/>
      <c r="AO48" s="146"/>
      <c r="AP48" s="146"/>
      <c r="AQ48" s="146"/>
      <c r="AR48" s="146"/>
      <c r="AS48" s="118">
        <f t="shared" si="5"/>
        <v>0</v>
      </c>
      <c r="AT48" s="116">
        <f t="shared" si="6"/>
        <v>6000</v>
      </c>
      <c r="AU48" s="168" t="s">
        <v>1616</v>
      </c>
      <c r="AV48" s="136">
        <v>2019</v>
      </c>
      <c r="AW48" s="142" t="s">
        <v>507</v>
      </c>
      <c r="AX48" s="142" t="s">
        <v>33</v>
      </c>
      <c r="AY48" s="137" t="s">
        <v>183</v>
      </c>
    </row>
    <row r="49" spans="1:51" s="143" customFormat="1" ht="69.95" customHeight="1">
      <c r="A49" s="109" t="s">
        <v>1617</v>
      </c>
      <c r="B49" s="205" t="s">
        <v>1618</v>
      </c>
      <c r="C49" s="144" t="s">
        <v>1506</v>
      </c>
      <c r="D49" s="144" t="s">
        <v>40</v>
      </c>
      <c r="E49" s="112" t="s">
        <v>1501</v>
      </c>
      <c r="F49" s="145"/>
      <c r="G49" s="146"/>
      <c r="H49" s="146"/>
      <c r="I49" s="146"/>
      <c r="J49" s="146"/>
      <c r="K49" s="146"/>
      <c r="L49" s="146"/>
      <c r="M49" s="115">
        <f t="shared" ref="M49:M80" si="7">F49+G49+H49+J49+K49</f>
        <v>0</v>
      </c>
      <c r="N49" s="145"/>
      <c r="O49" s="146"/>
      <c r="P49" s="146"/>
      <c r="Q49" s="146"/>
      <c r="R49" s="146"/>
      <c r="S49" s="146"/>
      <c r="T49" s="146"/>
      <c r="U49" s="118">
        <f t="shared" ref="U49:U80" si="8">N49+O49+P49+R49+S49</f>
        <v>0</v>
      </c>
      <c r="V49" s="146">
        <v>3200</v>
      </c>
      <c r="W49" s="146"/>
      <c r="X49" s="146"/>
      <c r="Y49" s="146"/>
      <c r="Z49" s="146"/>
      <c r="AA49" s="146"/>
      <c r="AB49" s="146"/>
      <c r="AC49" s="118">
        <f t="shared" ref="AC49:AC80" si="9">V49+W49+X49+Z49+AA49</f>
        <v>3200</v>
      </c>
      <c r="AD49" s="146"/>
      <c r="AE49" s="146"/>
      <c r="AF49" s="146"/>
      <c r="AG49" s="146"/>
      <c r="AH49" s="146"/>
      <c r="AI49" s="146"/>
      <c r="AJ49" s="146"/>
      <c r="AK49" s="118">
        <f t="shared" ref="AK49:AK80" si="10">AD49+AE49+AF49+AH49+AI49</f>
        <v>0</v>
      </c>
      <c r="AL49" s="146"/>
      <c r="AM49" s="146"/>
      <c r="AN49" s="146"/>
      <c r="AO49" s="146"/>
      <c r="AP49" s="146"/>
      <c r="AQ49" s="146"/>
      <c r="AR49" s="146"/>
      <c r="AS49" s="118">
        <f t="shared" si="5"/>
        <v>0</v>
      </c>
      <c r="AT49" s="116">
        <f t="shared" si="6"/>
        <v>3200</v>
      </c>
      <c r="AU49" s="368" t="s">
        <v>1619</v>
      </c>
      <c r="AV49" s="136">
        <v>2021</v>
      </c>
      <c r="AW49" s="142" t="s">
        <v>1503</v>
      </c>
      <c r="AX49" s="137"/>
      <c r="AY49" s="137"/>
    </row>
    <row r="50" spans="1:51" s="143" customFormat="1" ht="69.95" customHeight="1">
      <c r="A50" s="109" t="s">
        <v>1620</v>
      </c>
      <c r="B50" s="205" t="s">
        <v>1621</v>
      </c>
      <c r="C50" s="144" t="s">
        <v>1506</v>
      </c>
      <c r="D50" s="144" t="s">
        <v>40</v>
      </c>
      <c r="E50" s="112" t="s">
        <v>1501</v>
      </c>
      <c r="F50" s="145"/>
      <c r="G50" s="146"/>
      <c r="H50" s="146"/>
      <c r="I50" s="146"/>
      <c r="J50" s="146"/>
      <c r="K50" s="146"/>
      <c r="L50" s="146"/>
      <c r="M50" s="115">
        <f t="shared" si="7"/>
        <v>0</v>
      </c>
      <c r="N50" s="145"/>
      <c r="O50" s="146"/>
      <c r="P50" s="146"/>
      <c r="Q50" s="146"/>
      <c r="R50" s="146"/>
      <c r="S50" s="146"/>
      <c r="T50" s="146"/>
      <c r="U50" s="118">
        <f t="shared" si="8"/>
        <v>0</v>
      </c>
      <c r="V50" s="146">
        <v>13400</v>
      </c>
      <c r="W50" s="146"/>
      <c r="X50" s="146"/>
      <c r="Y50" s="146"/>
      <c r="Z50" s="146"/>
      <c r="AA50" s="146"/>
      <c r="AB50" s="146"/>
      <c r="AC50" s="118">
        <f t="shared" si="9"/>
        <v>13400</v>
      </c>
      <c r="AD50" s="146"/>
      <c r="AE50" s="146"/>
      <c r="AF50" s="146"/>
      <c r="AG50" s="146"/>
      <c r="AH50" s="146"/>
      <c r="AI50" s="146"/>
      <c r="AJ50" s="146"/>
      <c r="AK50" s="118">
        <f t="shared" si="10"/>
        <v>0</v>
      </c>
      <c r="AL50" s="146"/>
      <c r="AM50" s="146"/>
      <c r="AN50" s="146"/>
      <c r="AO50" s="146"/>
      <c r="AP50" s="146"/>
      <c r="AQ50" s="146"/>
      <c r="AR50" s="146"/>
      <c r="AS50" s="118">
        <f t="shared" si="5"/>
        <v>0</v>
      </c>
      <c r="AT50" s="116">
        <f t="shared" si="6"/>
        <v>13400</v>
      </c>
      <c r="AU50" s="368" t="s">
        <v>1622</v>
      </c>
      <c r="AV50" s="136">
        <v>2021</v>
      </c>
      <c r="AW50" s="142" t="s">
        <v>507</v>
      </c>
      <c r="AX50" s="137"/>
      <c r="AY50" s="137"/>
    </row>
    <row r="51" spans="1:51" s="143" customFormat="1" ht="69.95" customHeight="1">
      <c r="A51" s="109" t="s">
        <v>1623</v>
      </c>
      <c r="B51" s="205" t="s">
        <v>1624</v>
      </c>
      <c r="C51" s="144" t="s">
        <v>1506</v>
      </c>
      <c r="D51" s="144" t="s">
        <v>40</v>
      </c>
      <c r="E51" s="112" t="s">
        <v>1501</v>
      </c>
      <c r="F51" s="145"/>
      <c r="G51" s="146"/>
      <c r="H51" s="146"/>
      <c r="I51" s="146"/>
      <c r="J51" s="146"/>
      <c r="K51" s="146"/>
      <c r="L51" s="146"/>
      <c r="M51" s="115">
        <f t="shared" si="7"/>
        <v>0</v>
      </c>
      <c r="N51" s="145"/>
      <c r="O51" s="146"/>
      <c r="P51" s="146"/>
      <c r="Q51" s="146"/>
      <c r="R51" s="146"/>
      <c r="S51" s="146"/>
      <c r="T51" s="146"/>
      <c r="U51" s="118">
        <f t="shared" si="8"/>
        <v>0</v>
      </c>
      <c r="V51" s="146">
        <v>5000</v>
      </c>
      <c r="W51" s="146"/>
      <c r="X51" s="146"/>
      <c r="Y51" s="146"/>
      <c r="Z51" s="146"/>
      <c r="AA51" s="146"/>
      <c r="AB51" s="146"/>
      <c r="AC51" s="118">
        <f t="shared" si="9"/>
        <v>5000</v>
      </c>
      <c r="AD51" s="146"/>
      <c r="AE51" s="146"/>
      <c r="AF51" s="146"/>
      <c r="AG51" s="146"/>
      <c r="AH51" s="146"/>
      <c r="AI51" s="146"/>
      <c r="AJ51" s="146"/>
      <c r="AK51" s="118">
        <f t="shared" si="10"/>
        <v>0</v>
      </c>
      <c r="AL51" s="146"/>
      <c r="AM51" s="146"/>
      <c r="AN51" s="146"/>
      <c r="AO51" s="146"/>
      <c r="AP51" s="146"/>
      <c r="AQ51" s="146"/>
      <c r="AR51" s="146"/>
      <c r="AS51" s="118">
        <f t="shared" si="5"/>
        <v>0</v>
      </c>
      <c r="AT51" s="116">
        <f t="shared" si="6"/>
        <v>5000</v>
      </c>
      <c r="AU51" s="368" t="s">
        <v>1625</v>
      </c>
      <c r="AV51" s="136">
        <v>2021</v>
      </c>
      <c r="AW51" s="142" t="s">
        <v>347</v>
      </c>
      <c r="AX51" s="137"/>
      <c r="AY51" s="137"/>
    </row>
    <row r="52" spans="1:51" s="143" customFormat="1" ht="69.95" customHeight="1">
      <c r="A52" s="109" t="s">
        <v>1626</v>
      </c>
      <c r="B52" s="205" t="s">
        <v>1627</v>
      </c>
      <c r="C52" s="144" t="s">
        <v>1506</v>
      </c>
      <c r="D52" s="144" t="s">
        <v>40</v>
      </c>
      <c r="E52" s="112" t="s">
        <v>1501</v>
      </c>
      <c r="F52" s="145"/>
      <c r="G52" s="146"/>
      <c r="H52" s="146"/>
      <c r="I52" s="146"/>
      <c r="J52" s="146"/>
      <c r="K52" s="146"/>
      <c r="L52" s="146"/>
      <c r="M52" s="115">
        <f t="shared" si="7"/>
        <v>0</v>
      </c>
      <c r="N52" s="145"/>
      <c r="O52" s="146"/>
      <c r="P52" s="146"/>
      <c r="Q52" s="146"/>
      <c r="R52" s="146"/>
      <c r="S52" s="146"/>
      <c r="T52" s="146"/>
      <c r="U52" s="118">
        <f t="shared" si="8"/>
        <v>0</v>
      </c>
      <c r="V52" s="146">
        <v>4000</v>
      </c>
      <c r="W52" s="146"/>
      <c r="X52" s="146"/>
      <c r="Y52" s="146"/>
      <c r="Z52" s="146"/>
      <c r="AA52" s="146"/>
      <c r="AB52" s="146"/>
      <c r="AC52" s="118">
        <f t="shared" si="9"/>
        <v>4000</v>
      </c>
      <c r="AD52" s="146"/>
      <c r="AE52" s="146"/>
      <c r="AF52" s="146"/>
      <c r="AG52" s="146"/>
      <c r="AH52" s="146"/>
      <c r="AI52" s="146"/>
      <c r="AJ52" s="146"/>
      <c r="AK52" s="118">
        <f t="shared" si="10"/>
        <v>0</v>
      </c>
      <c r="AL52" s="146"/>
      <c r="AM52" s="146"/>
      <c r="AN52" s="146"/>
      <c r="AO52" s="146"/>
      <c r="AP52" s="146"/>
      <c r="AQ52" s="146"/>
      <c r="AR52" s="146"/>
      <c r="AS52" s="118">
        <f t="shared" si="5"/>
        <v>0</v>
      </c>
      <c r="AT52" s="116">
        <f t="shared" si="6"/>
        <v>4000</v>
      </c>
      <c r="AU52" s="368" t="s">
        <v>1628</v>
      </c>
      <c r="AV52" s="136">
        <v>2021</v>
      </c>
      <c r="AW52" s="142" t="s">
        <v>317</v>
      </c>
      <c r="AX52" s="137"/>
      <c r="AY52" s="137"/>
    </row>
    <row r="53" spans="1:51" s="143" customFormat="1" ht="69.95" customHeight="1">
      <c r="A53" s="109" t="s">
        <v>1629</v>
      </c>
      <c r="B53" s="205" t="s">
        <v>1630</v>
      </c>
      <c r="C53" s="144" t="s">
        <v>1506</v>
      </c>
      <c r="D53" s="144" t="s">
        <v>40</v>
      </c>
      <c r="E53" s="112" t="s">
        <v>1501</v>
      </c>
      <c r="F53" s="145"/>
      <c r="G53" s="146"/>
      <c r="H53" s="146"/>
      <c r="I53" s="146"/>
      <c r="J53" s="146"/>
      <c r="K53" s="146"/>
      <c r="L53" s="146"/>
      <c r="M53" s="115">
        <f t="shared" si="7"/>
        <v>0</v>
      </c>
      <c r="N53" s="145"/>
      <c r="O53" s="146"/>
      <c r="P53" s="146"/>
      <c r="Q53" s="146"/>
      <c r="R53" s="146"/>
      <c r="S53" s="146"/>
      <c r="T53" s="146"/>
      <c r="U53" s="118">
        <f t="shared" si="8"/>
        <v>0</v>
      </c>
      <c r="V53" s="146">
        <v>1300</v>
      </c>
      <c r="W53" s="146"/>
      <c r="X53" s="146"/>
      <c r="Y53" s="146"/>
      <c r="Z53" s="146"/>
      <c r="AA53" s="146"/>
      <c r="AB53" s="146"/>
      <c r="AC53" s="118">
        <f t="shared" si="9"/>
        <v>1300</v>
      </c>
      <c r="AD53" s="146"/>
      <c r="AE53" s="146"/>
      <c r="AF53" s="146"/>
      <c r="AG53" s="146"/>
      <c r="AH53" s="146"/>
      <c r="AI53" s="146"/>
      <c r="AJ53" s="146"/>
      <c r="AK53" s="118">
        <f t="shared" si="10"/>
        <v>0</v>
      </c>
      <c r="AL53" s="146"/>
      <c r="AM53" s="146"/>
      <c r="AN53" s="146"/>
      <c r="AO53" s="146"/>
      <c r="AP53" s="146"/>
      <c r="AQ53" s="146"/>
      <c r="AR53" s="146"/>
      <c r="AS53" s="118">
        <f t="shared" si="5"/>
        <v>0</v>
      </c>
      <c r="AT53" s="116">
        <f t="shared" si="6"/>
        <v>1300</v>
      </c>
      <c r="AU53" s="368" t="s">
        <v>1631</v>
      </c>
      <c r="AV53" s="136">
        <v>2021</v>
      </c>
      <c r="AW53" s="142" t="s">
        <v>317</v>
      </c>
      <c r="AX53" s="137"/>
      <c r="AY53" s="137"/>
    </row>
    <row r="54" spans="1:51" s="143" customFormat="1" ht="69.95" customHeight="1">
      <c r="A54" s="109" t="s">
        <v>1632</v>
      </c>
      <c r="B54" s="205" t="s">
        <v>1624</v>
      </c>
      <c r="C54" s="144" t="s">
        <v>1506</v>
      </c>
      <c r="D54" s="144" t="s">
        <v>40</v>
      </c>
      <c r="E54" s="112" t="s">
        <v>1501</v>
      </c>
      <c r="F54" s="145"/>
      <c r="G54" s="146"/>
      <c r="H54" s="146"/>
      <c r="I54" s="146"/>
      <c r="J54" s="146"/>
      <c r="K54" s="146"/>
      <c r="L54" s="146"/>
      <c r="M54" s="115">
        <f t="shared" si="7"/>
        <v>0</v>
      </c>
      <c r="N54" s="145"/>
      <c r="O54" s="146"/>
      <c r="P54" s="146"/>
      <c r="Q54" s="146"/>
      <c r="R54" s="146"/>
      <c r="S54" s="146"/>
      <c r="T54" s="146"/>
      <c r="U54" s="118">
        <f t="shared" si="8"/>
        <v>0</v>
      </c>
      <c r="V54" s="146">
        <v>5000</v>
      </c>
      <c r="W54" s="146"/>
      <c r="X54" s="146"/>
      <c r="Y54" s="146"/>
      <c r="Z54" s="146"/>
      <c r="AA54" s="146"/>
      <c r="AB54" s="146"/>
      <c r="AC54" s="118">
        <f t="shared" si="9"/>
        <v>5000</v>
      </c>
      <c r="AD54" s="146"/>
      <c r="AE54" s="146"/>
      <c r="AF54" s="146"/>
      <c r="AG54" s="146"/>
      <c r="AH54" s="146"/>
      <c r="AI54" s="146"/>
      <c r="AJ54" s="146"/>
      <c r="AK54" s="118">
        <f t="shared" si="10"/>
        <v>0</v>
      </c>
      <c r="AL54" s="146"/>
      <c r="AM54" s="146"/>
      <c r="AN54" s="146"/>
      <c r="AO54" s="146"/>
      <c r="AP54" s="146"/>
      <c r="AQ54" s="146"/>
      <c r="AR54" s="146"/>
      <c r="AS54" s="118">
        <f t="shared" si="5"/>
        <v>0</v>
      </c>
      <c r="AT54" s="116">
        <f t="shared" si="6"/>
        <v>5000</v>
      </c>
      <c r="AU54" s="368" t="s">
        <v>1625</v>
      </c>
      <c r="AV54" s="136">
        <v>2021</v>
      </c>
      <c r="AW54" s="142" t="s">
        <v>347</v>
      </c>
      <c r="AX54" s="137"/>
      <c r="AY54" s="137"/>
    </row>
    <row r="55" spans="1:51" s="143" customFormat="1" ht="69.95" customHeight="1">
      <c r="A55" s="109" t="s">
        <v>1633</v>
      </c>
      <c r="B55" s="205" t="s">
        <v>1634</v>
      </c>
      <c r="C55" s="144" t="s">
        <v>1524</v>
      </c>
      <c r="D55" s="144" t="s">
        <v>37</v>
      </c>
      <c r="E55" s="129" t="s">
        <v>1536</v>
      </c>
      <c r="F55" s="145"/>
      <c r="G55" s="146"/>
      <c r="H55" s="146"/>
      <c r="I55" s="146"/>
      <c r="J55" s="146"/>
      <c r="K55" s="146"/>
      <c r="L55" s="146"/>
      <c r="M55" s="115">
        <f t="shared" si="7"/>
        <v>0</v>
      </c>
      <c r="N55" s="145"/>
      <c r="O55" s="146"/>
      <c r="P55" s="146"/>
      <c r="Q55" s="146"/>
      <c r="R55" s="146"/>
      <c r="S55" s="146"/>
      <c r="T55" s="146"/>
      <c r="U55" s="118">
        <f t="shared" si="8"/>
        <v>0</v>
      </c>
      <c r="V55" s="146">
        <v>13951</v>
      </c>
      <c r="W55" s="146"/>
      <c r="X55" s="146"/>
      <c r="Y55" s="146"/>
      <c r="Z55" s="146"/>
      <c r="AA55" s="146"/>
      <c r="AB55" s="146"/>
      <c r="AC55" s="118">
        <f t="shared" si="9"/>
        <v>13951</v>
      </c>
      <c r="AD55" s="146"/>
      <c r="AE55" s="146"/>
      <c r="AF55" s="146"/>
      <c r="AG55" s="146"/>
      <c r="AH55" s="146"/>
      <c r="AI55" s="146"/>
      <c r="AJ55" s="146"/>
      <c r="AK55" s="118">
        <f t="shared" si="10"/>
        <v>0</v>
      </c>
      <c r="AL55" s="146"/>
      <c r="AM55" s="146"/>
      <c r="AN55" s="146"/>
      <c r="AO55" s="146"/>
      <c r="AP55" s="146"/>
      <c r="AQ55" s="146"/>
      <c r="AR55" s="146"/>
      <c r="AS55" s="118">
        <f t="shared" si="5"/>
        <v>0</v>
      </c>
      <c r="AT55" s="116">
        <f t="shared" si="6"/>
        <v>13951</v>
      </c>
      <c r="AU55" s="168" t="s">
        <v>1634</v>
      </c>
      <c r="AV55" s="136">
        <v>2021</v>
      </c>
      <c r="AW55" s="142" t="s">
        <v>351</v>
      </c>
      <c r="AX55" s="137"/>
      <c r="AY55" s="137"/>
    </row>
    <row r="56" spans="1:51" s="143" customFormat="1" ht="69.95" customHeight="1">
      <c r="A56" s="109" t="s">
        <v>1635</v>
      </c>
      <c r="B56" s="205" t="s">
        <v>1636</v>
      </c>
      <c r="C56" s="144" t="s">
        <v>1506</v>
      </c>
      <c r="D56" s="144" t="s">
        <v>37</v>
      </c>
      <c r="E56" s="129" t="s">
        <v>1536</v>
      </c>
      <c r="F56" s="145"/>
      <c r="G56" s="146"/>
      <c r="H56" s="146"/>
      <c r="I56" s="146"/>
      <c r="J56" s="146"/>
      <c r="K56" s="146"/>
      <c r="L56" s="146"/>
      <c r="M56" s="115">
        <f t="shared" si="7"/>
        <v>0</v>
      </c>
      <c r="N56" s="145"/>
      <c r="O56" s="146"/>
      <c r="P56" s="146"/>
      <c r="Q56" s="146"/>
      <c r="R56" s="146"/>
      <c r="S56" s="146"/>
      <c r="T56" s="146"/>
      <c r="U56" s="118">
        <f t="shared" si="8"/>
        <v>0</v>
      </c>
      <c r="V56" s="146">
        <v>3010</v>
      </c>
      <c r="W56" s="146"/>
      <c r="X56" s="146"/>
      <c r="Y56" s="146"/>
      <c r="Z56" s="146"/>
      <c r="AA56" s="146"/>
      <c r="AB56" s="146"/>
      <c r="AC56" s="118">
        <f t="shared" si="9"/>
        <v>3010</v>
      </c>
      <c r="AD56" s="146"/>
      <c r="AE56" s="146"/>
      <c r="AF56" s="146"/>
      <c r="AG56" s="146"/>
      <c r="AH56" s="146"/>
      <c r="AI56" s="146"/>
      <c r="AJ56" s="146"/>
      <c r="AK56" s="118">
        <f t="shared" si="10"/>
        <v>0</v>
      </c>
      <c r="AL56" s="146"/>
      <c r="AM56" s="146"/>
      <c r="AN56" s="146"/>
      <c r="AO56" s="146"/>
      <c r="AP56" s="146"/>
      <c r="AQ56" s="146"/>
      <c r="AR56" s="146"/>
      <c r="AS56" s="118">
        <f t="shared" si="5"/>
        <v>0</v>
      </c>
      <c r="AT56" s="116">
        <f t="shared" si="6"/>
        <v>3010</v>
      </c>
      <c r="AU56" s="168" t="s">
        <v>1636</v>
      </c>
      <c r="AV56" s="136">
        <v>2021</v>
      </c>
      <c r="AW56" s="142" t="s">
        <v>351</v>
      </c>
      <c r="AX56" s="137"/>
      <c r="AY56" s="137"/>
    </row>
    <row r="57" spans="1:51" s="143" customFormat="1" ht="69.95" customHeight="1">
      <c r="A57" s="109" t="s">
        <v>1637</v>
      </c>
      <c r="B57" s="205" t="s">
        <v>1638</v>
      </c>
      <c r="C57" s="144" t="s">
        <v>1506</v>
      </c>
      <c r="D57" s="144" t="s">
        <v>37</v>
      </c>
      <c r="E57" s="129" t="s">
        <v>1536</v>
      </c>
      <c r="F57" s="145"/>
      <c r="G57" s="146"/>
      <c r="H57" s="146"/>
      <c r="I57" s="146"/>
      <c r="J57" s="146"/>
      <c r="K57" s="146"/>
      <c r="L57" s="146"/>
      <c r="M57" s="115">
        <f t="shared" si="7"/>
        <v>0</v>
      </c>
      <c r="N57" s="145"/>
      <c r="O57" s="146"/>
      <c r="P57" s="146"/>
      <c r="Q57" s="146"/>
      <c r="R57" s="146"/>
      <c r="S57" s="146"/>
      <c r="T57" s="146"/>
      <c r="U57" s="118">
        <f t="shared" si="8"/>
        <v>0</v>
      </c>
      <c r="V57" s="146">
        <v>3900</v>
      </c>
      <c r="W57" s="146"/>
      <c r="X57" s="146"/>
      <c r="Y57" s="146"/>
      <c r="Z57" s="146"/>
      <c r="AA57" s="146"/>
      <c r="AB57" s="146"/>
      <c r="AC57" s="118">
        <f t="shared" si="9"/>
        <v>3900</v>
      </c>
      <c r="AD57" s="146"/>
      <c r="AE57" s="146"/>
      <c r="AF57" s="146"/>
      <c r="AG57" s="146"/>
      <c r="AH57" s="146"/>
      <c r="AI57" s="146"/>
      <c r="AJ57" s="146"/>
      <c r="AK57" s="118">
        <f t="shared" si="10"/>
        <v>0</v>
      </c>
      <c r="AL57" s="146"/>
      <c r="AM57" s="146"/>
      <c r="AN57" s="146"/>
      <c r="AO57" s="146"/>
      <c r="AP57" s="146"/>
      <c r="AQ57" s="146"/>
      <c r="AR57" s="146"/>
      <c r="AS57" s="118">
        <f t="shared" si="5"/>
        <v>0</v>
      </c>
      <c r="AT57" s="116">
        <f t="shared" si="6"/>
        <v>3900</v>
      </c>
      <c r="AU57" s="168" t="s">
        <v>1638</v>
      </c>
      <c r="AV57" s="136">
        <v>2021</v>
      </c>
      <c r="AW57" s="142" t="s">
        <v>351</v>
      </c>
      <c r="AX57" s="137"/>
      <c r="AY57" s="137"/>
    </row>
    <row r="58" spans="1:51" s="143" customFormat="1" ht="69.95" customHeight="1">
      <c r="A58" s="109" t="s">
        <v>1639</v>
      </c>
      <c r="B58" s="205" t="s">
        <v>1640</v>
      </c>
      <c r="C58" s="144" t="s">
        <v>1506</v>
      </c>
      <c r="D58" s="144" t="s">
        <v>37</v>
      </c>
      <c r="E58" s="135" t="s">
        <v>1641</v>
      </c>
      <c r="F58" s="145"/>
      <c r="G58" s="146"/>
      <c r="H58" s="146"/>
      <c r="I58" s="146"/>
      <c r="J58" s="146"/>
      <c r="K58" s="146"/>
      <c r="L58" s="146"/>
      <c r="M58" s="115">
        <f t="shared" si="7"/>
        <v>0</v>
      </c>
      <c r="N58" s="145"/>
      <c r="O58" s="146"/>
      <c r="P58" s="146"/>
      <c r="Q58" s="146"/>
      <c r="R58" s="146"/>
      <c r="S58" s="146"/>
      <c r="T58" s="146"/>
      <c r="U58" s="118">
        <f t="shared" si="8"/>
        <v>0</v>
      </c>
      <c r="V58" s="146">
        <v>21950</v>
      </c>
      <c r="W58" s="146"/>
      <c r="X58" s="146"/>
      <c r="Y58" s="146"/>
      <c r="Z58" s="146"/>
      <c r="AA58" s="146"/>
      <c r="AB58" s="146"/>
      <c r="AC58" s="118">
        <f t="shared" si="9"/>
        <v>21950</v>
      </c>
      <c r="AD58" s="146"/>
      <c r="AE58" s="146"/>
      <c r="AF58" s="146"/>
      <c r="AG58" s="146"/>
      <c r="AH58" s="146"/>
      <c r="AI58" s="146"/>
      <c r="AJ58" s="146"/>
      <c r="AK58" s="118">
        <f t="shared" si="10"/>
        <v>0</v>
      </c>
      <c r="AL58" s="146"/>
      <c r="AM58" s="146"/>
      <c r="AN58" s="146"/>
      <c r="AO58" s="146"/>
      <c r="AP58" s="146"/>
      <c r="AQ58" s="146"/>
      <c r="AR58" s="146"/>
      <c r="AS58" s="118">
        <f t="shared" si="5"/>
        <v>0</v>
      </c>
      <c r="AT58" s="116">
        <f t="shared" si="6"/>
        <v>21950</v>
      </c>
      <c r="AU58" s="168" t="s">
        <v>1640</v>
      </c>
      <c r="AV58" s="136">
        <v>2020</v>
      </c>
      <c r="AW58" s="142" t="s">
        <v>507</v>
      </c>
      <c r="AX58" s="142" t="s">
        <v>33</v>
      </c>
      <c r="AY58" s="137" t="s">
        <v>183</v>
      </c>
    </row>
    <row r="59" spans="1:51" s="143" customFormat="1" ht="69.95" customHeight="1">
      <c r="A59" s="109" t="s">
        <v>1642</v>
      </c>
      <c r="B59" s="205" t="s">
        <v>1643</v>
      </c>
      <c r="C59" s="144" t="s">
        <v>1506</v>
      </c>
      <c r="D59" s="144" t="s">
        <v>40</v>
      </c>
      <c r="E59" s="129" t="s">
        <v>1536</v>
      </c>
      <c r="F59" s="145"/>
      <c r="G59" s="146"/>
      <c r="H59" s="146"/>
      <c r="I59" s="146"/>
      <c r="J59" s="146"/>
      <c r="K59" s="146"/>
      <c r="L59" s="146"/>
      <c r="M59" s="115">
        <f t="shared" si="7"/>
        <v>0</v>
      </c>
      <c r="N59" s="145"/>
      <c r="O59" s="146"/>
      <c r="P59" s="146"/>
      <c r="Q59" s="146"/>
      <c r="R59" s="146"/>
      <c r="S59" s="146"/>
      <c r="T59" s="146"/>
      <c r="U59" s="118">
        <f t="shared" si="8"/>
        <v>0</v>
      </c>
      <c r="V59" s="146">
        <v>5800</v>
      </c>
      <c r="W59" s="146"/>
      <c r="X59" s="146"/>
      <c r="Y59" s="146"/>
      <c r="Z59" s="146"/>
      <c r="AA59" s="146"/>
      <c r="AB59" s="146"/>
      <c r="AC59" s="118">
        <f t="shared" si="9"/>
        <v>5800</v>
      </c>
      <c r="AD59" s="146"/>
      <c r="AE59" s="146"/>
      <c r="AF59" s="146"/>
      <c r="AG59" s="146"/>
      <c r="AH59" s="146"/>
      <c r="AI59" s="146"/>
      <c r="AJ59" s="146"/>
      <c r="AK59" s="118">
        <f t="shared" si="10"/>
        <v>0</v>
      </c>
      <c r="AL59" s="146"/>
      <c r="AM59" s="146"/>
      <c r="AN59" s="146"/>
      <c r="AO59" s="146"/>
      <c r="AP59" s="146"/>
      <c r="AQ59" s="146"/>
      <c r="AR59" s="146"/>
      <c r="AS59" s="118">
        <f t="shared" si="5"/>
        <v>0</v>
      </c>
      <c r="AT59" s="116">
        <f t="shared" si="6"/>
        <v>5800</v>
      </c>
      <c r="AU59" s="168" t="s">
        <v>1643</v>
      </c>
      <c r="AV59" s="136">
        <v>2021</v>
      </c>
      <c r="AW59" s="142" t="s">
        <v>507</v>
      </c>
      <c r="AX59" s="137"/>
      <c r="AY59" s="137"/>
    </row>
    <row r="60" spans="1:51" s="143" customFormat="1" ht="69.95" customHeight="1">
      <c r="A60" s="109" t="s">
        <v>1644</v>
      </c>
      <c r="B60" s="205" t="s">
        <v>1645</v>
      </c>
      <c r="C60" s="144" t="s">
        <v>1506</v>
      </c>
      <c r="D60" s="144" t="s">
        <v>40</v>
      </c>
      <c r="E60" s="129" t="s">
        <v>1536</v>
      </c>
      <c r="F60" s="145"/>
      <c r="G60" s="146"/>
      <c r="H60" s="146"/>
      <c r="I60" s="146"/>
      <c r="J60" s="146"/>
      <c r="K60" s="146"/>
      <c r="L60" s="146"/>
      <c r="M60" s="115">
        <f t="shared" si="7"/>
        <v>0</v>
      </c>
      <c r="N60" s="145"/>
      <c r="O60" s="146"/>
      <c r="P60" s="146"/>
      <c r="Q60" s="146"/>
      <c r="R60" s="146"/>
      <c r="S60" s="146"/>
      <c r="T60" s="146"/>
      <c r="U60" s="118">
        <f t="shared" si="8"/>
        <v>0</v>
      </c>
      <c r="V60" s="146">
        <v>30200</v>
      </c>
      <c r="W60" s="146"/>
      <c r="X60" s="146"/>
      <c r="Y60" s="146"/>
      <c r="Z60" s="146"/>
      <c r="AA60" s="146"/>
      <c r="AB60" s="146"/>
      <c r="AC60" s="118">
        <f t="shared" si="9"/>
        <v>30200</v>
      </c>
      <c r="AD60" s="146"/>
      <c r="AE60" s="146"/>
      <c r="AF60" s="146"/>
      <c r="AG60" s="146"/>
      <c r="AH60" s="146"/>
      <c r="AI60" s="146"/>
      <c r="AJ60" s="146"/>
      <c r="AK60" s="118">
        <f t="shared" si="10"/>
        <v>0</v>
      </c>
      <c r="AL60" s="146"/>
      <c r="AM60" s="146"/>
      <c r="AN60" s="146"/>
      <c r="AO60" s="146"/>
      <c r="AP60" s="146"/>
      <c r="AQ60" s="146"/>
      <c r="AR60" s="146"/>
      <c r="AS60" s="118">
        <f t="shared" si="5"/>
        <v>0</v>
      </c>
      <c r="AT60" s="116">
        <f t="shared" si="6"/>
        <v>30200</v>
      </c>
      <c r="AU60" s="168" t="s">
        <v>1645</v>
      </c>
      <c r="AV60" s="136">
        <v>2021</v>
      </c>
      <c r="AW60" s="142" t="s">
        <v>507</v>
      </c>
      <c r="AX60" s="137"/>
      <c r="AY60" s="137"/>
    </row>
    <row r="61" spans="1:51" s="143" customFormat="1" ht="69.95" customHeight="1">
      <c r="A61" s="109" t="s">
        <v>1646</v>
      </c>
      <c r="B61" s="205" t="s">
        <v>1647</v>
      </c>
      <c r="C61" s="144" t="s">
        <v>1506</v>
      </c>
      <c r="D61" s="144" t="s">
        <v>37</v>
      </c>
      <c r="E61" s="129" t="s">
        <v>1536</v>
      </c>
      <c r="F61" s="145"/>
      <c r="G61" s="146"/>
      <c r="H61" s="146"/>
      <c r="I61" s="146"/>
      <c r="J61" s="146"/>
      <c r="K61" s="146"/>
      <c r="L61" s="146"/>
      <c r="M61" s="115">
        <f t="shared" si="7"/>
        <v>0</v>
      </c>
      <c r="N61" s="145"/>
      <c r="O61" s="146"/>
      <c r="P61" s="146"/>
      <c r="Q61" s="146"/>
      <c r="R61" s="146"/>
      <c r="S61" s="146"/>
      <c r="T61" s="146"/>
      <c r="U61" s="118">
        <f t="shared" si="8"/>
        <v>0</v>
      </c>
      <c r="V61" s="146">
        <v>8000</v>
      </c>
      <c r="W61" s="146"/>
      <c r="X61" s="146"/>
      <c r="Y61" s="146"/>
      <c r="Z61" s="146"/>
      <c r="AA61" s="146"/>
      <c r="AB61" s="146"/>
      <c r="AC61" s="118">
        <f t="shared" si="9"/>
        <v>8000</v>
      </c>
      <c r="AD61" s="146"/>
      <c r="AE61" s="146"/>
      <c r="AF61" s="146"/>
      <c r="AG61" s="146"/>
      <c r="AH61" s="146"/>
      <c r="AI61" s="146"/>
      <c r="AJ61" s="146"/>
      <c r="AK61" s="118">
        <f t="shared" si="10"/>
        <v>0</v>
      </c>
      <c r="AL61" s="146"/>
      <c r="AM61" s="146"/>
      <c r="AN61" s="146"/>
      <c r="AO61" s="146"/>
      <c r="AP61" s="146"/>
      <c r="AQ61" s="146"/>
      <c r="AR61" s="146"/>
      <c r="AS61" s="118">
        <f t="shared" si="5"/>
        <v>0</v>
      </c>
      <c r="AT61" s="116">
        <f t="shared" si="6"/>
        <v>8000</v>
      </c>
      <c r="AU61" s="168" t="s">
        <v>1647</v>
      </c>
      <c r="AV61" s="136">
        <v>2021</v>
      </c>
      <c r="AW61" s="142" t="s">
        <v>44</v>
      </c>
      <c r="AX61" s="137"/>
      <c r="AY61" s="137"/>
    </row>
    <row r="62" spans="1:51" s="143" customFormat="1" ht="69.95" customHeight="1">
      <c r="A62" s="109" t="s">
        <v>1648</v>
      </c>
      <c r="B62" s="205" t="s">
        <v>1649</v>
      </c>
      <c r="C62" s="144" t="s">
        <v>1506</v>
      </c>
      <c r="D62" s="144" t="s">
        <v>40</v>
      </c>
      <c r="E62" s="129" t="s">
        <v>1611</v>
      </c>
      <c r="F62" s="145"/>
      <c r="G62" s="146"/>
      <c r="H62" s="146"/>
      <c r="I62" s="146"/>
      <c r="J62" s="146"/>
      <c r="K62" s="146"/>
      <c r="L62" s="146"/>
      <c r="M62" s="115">
        <f t="shared" si="7"/>
        <v>0</v>
      </c>
      <c r="N62" s="145"/>
      <c r="O62" s="146"/>
      <c r="P62" s="146"/>
      <c r="Q62" s="146"/>
      <c r="R62" s="146"/>
      <c r="S62" s="146"/>
      <c r="T62" s="146"/>
      <c r="U62" s="118">
        <f t="shared" si="8"/>
        <v>0</v>
      </c>
      <c r="V62" s="146">
        <v>11000</v>
      </c>
      <c r="W62" s="146"/>
      <c r="X62" s="146"/>
      <c r="Y62" s="146"/>
      <c r="Z62" s="146"/>
      <c r="AA62" s="146"/>
      <c r="AB62" s="146"/>
      <c r="AC62" s="118">
        <f t="shared" si="9"/>
        <v>11000</v>
      </c>
      <c r="AD62" s="146"/>
      <c r="AE62" s="146"/>
      <c r="AF62" s="146"/>
      <c r="AG62" s="146"/>
      <c r="AH62" s="146"/>
      <c r="AI62" s="146"/>
      <c r="AJ62" s="146"/>
      <c r="AK62" s="118">
        <f t="shared" si="10"/>
        <v>0</v>
      </c>
      <c r="AL62" s="146"/>
      <c r="AM62" s="146"/>
      <c r="AN62" s="146"/>
      <c r="AO62" s="146"/>
      <c r="AP62" s="146"/>
      <c r="AQ62" s="146"/>
      <c r="AR62" s="146"/>
      <c r="AS62" s="118">
        <f t="shared" si="5"/>
        <v>0</v>
      </c>
      <c r="AT62" s="116">
        <f t="shared" si="6"/>
        <v>11000</v>
      </c>
      <c r="AU62" s="168" t="s">
        <v>1650</v>
      </c>
      <c r="AV62" s="136">
        <v>2021</v>
      </c>
      <c r="AW62" s="142" t="s">
        <v>44</v>
      </c>
      <c r="AX62" s="137"/>
      <c r="AY62" s="137"/>
    </row>
    <row r="63" spans="1:51" s="143" customFormat="1" ht="69.95" customHeight="1">
      <c r="A63" s="109" t="s">
        <v>1651</v>
      </c>
      <c r="B63" s="205" t="s">
        <v>1652</v>
      </c>
      <c r="C63" s="144" t="s">
        <v>1506</v>
      </c>
      <c r="D63" s="144" t="s">
        <v>40</v>
      </c>
      <c r="E63" s="129" t="s">
        <v>1536</v>
      </c>
      <c r="F63" s="145"/>
      <c r="G63" s="146"/>
      <c r="H63" s="146"/>
      <c r="I63" s="146"/>
      <c r="J63" s="146"/>
      <c r="K63" s="146"/>
      <c r="L63" s="146"/>
      <c r="M63" s="115">
        <f t="shared" si="7"/>
        <v>0</v>
      </c>
      <c r="N63" s="145"/>
      <c r="O63" s="146"/>
      <c r="P63" s="146"/>
      <c r="Q63" s="146"/>
      <c r="R63" s="146"/>
      <c r="S63" s="146"/>
      <c r="T63" s="146"/>
      <c r="U63" s="118">
        <f t="shared" si="8"/>
        <v>0</v>
      </c>
      <c r="V63" s="146">
        <v>1000</v>
      </c>
      <c r="W63" s="146"/>
      <c r="X63" s="146"/>
      <c r="Y63" s="146"/>
      <c r="Z63" s="146"/>
      <c r="AA63" s="146"/>
      <c r="AB63" s="146"/>
      <c r="AC63" s="118">
        <f t="shared" si="9"/>
        <v>1000</v>
      </c>
      <c r="AD63" s="146"/>
      <c r="AE63" s="146"/>
      <c r="AF63" s="146"/>
      <c r="AG63" s="146"/>
      <c r="AH63" s="146"/>
      <c r="AI63" s="146"/>
      <c r="AJ63" s="146"/>
      <c r="AK63" s="118">
        <f t="shared" si="10"/>
        <v>0</v>
      </c>
      <c r="AL63" s="146"/>
      <c r="AM63" s="146"/>
      <c r="AN63" s="146"/>
      <c r="AO63" s="146"/>
      <c r="AP63" s="146"/>
      <c r="AQ63" s="146"/>
      <c r="AR63" s="146"/>
      <c r="AS63" s="118">
        <f t="shared" si="5"/>
        <v>0</v>
      </c>
      <c r="AT63" s="116">
        <f t="shared" si="6"/>
        <v>1000</v>
      </c>
      <c r="AU63" s="168" t="s">
        <v>1652</v>
      </c>
      <c r="AV63" s="136">
        <v>2021</v>
      </c>
      <c r="AW63" s="142" t="s">
        <v>623</v>
      </c>
      <c r="AX63" s="137"/>
      <c r="AY63" s="137"/>
    </row>
    <row r="64" spans="1:51" s="143" customFormat="1" ht="69.95" customHeight="1">
      <c r="A64" s="109" t="s">
        <v>1653</v>
      </c>
      <c r="B64" s="205" t="s">
        <v>1654</v>
      </c>
      <c r="C64" s="144" t="s">
        <v>1506</v>
      </c>
      <c r="D64" s="144" t="s">
        <v>40</v>
      </c>
      <c r="E64" s="367" t="s">
        <v>1655</v>
      </c>
      <c r="F64" s="145"/>
      <c r="G64" s="146"/>
      <c r="H64" s="146"/>
      <c r="I64" s="146"/>
      <c r="J64" s="146"/>
      <c r="K64" s="146"/>
      <c r="L64" s="146"/>
      <c r="M64" s="115">
        <f t="shared" si="7"/>
        <v>0</v>
      </c>
      <c r="N64" s="145"/>
      <c r="O64" s="146"/>
      <c r="P64" s="146"/>
      <c r="Q64" s="146"/>
      <c r="R64" s="146"/>
      <c r="S64" s="146"/>
      <c r="T64" s="146"/>
      <c r="U64" s="118">
        <f t="shared" si="8"/>
        <v>0</v>
      </c>
      <c r="V64" s="146">
        <v>5000</v>
      </c>
      <c r="W64" s="146"/>
      <c r="X64" s="146"/>
      <c r="Y64" s="146"/>
      <c r="Z64" s="146"/>
      <c r="AA64" s="146"/>
      <c r="AB64" s="146"/>
      <c r="AC64" s="118">
        <f t="shared" si="9"/>
        <v>5000</v>
      </c>
      <c r="AD64" s="146"/>
      <c r="AE64" s="146"/>
      <c r="AF64" s="146"/>
      <c r="AG64" s="146"/>
      <c r="AH64" s="146"/>
      <c r="AI64" s="146"/>
      <c r="AJ64" s="146"/>
      <c r="AK64" s="118">
        <f t="shared" si="10"/>
        <v>0</v>
      </c>
      <c r="AL64" s="146"/>
      <c r="AM64" s="146"/>
      <c r="AN64" s="146"/>
      <c r="AO64" s="146"/>
      <c r="AP64" s="146"/>
      <c r="AQ64" s="146"/>
      <c r="AR64" s="146"/>
      <c r="AS64" s="118">
        <f t="shared" si="5"/>
        <v>0</v>
      </c>
      <c r="AT64" s="116">
        <f t="shared" si="6"/>
        <v>5000</v>
      </c>
      <c r="AU64" s="168" t="s">
        <v>1654</v>
      </c>
      <c r="AV64" s="136">
        <v>2021</v>
      </c>
      <c r="AW64" s="142" t="s">
        <v>347</v>
      </c>
      <c r="AX64" s="137"/>
      <c r="AY64" s="137"/>
    </row>
    <row r="65" spans="1:51" s="143" customFormat="1" ht="69.95" customHeight="1">
      <c r="A65" s="109" t="s">
        <v>1656</v>
      </c>
      <c r="B65" s="205" t="s">
        <v>1657</v>
      </c>
      <c r="C65" s="144" t="s">
        <v>1506</v>
      </c>
      <c r="D65" s="144" t="s">
        <v>40</v>
      </c>
      <c r="E65" s="129" t="s">
        <v>1658</v>
      </c>
      <c r="F65" s="145"/>
      <c r="G65" s="146"/>
      <c r="H65" s="146"/>
      <c r="I65" s="146"/>
      <c r="J65" s="146"/>
      <c r="K65" s="146"/>
      <c r="L65" s="146"/>
      <c r="M65" s="115">
        <f t="shared" si="7"/>
        <v>0</v>
      </c>
      <c r="N65" s="145"/>
      <c r="O65" s="146"/>
      <c r="P65" s="146"/>
      <c r="Q65" s="146"/>
      <c r="R65" s="146"/>
      <c r="S65" s="146"/>
      <c r="T65" s="146"/>
      <c r="U65" s="118">
        <f t="shared" si="8"/>
        <v>0</v>
      </c>
      <c r="V65" s="146">
        <v>10000</v>
      </c>
      <c r="W65" s="146"/>
      <c r="X65" s="146"/>
      <c r="Y65" s="146"/>
      <c r="Z65" s="146"/>
      <c r="AA65" s="146"/>
      <c r="AB65" s="146"/>
      <c r="AC65" s="118">
        <f t="shared" si="9"/>
        <v>10000</v>
      </c>
      <c r="AD65" s="146"/>
      <c r="AE65" s="146"/>
      <c r="AF65" s="146"/>
      <c r="AG65" s="146"/>
      <c r="AH65" s="146"/>
      <c r="AI65" s="146"/>
      <c r="AJ65" s="146"/>
      <c r="AK65" s="118">
        <f t="shared" si="10"/>
        <v>0</v>
      </c>
      <c r="AL65" s="146"/>
      <c r="AM65" s="146"/>
      <c r="AN65" s="146"/>
      <c r="AO65" s="146"/>
      <c r="AP65" s="146"/>
      <c r="AQ65" s="146"/>
      <c r="AR65" s="146"/>
      <c r="AS65" s="118">
        <f t="shared" si="5"/>
        <v>0</v>
      </c>
      <c r="AT65" s="116">
        <f t="shared" si="6"/>
        <v>10000</v>
      </c>
      <c r="AU65" s="168" t="s">
        <v>1659</v>
      </c>
      <c r="AV65" s="136">
        <v>2021</v>
      </c>
      <c r="AW65" s="142" t="s">
        <v>1660</v>
      </c>
      <c r="AX65" s="137"/>
      <c r="AY65" s="137"/>
    </row>
    <row r="66" spans="1:51" s="143" customFormat="1" ht="69.95" customHeight="1">
      <c r="A66" s="109" t="s">
        <v>1661</v>
      </c>
      <c r="B66" s="205" t="s">
        <v>1662</v>
      </c>
      <c r="C66" s="144" t="s">
        <v>1524</v>
      </c>
      <c r="D66" s="144" t="s">
        <v>27</v>
      </c>
      <c r="E66" s="135" t="s">
        <v>1641</v>
      </c>
      <c r="F66" s="145">
        <v>500</v>
      </c>
      <c r="G66" s="146"/>
      <c r="H66" s="146"/>
      <c r="I66" s="146"/>
      <c r="J66" s="146"/>
      <c r="K66" s="146"/>
      <c r="L66" s="146"/>
      <c r="M66" s="115">
        <f t="shared" si="7"/>
        <v>500</v>
      </c>
      <c r="N66" s="145"/>
      <c r="O66" s="146"/>
      <c r="P66" s="146"/>
      <c r="Q66" s="146"/>
      <c r="R66" s="146"/>
      <c r="S66" s="146"/>
      <c r="T66" s="146"/>
      <c r="U66" s="118">
        <f t="shared" si="8"/>
        <v>0</v>
      </c>
      <c r="V66" s="146"/>
      <c r="W66" s="146"/>
      <c r="X66" s="146"/>
      <c r="Y66" s="146"/>
      <c r="Z66" s="146"/>
      <c r="AA66" s="146"/>
      <c r="AB66" s="146"/>
      <c r="AC66" s="118">
        <f t="shared" si="9"/>
        <v>0</v>
      </c>
      <c r="AD66" s="146"/>
      <c r="AE66" s="146"/>
      <c r="AF66" s="146"/>
      <c r="AG66" s="146"/>
      <c r="AH66" s="146"/>
      <c r="AI66" s="146"/>
      <c r="AJ66" s="146"/>
      <c r="AK66" s="118">
        <f t="shared" si="10"/>
        <v>0</v>
      </c>
      <c r="AL66" s="146"/>
      <c r="AM66" s="146"/>
      <c r="AN66" s="146"/>
      <c r="AO66" s="146"/>
      <c r="AP66" s="146"/>
      <c r="AQ66" s="146"/>
      <c r="AR66" s="146"/>
      <c r="AS66" s="118">
        <f t="shared" si="5"/>
        <v>0</v>
      </c>
      <c r="AT66" s="116">
        <f t="shared" si="6"/>
        <v>500</v>
      </c>
      <c r="AU66" s="168" t="s">
        <v>1663</v>
      </c>
      <c r="AV66" s="136">
        <v>2018</v>
      </c>
      <c r="AW66" s="142" t="s">
        <v>507</v>
      </c>
      <c r="AX66" s="142" t="s">
        <v>33</v>
      </c>
      <c r="AY66" s="137" t="s">
        <v>183</v>
      </c>
    </row>
    <row r="67" spans="1:51" s="143" customFormat="1" ht="69.95" customHeight="1">
      <c r="A67" s="109" t="s">
        <v>1664</v>
      </c>
      <c r="B67" s="205" t="s">
        <v>1665</v>
      </c>
      <c r="C67" s="144" t="s">
        <v>1550</v>
      </c>
      <c r="D67" s="144" t="s">
        <v>40</v>
      </c>
      <c r="E67" s="367" t="s">
        <v>1655</v>
      </c>
      <c r="F67" s="145"/>
      <c r="G67" s="146"/>
      <c r="H67" s="146"/>
      <c r="I67" s="146"/>
      <c r="J67" s="146"/>
      <c r="K67" s="146"/>
      <c r="L67" s="146"/>
      <c r="M67" s="115">
        <f t="shared" si="7"/>
        <v>0</v>
      </c>
      <c r="N67" s="145"/>
      <c r="O67" s="146"/>
      <c r="P67" s="146"/>
      <c r="Q67" s="146"/>
      <c r="R67" s="146"/>
      <c r="S67" s="146"/>
      <c r="T67" s="146"/>
      <c r="U67" s="118">
        <f t="shared" si="8"/>
        <v>0</v>
      </c>
      <c r="V67" s="146">
        <v>1200</v>
      </c>
      <c r="W67" s="146"/>
      <c r="X67" s="146"/>
      <c r="Y67" s="146"/>
      <c r="Z67" s="146"/>
      <c r="AA67" s="146"/>
      <c r="AB67" s="146"/>
      <c r="AC67" s="118">
        <f t="shared" si="9"/>
        <v>1200</v>
      </c>
      <c r="AD67" s="146"/>
      <c r="AE67" s="146"/>
      <c r="AF67" s="146"/>
      <c r="AG67" s="146"/>
      <c r="AH67" s="146"/>
      <c r="AI67" s="146"/>
      <c r="AJ67" s="146"/>
      <c r="AK67" s="118">
        <f t="shared" si="10"/>
        <v>0</v>
      </c>
      <c r="AL67" s="146"/>
      <c r="AM67" s="146"/>
      <c r="AN67" s="146"/>
      <c r="AO67" s="146"/>
      <c r="AP67" s="146"/>
      <c r="AQ67" s="146"/>
      <c r="AR67" s="146"/>
      <c r="AS67" s="118">
        <f t="shared" si="5"/>
        <v>0</v>
      </c>
      <c r="AT67" s="116">
        <f t="shared" si="6"/>
        <v>1200</v>
      </c>
      <c r="AU67" s="168" t="s">
        <v>1665</v>
      </c>
      <c r="AV67" s="136">
        <v>2021</v>
      </c>
      <c r="AW67" s="142" t="s">
        <v>351</v>
      </c>
      <c r="AX67" s="137"/>
      <c r="AY67" s="137"/>
    </row>
    <row r="68" spans="1:51" s="143" customFormat="1" ht="69.95" customHeight="1">
      <c r="A68" s="109" t="s">
        <v>1666</v>
      </c>
      <c r="B68" s="205" t="s">
        <v>1667</v>
      </c>
      <c r="C68" s="144" t="s">
        <v>1550</v>
      </c>
      <c r="D68" s="144" t="s">
        <v>40</v>
      </c>
      <c r="E68" s="367" t="s">
        <v>1655</v>
      </c>
      <c r="F68" s="145"/>
      <c r="G68" s="146"/>
      <c r="H68" s="146"/>
      <c r="I68" s="146"/>
      <c r="J68" s="146"/>
      <c r="K68" s="146"/>
      <c r="L68" s="146"/>
      <c r="M68" s="115">
        <f t="shared" si="7"/>
        <v>0</v>
      </c>
      <c r="N68" s="145"/>
      <c r="O68" s="146"/>
      <c r="P68" s="146"/>
      <c r="Q68" s="146"/>
      <c r="R68" s="146"/>
      <c r="S68" s="146"/>
      <c r="T68" s="146"/>
      <c r="U68" s="118">
        <f t="shared" si="8"/>
        <v>0</v>
      </c>
      <c r="V68" s="146">
        <v>18300</v>
      </c>
      <c r="W68" s="146"/>
      <c r="X68" s="146"/>
      <c r="Y68" s="146"/>
      <c r="Z68" s="146"/>
      <c r="AA68" s="146"/>
      <c r="AB68" s="146"/>
      <c r="AC68" s="118">
        <f t="shared" si="9"/>
        <v>18300</v>
      </c>
      <c r="AD68" s="146"/>
      <c r="AE68" s="146"/>
      <c r="AF68" s="146"/>
      <c r="AG68" s="146"/>
      <c r="AH68" s="146"/>
      <c r="AI68" s="146"/>
      <c r="AJ68" s="146"/>
      <c r="AK68" s="118">
        <f t="shared" si="10"/>
        <v>0</v>
      </c>
      <c r="AL68" s="146"/>
      <c r="AM68" s="146"/>
      <c r="AN68" s="146"/>
      <c r="AO68" s="146"/>
      <c r="AP68" s="146"/>
      <c r="AQ68" s="146"/>
      <c r="AR68" s="146"/>
      <c r="AS68" s="118">
        <f t="shared" si="5"/>
        <v>0</v>
      </c>
      <c r="AT68" s="116">
        <f t="shared" si="6"/>
        <v>18300</v>
      </c>
      <c r="AU68" s="168" t="s">
        <v>1667</v>
      </c>
      <c r="AV68" s="136">
        <v>2021</v>
      </c>
      <c r="AW68" s="142" t="s">
        <v>507</v>
      </c>
      <c r="AX68" s="137"/>
      <c r="AY68" s="137"/>
    </row>
    <row r="69" spans="1:51" s="143" customFormat="1" ht="100.15" customHeight="1">
      <c r="A69" s="109" t="s">
        <v>1668</v>
      </c>
      <c r="B69" s="205" t="s">
        <v>1669</v>
      </c>
      <c r="C69" s="144" t="s">
        <v>1550</v>
      </c>
      <c r="D69" s="144" t="s">
        <v>37</v>
      </c>
      <c r="E69" s="367" t="s">
        <v>1655</v>
      </c>
      <c r="F69" s="145"/>
      <c r="G69" s="146"/>
      <c r="H69" s="146"/>
      <c r="I69" s="146"/>
      <c r="J69" s="146"/>
      <c r="K69" s="146"/>
      <c r="L69" s="146"/>
      <c r="M69" s="115">
        <f t="shared" si="7"/>
        <v>0</v>
      </c>
      <c r="N69" s="145"/>
      <c r="O69" s="146"/>
      <c r="P69" s="146"/>
      <c r="Q69" s="146"/>
      <c r="R69" s="146"/>
      <c r="S69" s="146"/>
      <c r="T69" s="146"/>
      <c r="U69" s="118">
        <f t="shared" si="8"/>
        <v>0</v>
      </c>
      <c r="V69" s="146">
        <v>5000</v>
      </c>
      <c r="W69" s="146"/>
      <c r="X69" s="146"/>
      <c r="Y69" s="146"/>
      <c r="Z69" s="146"/>
      <c r="AA69" s="146"/>
      <c r="AB69" s="146"/>
      <c r="AC69" s="118">
        <f t="shared" si="9"/>
        <v>5000</v>
      </c>
      <c r="AD69" s="146"/>
      <c r="AE69" s="146"/>
      <c r="AF69" s="146"/>
      <c r="AG69" s="146"/>
      <c r="AH69" s="146"/>
      <c r="AI69" s="146"/>
      <c r="AJ69" s="146"/>
      <c r="AK69" s="118">
        <f t="shared" si="10"/>
        <v>0</v>
      </c>
      <c r="AL69" s="146"/>
      <c r="AM69" s="146"/>
      <c r="AN69" s="146"/>
      <c r="AO69" s="146"/>
      <c r="AP69" s="146"/>
      <c r="AQ69" s="146"/>
      <c r="AR69" s="146"/>
      <c r="AS69" s="118">
        <f t="shared" si="5"/>
        <v>0</v>
      </c>
      <c r="AT69" s="116">
        <f t="shared" si="6"/>
        <v>5000</v>
      </c>
      <c r="AU69" s="168" t="s">
        <v>1670</v>
      </c>
      <c r="AV69" s="136">
        <v>2021</v>
      </c>
      <c r="AW69" s="142" t="s">
        <v>44</v>
      </c>
      <c r="AX69" s="137"/>
      <c r="AY69" s="137"/>
    </row>
    <row r="70" spans="1:51" s="143" customFormat="1" ht="69.95" customHeight="1">
      <c r="A70" s="109" t="s">
        <v>1671</v>
      </c>
      <c r="B70" s="205" t="s">
        <v>1672</v>
      </c>
      <c r="C70" s="144" t="s">
        <v>1579</v>
      </c>
      <c r="D70" s="144" t="s">
        <v>40</v>
      </c>
      <c r="E70" s="112" t="s">
        <v>1501</v>
      </c>
      <c r="F70" s="145"/>
      <c r="G70" s="146"/>
      <c r="H70" s="146"/>
      <c r="I70" s="146"/>
      <c r="J70" s="146"/>
      <c r="K70" s="146"/>
      <c r="L70" s="146"/>
      <c r="M70" s="115">
        <f t="shared" si="7"/>
        <v>0</v>
      </c>
      <c r="N70" s="145"/>
      <c r="O70" s="146"/>
      <c r="P70" s="146"/>
      <c r="Q70" s="146"/>
      <c r="R70" s="146"/>
      <c r="S70" s="146"/>
      <c r="T70" s="146"/>
      <c r="U70" s="118">
        <f t="shared" si="8"/>
        <v>0</v>
      </c>
      <c r="V70" s="146">
        <v>2380</v>
      </c>
      <c r="W70" s="146"/>
      <c r="X70" s="146"/>
      <c r="Y70" s="146"/>
      <c r="Z70" s="146"/>
      <c r="AA70" s="146"/>
      <c r="AB70" s="146"/>
      <c r="AC70" s="118">
        <f t="shared" si="9"/>
        <v>2380</v>
      </c>
      <c r="AD70" s="146"/>
      <c r="AE70" s="146"/>
      <c r="AF70" s="146"/>
      <c r="AG70" s="146"/>
      <c r="AH70" s="146"/>
      <c r="AI70" s="146"/>
      <c r="AJ70" s="146"/>
      <c r="AK70" s="118">
        <f t="shared" si="10"/>
        <v>0</v>
      </c>
      <c r="AL70" s="146"/>
      <c r="AM70" s="146"/>
      <c r="AN70" s="146"/>
      <c r="AO70" s="146"/>
      <c r="AP70" s="146"/>
      <c r="AQ70" s="146"/>
      <c r="AR70" s="146"/>
      <c r="AS70" s="118">
        <f t="shared" si="5"/>
        <v>0</v>
      </c>
      <c r="AT70" s="116">
        <f t="shared" si="6"/>
        <v>2380</v>
      </c>
      <c r="AU70" s="168" t="s">
        <v>1672</v>
      </c>
      <c r="AV70" s="136">
        <v>2021</v>
      </c>
      <c r="AW70" s="142" t="s">
        <v>1503</v>
      </c>
      <c r="AX70" s="137"/>
      <c r="AY70" s="137"/>
    </row>
    <row r="71" spans="1:51" s="143" customFormat="1" ht="69.95" customHeight="1">
      <c r="A71" s="109" t="s">
        <v>1673</v>
      </c>
      <c r="B71" s="205" t="s">
        <v>1674</v>
      </c>
      <c r="C71" s="144" t="s">
        <v>1579</v>
      </c>
      <c r="D71" s="144" t="s">
        <v>40</v>
      </c>
      <c r="E71" s="112" t="s">
        <v>1501</v>
      </c>
      <c r="F71" s="145"/>
      <c r="G71" s="146"/>
      <c r="H71" s="146"/>
      <c r="I71" s="146"/>
      <c r="J71" s="146"/>
      <c r="K71" s="146"/>
      <c r="L71" s="146"/>
      <c r="M71" s="115">
        <f t="shared" si="7"/>
        <v>0</v>
      </c>
      <c r="N71" s="145"/>
      <c r="O71" s="146"/>
      <c r="P71" s="146"/>
      <c r="Q71" s="146"/>
      <c r="R71" s="146"/>
      <c r="S71" s="146"/>
      <c r="T71" s="146"/>
      <c r="U71" s="118">
        <f t="shared" si="8"/>
        <v>0</v>
      </c>
      <c r="V71" s="146">
        <v>1050</v>
      </c>
      <c r="W71" s="146"/>
      <c r="X71" s="146"/>
      <c r="Y71" s="146"/>
      <c r="Z71" s="146"/>
      <c r="AA71" s="146"/>
      <c r="AB71" s="146"/>
      <c r="AC71" s="118">
        <f t="shared" si="9"/>
        <v>1050</v>
      </c>
      <c r="AD71" s="146"/>
      <c r="AE71" s="146"/>
      <c r="AF71" s="146"/>
      <c r="AG71" s="146"/>
      <c r="AH71" s="146"/>
      <c r="AI71" s="146"/>
      <c r="AJ71" s="146"/>
      <c r="AK71" s="118">
        <f t="shared" si="10"/>
        <v>0</v>
      </c>
      <c r="AL71" s="146"/>
      <c r="AM71" s="146"/>
      <c r="AN71" s="146"/>
      <c r="AO71" s="146"/>
      <c r="AP71" s="146"/>
      <c r="AQ71" s="146"/>
      <c r="AR71" s="146"/>
      <c r="AS71" s="118">
        <f t="shared" si="5"/>
        <v>0</v>
      </c>
      <c r="AT71" s="116">
        <f t="shared" si="6"/>
        <v>1050</v>
      </c>
      <c r="AU71" s="168" t="s">
        <v>1674</v>
      </c>
      <c r="AV71" s="136">
        <v>2020</v>
      </c>
      <c r="AW71" s="142" t="s">
        <v>1503</v>
      </c>
      <c r="AX71" s="142" t="s">
        <v>33</v>
      </c>
      <c r="AY71" s="137" t="s">
        <v>183</v>
      </c>
    </row>
    <row r="72" spans="1:51" s="143" customFormat="1" ht="69.95" customHeight="1">
      <c r="A72" s="109" t="s">
        <v>1675</v>
      </c>
      <c r="B72" s="205" t="s">
        <v>1676</v>
      </c>
      <c r="C72" s="144" t="s">
        <v>1579</v>
      </c>
      <c r="D72" s="144" t="s">
        <v>40</v>
      </c>
      <c r="E72" s="112" t="s">
        <v>1501</v>
      </c>
      <c r="F72" s="145"/>
      <c r="G72" s="146"/>
      <c r="H72" s="146"/>
      <c r="I72" s="146"/>
      <c r="J72" s="146"/>
      <c r="K72" s="146"/>
      <c r="L72" s="146"/>
      <c r="M72" s="115">
        <f t="shared" si="7"/>
        <v>0</v>
      </c>
      <c r="N72" s="145"/>
      <c r="O72" s="146"/>
      <c r="P72" s="146"/>
      <c r="Q72" s="146"/>
      <c r="R72" s="146"/>
      <c r="S72" s="146"/>
      <c r="T72" s="146"/>
      <c r="U72" s="118">
        <f t="shared" si="8"/>
        <v>0</v>
      </c>
      <c r="V72" s="146">
        <v>1800</v>
      </c>
      <c r="W72" s="146"/>
      <c r="X72" s="146"/>
      <c r="Y72" s="146"/>
      <c r="Z72" s="146"/>
      <c r="AA72" s="146"/>
      <c r="AB72" s="146"/>
      <c r="AC72" s="118">
        <f t="shared" si="9"/>
        <v>1800</v>
      </c>
      <c r="AD72" s="146"/>
      <c r="AE72" s="146"/>
      <c r="AF72" s="146"/>
      <c r="AG72" s="146"/>
      <c r="AH72" s="146"/>
      <c r="AI72" s="146"/>
      <c r="AJ72" s="146"/>
      <c r="AK72" s="118">
        <f t="shared" si="10"/>
        <v>0</v>
      </c>
      <c r="AL72" s="146"/>
      <c r="AM72" s="146"/>
      <c r="AN72" s="146"/>
      <c r="AO72" s="146"/>
      <c r="AP72" s="146"/>
      <c r="AQ72" s="146"/>
      <c r="AR72" s="146"/>
      <c r="AS72" s="118">
        <f t="shared" si="5"/>
        <v>0</v>
      </c>
      <c r="AT72" s="116">
        <f t="shared" si="6"/>
        <v>1800</v>
      </c>
      <c r="AU72" s="168" t="s">
        <v>1676</v>
      </c>
      <c r="AV72" s="136">
        <v>2020</v>
      </c>
      <c r="AW72" s="142" t="s">
        <v>1503</v>
      </c>
      <c r="AX72" s="142" t="s">
        <v>33</v>
      </c>
      <c r="AY72" s="137" t="s">
        <v>183</v>
      </c>
    </row>
    <row r="73" spans="1:51" s="143" customFormat="1" ht="69.95" customHeight="1">
      <c r="A73" s="109" t="s">
        <v>1677</v>
      </c>
      <c r="B73" s="205" t="s">
        <v>1678</v>
      </c>
      <c r="C73" s="144" t="s">
        <v>1579</v>
      </c>
      <c r="D73" s="144" t="s">
        <v>40</v>
      </c>
      <c r="E73" s="112" t="s">
        <v>1501</v>
      </c>
      <c r="F73" s="145"/>
      <c r="G73" s="146"/>
      <c r="H73" s="146"/>
      <c r="I73" s="146"/>
      <c r="J73" s="146"/>
      <c r="K73" s="146"/>
      <c r="L73" s="146"/>
      <c r="M73" s="115">
        <f t="shared" si="7"/>
        <v>0</v>
      </c>
      <c r="N73" s="145"/>
      <c r="O73" s="146"/>
      <c r="P73" s="146"/>
      <c r="Q73" s="146"/>
      <c r="R73" s="146"/>
      <c r="S73" s="146"/>
      <c r="T73" s="146"/>
      <c r="U73" s="118">
        <f t="shared" si="8"/>
        <v>0</v>
      </c>
      <c r="V73" s="146">
        <v>3400</v>
      </c>
      <c r="W73" s="146"/>
      <c r="X73" s="146"/>
      <c r="Y73" s="146"/>
      <c r="Z73" s="146"/>
      <c r="AA73" s="146"/>
      <c r="AB73" s="146"/>
      <c r="AC73" s="118">
        <f t="shared" si="9"/>
        <v>3400</v>
      </c>
      <c r="AD73" s="146"/>
      <c r="AE73" s="146"/>
      <c r="AF73" s="146"/>
      <c r="AG73" s="146"/>
      <c r="AH73" s="146"/>
      <c r="AI73" s="146"/>
      <c r="AJ73" s="146"/>
      <c r="AK73" s="118">
        <f t="shared" si="10"/>
        <v>0</v>
      </c>
      <c r="AL73" s="146"/>
      <c r="AM73" s="146"/>
      <c r="AN73" s="146"/>
      <c r="AO73" s="146"/>
      <c r="AP73" s="146"/>
      <c r="AQ73" s="146"/>
      <c r="AR73" s="146"/>
      <c r="AS73" s="118">
        <f t="shared" si="5"/>
        <v>0</v>
      </c>
      <c r="AT73" s="116">
        <f t="shared" si="6"/>
        <v>3400</v>
      </c>
      <c r="AU73" s="168" t="s">
        <v>1678</v>
      </c>
      <c r="AV73" s="136">
        <v>2021</v>
      </c>
      <c r="AW73" s="142" t="s">
        <v>351</v>
      </c>
      <c r="AX73" s="137"/>
      <c r="AY73" s="137"/>
    </row>
    <row r="74" spans="1:51" s="143" customFormat="1" ht="69.95" customHeight="1">
      <c r="A74" s="109" t="s">
        <v>1679</v>
      </c>
      <c r="B74" s="205" t="s">
        <v>1680</v>
      </c>
      <c r="C74" s="144" t="s">
        <v>1579</v>
      </c>
      <c r="D74" s="144" t="s">
        <v>40</v>
      </c>
      <c r="E74" s="112" t="s">
        <v>1501</v>
      </c>
      <c r="F74" s="145"/>
      <c r="G74" s="146"/>
      <c r="H74" s="146"/>
      <c r="I74" s="146"/>
      <c r="J74" s="146"/>
      <c r="K74" s="146"/>
      <c r="L74" s="146"/>
      <c r="M74" s="115">
        <f t="shared" si="7"/>
        <v>0</v>
      </c>
      <c r="N74" s="145"/>
      <c r="O74" s="146"/>
      <c r="P74" s="146"/>
      <c r="Q74" s="146"/>
      <c r="R74" s="146"/>
      <c r="S74" s="146"/>
      <c r="T74" s="146"/>
      <c r="U74" s="118">
        <f t="shared" si="8"/>
        <v>0</v>
      </c>
      <c r="V74" s="146">
        <v>2916</v>
      </c>
      <c r="W74" s="146"/>
      <c r="X74" s="146"/>
      <c r="Y74" s="146"/>
      <c r="Z74" s="146"/>
      <c r="AA74" s="146"/>
      <c r="AB74" s="146"/>
      <c r="AC74" s="118">
        <f t="shared" si="9"/>
        <v>2916</v>
      </c>
      <c r="AD74" s="146"/>
      <c r="AE74" s="146"/>
      <c r="AF74" s="146"/>
      <c r="AG74" s="146"/>
      <c r="AH74" s="146"/>
      <c r="AI74" s="146"/>
      <c r="AJ74" s="146"/>
      <c r="AK74" s="118">
        <f t="shared" si="10"/>
        <v>0</v>
      </c>
      <c r="AL74" s="146"/>
      <c r="AM74" s="146"/>
      <c r="AN74" s="146"/>
      <c r="AO74" s="146"/>
      <c r="AP74" s="146"/>
      <c r="AQ74" s="146"/>
      <c r="AR74" s="146"/>
      <c r="AS74" s="118">
        <f t="shared" si="5"/>
        <v>0</v>
      </c>
      <c r="AT74" s="116">
        <f t="shared" si="6"/>
        <v>2916</v>
      </c>
      <c r="AU74" s="168" t="s">
        <v>1680</v>
      </c>
      <c r="AV74" s="136">
        <v>2020</v>
      </c>
      <c r="AW74" s="142" t="s">
        <v>507</v>
      </c>
      <c r="AX74" s="142" t="s">
        <v>33</v>
      </c>
      <c r="AY74" s="137" t="s">
        <v>183</v>
      </c>
    </row>
    <row r="75" spans="1:51" s="143" customFormat="1" ht="69.95" customHeight="1">
      <c r="A75" s="109" t="s">
        <v>1681</v>
      </c>
      <c r="B75" s="205" t="s">
        <v>1682</v>
      </c>
      <c r="C75" s="144" t="s">
        <v>1579</v>
      </c>
      <c r="D75" s="144" t="s">
        <v>40</v>
      </c>
      <c r="E75" s="367" t="s">
        <v>1655</v>
      </c>
      <c r="F75" s="145"/>
      <c r="G75" s="146"/>
      <c r="H75" s="146"/>
      <c r="I75" s="146"/>
      <c r="J75" s="146"/>
      <c r="K75" s="146"/>
      <c r="L75" s="146"/>
      <c r="M75" s="115">
        <f t="shared" si="7"/>
        <v>0</v>
      </c>
      <c r="N75" s="145"/>
      <c r="O75" s="146"/>
      <c r="P75" s="146"/>
      <c r="Q75" s="146"/>
      <c r="R75" s="146"/>
      <c r="S75" s="146"/>
      <c r="T75" s="146"/>
      <c r="U75" s="118">
        <f t="shared" si="8"/>
        <v>0</v>
      </c>
      <c r="V75" s="146">
        <v>7832</v>
      </c>
      <c r="W75" s="146"/>
      <c r="X75" s="146"/>
      <c r="Y75" s="146"/>
      <c r="Z75" s="146"/>
      <c r="AA75" s="146"/>
      <c r="AB75" s="146"/>
      <c r="AC75" s="118">
        <f t="shared" si="9"/>
        <v>7832</v>
      </c>
      <c r="AD75" s="146"/>
      <c r="AE75" s="146"/>
      <c r="AF75" s="146"/>
      <c r="AG75" s="146"/>
      <c r="AH75" s="146"/>
      <c r="AI75" s="146"/>
      <c r="AJ75" s="146"/>
      <c r="AK75" s="118">
        <f t="shared" si="10"/>
        <v>0</v>
      </c>
      <c r="AL75" s="146"/>
      <c r="AM75" s="146"/>
      <c r="AN75" s="146"/>
      <c r="AO75" s="146"/>
      <c r="AP75" s="146"/>
      <c r="AQ75" s="146"/>
      <c r="AR75" s="146"/>
      <c r="AS75" s="118">
        <f t="shared" si="5"/>
        <v>0</v>
      </c>
      <c r="AT75" s="116">
        <f t="shared" si="6"/>
        <v>7832</v>
      </c>
      <c r="AU75" s="168" t="s">
        <v>1682</v>
      </c>
      <c r="AV75" s="136">
        <v>2021</v>
      </c>
      <c r="AW75" s="142" t="s">
        <v>351</v>
      </c>
      <c r="AX75" s="137"/>
      <c r="AY75" s="137"/>
    </row>
    <row r="76" spans="1:51" s="143" customFormat="1" ht="69.95" customHeight="1">
      <c r="A76" s="109" t="s">
        <v>1683</v>
      </c>
      <c r="B76" s="205" t="s">
        <v>1684</v>
      </c>
      <c r="C76" s="144" t="s">
        <v>1579</v>
      </c>
      <c r="D76" s="144" t="s">
        <v>40</v>
      </c>
      <c r="E76" s="367" t="s">
        <v>1655</v>
      </c>
      <c r="F76" s="145"/>
      <c r="G76" s="146"/>
      <c r="H76" s="146"/>
      <c r="I76" s="146"/>
      <c r="J76" s="146"/>
      <c r="K76" s="146"/>
      <c r="L76" s="146"/>
      <c r="M76" s="115">
        <f t="shared" si="7"/>
        <v>0</v>
      </c>
      <c r="N76" s="145"/>
      <c r="O76" s="146"/>
      <c r="P76" s="146"/>
      <c r="Q76" s="146"/>
      <c r="R76" s="146"/>
      <c r="S76" s="146"/>
      <c r="T76" s="146"/>
      <c r="U76" s="118">
        <f t="shared" si="8"/>
        <v>0</v>
      </c>
      <c r="V76" s="146">
        <v>8000</v>
      </c>
      <c r="W76" s="146"/>
      <c r="X76" s="146"/>
      <c r="Y76" s="146"/>
      <c r="Z76" s="146"/>
      <c r="AA76" s="146"/>
      <c r="AB76" s="146"/>
      <c r="AC76" s="118">
        <f t="shared" si="9"/>
        <v>8000</v>
      </c>
      <c r="AD76" s="146"/>
      <c r="AE76" s="146"/>
      <c r="AF76" s="146"/>
      <c r="AG76" s="146"/>
      <c r="AH76" s="146"/>
      <c r="AI76" s="146"/>
      <c r="AJ76" s="146"/>
      <c r="AK76" s="118">
        <f t="shared" si="10"/>
        <v>0</v>
      </c>
      <c r="AL76" s="146"/>
      <c r="AM76" s="146"/>
      <c r="AN76" s="146"/>
      <c r="AO76" s="146"/>
      <c r="AP76" s="146"/>
      <c r="AQ76" s="146"/>
      <c r="AR76" s="146"/>
      <c r="AS76" s="118">
        <f t="shared" si="5"/>
        <v>0</v>
      </c>
      <c r="AT76" s="116">
        <f t="shared" si="6"/>
        <v>8000</v>
      </c>
      <c r="AU76" s="168" t="s">
        <v>1684</v>
      </c>
      <c r="AV76" s="136">
        <v>2021</v>
      </c>
      <c r="AW76" s="142" t="s">
        <v>507</v>
      </c>
      <c r="AX76" s="137"/>
      <c r="AY76" s="137"/>
    </row>
    <row r="77" spans="1:51" s="143" customFormat="1" ht="69.95" customHeight="1">
      <c r="A77" s="109" t="s">
        <v>1685</v>
      </c>
      <c r="B77" s="205" t="s">
        <v>1686</v>
      </c>
      <c r="C77" s="144" t="s">
        <v>1687</v>
      </c>
      <c r="D77" s="144" t="s">
        <v>37</v>
      </c>
      <c r="E77" s="367" t="s">
        <v>1655</v>
      </c>
      <c r="F77" s="145"/>
      <c r="G77" s="146"/>
      <c r="H77" s="146"/>
      <c r="I77" s="146"/>
      <c r="J77" s="146"/>
      <c r="K77" s="146"/>
      <c r="L77" s="146"/>
      <c r="M77" s="115">
        <f t="shared" si="7"/>
        <v>0</v>
      </c>
      <c r="N77" s="145"/>
      <c r="O77" s="146"/>
      <c r="P77" s="146"/>
      <c r="Q77" s="146"/>
      <c r="R77" s="146"/>
      <c r="S77" s="146"/>
      <c r="T77" s="146"/>
      <c r="U77" s="118">
        <f t="shared" si="8"/>
        <v>0</v>
      </c>
      <c r="V77" s="146">
        <v>2000</v>
      </c>
      <c r="W77" s="146"/>
      <c r="X77" s="146"/>
      <c r="Y77" s="146"/>
      <c r="Z77" s="146"/>
      <c r="AA77" s="146"/>
      <c r="AB77" s="146"/>
      <c r="AC77" s="118">
        <f t="shared" si="9"/>
        <v>2000</v>
      </c>
      <c r="AD77" s="146"/>
      <c r="AE77" s="146"/>
      <c r="AF77" s="146"/>
      <c r="AG77" s="146"/>
      <c r="AH77" s="146"/>
      <c r="AI77" s="146"/>
      <c r="AJ77" s="146"/>
      <c r="AK77" s="118">
        <f t="shared" si="10"/>
        <v>0</v>
      </c>
      <c r="AL77" s="146"/>
      <c r="AM77" s="146"/>
      <c r="AN77" s="146"/>
      <c r="AO77" s="146"/>
      <c r="AP77" s="146"/>
      <c r="AQ77" s="146"/>
      <c r="AR77" s="146"/>
      <c r="AS77" s="118">
        <f t="shared" si="5"/>
        <v>0</v>
      </c>
      <c r="AT77" s="116">
        <f t="shared" si="6"/>
        <v>2000</v>
      </c>
      <c r="AU77" s="168" t="s">
        <v>1688</v>
      </c>
      <c r="AV77" s="136">
        <v>2021</v>
      </c>
      <c r="AW77" s="142" t="s">
        <v>351</v>
      </c>
      <c r="AX77" s="137"/>
      <c r="AY77" s="137"/>
    </row>
    <row r="78" spans="1:51" s="143" customFormat="1" ht="69.95" customHeight="1">
      <c r="A78" s="109" t="s">
        <v>1689</v>
      </c>
      <c r="B78" s="205" t="s">
        <v>1690</v>
      </c>
      <c r="C78" s="144" t="s">
        <v>1687</v>
      </c>
      <c r="D78" s="144" t="s">
        <v>40</v>
      </c>
      <c r="E78" s="112" t="s">
        <v>1501</v>
      </c>
      <c r="F78" s="145"/>
      <c r="G78" s="146"/>
      <c r="H78" s="146"/>
      <c r="I78" s="146"/>
      <c r="J78" s="146"/>
      <c r="K78" s="146"/>
      <c r="L78" s="146"/>
      <c r="M78" s="115">
        <f t="shared" si="7"/>
        <v>0</v>
      </c>
      <c r="N78" s="145"/>
      <c r="O78" s="146"/>
      <c r="P78" s="146"/>
      <c r="Q78" s="146"/>
      <c r="R78" s="146"/>
      <c r="S78" s="146"/>
      <c r="T78" s="146"/>
      <c r="U78" s="118">
        <f t="shared" si="8"/>
        <v>0</v>
      </c>
      <c r="V78" s="146">
        <v>5000</v>
      </c>
      <c r="W78" s="146"/>
      <c r="X78" s="146"/>
      <c r="Y78" s="146"/>
      <c r="Z78" s="146"/>
      <c r="AA78" s="146"/>
      <c r="AB78" s="146"/>
      <c r="AC78" s="118">
        <f t="shared" si="9"/>
        <v>5000</v>
      </c>
      <c r="AD78" s="146"/>
      <c r="AE78" s="146"/>
      <c r="AF78" s="146"/>
      <c r="AG78" s="146"/>
      <c r="AH78" s="146"/>
      <c r="AI78" s="146"/>
      <c r="AJ78" s="146"/>
      <c r="AK78" s="118">
        <f t="shared" si="10"/>
        <v>0</v>
      </c>
      <c r="AL78" s="146"/>
      <c r="AM78" s="146"/>
      <c r="AN78" s="146"/>
      <c r="AO78" s="146"/>
      <c r="AP78" s="146"/>
      <c r="AQ78" s="146"/>
      <c r="AR78" s="146"/>
      <c r="AS78" s="118">
        <f t="shared" si="5"/>
        <v>0</v>
      </c>
      <c r="AT78" s="116">
        <f t="shared" si="6"/>
        <v>5000</v>
      </c>
      <c r="AU78" s="168" t="s">
        <v>1691</v>
      </c>
      <c r="AV78" s="136">
        <v>2021</v>
      </c>
      <c r="AW78" s="142" t="s">
        <v>44</v>
      </c>
      <c r="AX78" s="137"/>
      <c r="AY78" s="137"/>
    </row>
    <row r="79" spans="1:51" s="143" customFormat="1" ht="69.95" customHeight="1">
      <c r="A79" s="109" t="s">
        <v>1692</v>
      </c>
      <c r="B79" s="205" t="s">
        <v>1693</v>
      </c>
      <c r="C79" s="144" t="s">
        <v>1687</v>
      </c>
      <c r="D79" s="144" t="s">
        <v>40</v>
      </c>
      <c r="E79" s="112" t="s">
        <v>1501</v>
      </c>
      <c r="F79" s="145"/>
      <c r="G79" s="146"/>
      <c r="H79" s="146"/>
      <c r="I79" s="146"/>
      <c r="J79" s="146"/>
      <c r="K79" s="146"/>
      <c r="L79" s="146"/>
      <c r="M79" s="115">
        <f t="shared" si="7"/>
        <v>0</v>
      </c>
      <c r="N79" s="145"/>
      <c r="O79" s="146"/>
      <c r="P79" s="146"/>
      <c r="Q79" s="146"/>
      <c r="R79" s="146"/>
      <c r="S79" s="146"/>
      <c r="T79" s="146"/>
      <c r="U79" s="118">
        <f t="shared" si="8"/>
        <v>0</v>
      </c>
      <c r="V79" s="146">
        <v>3638</v>
      </c>
      <c r="W79" s="146"/>
      <c r="X79" s="146"/>
      <c r="Y79" s="146"/>
      <c r="Z79" s="146"/>
      <c r="AA79" s="146"/>
      <c r="AB79" s="146"/>
      <c r="AC79" s="118">
        <f t="shared" si="9"/>
        <v>3638</v>
      </c>
      <c r="AD79" s="146"/>
      <c r="AE79" s="146"/>
      <c r="AF79" s="146"/>
      <c r="AG79" s="146"/>
      <c r="AH79" s="146"/>
      <c r="AI79" s="146"/>
      <c r="AJ79" s="146"/>
      <c r="AK79" s="118">
        <f t="shared" si="10"/>
        <v>0</v>
      </c>
      <c r="AL79" s="146"/>
      <c r="AM79" s="146"/>
      <c r="AN79" s="146"/>
      <c r="AO79" s="146"/>
      <c r="AP79" s="146"/>
      <c r="AQ79" s="146"/>
      <c r="AR79" s="146"/>
      <c r="AS79" s="118">
        <f t="shared" si="5"/>
        <v>0</v>
      </c>
      <c r="AT79" s="116">
        <f t="shared" si="6"/>
        <v>3638</v>
      </c>
      <c r="AU79" s="168" t="s">
        <v>1693</v>
      </c>
      <c r="AV79" s="136">
        <v>2021</v>
      </c>
      <c r="AW79" s="142" t="s">
        <v>507</v>
      </c>
      <c r="AX79" s="137"/>
      <c r="AY79" s="137"/>
    </row>
    <row r="80" spans="1:51" s="143" customFormat="1" ht="69.95" customHeight="1">
      <c r="A80" s="109" t="s">
        <v>1694</v>
      </c>
      <c r="B80" s="205" t="s">
        <v>1695</v>
      </c>
      <c r="C80" s="144" t="s">
        <v>1687</v>
      </c>
      <c r="D80" s="144" t="s">
        <v>40</v>
      </c>
      <c r="E80" s="112" t="s">
        <v>1501</v>
      </c>
      <c r="F80" s="145"/>
      <c r="G80" s="146"/>
      <c r="H80" s="146"/>
      <c r="I80" s="146"/>
      <c r="J80" s="146"/>
      <c r="K80" s="146"/>
      <c r="L80" s="146"/>
      <c r="M80" s="115">
        <f t="shared" si="7"/>
        <v>0</v>
      </c>
      <c r="N80" s="145"/>
      <c r="O80" s="146"/>
      <c r="P80" s="146"/>
      <c r="Q80" s="146"/>
      <c r="R80" s="146"/>
      <c r="S80" s="146"/>
      <c r="T80" s="146"/>
      <c r="U80" s="118">
        <f t="shared" si="8"/>
        <v>0</v>
      </c>
      <c r="V80" s="146">
        <v>3000</v>
      </c>
      <c r="W80" s="146"/>
      <c r="X80" s="146"/>
      <c r="Y80" s="146"/>
      <c r="Z80" s="146"/>
      <c r="AA80" s="146"/>
      <c r="AB80" s="146"/>
      <c r="AC80" s="118">
        <f t="shared" si="9"/>
        <v>3000</v>
      </c>
      <c r="AD80" s="146"/>
      <c r="AE80" s="146"/>
      <c r="AF80" s="146"/>
      <c r="AG80" s="146"/>
      <c r="AH80" s="146"/>
      <c r="AI80" s="146"/>
      <c r="AJ80" s="146"/>
      <c r="AK80" s="118">
        <f t="shared" si="10"/>
        <v>0</v>
      </c>
      <c r="AL80" s="146"/>
      <c r="AM80" s="146"/>
      <c r="AN80" s="146"/>
      <c r="AO80" s="146"/>
      <c r="AP80" s="146"/>
      <c r="AQ80" s="146"/>
      <c r="AR80" s="146"/>
      <c r="AS80" s="118">
        <f t="shared" si="5"/>
        <v>0</v>
      </c>
      <c r="AT80" s="116">
        <f t="shared" si="6"/>
        <v>3000</v>
      </c>
      <c r="AU80" s="168" t="s">
        <v>1695</v>
      </c>
      <c r="AV80" s="136">
        <v>2021</v>
      </c>
      <c r="AW80" s="142" t="s">
        <v>347</v>
      </c>
      <c r="AX80" s="137"/>
      <c r="AY80" s="137"/>
    </row>
    <row r="81" spans="1:51" s="143" customFormat="1" ht="69.95" customHeight="1">
      <c r="A81" s="109" t="s">
        <v>1696</v>
      </c>
      <c r="B81" s="205" t="s">
        <v>1697</v>
      </c>
      <c r="C81" s="144" t="s">
        <v>1687</v>
      </c>
      <c r="D81" s="144" t="s">
        <v>40</v>
      </c>
      <c r="E81" s="367" t="s">
        <v>1655</v>
      </c>
      <c r="F81" s="145"/>
      <c r="G81" s="146"/>
      <c r="H81" s="146"/>
      <c r="I81" s="146"/>
      <c r="J81" s="146"/>
      <c r="K81" s="146"/>
      <c r="L81" s="146"/>
      <c r="M81" s="115">
        <f t="shared" ref="M81:M98" si="11">F81+G81+H81+J81+K81</f>
        <v>0</v>
      </c>
      <c r="N81" s="145"/>
      <c r="O81" s="146"/>
      <c r="P81" s="146"/>
      <c r="Q81" s="146"/>
      <c r="R81" s="146"/>
      <c r="S81" s="146"/>
      <c r="T81" s="146"/>
      <c r="U81" s="118">
        <f t="shared" ref="U81:U98" si="12">N81+O81+P81+R81+S81</f>
        <v>0</v>
      </c>
      <c r="V81" s="146">
        <v>1400</v>
      </c>
      <c r="W81" s="146"/>
      <c r="X81" s="146"/>
      <c r="Y81" s="146"/>
      <c r="Z81" s="146"/>
      <c r="AA81" s="146"/>
      <c r="AB81" s="146"/>
      <c r="AC81" s="118">
        <f t="shared" ref="AC81:AC98" si="13">V81+W81+X81+Z81+AA81</f>
        <v>1400</v>
      </c>
      <c r="AD81" s="146"/>
      <c r="AE81" s="146"/>
      <c r="AF81" s="146"/>
      <c r="AG81" s="146"/>
      <c r="AH81" s="146"/>
      <c r="AI81" s="146"/>
      <c r="AJ81" s="146"/>
      <c r="AK81" s="118">
        <f t="shared" ref="AK81:AK98" si="14">AD81+AE81+AF81+AH81+AI81</f>
        <v>0</v>
      </c>
      <c r="AL81" s="146"/>
      <c r="AM81" s="146"/>
      <c r="AN81" s="146"/>
      <c r="AO81" s="146"/>
      <c r="AP81" s="146"/>
      <c r="AQ81" s="146"/>
      <c r="AR81" s="146"/>
      <c r="AS81" s="118">
        <f t="shared" ref="AS81:AS98" si="15">AL81+AM81+AN81+AP81+AQ81</f>
        <v>0</v>
      </c>
      <c r="AT81" s="116">
        <f t="shared" si="6"/>
        <v>1400</v>
      </c>
      <c r="AU81" s="168" t="s">
        <v>1697</v>
      </c>
      <c r="AV81" s="136">
        <v>2020</v>
      </c>
      <c r="AW81" s="142" t="s">
        <v>44</v>
      </c>
      <c r="AX81" s="142" t="s">
        <v>33</v>
      </c>
      <c r="AY81" s="137" t="s">
        <v>183</v>
      </c>
    </row>
    <row r="82" spans="1:51" s="143" customFormat="1" ht="69.95" customHeight="1">
      <c r="A82" s="109" t="s">
        <v>1698</v>
      </c>
      <c r="B82" s="205" t="s">
        <v>1699</v>
      </c>
      <c r="C82" s="144" t="s">
        <v>1506</v>
      </c>
      <c r="D82" s="144" t="s">
        <v>40</v>
      </c>
      <c r="E82" s="367" t="s">
        <v>1655</v>
      </c>
      <c r="F82" s="145"/>
      <c r="G82" s="146"/>
      <c r="H82" s="146"/>
      <c r="I82" s="146"/>
      <c r="J82" s="146"/>
      <c r="K82" s="146"/>
      <c r="L82" s="146"/>
      <c r="M82" s="115">
        <f t="shared" si="11"/>
        <v>0</v>
      </c>
      <c r="N82" s="145"/>
      <c r="O82" s="146"/>
      <c r="P82" s="146"/>
      <c r="Q82" s="146"/>
      <c r="R82" s="146"/>
      <c r="S82" s="146"/>
      <c r="T82" s="146"/>
      <c r="U82" s="118">
        <f t="shared" si="12"/>
        <v>0</v>
      </c>
      <c r="V82" s="146">
        <v>19000</v>
      </c>
      <c r="W82" s="146"/>
      <c r="X82" s="146"/>
      <c r="Y82" s="146"/>
      <c r="Z82" s="146"/>
      <c r="AA82" s="146"/>
      <c r="AB82" s="146"/>
      <c r="AC82" s="118">
        <f t="shared" si="13"/>
        <v>19000</v>
      </c>
      <c r="AD82" s="146"/>
      <c r="AE82" s="146"/>
      <c r="AF82" s="146"/>
      <c r="AG82" s="146"/>
      <c r="AH82" s="146"/>
      <c r="AI82" s="146"/>
      <c r="AJ82" s="146"/>
      <c r="AK82" s="118">
        <f t="shared" si="14"/>
        <v>0</v>
      </c>
      <c r="AL82" s="146"/>
      <c r="AM82" s="146"/>
      <c r="AN82" s="146"/>
      <c r="AO82" s="146"/>
      <c r="AP82" s="146"/>
      <c r="AQ82" s="146"/>
      <c r="AR82" s="146"/>
      <c r="AS82" s="118">
        <f t="shared" si="15"/>
        <v>0</v>
      </c>
      <c r="AT82" s="116">
        <f t="shared" ref="AT82:AT118" si="16">AC82+U82+M82+AK82+AS82</f>
        <v>19000</v>
      </c>
      <c r="AU82" s="168" t="s">
        <v>1700</v>
      </c>
      <c r="AV82" s="136">
        <v>2021</v>
      </c>
      <c r="AW82" s="142" t="s">
        <v>67</v>
      </c>
      <c r="AX82" s="137"/>
      <c r="AY82" s="137"/>
    </row>
    <row r="83" spans="1:51" s="143" customFormat="1" ht="69.95" customHeight="1">
      <c r="A83" s="109" t="s">
        <v>1701</v>
      </c>
      <c r="B83" s="205" t="s">
        <v>1702</v>
      </c>
      <c r="C83" s="144" t="s">
        <v>1500</v>
      </c>
      <c r="D83" s="144" t="s">
        <v>40</v>
      </c>
      <c r="E83" s="129" t="s">
        <v>1611</v>
      </c>
      <c r="F83" s="145"/>
      <c r="G83" s="146"/>
      <c r="H83" s="146"/>
      <c r="I83" s="146"/>
      <c r="J83" s="146"/>
      <c r="K83" s="146"/>
      <c r="L83" s="146"/>
      <c r="M83" s="115">
        <f t="shared" si="11"/>
        <v>0</v>
      </c>
      <c r="N83" s="145"/>
      <c r="O83" s="146"/>
      <c r="P83" s="146"/>
      <c r="Q83" s="146"/>
      <c r="R83" s="146"/>
      <c r="S83" s="146"/>
      <c r="T83" s="146"/>
      <c r="U83" s="118">
        <f t="shared" si="12"/>
        <v>0</v>
      </c>
      <c r="V83" s="146">
        <v>23000</v>
      </c>
      <c r="W83" s="146"/>
      <c r="X83" s="146"/>
      <c r="Y83" s="146"/>
      <c r="Z83" s="146"/>
      <c r="AA83" s="146"/>
      <c r="AB83" s="146"/>
      <c r="AC83" s="118">
        <f t="shared" si="13"/>
        <v>23000</v>
      </c>
      <c r="AD83" s="146"/>
      <c r="AE83" s="146"/>
      <c r="AF83" s="146"/>
      <c r="AG83" s="146"/>
      <c r="AH83" s="146"/>
      <c r="AI83" s="146"/>
      <c r="AJ83" s="146"/>
      <c r="AK83" s="118">
        <f t="shared" si="14"/>
        <v>0</v>
      </c>
      <c r="AL83" s="146"/>
      <c r="AM83" s="146"/>
      <c r="AN83" s="146"/>
      <c r="AO83" s="146"/>
      <c r="AP83" s="146"/>
      <c r="AQ83" s="146"/>
      <c r="AR83" s="146"/>
      <c r="AS83" s="118">
        <f t="shared" si="15"/>
        <v>0</v>
      </c>
      <c r="AT83" s="116">
        <f t="shared" si="16"/>
        <v>23000</v>
      </c>
      <c r="AU83" s="168" t="s">
        <v>1703</v>
      </c>
      <c r="AV83" s="136">
        <v>2020</v>
      </c>
      <c r="AW83" s="142" t="s">
        <v>67</v>
      </c>
      <c r="AX83" s="142" t="s">
        <v>33</v>
      </c>
      <c r="AY83" s="137" t="s">
        <v>183</v>
      </c>
    </row>
    <row r="84" spans="1:51" s="143" customFormat="1" ht="69.95" customHeight="1">
      <c r="A84" s="109" t="s">
        <v>1704</v>
      </c>
      <c r="B84" s="205" t="s">
        <v>1705</v>
      </c>
      <c r="C84" s="144" t="s">
        <v>1500</v>
      </c>
      <c r="D84" s="144" t="s">
        <v>40</v>
      </c>
      <c r="E84" s="129" t="s">
        <v>1611</v>
      </c>
      <c r="F84" s="145"/>
      <c r="G84" s="146"/>
      <c r="H84" s="146"/>
      <c r="I84" s="146"/>
      <c r="J84" s="146"/>
      <c r="K84" s="146"/>
      <c r="L84" s="146"/>
      <c r="M84" s="115">
        <f t="shared" si="11"/>
        <v>0</v>
      </c>
      <c r="N84" s="145"/>
      <c r="O84" s="146"/>
      <c r="P84" s="146"/>
      <c r="Q84" s="146"/>
      <c r="R84" s="146"/>
      <c r="S84" s="146"/>
      <c r="T84" s="146"/>
      <c r="U84" s="118">
        <f t="shared" si="12"/>
        <v>0</v>
      </c>
      <c r="V84" s="146">
        <v>15000</v>
      </c>
      <c r="W84" s="146"/>
      <c r="X84" s="146"/>
      <c r="Y84" s="146"/>
      <c r="Z84" s="146"/>
      <c r="AA84" s="146"/>
      <c r="AB84" s="146"/>
      <c r="AC84" s="118">
        <f t="shared" si="13"/>
        <v>15000</v>
      </c>
      <c r="AD84" s="146"/>
      <c r="AE84" s="146"/>
      <c r="AF84" s="146"/>
      <c r="AG84" s="146"/>
      <c r="AH84" s="146"/>
      <c r="AI84" s="146"/>
      <c r="AJ84" s="146"/>
      <c r="AK84" s="118">
        <f t="shared" si="14"/>
        <v>0</v>
      </c>
      <c r="AL84" s="146"/>
      <c r="AM84" s="146"/>
      <c r="AN84" s="146"/>
      <c r="AO84" s="146"/>
      <c r="AP84" s="146"/>
      <c r="AQ84" s="146"/>
      <c r="AR84" s="146"/>
      <c r="AS84" s="118">
        <f t="shared" si="15"/>
        <v>0</v>
      </c>
      <c r="AT84" s="116">
        <f t="shared" si="16"/>
        <v>15000</v>
      </c>
      <c r="AU84" s="168" t="s">
        <v>1706</v>
      </c>
      <c r="AV84" s="136">
        <v>2021</v>
      </c>
      <c r="AW84" s="142" t="s">
        <v>67</v>
      </c>
      <c r="AX84" s="137"/>
      <c r="AY84" s="137"/>
    </row>
    <row r="85" spans="1:51" s="143" customFormat="1" ht="69.95" customHeight="1">
      <c r="A85" s="109" t="s">
        <v>1707</v>
      </c>
      <c r="B85" s="205" t="s">
        <v>1708</v>
      </c>
      <c r="C85" s="144" t="s">
        <v>1500</v>
      </c>
      <c r="D85" s="144" t="s">
        <v>40</v>
      </c>
      <c r="E85" s="367" t="s">
        <v>1655</v>
      </c>
      <c r="F85" s="145"/>
      <c r="G85" s="146"/>
      <c r="H85" s="146"/>
      <c r="I85" s="146"/>
      <c r="J85" s="146"/>
      <c r="K85" s="146"/>
      <c r="L85" s="146"/>
      <c r="M85" s="115">
        <f t="shared" si="11"/>
        <v>0</v>
      </c>
      <c r="N85" s="145"/>
      <c r="O85" s="146"/>
      <c r="P85" s="146"/>
      <c r="Q85" s="146"/>
      <c r="R85" s="146"/>
      <c r="S85" s="146"/>
      <c r="T85" s="146"/>
      <c r="U85" s="118">
        <f t="shared" si="12"/>
        <v>0</v>
      </c>
      <c r="V85" s="146">
        <v>18000</v>
      </c>
      <c r="W85" s="146"/>
      <c r="X85" s="146"/>
      <c r="Y85" s="146"/>
      <c r="Z85" s="146"/>
      <c r="AA85" s="146"/>
      <c r="AB85" s="146"/>
      <c r="AC85" s="118">
        <f t="shared" si="13"/>
        <v>18000</v>
      </c>
      <c r="AD85" s="146"/>
      <c r="AE85" s="146"/>
      <c r="AF85" s="146"/>
      <c r="AG85" s="146"/>
      <c r="AH85" s="146"/>
      <c r="AI85" s="146"/>
      <c r="AJ85" s="146"/>
      <c r="AK85" s="118">
        <f t="shared" si="14"/>
        <v>0</v>
      </c>
      <c r="AL85" s="146"/>
      <c r="AM85" s="146"/>
      <c r="AN85" s="146"/>
      <c r="AO85" s="146"/>
      <c r="AP85" s="146"/>
      <c r="AQ85" s="146"/>
      <c r="AR85" s="146"/>
      <c r="AS85" s="118">
        <f t="shared" si="15"/>
        <v>0</v>
      </c>
      <c r="AT85" s="116">
        <f t="shared" si="16"/>
        <v>18000</v>
      </c>
      <c r="AU85" s="168" t="s">
        <v>1709</v>
      </c>
      <c r="AV85" s="136">
        <v>2020</v>
      </c>
      <c r="AW85" s="142" t="s">
        <v>67</v>
      </c>
      <c r="AX85" s="142" t="s">
        <v>33</v>
      </c>
      <c r="AY85" s="137" t="s">
        <v>183</v>
      </c>
    </row>
    <row r="86" spans="1:51" s="143" customFormat="1" ht="69.95" customHeight="1">
      <c r="A86" s="109" t="s">
        <v>1710</v>
      </c>
      <c r="B86" s="205" t="s">
        <v>1711</v>
      </c>
      <c r="C86" s="144" t="s">
        <v>1500</v>
      </c>
      <c r="D86" s="144" t="s">
        <v>37</v>
      </c>
      <c r="E86" s="129" t="s">
        <v>1712</v>
      </c>
      <c r="F86" s="145">
        <v>5989.5</v>
      </c>
      <c r="G86" s="146"/>
      <c r="H86" s="146"/>
      <c r="I86" s="146"/>
      <c r="J86" s="146"/>
      <c r="K86" s="146"/>
      <c r="L86" s="146"/>
      <c r="M86" s="115">
        <f t="shared" si="11"/>
        <v>5989.5</v>
      </c>
      <c r="N86" s="145">
        <v>100000</v>
      </c>
      <c r="O86" s="146"/>
      <c r="P86" s="146"/>
      <c r="Q86" s="146"/>
      <c r="R86" s="146"/>
      <c r="S86" s="146"/>
      <c r="T86" s="146"/>
      <c r="U86" s="118">
        <f t="shared" si="12"/>
        <v>100000</v>
      </c>
      <c r="V86" s="146">
        <v>100000</v>
      </c>
      <c r="W86" s="146"/>
      <c r="X86" s="146"/>
      <c r="Y86" s="146"/>
      <c r="Z86" s="146"/>
      <c r="AA86" s="146"/>
      <c r="AB86" s="146"/>
      <c r="AC86" s="118">
        <f t="shared" si="13"/>
        <v>100000</v>
      </c>
      <c r="AD86" s="146"/>
      <c r="AE86" s="146"/>
      <c r="AF86" s="146"/>
      <c r="AG86" s="146"/>
      <c r="AH86" s="146"/>
      <c r="AI86" s="146"/>
      <c r="AJ86" s="146"/>
      <c r="AK86" s="118">
        <f t="shared" si="14"/>
        <v>0</v>
      </c>
      <c r="AL86" s="146"/>
      <c r="AM86" s="146"/>
      <c r="AN86" s="146"/>
      <c r="AO86" s="146"/>
      <c r="AP86" s="146"/>
      <c r="AQ86" s="146"/>
      <c r="AR86" s="146"/>
      <c r="AS86" s="118">
        <f t="shared" si="15"/>
        <v>0</v>
      </c>
      <c r="AT86" s="116">
        <f t="shared" si="16"/>
        <v>205989.5</v>
      </c>
      <c r="AU86" s="205" t="s">
        <v>1713</v>
      </c>
      <c r="AV86" s="136" t="s">
        <v>69</v>
      </c>
      <c r="AW86" s="142" t="s">
        <v>351</v>
      </c>
      <c r="AX86" s="137"/>
      <c r="AY86" s="137"/>
    </row>
    <row r="87" spans="1:51" s="70" customFormat="1" ht="51" customHeight="1">
      <c r="A87" s="109" t="s">
        <v>1714</v>
      </c>
      <c r="B87" s="182" t="s">
        <v>1715</v>
      </c>
      <c r="C87" s="144" t="s">
        <v>1500</v>
      </c>
      <c r="D87" s="111" t="s">
        <v>37</v>
      </c>
      <c r="E87" s="112" t="s">
        <v>1529</v>
      </c>
      <c r="F87" s="113"/>
      <c r="G87" s="138"/>
      <c r="H87" s="138"/>
      <c r="I87" s="138"/>
      <c r="J87" s="138"/>
      <c r="K87" s="138"/>
      <c r="L87" s="138"/>
      <c r="M87" s="115">
        <f t="shared" si="11"/>
        <v>0</v>
      </c>
      <c r="N87" s="145"/>
      <c r="O87" s="138"/>
      <c r="P87" s="138"/>
      <c r="Q87" s="138"/>
      <c r="R87" s="138"/>
      <c r="S87" s="138"/>
      <c r="T87" s="138"/>
      <c r="U87" s="118">
        <f t="shared" si="12"/>
        <v>0</v>
      </c>
      <c r="V87" s="146">
        <v>10000</v>
      </c>
      <c r="W87" s="138"/>
      <c r="X87" s="138"/>
      <c r="Y87" s="138"/>
      <c r="Z87" s="138"/>
      <c r="AA87" s="138"/>
      <c r="AB87" s="138"/>
      <c r="AC87" s="118">
        <f t="shared" si="13"/>
        <v>10000</v>
      </c>
      <c r="AD87" s="146"/>
      <c r="AE87" s="138"/>
      <c r="AF87" s="138"/>
      <c r="AG87" s="138"/>
      <c r="AH87" s="138"/>
      <c r="AI87" s="138"/>
      <c r="AJ87" s="138"/>
      <c r="AK87" s="118">
        <f t="shared" si="14"/>
        <v>0</v>
      </c>
      <c r="AL87" s="146"/>
      <c r="AM87" s="138"/>
      <c r="AN87" s="138"/>
      <c r="AO87" s="138"/>
      <c r="AP87" s="138"/>
      <c r="AQ87" s="138"/>
      <c r="AR87" s="138"/>
      <c r="AS87" s="118">
        <f t="shared" si="15"/>
        <v>0</v>
      </c>
      <c r="AT87" s="116">
        <f t="shared" si="16"/>
        <v>10000</v>
      </c>
      <c r="AU87" s="369" t="s">
        <v>1716</v>
      </c>
      <c r="AV87" s="136">
        <v>2021</v>
      </c>
      <c r="AW87" s="142" t="s">
        <v>351</v>
      </c>
      <c r="AX87" s="202"/>
      <c r="AY87" s="202"/>
    </row>
    <row r="88" spans="1:51" s="70" customFormat="1" ht="51" customHeight="1">
      <c r="A88" s="109" t="s">
        <v>1717</v>
      </c>
      <c r="B88" s="363" t="s">
        <v>1718</v>
      </c>
      <c r="C88" s="111" t="s">
        <v>1500</v>
      </c>
      <c r="D88" s="111" t="s">
        <v>37</v>
      </c>
      <c r="E88" s="129" t="s">
        <v>1611</v>
      </c>
      <c r="F88" s="113"/>
      <c r="G88" s="113"/>
      <c r="H88" s="113"/>
      <c r="I88" s="138"/>
      <c r="J88" s="113"/>
      <c r="K88" s="113"/>
      <c r="L88" s="138"/>
      <c r="M88" s="115">
        <f t="shared" si="11"/>
        <v>0</v>
      </c>
      <c r="N88" s="145">
        <v>11000</v>
      </c>
      <c r="O88" s="113"/>
      <c r="P88" s="113"/>
      <c r="Q88" s="138"/>
      <c r="R88" s="113"/>
      <c r="S88" s="113"/>
      <c r="T88" s="138"/>
      <c r="U88" s="118">
        <f t="shared" si="12"/>
        <v>11000</v>
      </c>
      <c r="V88" s="145"/>
      <c r="W88" s="113"/>
      <c r="X88" s="113"/>
      <c r="Y88" s="138"/>
      <c r="Z88" s="113"/>
      <c r="AA88" s="113"/>
      <c r="AB88" s="138"/>
      <c r="AC88" s="118">
        <f t="shared" si="13"/>
        <v>0</v>
      </c>
      <c r="AD88" s="145"/>
      <c r="AE88" s="113"/>
      <c r="AF88" s="113"/>
      <c r="AG88" s="138"/>
      <c r="AH88" s="113"/>
      <c r="AI88" s="113"/>
      <c r="AJ88" s="138"/>
      <c r="AK88" s="118">
        <f t="shared" si="14"/>
        <v>0</v>
      </c>
      <c r="AL88" s="145"/>
      <c r="AM88" s="113"/>
      <c r="AN88" s="113"/>
      <c r="AO88" s="138"/>
      <c r="AP88" s="113"/>
      <c r="AQ88" s="113"/>
      <c r="AR88" s="138"/>
      <c r="AS88" s="118">
        <f t="shared" si="15"/>
        <v>0</v>
      </c>
      <c r="AT88" s="116">
        <f t="shared" si="16"/>
        <v>11000</v>
      </c>
      <c r="AU88" s="363" t="s">
        <v>1719</v>
      </c>
      <c r="AV88" s="136">
        <v>2021</v>
      </c>
      <c r="AW88" s="111" t="s">
        <v>44</v>
      </c>
      <c r="AX88" s="202"/>
      <c r="AY88" s="202"/>
    </row>
    <row r="89" spans="1:51" s="70" customFormat="1" ht="51" customHeight="1">
      <c r="A89" s="109" t="s">
        <v>1720</v>
      </c>
      <c r="B89" s="363" t="s">
        <v>1721</v>
      </c>
      <c r="C89" s="111" t="s">
        <v>1506</v>
      </c>
      <c r="D89" s="111" t="s">
        <v>40</v>
      </c>
      <c r="E89" s="112" t="s">
        <v>1501</v>
      </c>
      <c r="F89" s="113"/>
      <c r="G89" s="113"/>
      <c r="H89" s="113"/>
      <c r="I89" s="138"/>
      <c r="J89" s="113"/>
      <c r="K89" s="113"/>
      <c r="L89" s="138"/>
      <c r="M89" s="115">
        <f t="shared" si="11"/>
        <v>0</v>
      </c>
      <c r="N89" s="145"/>
      <c r="O89" s="113"/>
      <c r="P89" s="113"/>
      <c r="Q89" s="138"/>
      <c r="R89" s="113"/>
      <c r="S89" s="113"/>
      <c r="T89" s="138"/>
      <c r="U89" s="118">
        <f t="shared" si="12"/>
        <v>0</v>
      </c>
      <c r="V89" s="145">
        <v>4500</v>
      </c>
      <c r="W89" s="113"/>
      <c r="X89" s="113"/>
      <c r="Y89" s="138"/>
      <c r="Z89" s="113"/>
      <c r="AA89" s="113"/>
      <c r="AB89" s="138"/>
      <c r="AC89" s="118">
        <f t="shared" si="13"/>
        <v>4500</v>
      </c>
      <c r="AD89" s="145"/>
      <c r="AE89" s="113"/>
      <c r="AF89" s="113"/>
      <c r="AG89" s="138"/>
      <c r="AH89" s="113"/>
      <c r="AI89" s="113"/>
      <c r="AJ89" s="138"/>
      <c r="AK89" s="118">
        <f t="shared" si="14"/>
        <v>0</v>
      </c>
      <c r="AL89" s="145"/>
      <c r="AM89" s="113"/>
      <c r="AN89" s="113"/>
      <c r="AO89" s="138"/>
      <c r="AP89" s="113"/>
      <c r="AQ89" s="113"/>
      <c r="AR89" s="138"/>
      <c r="AS89" s="118">
        <f t="shared" si="15"/>
        <v>0</v>
      </c>
      <c r="AT89" s="116">
        <f t="shared" si="16"/>
        <v>4500</v>
      </c>
      <c r="AU89" s="363" t="s">
        <v>1722</v>
      </c>
      <c r="AV89" s="136">
        <v>2021</v>
      </c>
      <c r="AW89" s="111" t="s">
        <v>44</v>
      </c>
      <c r="AX89" s="202"/>
      <c r="AY89" s="202"/>
    </row>
    <row r="90" spans="1:51" s="70" customFormat="1" ht="51" customHeight="1">
      <c r="A90" s="109" t="s">
        <v>1723</v>
      </c>
      <c r="B90" s="363" t="s">
        <v>1724</v>
      </c>
      <c r="C90" s="111" t="s">
        <v>1511</v>
      </c>
      <c r="D90" s="111" t="s">
        <v>37</v>
      </c>
      <c r="E90" s="112" t="s">
        <v>1725</v>
      </c>
      <c r="F90" s="113"/>
      <c r="G90" s="113"/>
      <c r="H90" s="113"/>
      <c r="I90" s="138"/>
      <c r="J90" s="113"/>
      <c r="K90" s="113"/>
      <c r="L90" s="138"/>
      <c r="M90" s="115">
        <f t="shared" si="11"/>
        <v>0</v>
      </c>
      <c r="N90" s="145">
        <v>12000</v>
      </c>
      <c r="O90" s="113"/>
      <c r="P90" s="113"/>
      <c r="Q90" s="138"/>
      <c r="R90" s="113"/>
      <c r="S90" s="113"/>
      <c r="T90" s="138"/>
      <c r="U90" s="118">
        <f t="shared" si="12"/>
        <v>12000</v>
      </c>
      <c r="V90" s="145"/>
      <c r="W90" s="113"/>
      <c r="X90" s="113"/>
      <c r="Y90" s="138"/>
      <c r="Z90" s="113"/>
      <c r="AA90" s="113"/>
      <c r="AB90" s="138"/>
      <c r="AC90" s="118">
        <f t="shared" si="13"/>
        <v>0</v>
      </c>
      <c r="AD90" s="145"/>
      <c r="AE90" s="113"/>
      <c r="AF90" s="113"/>
      <c r="AG90" s="138"/>
      <c r="AH90" s="113"/>
      <c r="AI90" s="113"/>
      <c r="AJ90" s="138"/>
      <c r="AK90" s="118">
        <f t="shared" si="14"/>
        <v>0</v>
      </c>
      <c r="AL90" s="145"/>
      <c r="AM90" s="113"/>
      <c r="AN90" s="113"/>
      <c r="AO90" s="138"/>
      <c r="AP90" s="113"/>
      <c r="AQ90" s="113"/>
      <c r="AR90" s="138"/>
      <c r="AS90" s="118">
        <f t="shared" si="15"/>
        <v>0</v>
      </c>
      <c r="AT90" s="116">
        <f t="shared" si="16"/>
        <v>12000</v>
      </c>
      <c r="AU90" s="363" t="s">
        <v>1726</v>
      </c>
      <c r="AV90" s="135" t="s">
        <v>204</v>
      </c>
      <c r="AW90" s="111" t="s">
        <v>1727</v>
      </c>
      <c r="AX90" s="142" t="s">
        <v>33</v>
      </c>
      <c r="AY90" s="137" t="s">
        <v>183</v>
      </c>
    </row>
    <row r="91" spans="1:51" s="70" customFormat="1" ht="51" customHeight="1">
      <c r="A91" s="109" t="s">
        <v>1728</v>
      </c>
      <c r="B91" s="363" t="s">
        <v>1729</v>
      </c>
      <c r="C91" s="111" t="s">
        <v>1511</v>
      </c>
      <c r="D91" s="111" t="s">
        <v>37</v>
      </c>
      <c r="E91" s="112" t="s">
        <v>1725</v>
      </c>
      <c r="F91" s="113"/>
      <c r="G91" s="113"/>
      <c r="H91" s="113"/>
      <c r="I91" s="138"/>
      <c r="J91" s="113"/>
      <c r="K91" s="113"/>
      <c r="L91" s="138"/>
      <c r="M91" s="115">
        <f t="shared" si="11"/>
        <v>0</v>
      </c>
      <c r="N91" s="145">
        <v>100000</v>
      </c>
      <c r="O91" s="113"/>
      <c r="P91" s="113"/>
      <c r="Q91" s="138"/>
      <c r="R91" s="113"/>
      <c r="S91" s="113"/>
      <c r="T91" s="138"/>
      <c r="U91" s="118">
        <f t="shared" si="12"/>
        <v>100000</v>
      </c>
      <c r="V91" s="145"/>
      <c r="W91" s="113"/>
      <c r="X91" s="113"/>
      <c r="Y91" s="138"/>
      <c r="Z91" s="113"/>
      <c r="AA91" s="113"/>
      <c r="AB91" s="138"/>
      <c r="AC91" s="118">
        <f t="shared" si="13"/>
        <v>0</v>
      </c>
      <c r="AD91" s="145"/>
      <c r="AE91" s="113"/>
      <c r="AF91" s="113"/>
      <c r="AG91" s="138"/>
      <c r="AH91" s="113"/>
      <c r="AI91" s="113"/>
      <c r="AJ91" s="138"/>
      <c r="AK91" s="118">
        <f t="shared" si="14"/>
        <v>0</v>
      </c>
      <c r="AL91" s="145"/>
      <c r="AM91" s="113"/>
      <c r="AN91" s="113"/>
      <c r="AO91" s="138"/>
      <c r="AP91" s="113"/>
      <c r="AQ91" s="113"/>
      <c r="AR91" s="138"/>
      <c r="AS91" s="118">
        <f t="shared" si="15"/>
        <v>0</v>
      </c>
      <c r="AT91" s="116">
        <f t="shared" si="16"/>
        <v>100000</v>
      </c>
      <c r="AU91" s="363" t="s">
        <v>1730</v>
      </c>
      <c r="AV91" s="136">
        <v>2021</v>
      </c>
      <c r="AW91" s="111" t="s">
        <v>1727</v>
      </c>
      <c r="AX91" s="202"/>
      <c r="AY91" s="202"/>
    </row>
    <row r="92" spans="1:51" s="70" customFormat="1" ht="51" customHeight="1">
      <c r="A92" s="109" t="s">
        <v>1731</v>
      </c>
      <c r="B92" s="363" t="s">
        <v>1732</v>
      </c>
      <c r="C92" s="111" t="s">
        <v>1511</v>
      </c>
      <c r="D92" s="111" t="s">
        <v>37</v>
      </c>
      <c r="E92" s="112" t="s">
        <v>1725</v>
      </c>
      <c r="F92" s="113"/>
      <c r="G92" s="113"/>
      <c r="H92" s="113"/>
      <c r="I92" s="138"/>
      <c r="J92" s="113"/>
      <c r="K92" s="113"/>
      <c r="L92" s="138"/>
      <c r="M92" s="115">
        <f t="shared" si="11"/>
        <v>0</v>
      </c>
      <c r="N92" s="145">
        <v>50000</v>
      </c>
      <c r="O92" s="113"/>
      <c r="P92" s="113"/>
      <c r="Q92" s="138"/>
      <c r="R92" s="113"/>
      <c r="S92" s="113"/>
      <c r="T92" s="138"/>
      <c r="U92" s="118">
        <f t="shared" si="12"/>
        <v>50000</v>
      </c>
      <c r="V92" s="145"/>
      <c r="W92" s="113"/>
      <c r="X92" s="113"/>
      <c r="Y92" s="138"/>
      <c r="Z92" s="113"/>
      <c r="AA92" s="113"/>
      <c r="AB92" s="138"/>
      <c r="AC92" s="118">
        <f t="shared" si="13"/>
        <v>0</v>
      </c>
      <c r="AD92" s="145"/>
      <c r="AE92" s="113"/>
      <c r="AF92" s="113"/>
      <c r="AG92" s="138"/>
      <c r="AH92" s="113"/>
      <c r="AI92" s="113"/>
      <c r="AJ92" s="138"/>
      <c r="AK92" s="118">
        <f t="shared" si="14"/>
        <v>0</v>
      </c>
      <c r="AL92" s="145"/>
      <c r="AM92" s="113"/>
      <c r="AN92" s="113"/>
      <c r="AO92" s="138"/>
      <c r="AP92" s="113"/>
      <c r="AQ92" s="113"/>
      <c r="AR92" s="138"/>
      <c r="AS92" s="118">
        <f t="shared" si="15"/>
        <v>0</v>
      </c>
      <c r="AT92" s="116">
        <f t="shared" si="16"/>
        <v>50000</v>
      </c>
      <c r="AU92" s="363" t="s">
        <v>1733</v>
      </c>
      <c r="AV92" s="135" t="s">
        <v>204</v>
      </c>
      <c r="AW92" s="111" t="s">
        <v>1727</v>
      </c>
      <c r="AX92" s="142" t="s">
        <v>33</v>
      </c>
      <c r="AY92" s="137" t="s">
        <v>183</v>
      </c>
    </row>
    <row r="93" spans="1:51" s="70" customFormat="1" ht="51" customHeight="1">
      <c r="A93" s="109" t="s">
        <v>1734</v>
      </c>
      <c r="B93" s="205" t="s">
        <v>1735</v>
      </c>
      <c r="C93" s="111" t="s">
        <v>1534</v>
      </c>
      <c r="D93" s="111" t="s">
        <v>37</v>
      </c>
      <c r="E93" s="243" t="s">
        <v>1641</v>
      </c>
      <c r="F93" s="113"/>
      <c r="G93" s="113"/>
      <c r="H93" s="113"/>
      <c r="I93" s="138"/>
      <c r="J93" s="113"/>
      <c r="K93" s="113"/>
      <c r="L93" s="138"/>
      <c r="M93" s="115">
        <f t="shared" si="11"/>
        <v>0</v>
      </c>
      <c r="N93" s="145">
        <v>3000</v>
      </c>
      <c r="O93" s="113"/>
      <c r="P93" s="113"/>
      <c r="Q93" s="138"/>
      <c r="R93" s="113"/>
      <c r="S93" s="113"/>
      <c r="T93" s="138"/>
      <c r="U93" s="118">
        <f t="shared" si="12"/>
        <v>3000</v>
      </c>
      <c r="V93" s="145"/>
      <c r="W93" s="113"/>
      <c r="X93" s="113"/>
      <c r="Y93" s="138"/>
      <c r="Z93" s="113"/>
      <c r="AA93" s="113"/>
      <c r="AB93" s="138"/>
      <c r="AC93" s="118">
        <f t="shared" si="13"/>
        <v>0</v>
      </c>
      <c r="AD93" s="145"/>
      <c r="AE93" s="113"/>
      <c r="AF93" s="113"/>
      <c r="AG93" s="138"/>
      <c r="AH93" s="113"/>
      <c r="AI93" s="113"/>
      <c r="AJ93" s="138"/>
      <c r="AK93" s="118">
        <f t="shared" si="14"/>
        <v>0</v>
      </c>
      <c r="AL93" s="145"/>
      <c r="AM93" s="113"/>
      <c r="AN93" s="113"/>
      <c r="AO93" s="138"/>
      <c r="AP93" s="113"/>
      <c r="AQ93" s="113"/>
      <c r="AR93" s="138"/>
      <c r="AS93" s="118">
        <f t="shared" si="15"/>
        <v>0</v>
      </c>
      <c r="AT93" s="116">
        <f t="shared" si="16"/>
        <v>3000</v>
      </c>
      <c r="AU93" s="365" t="s">
        <v>1736</v>
      </c>
      <c r="AV93" s="135" t="s">
        <v>204</v>
      </c>
      <c r="AW93" s="111" t="s">
        <v>507</v>
      </c>
      <c r="AX93" s="142" t="s">
        <v>33</v>
      </c>
      <c r="AY93" s="137" t="s">
        <v>183</v>
      </c>
    </row>
    <row r="94" spans="1:51" s="70" customFormat="1" ht="51" customHeight="1">
      <c r="A94" s="109" t="s">
        <v>1737</v>
      </c>
      <c r="B94" s="205" t="s">
        <v>1738</v>
      </c>
      <c r="C94" s="111" t="s">
        <v>1550</v>
      </c>
      <c r="D94" s="111" t="s">
        <v>37</v>
      </c>
      <c r="E94" s="243" t="s">
        <v>1641</v>
      </c>
      <c r="F94" s="113"/>
      <c r="G94" s="113"/>
      <c r="H94" s="113"/>
      <c r="I94" s="138"/>
      <c r="J94" s="113"/>
      <c r="K94" s="113"/>
      <c r="L94" s="138"/>
      <c r="M94" s="115">
        <f t="shared" si="11"/>
        <v>0</v>
      </c>
      <c r="N94" s="145"/>
      <c r="O94" s="113"/>
      <c r="P94" s="113"/>
      <c r="Q94" s="138"/>
      <c r="R94" s="113"/>
      <c r="S94" s="113"/>
      <c r="T94" s="138"/>
      <c r="U94" s="118">
        <f t="shared" si="12"/>
        <v>0</v>
      </c>
      <c r="V94" s="145">
        <v>1000</v>
      </c>
      <c r="W94" s="113"/>
      <c r="X94" s="113"/>
      <c r="Y94" s="138"/>
      <c r="Z94" s="113"/>
      <c r="AA94" s="113"/>
      <c r="AB94" s="138"/>
      <c r="AC94" s="118">
        <f t="shared" si="13"/>
        <v>1000</v>
      </c>
      <c r="AD94" s="145"/>
      <c r="AE94" s="113"/>
      <c r="AF94" s="113"/>
      <c r="AG94" s="138"/>
      <c r="AH94" s="113"/>
      <c r="AI94" s="113"/>
      <c r="AJ94" s="138"/>
      <c r="AK94" s="118">
        <f t="shared" si="14"/>
        <v>0</v>
      </c>
      <c r="AL94" s="145"/>
      <c r="AM94" s="113"/>
      <c r="AN94" s="113"/>
      <c r="AO94" s="138"/>
      <c r="AP94" s="113"/>
      <c r="AQ94" s="113"/>
      <c r="AR94" s="138"/>
      <c r="AS94" s="118">
        <f t="shared" si="15"/>
        <v>0</v>
      </c>
      <c r="AT94" s="116">
        <f t="shared" si="16"/>
        <v>1000</v>
      </c>
      <c r="AU94" s="365" t="s">
        <v>1739</v>
      </c>
      <c r="AV94" s="135" t="s">
        <v>734</v>
      </c>
      <c r="AW94" s="111" t="s">
        <v>507</v>
      </c>
      <c r="AX94" s="142" t="s">
        <v>33</v>
      </c>
      <c r="AY94" s="137" t="s">
        <v>183</v>
      </c>
    </row>
    <row r="95" spans="1:51" s="70" customFormat="1" ht="51" customHeight="1">
      <c r="A95" s="109" t="s">
        <v>1740</v>
      </c>
      <c r="B95" s="205" t="s">
        <v>1741</v>
      </c>
      <c r="C95" s="111" t="s">
        <v>1550</v>
      </c>
      <c r="D95" s="111" t="s">
        <v>37</v>
      </c>
      <c r="E95" s="243" t="s">
        <v>1641</v>
      </c>
      <c r="F95" s="113"/>
      <c r="G95" s="113"/>
      <c r="H95" s="113"/>
      <c r="I95" s="138"/>
      <c r="J95" s="113"/>
      <c r="K95" s="113"/>
      <c r="L95" s="138"/>
      <c r="M95" s="115">
        <f t="shared" si="11"/>
        <v>0</v>
      </c>
      <c r="N95" s="145"/>
      <c r="O95" s="113"/>
      <c r="P95" s="113"/>
      <c r="Q95" s="138"/>
      <c r="R95" s="113"/>
      <c r="S95" s="113"/>
      <c r="T95" s="138"/>
      <c r="U95" s="118">
        <f t="shared" si="12"/>
        <v>0</v>
      </c>
      <c r="V95" s="145">
        <v>2000</v>
      </c>
      <c r="W95" s="113"/>
      <c r="X95" s="113"/>
      <c r="Y95" s="138"/>
      <c r="Z95" s="113"/>
      <c r="AA95" s="113"/>
      <c r="AB95" s="138"/>
      <c r="AC95" s="118">
        <f t="shared" si="13"/>
        <v>2000</v>
      </c>
      <c r="AD95" s="145"/>
      <c r="AE95" s="113"/>
      <c r="AF95" s="113"/>
      <c r="AG95" s="138"/>
      <c r="AH95" s="113"/>
      <c r="AI95" s="113"/>
      <c r="AJ95" s="138"/>
      <c r="AK95" s="118">
        <f t="shared" si="14"/>
        <v>0</v>
      </c>
      <c r="AL95" s="145"/>
      <c r="AM95" s="113"/>
      <c r="AN95" s="113"/>
      <c r="AO95" s="138"/>
      <c r="AP95" s="113"/>
      <c r="AQ95" s="113"/>
      <c r="AR95" s="138"/>
      <c r="AS95" s="118">
        <f t="shared" si="15"/>
        <v>0</v>
      </c>
      <c r="AT95" s="116">
        <f t="shared" si="16"/>
        <v>2000</v>
      </c>
      <c r="AU95" s="365" t="s">
        <v>1742</v>
      </c>
      <c r="AV95" s="136">
        <v>2021</v>
      </c>
      <c r="AW95" s="111" t="s">
        <v>507</v>
      </c>
      <c r="AX95" s="202"/>
      <c r="AY95" s="202"/>
    </row>
    <row r="96" spans="1:51" s="70" customFormat="1" ht="51" customHeight="1">
      <c r="A96" s="109" t="s">
        <v>1743</v>
      </c>
      <c r="B96" s="205" t="s">
        <v>1744</v>
      </c>
      <c r="C96" s="111" t="s">
        <v>1550</v>
      </c>
      <c r="D96" s="111" t="s">
        <v>37</v>
      </c>
      <c r="E96" s="243" t="s">
        <v>1641</v>
      </c>
      <c r="F96" s="113"/>
      <c r="G96" s="113"/>
      <c r="H96" s="113"/>
      <c r="I96" s="138"/>
      <c r="J96" s="113"/>
      <c r="K96" s="113"/>
      <c r="L96" s="138"/>
      <c r="M96" s="115">
        <f t="shared" si="11"/>
        <v>0</v>
      </c>
      <c r="N96" s="145"/>
      <c r="O96" s="113"/>
      <c r="P96" s="113"/>
      <c r="Q96" s="138"/>
      <c r="R96" s="113"/>
      <c r="S96" s="113"/>
      <c r="T96" s="138"/>
      <c r="U96" s="118">
        <f t="shared" si="12"/>
        <v>0</v>
      </c>
      <c r="V96" s="145">
        <v>13000</v>
      </c>
      <c r="W96" s="113"/>
      <c r="X96" s="113"/>
      <c r="Y96" s="138"/>
      <c r="Z96" s="113"/>
      <c r="AA96" s="113"/>
      <c r="AB96" s="138"/>
      <c r="AC96" s="118">
        <f t="shared" si="13"/>
        <v>13000</v>
      </c>
      <c r="AD96" s="145"/>
      <c r="AE96" s="113"/>
      <c r="AF96" s="113"/>
      <c r="AG96" s="138"/>
      <c r="AH96" s="113"/>
      <c r="AI96" s="113"/>
      <c r="AJ96" s="138"/>
      <c r="AK96" s="118">
        <f t="shared" si="14"/>
        <v>0</v>
      </c>
      <c r="AL96" s="145"/>
      <c r="AM96" s="113"/>
      <c r="AN96" s="113"/>
      <c r="AO96" s="138"/>
      <c r="AP96" s="113"/>
      <c r="AQ96" s="113"/>
      <c r="AR96" s="138"/>
      <c r="AS96" s="118">
        <f t="shared" si="15"/>
        <v>0</v>
      </c>
      <c r="AT96" s="116">
        <f t="shared" si="16"/>
        <v>13000</v>
      </c>
      <c r="AU96" s="365" t="s">
        <v>1745</v>
      </c>
      <c r="AV96" s="136">
        <v>2021</v>
      </c>
      <c r="AW96" s="111" t="s">
        <v>507</v>
      </c>
      <c r="AX96" s="202"/>
      <c r="AY96" s="202"/>
    </row>
    <row r="97" spans="1:74" s="70" customFormat="1" ht="51" customHeight="1">
      <c r="A97" s="109" t="s">
        <v>1746</v>
      </c>
      <c r="B97" s="205" t="s">
        <v>1747</v>
      </c>
      <c r="C97" s="111" t="s">
        <v>1534</v>
      </c>
      <c r="D97" s="111" t="s">
        <v>37</v>
      </c>
      <c r="E97" s="367" t="s">
        <v>1655</v>
      </c>
      <c r="F97" s="113"/>
      <c r="G97" s="113"/>
      <c r="H97" s="113"/>
      <c r="I97" s="138"/>
      <c r="J97" s="113"/>
      <c r="K97" s="113"/>
      <c r="L97" s="138"/>
      <c r="M97" s="115">
        <f t="shared" si="11"/>
        <v>0</v>
      </c>
      <c r="N97" s="145">
        <v>60000</v>
      </c>
      <c r="O97" s="113"/>
      <c r="P97" s="113"/>
      <c r="Q97" s="138"/>
      <c r="R97" s="113"/>
      <c r="S97" s="113"/>
      <c r="T97" s="138"/>
      <c r="U97" s="118">
        <f t="shared" si="12"/>
        <v>60000</v>
      </c>
      <c r="V97" s="145"/>
      <c r="W97" s="113"/>
      <c r="X97" s="113"/>
      <c r="Y97" s="138"/>
      <c r="Z97" s="113"/>
      <c r="AA97" s="113"/>
      <c r="AB97" s="138"/>
      <c r="AC97" s="118">
        <f t="shared" si="13"/>
        <v>0</v>
      </c>
      <c r="AD97" s="145"/>
      <c r="AE97" s="113"/>
      <c r="AF97" s="113"/>
      <c r="AG97" s="138"/>
      <c r="AH97" s="113"/>
      <c r="AI97" s="113"/>
      <c r="AJ97" s="138"/>
      <c r="AK97" s="118">
        <f t="shared" si="14"/>
        <v>0</v>
      </c>
      <c r="AL97" s="145"/>
      <c r="AM97" s="113"/>
      <c r="AN97" s="113"/>
      <c r="AO97" s="138"/>
      <c r="AP97" s="113"/>
      <c r="AQ97" s="113"/>
      <c r="AR97" s="138"/>
      <c r="AS97" s="118">
        <f t="shared" si="15"/>
        <v>0</v>
      </c>
      <c r="AT97" s="116">
        <f t="shared" si="16"/>
        <v>60000</v>
      </c>
      <c r="AU97" s="365" t="s">
        <v>1748</v>
      </c>
      <c r="AV97" s="135" t="s">
        <v>158</v>
      </c>
      <c r="AW97" s="111" t="s">
        <v>347</v>
      </c>
      <c r="AX97" s="202"/>
      <c r="AY97" s="202"/>
    </row>
    <row r="98" spans="1:74" s="70" customFormat="1" ht="165.75" customHeight="1">
      <c r="A98" s="109" t="s">
        <v>1749</v>
      </c>
      <c r="B98" s="834" t="s">
        <v>1750</v>
      </c>
      <c r="C98" s="142" t="s">
        <v>1528</v>
      </c>
      <c r="D98" s="142" t="s">
        <v>37</v>
      </c>
      <c r="E98" s="142" t="s">
        <v>1655</v>
      </c>
      <c r="F98" s="146"/>
      <c r="G98" s="146"/>
      <c r="H98" s="146"/>
      <c r="I98" s="146"/>
      <c r="J98" s="146"/>
      <c r="K98" s="146"/>
      <c r="L98" s="146"/>
      <c r="M98" s="511">
        <f t="shared" si="11"/>
        <v>0</v>
      </c>
      <c r="N98" s="146">
        <v>0</v>
      </c>
      <c r="O98" s="146"/>
      <c r="P98" s="146"/>
      <c r="Q98" s="146"/>
      <c r="R98" s="146"/>
      <c r="S98" s="146"/>
      <c r="T98" s="146"/>
      <c r="U98" s="511">
        <f t="shared" si="12"/>
        <v>0</v>
      </c>
      <c r="V98" s="146">
        <v>0</v>
      </c>
      <c r="W98" s="146"/>
      <c r="X98" s="146"/>
      <c r="Y98" s="146"/>
      <c r="Z98" s="146"/>
      <c r="AA98" s="146"/>
      <c r="AB98" s="146"/>
      <c r="AC98" s="511">
        <f t="shared" si="13"/>
        <v>0</v>
      </c>
      <c r="AD98" s="835">
        <f>16158.64+69923.86</f>
        <v>86082.5</v>
      </c>
      <c r="AE98" s="146"/>
      <c r="AF98" s="146"/>
      <c r="AG98" s="146"/>
      <c r="AH98" s="835">
        <v>396235.2</v>
      </c>
      <c r="AI98" s="146"/>
      <c r="AJ98" s="146"/>
      <c r="AK98" s="511">
        <f t="shared" si="14"/>
        <v>482317.7</v>
      </c>
      <c r="AL98" s="835">
        <v>20250</v>
      </c>
      <c r="AM98" s="812"/>
      <c r="AN98" s="146"/>
      <c r="AO98" s="146"/>
      <c r="AP98" s="146">
        <v>114750</v>
      </c>
      <c r="AQ98" s="146"/>
      <c r="AR98" s="146"/>
      <c r="AS98" s="511">
        <f t="shared" si="15"/>
        <v>135000</v>
      </c>
      <c r="AT98" s="138">
        <f t="shared" si="16"/>
        <v>617317.69999999995</v>
      </c>
      <c r="AU98" s="836" t="s">
        <v>2090</v>
      </c>
      <c r="AV98" s="538" t="s">
        <v>1907</v>
      </c>
      <c r="AW98" s="815" t="s">
        <v>2016</v>
      </c>
      <c r="AX98" s="604"/>
      <c r="AY98" s="604"/>
      <c r="BA98" s="837"/>
    </row>
    <row r="99" spans="1:74" s="70" customFormat="1" ht="40.5" customHeight="1">
      <c r="A99" s="810" t="s">
        <v>2096</v>
      </c>
      <c r="B99" s="732"/>
      <c r="C99" s="732"/>
      <c r="D99" s="732"/>
      <c r="E99" s="732"/>
      <c r="F99" s="732"/>
      <c r="G99" s="732"/>
      <c r="H99" s="732"/>
      <c r="I99" s="732"/>
      <c r="J99" s="732"/>
      <c r="K99" s="732"/>
      <c r="L99" s="732"/>
      <c r="M99" s="732"/>
      <c r="N99" s="732"/>
      <c r="O99" s="732"/>
      <c r="P99" s="732"/>
      <c r="Q99" s="732"/>
      <c r="R99" s="732"/>
      <c r="S99" s="732"/>
      <c r="T99" s="732"/>
      <c r="U99" s="732"/>
      <c r="V99" s="732"/>
      <c r="W99" s="732"/>
      <c r="X99" s="732"/>
      <c r="Y99" s="732"/>
      <c r="Z99" s="732"/>
      <c r="AA99" s="732"/>
      <c r="AB99" s="732"/>
      <c r="AC99" s="732"/>
      <c r="AD99" s="732"/>
      <c r="AE99" s="732"/>
      <c r="AF99" s="732"/>
      <c r="AG99" s="732"/>
      <c r="AH99" s="732"/>
      <c r="AI99" s="732"/>
      <c r="AJ99" s="732"/>
      <c r="AK99" s="732"/>
      <c r="AL99" s="732"/>
      <c r="AM99" s="732"/>
      <c r="AN99" s="732"/>
      <c r="AO99" s="732"/>
      <c r="AP99" s="732"/>
      <c r="AQ99" s="732"/>
      <c r="AR99" s="732"/>
      <c r="AS99" s="732"/>
      <c r="AT99" s="732"/>
      <c r="AU99" s="732"/>
      <c r="AV99" s="732"/>
      <c r="AW99" s="732"/>
      <c r="AX99" s="732"/>
      <c r="AY99" s="732"/>
    </row>
    <row r="100" spans="1:74" s="70" customFormat="1" ht="51" customHeight="1">
      <c r="A100" s="109" t="s">
        <v>1751</v>
      </c>
      <c r="B100" s="205" t="s">
        <v>1752</v>
      </c>
      <c r="C100" s="111" t="s">
        <v>1579</v>
      </c>
      <c r="D100" s="111" t="s">
        <v>27</v>
      </c>
      <c r="E100" s="378" t="s">
        <v>1753</v>
      </c>
      <c r="F100" s="379">
        <v>895.4</v>
      </c>
      <c r="G100" s="113"/>
      <c r="H100" s="113">
        <v>0</v>
      </c>
      <c r="I100" s="138" t="s">
        <v>98</v>
      </c>
      <c r="J100" s="113"/>
      <c r="K100" s="113"/>
      <c r="L100" s="138"/>
      <c r="M100" s="115">
        <f t="shared" ref="M100:M106" si="17">F100+G100+H100+J100+K100</f>
        <v>895.4</v>
      </c>
      <c r="N100" s="41">
        <v>32953</v>
      </c>
      <c r="O100" s="113"/>
      <c r="P100" s="41">
        <v>25946</v>
      </c>
      <c r="Q100" s="138" t="s">
        <v>98</v>
      </c>
      <c r="R100" s="113"/>
      <c r="S100" s="113"/>
      <c r="T100" s="138"/>
      <c r="U100" s="118">
        <f t="shared" ref="U100:U106" si="18">N100+O100+P100+R100+S100</f>
        <v>58899</v>
      </c>
      <c r="V100" s="145"/>
      <c r="W100" s="113"/>
      <c r="X100" s="41"/>
      <c r="Y100" s="138"/>
      <c r="Z100" s="113"/>
      <c r="AA100" s="113"/>
      <c r="AB100" s="138"/>
      <c r="AC100" s="118">
        <f t="shared" ref="AC100:AC106" si="19">V100+W100+X100+Z100+AA100</f>
        <v>0</v>
      </c>
      <c r="AD100" s="145"/>
      <c r="AE100" s="113"/>
      <c r="AF100" s="41"/>
      <c r="AG100" s="138"/>
      <c r="AH100" s="113"/>
      <c r="AI100" s="113"/>
      <c r="AJ100" s="138"/>
      <c r="AK100" s="118">
        <f t="shared" ref="AK100:AK106" si="20">AD100+AE100+AF100+AH100+AI100</f>
        <v>0</v>
      </c>
      <c r="AL100" s="145"/>
      <c r="AM100" s="113"/>
      <c r="AN100" s="41"/>
      <c r="AO100" s="138"/>
      <c r="AP100" s="113"/>
      <c r="AQ100" s="113"/>
      <c r="AR100" s="138"/>
      <c r="AS100" s="118">
        <f t="shared" ref="AS100:AS106" si="21">AL100+AM100+AN100+AP100+AQ100</f>
        <v>0</v>
      </c>
      <c r="AT100" s="116">
        <f t="shared" si="16"/>
        <v>59794.400000000001</v>
      </c>
      <c r="AU100" s="365" t="s">
        <v>1754</v>
      </c>
      <c r="AV100" s="135" t="s">
        <v>196</v>
      </c>
      <c r="AW100" s="111" t="s">
        <v>32</v>
      </c>
      <c r="AX100" s="142" t="s">
        <v>33</v>
      </c>
      <c r="AY100" s="137" t="s">
        <v>183</v>
      </c>
    </row>
    <row r="101" spans="1:74" s="70" customFormat="1" ht="51" customHeight="1">
      <c r="A101" s="109" t="s">
        <v>1755</v>
      </c>
      <c r="B101" s="205" t="s">
        <v>1756</v>
      </c>
      <c r="C101" s="111" t="s">
        <v>1528</v>
      </c>
      <c r="D101" s="111" t="s">
        <v>27</v>
      </c>
      <c r="E101" s="378" t="s">
        <v>1757</v>
      </c>
      <c r="F101" s="113">
        <v>399900.57</v>
      </c>
      <c r="G101" s="113"/>
      <c r="H101" s="113"/>
      <c r="I101" s="138"/>
      <c r="J101" s="113"/>
      <c r="K101" s="113"/>
      <c r="L101" s="138"/>
      <c r="M101" s="115">
        <f t="shared" si="17"/>
        <v>399900.57</v>
      </c>
      <c r="N101" s="180">
        <v>163428</v>
      </c>
      <c r="O101" s="113"/>
      <c r="P101" s="113"/>
      <c r="Q101" s="138"/>
      <c r="R101" s="113"/>
      <c r="S101" s="113"/>
      <c r="T101" s="138"/>
      <c r="U101" s="118">
        <f t="shared" si="18"/>
        <v>163428</v>
      </c>
      <c r="V101" s="145"/>
      <c r="W101" s="113"/>
      <c r="X101" s="113"/>
      <c r="Y101" s="138"/>
      <c r="Z101" s="113"/>
      <c r="AA101" s="113"/>
      <c r="AB101" s="138"/>
      <c r="AC101" s="118">
        <f t="shared" si="19"/>
        <v>0</v>
      </c>
      <c r="AD101" s="145"/>
      <c r="AE101" s="113"/>
      <c r="AF101" s="113"/>
      <c r="AG101" s="138"/>
      <c r="AH101" s="113"/>
      <c r="AI101" s="113"/>
      <c r="AJ101" s="138"/>
      <c r="AK101" s="118">
        <f t="shared" si="20"/>
        <v>0</v>
      </c>
      <c r="AL101" s="145"/>
      <c r="AM101" s="113"/>
      <c r="AN101" s="113"/>
      <c r="AO101" s="138"/>
      <c r="AP101" s="113"/>
      <c r="AQ101" s="113"/>
      <c r="AR101" s="138"/>
      <c r="AS101" s="118">
        <f t="shared" si="21"/>
        <v>0</v>
      </c>
      <c r="AT101" s="116">
        <f t="shared" si="16"/>
        <v>563328.57000000007</v>
      </c>
      <c r="AU101" s="363" t="s">
        <v>1758</v>
      </c>
      <c r="AV101" s="135" t="s">
        <v>196</v>
      </c>
      <c r="AW101" s="111" t="s">
        <v>1518</v>
      </c>
      <c r="AX101" s="142" t="s">
        <v>33</v>
      </c>
      <c r="AY101" s="137" t="s">
        <v>183</v>
      </c>
    </row>
    <row r="102" spans="1:74" s="70" customFormat="1" ht="82.7" customHeight="1">
      <c r="A102" s="109" t="s">
        <v>1759</v>
      </c>
      <c r="B102" s="205" t="s">
        <v>1760</v>
      </c>
      <c r="C102" s="111" t="s">
        <v>1511</v>
      </c>
      <c r="D102" s="111" t="s">
        <v>27</v>
      </c>
      <c r="E102" s="378" t="s">
        <v>1761</v>
      </c>
      <c r="F102" s="113">
        <v>761092.5199999999</v>
      </c>
      <c r="G102" s="113"/>
      <c r="H102" s="113"/>
      <c r="I102" s="138"/>
      <c r="J102" s="113"/>
      <c r="K102" s="113"/>
      <c r="L102" s="138"/>
      <c r="M102" s="115">
        <f t="shared" si="17"/>
        <v>761092.5199999999</v>
      </c>
      <c r="N102" s="113"/>
      <c r="O102" s="113"/>
      <c r="P102" s="113"/>
      <c r="Q102" s="138"/>
      <c r="R102" s="113"/>
      <c r="S102" s="113"/>
      <c r="T102" s="138"/>
      <c r="U102" s="118">
        <f t="shared" si="18"/>
        <v>0</v>
      </c>
      <c r="V102" s="145"/>
      <c r="W102" s="113"/>
      <c r="X102" s="113"/>
      <c r="Y102" s="138"/>
      <c r="Z102" s="113"/>
      <c r="AA102" s="113"/>
      <c r="AB102" s="138"/>
      <c r="AC102" s="118">
        <f t="shared" si="19"/>
        <v>0</v>
      </c>
      <c r="AD102" s="145"/>
      <c r="AE102" s="113"/>
      <c r="AF102" s="113"/>
      <c r="AG102" s="138"/>
      <c r="AH102" s="113"/>
      <c r="AI102" s="113"/>
      <c r="AJ102" s="138"/>
      <c r="AK102" s="118">
        <f t="shared" si="20"/>
        <v>0</v>
      </c>
      <c r="AL102" s="145"/>
      <c r="AM102" s="113"/>
      <c r="AN102" s="113"/>
      <c r="AO102" s="138"/>
      <c r="AP102" s="113"/>
      <c r="AQ102" s="113"/>
      <c r="AR102" s="138"/>
      <c r="AS102" s="118">
        <f t="shared" si="21"/>
        <v>0</v>
      </c>
      <c r="AT102" s="116">
        <f t="shared" si="16"/>
        <v>761092.5199999999</v>
      </c>
      <c r="AU102" s="363" t="s">
        <v>1762</v>
      </c>
      <c r="AV102" s="135" t="s">
        <v>196</v>
      </c>
      <c r="AW102" s="111" t="s">
        <v>1518</v>
      </c>
      <c r="AX102" s="142" t="s">
        <v>33</v>
      </c>
      <c r="AY102" s="137" t="s">
        <v>183</v>
      </c>
    </row>
    <row r="103" spans="1:74" s="70" customFormat="1" ht="84.95" customHeight="1">
      <c r="A103" s="109" t="s">
        <v>1763</v>
      </c>
      <c r="B103" s="205" t="s">
        <v>1764</v>
      </c>
      <c r="C103" s="111" t="s">
        <v>1511</v>
      </c>
      <c r="D103" s="111" t="s">
        <v>27</v>
      </c>
      <c r="E103" s="378" t="s">
        <v>1761</v>
      </c>
      <c r="F103" s="113"/>
      <c r="G103" s="113"/>
      <c r="H103" s="113"/>
      <c r="I103" s="138"/>
      <c r="J103" s="113"/>
      <c r="K103" s="113"/>
      <c r="L103" s="138"/>
      <c r="M103" s="115">
        <f t="shared" si="17"/>
        <v>0</v>
      </c>
      <c r="N103" s="113">
        <v>564275.02</v>
      </c>
      <c r="O103" s="113"/>
      <c r="P103" s="113"/>
      <c r="Q103" s="138"/>
      <c r="R103" s="113"/>
      <c r="S103" s="113"/>
      <c r="T103" s="138"/>
      <c r="U103" s="118">
        <f t="shared" si="18"/>
        <v>564275.02</v>
      </c>
      <c r="V103" s="145"/>
      <c r="W103" s="113"/>
      <c r="X103" s="113"/>
      <c r="Y103" s="138"/>
      <c r="Z103" s="113"/>
      <c r="AA103" s="113"/>
      <c r="AB103" s="138"/>
      <c r="AC103" s="118">
        <f t="shared" si="19"/>
        <v>0</v>
      </c>
      <c r="AD103" s="145"/>
      <c r="AE103" s="113"/>
      <c r="AF103" s="113"/>
      <c r="AG103" s="138"/>
      <c r="AH103" s="113"/>
      <c r="AI103" s="113"/>
      <c r="AJ103" s="138"/>
      <c r="AK103" s="118">
        <f t="shared" si="20"/>
        <v>0</v>
      </c>
      <c r="AL103" s="145"/>
      <c r="AM103" s="113"/>
      <c r="AN103" s="113"/>
      <c r="AO103" s="138"/>
      <c r="AP103" s="113"/>
      <c r="AQ103" s="113"/>
      <c r="AR103" s="138"/>
      <c r="AS103" s="118">
        <f t="shared" si="21"/>
        <v>0</v>
      </c>
      <c r="AT103" s="116">
        <f t="shared" si="16"/>
        <v>564275.02</v>
      </c>
      <c r="AU103" s="363" t="s">
        <v>1765</v>
      </c>
      <c r="AV103" s="135" t="s">
        <v>204</v>
      </c>
      <c r="AW103" s="111" t="s">
        <v>1518</v>
      </c>
      <c r="AX103" s="142" t="s">
        <v>33</v>
      </c>
      <c r="AY103" s="137" t="s">
        <v>183</v>
      </c>
    </row>
    <row r="104" spans="1:74" s="70" customFormat="1" ht="51" customHeight="1">
      <c r="A104" s="109" t="s">
        <v>1766</v>
      </c>
      <c r="B104" s="205" t="s">
        <v>1767</v>
      </c>
      <c r="C104" s="111" t="s">
        <v>1500</v>
      </c>
      <c r="D104" s="111" t="s">
        <v>27</v>
      </c>
      <c r="E104" s="112" t="s">
        <v>1501</v>
      </c>
      <c r="F104" s="113">
        <v>1500</v>
      </c>
      <c r="G104" s="113"/>
      <c r="H104" s="113"/>
      <c r="I104" s="138"/>
      <c r="J104" s="113"/>
      <c r="K104" s="113"/>
      <c r="L104" s="138"/>
      <c r="M104" s="115">
        <f t="shared" si="17"/>
        <v>1500</v>
      </c>
      <c r="N104" s="113"/>
      <c r="O104" s="113"/>
      <c r="P104" s="113"/>
      <c r="Q104" s="138"/>
      <c r="R104" s="113"/>
      <c r="S104" s="113"/>
      <c r="T104" s="138"/>
      <c r="U104" s="118">
        <f t="shared" si="18"/>
        <v>0</v>
      </c>
      <c r="V104" s="145"/>
      <c r="W104" s="113"/>
      <c r="X104" s="113"/>
      <c r="Y104" s="138"/>
      <c r="Z104" s="113"/>
      <c r="AA104" s="113"/>
      <c r="AB104" s="138"/>
      <c r="AC104" s="118">
        <f t="shared" si="19"/>
        <v>0</v>
      </c>
      <c r="AD104" s="145"/>
      <c r="AE104" s="113"/>
      <c r="AF104" s="113"/>
      <c r="AG104" s="138"/>
      <c r="AH104" s="113"/>
      <c r="AI104" s="113"/>
      <c r="AJ104" s="138"/>
      <c r="AK104" s="118">
        <f t="shared" si="20"/>
        <v>0</v>
      </c>
      <c r="AL104" s="145"/>
      <c r="AM104" s="113"/>
      <c r="AN104" s="113"/>
      <c r="AO104" s="138"/>
      <c r="AP104" s="113"/>
      <c r="AQ104" s="113"/>
      <c r="AR104" s="138"/>
      <c r="AS104" s="118">
        <f t="shared" si="21"/>
        <v>0</v>
      </c>
      <c r="AT104" s="116">
        <f t="shared" si="16"/>
        <v>1500</v>
      </c>
      <c r="AU104" s="363" t="s">
        <v>1768</v>
      </c>
      <c r="AV104" s="135" t="s">
        <v>196</v>
      </c>
      <c r="AW104" s="111" t="s">
        <v>1503</v>
      </c>
      <c r="AX104" s="142" t="s">
        <v>33</v>
      </c>
      <c r="AY104" s="137" t="s">
        <v>183</v>
      </c>
    </row>
    <row r="105" spans="1:74" s="70" customFormat="1" ht="51" customHeight="1">
      <c r="A105" s="109" t="s">
        <v>1769</v>
      </c>
      <c r="B105" s="205" t="s">
        <v>1770</v>
      </c>
      <c r="C105" s="111" t="s">
        <v>1506</v>
      </c>
      <c r="D105" s="111" t="s">
        <v>27</v>
      </c>
      <c r="E105" s="367" t="s">
        <v>1580</v>
      </c>
      <c r="F105" s="113">
        <v>32390</v>
      </c>
      <c r="G105" s="113"/>
      <c r="H105" s="113"/>
      <c r="I105" s="138"/>
      <c r="J105" s="113"/>
      <c r="K105" s="113"/>
      <c r="L105" s="138"/>
      <c r="M105" s="115">
        <f t="shared" si="17"/>
        <v>32390</v>
      </c>
      <c r="N105" s="113"/>
      <c r="O105" s="113"/>
      <c r="P105" s="113"/>
      <c r="Q105" s="138"/>
      <c r="R105" s="113"/>
      <c r="S105" s="113"/>
      <c r="T105" s="138"/>
      <c r="U105" s="118">
        <f t="shared" si="18"/>
        <v>0</v>
      </c>
      <c r="V105" s="145"/>
      <c r="W105" s="113"/>
      <c r="X105" s="113"/>
      <c r="Y105" s="138"/>
      <c r="Z105" s="113"/>
      <c r="AA105" s="113"/>
      <c r="AB105" s="138"/>
      <c r="AC105" s="118">
        <f t="shared" si="19"/>
        <v>0</v>
      </c>
      <c r="AD105" s="145"/>
      <c r="AE105" s="113"/>
      <c r="AF105" s="113"/>
      <c r="AG105" s="138"/>
      <c r="AH105" s="113"/>
      <c r="AI105" s="113"/>
      <c r="AJ105" s="138"/>
      <c r="AK105" s="118">
        <f t="shared" si="20"/>
        <v>0</v>
      </c>
      <c r="AL105" s="145"/>
      <c r="AM105" s="113"/>
      <c r="AN105" s="113"/>
      <c r="AO105" s="138"/>
      <c r="AP105" s="113"/>
      <c r="AQ105" s="113"/>
      <c r="AR105" s="138"/>
      <c r="AS105" s="118">
        <f t="shared" si="21"/>
        <v>0</v>
      </c>
      <c r="AT105" s="116">
        <f t="shared" si="16"/>
        <v>32390</v>
      </c>
      <c r="AU105" s="363" t="s">
        <v>1771</v>
      </c>
      <c r="AV105" s="136">
        <v>2021</v>
      </c>
      <c r="AW105" s="111" t="s">
        <v>1518</v>
      </c>
      <c r="AX105" s="202"/>
      <c r="AY105" s="202"/>
    </row>
    <row r="106" spans="1:74" s="70" customFormat="1" ht="51" customHeight="1">
      <c r="A106" s="380" t="s">
        <v>1772</v>
      </c>
      <c r="B106" s="182" t="s">
        <v>1773</v>
      </c>
      <c r="C106" s="111" t="s">
        <v>1500</v>
      </c>
      <c r="D106" s="111" t="s">
        <v>37</v>
      </c>
      <c r="E106" s="112" t="s">
        <v>1774</v>
      </c>
      <c r="F106" s="113"/>
      <c r="G106" s="113"/>
      <c r="H106" s="113"/>
      <c r="I106" s="138"/>
      <c r="J106" s="113"/>
      <c r="K106" s="113"/>
      <c r="L106" s="138"/>
      <c r="M106" s="115">
        <f t="shared" si="17"/>
        <v>0</v>
      </c>
      <c r="N106" s="113">
        <v>15000</v>
      </c>
      <c r="O106" s="113"/>
      <c r="P106" s="113"/>
      <c r="Q106" s="138"/>
      <c r="R106" s="113"/>
      <c r="S106" s="113"/>
      <c r="T106" s="138"/>
      <c r="U106" s="118">
        <f t="shared" si="18"/>
        <v>15000</v>
      </c>
      <c r="V106" s="145">
        <v>15000</v>
      </c>
      <c r="W106" s="113"/>
      <c r="X106" s="113"/>
      <c r="Y106" s="138"/>
      <c r="Z106" s="113"/>
      <c r="AA106" s="113"/>
      <c r="AB106" s="138"/>
      <c r="AC106" s="118">
        <f t="shared" si="19"/>
        <v>15000</v>
      </c>
      <c r="AD106" s="145">
        <v>15000</v>
      </c>
      <c r="AE106" s="113"/>
      <c r="AF106" s="113"/>
      <c r="AG106" s="138"/>
      <c r="AH106" s="113"/>
      <c r="AI106" s="113"/>
      <c r="AJ106" s="138"/>
      <c r="AK106" s="118">
        <f t="shared" si="20"/>
        <v>15000</v>
      </c>
      <c r="AL106" s="145"/>
      <c r="AM106" s="113"/>
      <c r="AN106" s="113"/>
      <c r="AO106" s="138"/>
      <c r="AP106" s="113"/>
      <c r="AQ106" s="113"/>
      <c r="AR106" s="138"/>
      <c r="AS106" s="118">
        <f t="shared" si="21"/>
        <v>0</v>
      </c>
      <c r="AT106" s="116">
        <f t="shared" si="16"/>
        <v>45000</v>
      </c>
      <c r="AU106" s="176" t="s">
        <v>1775</v>
      </c>
      <c r="AV106" s="135" t="s">
        <v>158</v>
      </c>
      <c r="AW106" s="111" t="s">
        <v>32</v>
      </c>
      <c r="AX106" s="202"/>
      <c r="AY106" s="202"/>
    </row>
    <row r="107" spans="1:74" s="237" customFormat="1" ht="15">
      <c r="A107" s="736" t="s">
        <v>697</v>
      </c>
      <c r="B107" s="736"/>
      <c r="C107" s="736"/>
      <c r="D107" s="736"/>
      <c r="E107" s="736"/>
      <c r="F107" s="736"/>
      <c r="G107" s="736"/>
      <c r="H107" s="736"/>
      <c r="I107" s="736"/>
      <c r="J107" s="736"/>
      <c r="K107" s="736"/>
      <c r="L107" s="736"/>
      <c r="M107" s="736"/>
      <c r="N107" s="736"/>
      <c r="O107" s="736"/>
      <c r="P107" s="736"/>
      <c r="Q107" s="736"/>
      <c r="R107" s="736"/>
      <c r="S107" s="736"/>
      <c r="T107" s="736"/>
      <c r="U107" s="736"/>
      <c r="V107" s="736"/>
      <c r="W107" s="736"/>
      <c r="X107" s="736"/>
      <c r="Y107" s="736"/>
      <c r="Z107" s="736"/>
      <c r="AA107" s="736"/>
      <c r="AB107" s="736"/>
      <c r="AC107" s="736"/>
      <c r="AD107" s="736"/>
      <c r="AE107" s="736"/>
      <c r="AF107" s="736"/>
      <c r="AG107" s="736"/>
      <c r="AH107" s="736"/>
      <c r="AI107" s="736"/>
      <c r="AJ107" s="736"/>
      <c r="AK107" s="736"/>
      <c r="AL107" s="736"/>
      <c r="AM107" s="736"/>
      <c r="AN107" s="736"/>
      <c r="AO107" s="736"/>
      <c r="AP107" s="736"/>
      <c r="AQ107" s="736"/>
      <c r="AR107" s="736"/>
      <c r="AS107" s="736"/>
      <c r="AT107" s="736"/>
      <c r="AU107" s="736"/>
      <c r="AV107" s="736"/>
      <c r="AW107" s="736"/>
      <c r="AX107" s="736"/>
      <c r="AY107" s="736"/>
    </row>
    <row r="108" spans="1:74" s="70" customFormat="1" ht="164.65" customHeight="1">
      <c r="A108" s="231" t="s">
        <v>1776</v>
      </c>
      <c r="B108" s="232" t="s">
        <v>1777</v>
      </c>
      <c r="C108" s="111" t="s">
        <v>1500</v>
      </c>
      <c r="D108" s="299" t="s">
        <v>37</v>
      </c>
      <c r="E108" s="175" t="s">
        <v>173</v>
      </c>
      <c r="F108" s="234"/>
      <c r="G108" s="234"/>
      <c r="H108" s="235"/>
      <c r="I108" s="236"/>
      <c r="J108" s="138"/>
      <c r="K108" s="138"/>
      <c r="L108" s="138"/>
      <c r="M108" s="184"/>
      <c r="N108" s="507">
        <v>4598</v>
      </c>
      <c r="O108" s="507"/>
      <c r="P108" s="507"/>
      <c r="Q108" s="508"/>
      <c r="R108" s="507"/>
      <c r="S108" s="507"/>
      <c r="T108" s="507"/>
      <c r="U108" s="509">
        <f>N108+P108+R108+S108</f>
        <v>4598</v>
      </c>
      <c r="V108" s="510">
        <v>44875</v>
      </c>
      <c r="W108" s="244"/>
      <c r="X108" s="244">
        <f>1800+7200</f>
        <v>9000</v>
      </c>
      <c r="Y108" s="169"/>
      <c r="Z108" s="244"/>
      <c r="AA108" s="244"/>
      <c r="AB108" s="244"/>
      <c r="AC108" s="511">
        <f>V108+W108+X108+Z108+AA108</f>
        <v>53875</v>
      </c>
      <c r="AD108" s="510"/>
      <c r="AE108" s="114"/>
      <c r="AF108" s="114"/>
      <c r="AG108" s="268"/>
      <c r="AH108" s="114"/>
      <c r="AI108" s="114"/>
      <c r="AJ108" s="114"/>
      <c r="AK108" s="381">
        <f>AD108+AE108+AF108+AH108+AI108</f>
        <v>0</v>
      </c>
      <c r="AL108" s="510"/>
      <c r="AM108" s="114"/>
      <c r="AN108" s="114"/>
      <c r="AO108" s="268"/>
      <c r="AP108" s="114"/>
      <c r="AQ108" s="114"/>
      <c r="AR108" s="114"/>
      <c r="AS108" s="381">
        <f>AL108+AM108+AN108+AP108+AQ108</f>
        <v>0</v>
      </c>
      <c r="AT108" s="116">
        <f t="shared" si="16"/>
        <v>58473</v>
      </c>
      <c r="AU108" s="267" t="s">
        <v>1778</v>
      </c>
      <c r="AV108" s="119" t="s">
        <v>158</v>
      </c>
      <c r="AW108" s="125" t="s">
        <v>32</v>
      </c>
      <c r="AX108" s="269"/>
      <c r="AY108" s="269"/>
    </row>
    <row r="109" spans="1:74" s="237" customFormat="1" ht="15">
      <c r="A109" s="342"/>
      <c r="B109" s="343"/>
      <c r="C109" s="343"/>
      <c r="D109" s="749" t="s">
        <v>1779</v>
      </c>
      <c r="E109" s="749"/>
      <c r="F109" s="749"/>
      <c r="G109" s="749"/>
      <c r="H109" s="749"/>
      <c r="I109" s="749"/>
      <c r="J109" s="749"/>
      <c r="K109" s="749"/>
      <c r="L109" s="749"/>
      <c r="M109" s="749"/>
      <c r="N109" s="749"/>
      <c r="O109" s="749"/>
      <c r="P109" s="749"/>
      <c r="Q109" s="749"/>
      <c r="R109" s="749"/>
      <c r="S109" s="749"/>
      <c r="T109" s="749"/>
      <c r="U109" s="749"/>
      <c r="V109" s="749"/>
      <c r="W109" s="749"/>
      <c r="X109" s="749"/>
      <c r="Y109" s="749"/>
      <c r="Z109" s="749"/>
      <c r="AA109" s="749"/>
      <c r="AB109" s="749"/>
      <c r="AC109" s="749"/>
      <c r="AD109" s="749"/>
      <c r="AE109" s="749"/>
      <c r="AF109" s="749"/>
      <c r="AG109" s="749"/>
      <c r="AH109" s="749"/>
      <c r="AI109" s="749"/>
      <c r="AJ109" s="749"/>
      <c r="AK109" s="749"/>
      <c r="AL109" s="749"/>
      <c r="AM109" s="749"/>
      <c r="AN109" s="749"/>
      <c r="AO109" s="749"/>
      <c r="AP109" s="749"/>
      <c r="AQ109" s="749"/>
      <c r="AR109" s="749"/>
      <c r="AS109" s="749"/>
      <c r="AT109" s="749"/>
      <c r="AU109" s="749"/>
      <c r="AV109" s="749"/>
      <c r="AW109" s="749"/>
      <c r="AX109" s="749"/>
      <c r="AY109" s="749"/>
    </row>
    <row r="110" spans="1:74" s="70" customFormat="1" ht="164.65" customHeight="1">
      <c r="A110" s="231" t="s">
        <v>1780</v>
      </c>
      <c r="B110" s="232" t="s">
        <v>1781</v>
      </c>
      <c r="C110" s="111" t="s">
        <v>1500</v>
      </c>
      <c r="D110" s="203" t="s">
        <v>37</v>
      </c>
      <c r="E110" s="112" t="s">
        <v>1501</v>
      </c>
      <c r="F110" s="234"/>
      <c r="G110" s="234"/>
      <c r="H110" s="235"/>
      <c r="I110" s="236"/>
      <c r="J110" s="138"/>
      <c r="K110" s="138"/>
      <c r="L110" s="138"/>
      <c r="M110" s="184"/>
      <c r="N110" s="138"/>
      <c r="O110" s="138"/>
      <c r="P110" s="138"/>
      <c r="Q110" s="214"/>
      <c r="R110" s="138"/>
      <c r="S110" s="138"/>
      <c r="T110" s="138"/>
      <c r="U110" s="184">
        <f>N110+P110+R110+S110</f>
        <v>0</v>
      </c>
      <c r="V110" s="353">
        <v>26378</v>
      </c>
      <c r="W110" s="138"/>
      <c r="X110" s="138"/>
      <c r="Y110" s="214"/>
      <c r="Z110" s="138"/>
      <c r="AA110" s="138"/>
      <c r="AB110" s="138"/>
      <c r="AC110" s="184">
        <f>V110+W110+X110+Z110+AA110</f>
        <v>26378</v>
      </c>
      <c r="AD110" s="353"/>
      <c r="AE110" s="138"/>
      <c r="AF110" s="138"/>
      <c r="AG110" s="214"/>
      <c r="AH110" s="138"/>
      <c r="AI110" s="138"/>
      <c r="AJ110" s="138"/>
      <c r="AK110" s="184">
        <f>AD110+AE110+AF110+AH110+AI110</f>
        <v>0</v>
      </c>
      <c r="AL110" s="353"/>
      <c r="AM110" s="138"/>
      <c r="AN110" s="138"/>
      <c r="AO110" s="214"/>
      <c r="AP110" s="138"/>
      <c r="AQ110" s="138"/>
      <c r="AR110" s="138"/>
      <c r="AS110" s="184">
        <f>AL110+AM110+AN110+AP110+AQ110</f>
        <v>0</v>
      </c>
      <c r="AT110" s="116">
        <f t="shared" si="16"/>
        <v>26378</v>
      </c>
      <c r="AU110" s="222" t="s">
        <v>1782</v>
      </c>
      <c r="AV110" s="136">
        <v>2021</v>
      </c>
      <c r="AW110" s="111" t="s">
        <v>32</v>
      </c>
      <c r="AX110" s="141"/>
      <c r="AY110" s="141"/>
    </row>
    <row r="111" spans="1:74" s="237" customFormat="1" ht="15">
      <c r="A111" s="342"/>
      <c r="B111" s="343"/>
      <c r="C111" s="343"/>
      <c r="D111" s="749" t="s">
        <v>1783</v>
      </c>
      <c r="E111" s="749"/>
      <c r="F111" s="749"/>
      <c r="G111" s="749"/>
      <c r="H111" s="749"/>
      <c r="I111" s="749"/>
      <c r="J111" s="749"/>
      <c r="K111" s="749"/>
      <c r="L111" s="749"/>
      <c r="M111" s="749"/>
      <c r="N111" s="749"/>
      <c r="O111" s="749"/>
      <c r="P111" s="749"/>
      <c r="Q111" s="749"/>
      <c r="R111" s="749"/>
      <c r="S111" s="749"/>
      <c r="T111" s="749"/>
      <c r="U111" s="749"/>
      <c r="V111" s="749"/>
      <c r="W111" s="749"/>
      <c r="X111" s="749"/>
      <c r="Y111" s="749"/>
      <c r="Z111" s="749"/>
      <c r="AA111" s="749"/>
      <c r="AB111" s="749"/>
      <c r="AC111" s="749"/>
      <c r="AD111" s="749"/>
      <c r="AE111" s="749"/>
      <c r="AF111" s="749"/>
      <c r="AG111" s="749"/>
      <c r="AH111" s="749"/>
      <c r="AI111" s="749"/>
      <c r="AJ111" s="749"/>
      <c r="AK111" s="749"/>
      <c r="AL111" s="749"/>
      <c r="AM111" s="749"/>
      <c r="AN111" s="749"/>
      <c r="AO111" s="749"/>
      <c r="AP111" s="749"/>
      <c r="AQ111" s="749"/>
      <c r="AR111" s="749"/>
      <c r="AS111" s="749"/>
      <c r="AT111" s="749"/>
      <c r="AU111" s="749"/>
      <c r="AV111" s="749"/>
      <c r="AW111" s="749"/>
      <c r="AX111" s="749"/>
      <c r="AY111" s="749"/>
    </row>
    <row r="112" spans="1:74" s="22" customFormat="1" ht="274.5" customHeight="1">
      <c r="A112" s="382" t="s">
        <v>1784</v>
      </c>
      <c r="B112" s="383" t="s">
        <v>1785</v>
      </c>
      <c r="C112" s="296" t="s">
        <v>1511</v>
      </c>
      <c r="D112" s="138" t="s">
        <v>27</v>
      </c>
      <c r="E112" s="129" t="s">
        <v>1786</v>
      </c>
      <c r="F112" s="113"/>
      <c r="G112" s="113"/>
      <c r="H112" s="138"/>
      <c r="I112" s="214"/>
      <c r="J112" s="138"/>
      <c r="K112" s="138"/>
      <c r="L112" s="138"/>
      <c r="M112" s="184"/>
      <c r="N112" s="138"/>
      <c r="O112" s="138"/>
      <c r="P112" s="138"/>
      <c r="Q112" s="214"/>
      <c r="R112" s="138"/>
      <c r="S112" s="138"/>
      <c r="T112" s="138"/>
      <c r="U112" s="184"/>
      <c r="V112" s="353"/>
      <c r="W112" s="138"/>
      <c r="X112" s="138"/>
      <c r="Y112" s="214"/>
      <c r="Z112" s="138"/>
      <c r="AA112" s="138"/>
      <c r="AB112" s="138"/>
      <c r="AC112" s="184">
        <f>V112+W112+X112+Z112+AA112</f>
        <v>0</v>
      </c>
      <c r="AD112" s="353"/>
      <c r="AE112" s="138"/>
      <c r="AF112" s="138"/>
      <c r="AG112" s="214"/>
      <c r="AH112" s="138"/>
      <c r="AI112" s="138"/>
      <c r="AJ112" s="138"/>
      <c r="AK112" s="184">
        <f>AD112+AE112+AF112+AH112+AI112</f>
        <v>0</v>
      </c>
      <c r="AL112" s="353"/>
      <c r="AM112" s="138"/>
      <c r="AN112" s="138"/>
      <c r="AO112" s="214"/>
      <c r="AP112" s="138"/>
      <c r="AQ112" s="138"/>
      <c r="AR112" s="138"/>
      <c r="AS112" s="184">
        <f>AL112+AM112+AN112+AP112+AQ112</f>
        <v>0</v>
      </c>
      <c r="AT112" s="116">
        <f t="shared" si="16"/>
        <v>0</v>
      </c>
      <c r="AU112" s="222" t="s">
        <v>1787</v>
      </c>
      <c r="AV112" s="135" t="s">
        <v>932</v>
      </c>
      <c r="AW112" s="111" t="s">
        <v>32</v>
      </c>
      <c r="AX112" s="141"/>
      <c r="AY112" s="141"/>
      <c r="BA112" s="3"/>
      <c r="BB112" s="3"/>
      <c r="BC112" s="3"/>
      <c r="BD112" s="3"/>
      <c r="BE112" s="3"/>
      <c r="BF112" s="3"/>
      <c r="BG112" s="3"/>
      <c r="BH112" s="3"/>
      <c r="BI112" s="3"/>
      <c r="BJ112" s="3"/>
      <c r="BK112" s="3"/>
      <c r="BL112" s="3"/>
      <c r="BM112" s="3"/>
      <c r="BN112" s="3"/>
      <c r="BO112" s="3"/>
      <c r="BP112" s="3"/>
      <c r="BQ112" s="3"/>
      <c r="BR112" s="3"/>
      <c r="BS112" s="3"/>
      <c r="BT112" s="3"/>
      <c r="BU112" s="3"/>
      <c r="BV112" s="3"/>
    </row>
    <row r="113" spans="1:74" ht="18" customHeight="1">
      <c r="A113" s="761" t="s">
        <v>749</v>
      </c>
      <c r="B113" s="761"/>
      <c r="C113" s="761"/>
      <c r="D113" s="761"/>
      <c r="E113" s="761"/>
      <c r="F113" s="761"/>
      <c r="G113" s="761"/>
      <c r="H113" s="761"/>
      <c r="I113" s="761"/>
      <c r="J113" s="761"/>
      <c r="K113" s="761"/>
      <c r="L113" s="761"/>
      <c r="M113" s="761"/>
      <c r="N113" s="761"/>
      <c r="O113" s="761"/>
      <c r="P113" s="761"/>
      <c r="Q113" s="761"/>
      <c r="R113" s="761"/>
      <c r="S113" s="761"/>
      <c r="T113" s="761"/>
      <c r="U113" s="761"/>
      <c r="V113" s="761"/>
      <c r="W113" s="761"/>
      <c r="X113" s="761"/>
      <c r="Y113" s="761"/>
      <c r="Z113" s="761"/>
      <c r="AA113" s="761"/>
      <c r="AB113" s="761"/>
      <c r="AC113" s="761"/>
      <c r="AD113" s="761"/>
      <c r="AE113" s="761"/>
      <c r="AF113" s="761"/>
      <c r="AG113" s="761"/>
      <c r="AH113" s="761"/>
      <c r="AI113" s="761"/>
      <c r="AJ113" s="761"/>
      <c r="AK113" s="761"/>
      <c r="AL113" s="761"/>
      <c r="AM113" s="761"/>
      <c r="AN113" s="761"/>
      <c r="AO113" s="761"/>
      <c r="AP113" s="761"/>
      <c r="AQ113" s="761"/>
      <c r="AR113" s="761"/>
      <c r="AS113" s="761"/>
      <c r="AT113" s="761"/>
      <c r="AU113" s="761"/>
      <c r="AV113" s="761"/>
      <c r="AW113" s="761"/>
      <c r="AX113" s="761"/>
      <c r="AY113" s="761"/>
    </row>
    <row r="114" spans="1:74" ht="240.6" customHeight="1">
      <c r="A114" s="370" t="s">
        <v>1788</v>
      </c>
      <c r="B114" s="182" t="s">
        <v>1789</v>
      </c>
      <c r="C114" s="296" t="s">
        <v>1528</v>
      </c>
      <c r="D114" s="296" t="s">
        <v>37</v>
      </c>
      <c r="E114" s="371" t="s">
        <v>1655</v>
      </c>
      <c r="F114" s="372"/>
      <c r="G114" s="372"/>
      <c r="H114" s="372"/>
      <c r="I114" s="373"/>
      <c r="J114" s="372"/>
      <c r="K114" s="372"/>
      <c r="L114" s="373"/>
      <c r="M114" s="115">
        <f>F114+G114+H114+J114+K114</f>
        <v>0</v>
      </c>
      <c r="N114" s="374">
        <v>0</v>
      </c>
      <c r="O114" s="372"/>
      <c r="P114" s="372"/>
      <c r="Q114" s="373"/>
      <c r="R114" s="372"/>
      <c r="S114" s="372"/>
      <c r="T114" s="373"/>
      <c r="U114" s="118">
        <f>N114+O114+P114+R114+S114</f>
        <v>0</v>
      </c>
      <c r="V114" s="374">
        <v>231440</v>
      </c>
      <c r="W114" s="372"/>
      <c r="X114" s="372"/>
      <c r="Y114" s="373"/>
      <c r="Z114" s="372"/>
      <c r="AA114" s="372"/>
      <c r="AB114" s="373"/>
      <c r="AC114" s="118">
        <f>V114+W114+X114+Z114+AA114</f>
        <v>231440</v>
      </c>
      <c r="AD114" s="145"/>
      <c r="AE114" s="113"/>
      <c r="AF114" s="113"/>
      <c r="AG114" s="138"/>
      <c r="AH114" s="113"/>
      <c r="AI114" s="113"/>
      <c r="AJ114" s="138"/>
      <c r="AK114" s="118">
        <f>AD114+AE114+AF114+AH114+AI114</f>
        <v>0</v>
      </c>
      <c r="AL114" s="145"/>
      <c r="AM114" s="113"/>
      <c r="AN114" s="113"/>
      <c r="AO114" s="138"/>
      <c r="AP114" s="113"/>
      <c r="AQ114" s="113"/>
      <c r="AR114" s="138"/>
      <c r="AS114" s="118">
        <f>AL114+AM114+AN114+AP114+AQ114</f>
        <v>0</v>
      </c>
      <c r="AT114" s="116">
        <f t="shared" si="16"/>
        <v>231440</v>
      </c>
      <c r="AU114" s="375" t="s">
        <v>1790</v>
      </c>
      <c r="AV114" s="376" t="s">
        <v>334</v>
      </c>
      <c r="AW114" s="296" t="s">
        <v>32</v>
      </c>
      <c r="AX114" s="377" t="s">
        <v>33</v>
      </c>
      <c r="AY114" s="377" t="s">
        <v>183</v>
      </c>
    </row>
    <row r="115" spans="1:74" ht="30" customHeight="1" thickBot="1">
      <c r="A115" s="723" t="s">
        <v>745</v>
      </c>
      <c r="B115" s="723"/>
      <c r="C115" s="723"/>
      <c r="D115" s="723"/>
      <c r="E115" s="723"/>
      <c r="F115" s="723"/>
      <c r="G115" s="723"/>
      <c r="H115" s="723"/>
      <c r="I115" s="723"/>
      <c r="J115" s="723"/>
      <c r="K115" s="723"/>
      <c r="L115" s="723"/>
      <c r="M115" s="723"/>
      <c r="N115" s="723"/>
      <c r="O115" s="723"/>
      <c r="P115" s="723"/>
      <c r="Q115" s="723"/>
      <c r="R115" s="723"/>
      <c r="S115" s="723"/>
      <c r="T115" s="723"/>
      <c r="U115" s="723"/>
      <c r="V115" s="723"/>
      <c r="W115" s="723"/>
      <c r="X115" s="723"/>
      <c r="Y115" s="723"/>
      <c r="Z115" s="723"/>
      <c r="AA115" s="723"/>
      <c r="AB115" s="723"/>
      <c r="AC115" s="723"/>
      <c r="AD115" s="723"/>
      <c r="AE115" s="723"/>
      <c r="AF115" s="723"/>
      <c r="AG115" s="723"/>
      <c r="AH115" s="723"/>
      <c r="AI115" s="723"/>
      <c r="AJ115" s="723"/>
      <c r="AK115" s="723"/>
      <c r="AL115" s="723"/>
      <c r="AM115" s="723"/>
      <c r="AN115" s="723"/>
      <c r="AO115" s="723"/>
      <c r="AP115" s="723"/>
      <c r="AQ115" s="723"/>
      <c r="AR115" s="723"/>
      <c r="AS115" s="723"/>
      <c r="AT115" s="723"/>
      <c r="AU115" s="723"/>
      <c r="AV115" s="723"/>
      <c r="AW115" s="723"/>
      <c r="AX115" s="723"/>
      <c r="AY115" s="723"/>
    </row>
    <row r="116" spans="1:74" s="582" customFormat="1" ht="78" customHeight="1">
      <c r="A116" s="576" t="s">
        <v>1962</v>
      </c>
      <c r="B116" s="576" t="s">
        <v>1963</v>
      </c>
      <c r="C116" s="577" t="s">
        <v>1511</v>
      </c>
      <c r="D116" s="210" t="s">
        <v>37</v>
      </c>
      <c r="E116" s="578" t="s">
        <v>1964</v>
      </c>
      <c r="F116" s="579"/>
      <c r="G116" s="579"/>
      <c r="H116" s="579"/>
      <c r="I116" s="576"/>
      <c r="J116" s="579"/>
      <c r="K116" s="579"/>
      <c r="L116" s="576"/>
      <c r="M116" s="579"/>
      <c r="N116" s="579"/>
      <c r="O116" s="579"/>
      <c r="P116" s="579"/>
      <c r="Q116" s="576"/>
      <c r="R116" s="579"/>
      <c r="S116" s="579"/>
      <c r="T116" s="576"/>
      <c r="U116" s="579"/>
      <c r="V116" s="579"/>
      <c r="W116" s="579"/>
      <c r="X116" s="579"/>
      <c r="Y116" s="576"/>
      <c r="Z116" s="579"/>
      <c r="AA116" s="579"/>
      <c r="AB116" s="576"/>
      <c r="AC116" s="579"/>
      <c r="AD116" s="580">
        <v>54472</v>
      </c>
      <c r="AE116" s="580"/>
      <c r="AF116" s="580">
        <v>7200</v>
      </c>
      <c r="AG116" s="576" t="s">
        <v>98</v>
      </c>
      <c r="AH116" s="579"/>
      <c r="AI116" s="579"/>
      <c r="AJ116" s="576"/>
      <c r="AK116" s="581">
        <f>AD116+AE116+AF116+AH116+AI116</f>
        <v>61672</v>
      </c>
      <c r="AL116" s="580"/>
      <c r="AM116" s="580"/>
      <c r="AN116" s="580"/>
      <c r="AO116" s="576"/>
      <c r="AP116" s="579"/>
      <c r="AQ116" s="579"/>
      <c r="AR116" s="576"/>
      <c r="AS116" s="581">
        <f>AL116+AM116+AN116+AP116+AQ116</f>
        <v>0</v>
      </c>
      <c r="AT116" s="116">
        <f t="shared" si="16"/>
        <v>61672</v>
      </c>
      <c r="AU116" s="576" t="s">
        <v>1966</v>
      </c>
      <c r="AV116" s="135" t="s">
        <v>43</v>
      </c>
      <c r="AW116" s="210" t="s">
        <v>32</v>
      </c>
      <c r="AX116" s="576"/>
      <c r="AY116" s="576"/>
    </row>
    <row r="117" spans="1:74" ht="30" customHeight="1">
      <c r="A117" s="723" t="s">
        <v>1980</v>
      </c>
      <c r="B117" s="723"/>
      <c r="C117" s="723"/>
      <c r="D117" s="723"/>
      <c r="E117" s="723"/>
      <c r="F117" s="723"/>
      <c r="G117" s="723"/>
      <c r="H117" s="723"/>
      <c r="I117" s="723"/>
      <c r="J117" s="723"/>
      <c r="K117" s="723"/>
      <c r="L117" s="723"/>
      <c r="M117" s="723"/>
      <c r="N117" s="723"/>
      <c r="O117" s="723"/>
      <c r="P117" s="723"/>
      <c r="Q117" s="723"/>
      <c r="R117" s="723"/>
      <c r="S117" s="723"/>
      <c r="T117" s="723"/>
      <c r="U117" s="723"/>
      <c r="V117" s="723"/>
      <c r="W117" s="723"/>
      <c r="X117" s="723"/>
      <c r="Y117" s="723"/>
      <c r="Z117" s="723"/>
      <c r="AA117" s="723"/>
      <c r="AB117" s="723"/>
      <c r="AC117" s="723"/>
      <c r="AD117" s="723"/>
      <c r="AE117" s="723"/>
      <c r="AF117" s="723"/>
      <c r="AG117" s="723"/>
      <c r="AH117" s="723"/>
      <c r="AI117" s="723"/>
      <c r="AJ117" s="723"/>
      <c r="AK117" s="723"/>
      <c r="AL117" s="723"/>
      <c r="AM117" s="723"/>
      <c r="AN117" s="723"/>
      <c r="AO117" s="723"/>
      <c r="AP117" s="723"/>
      <c r="AQ117" s="723"/>
      <c r="AR117" s="723"/>
      <c r="AS117" s="723"/>
      <c r="AT117" s="723"/>
      <c r="AU117" s="723"/>
      <c r="AV117" s="723"/>
      <c r="AW117" s="723"/>
      <c r="AX117" s="723"/>
      <c r="AY117" s="723"/>
    </row>
    <row r="118" spans="1:74" s="632" customFormat="1" ht="376.5" customHeight="1">
      <c r="A118" s="576" t="s">
        <v>2024</v>
      </c>
      <c r="B118" s="576" t="s">
        <v>2025</v>
      </c>
      <c r="C118" s="639" t="s">
        <v>1500</v>
      </c>
      <c r="D118" s="628" t="s">
        <v>37</v>
      </c>
      <c r="E118" s="629" t="s">
        <v>1658</v>
      </c>
      <c r="F118" s="579"/>
      <c r="G118" s="579"/>
      <c r="H118" s="579"/>
      <c r="I118" s="576"/>
      <c r="J118" s="579"/>
      <c r="K118" s="579"/>
      <c r="L118" s="576"/>
      <c r="M118" s="579"/>
      <c r="N118" s="579"/>
      <c r="O118" s="579"/>
      <c r="P118" s="579"/>
      <c r="Q118" s="576"/>
      <c r="R118" s="579"/>
      <c r="S118" s="579"/>
      <c r="T118" s="576"/>
      <c r="U118" s="579"/>
      <c r="V118" s="579"/>
      <c r="W118" s="579"/>
      <c r="X118" s="579"/>
      <c r="Y118" s="576"/>
      <c r="Z118" s="579"/>
      <c r="AA118" s="579"/>
      <c r="AB118" s="576"/>
      <c r="AC118" s="579"/>
      <c r="AD118" s="580">
        <v>150000</v>
      </c>
      <c r="AE118" s="580"/>
      <c r="AF118" s="580"/>
      <c r="AG118" s="576"/>
      <c r="AH118" s="579"/>
      <c r="AI118" s="579"/>
      <c r="AJ118" s="576"/>
      <c r="AK118" s="630">
        <f>AD118+AE118+AF118+AH118+AI118</f>
        <v>150000</v>
      </c>
      <c r="AL118" s="580"/>
      <c r="AM118" s="580"/>
      <c r="AN118" s="580"/>
      <c r="AO118" s="576"/>
      <c r="AP118" s="579"/>
      <c r="AQ118" s="579"/>
      <c r="AR118" s="576"/>
      <c r="AS118" s="630">
        <f>AL118+AM118+AN118+AP118+AQ118</f>
        <v>0</v>
      </c>
      <c r="AT118" s="116">
        <f t="shared" si="16"/>
        <v>150000</v>
      </c>
      <c r="AU118" s="576" t="s">
        <v>2028</v>
      </c>
      <c r="AV118" s="631" t="s">
        <v>2026</v>
      </c>
      <c r="AW118" s="628" t="s">
        <v>2027</v>
      </c>
      <c r="AX118" s="576"/>
      <c r="AY118" s="576"/>
    </row>
    <row r="119" spans="1:74" s="627" customFormat="1" ht="30" customHeight="1">
      <c r="A119" s="720" t="s">
        <v>2029</v>
      </c>
      <c r="B119" s="720"/>
      <c r="C119" s="720"/>
      <c r="D119" s="720"/>
      <c r="E119" s="720"/>
      <c r="F119" s="720"/>
      <c r="G119" s="720"/>
      <c r="H119" s="720"/>
      <c r="I119" s="720"/>
      <c r="J119" s="720"/>
      <c r="K119" s="720"/>
      <c r="L119" s="720"/>
      <c r="M119" s="720"/>
      <c r="N119" s="720"/>
      <c r="O119" s="720"/>
      <c r="P119" s="720"/>
      <c r="Q119" s="720"/>
      <c r="R119" s="720"/>
      <c r="S119" s="720"/>
      <c r="T119" s="720"/>
      <c r="U119" s="720"/>
      <c r="V119" s="720"/>
      <c r="W119" s="720"/>
      <c r="X119" s="720"/>
      <c r="Y119" s="720"/>
      <c r="Z119" s="720"/>
      <c r="AA119" s="720"/>
      <c r="AB119" s="720"/>
      <c r="AC119" s="720"/>
      <c r="AD119" s="720"/>
      <c r="AE119" s="720"/>
      <c r="AF119" s="720"/>
      <c r="AG119" s="720"/>
      <c r="AH119" s="720"/>
      <c r="AI119" s="720"/>
      <c r="AJ119" s="720"/>
      <c r="AK119" s="720"/>
      <c r="AL119" s="720"/>
      <c r="AM119" s="720"/>
      <c r="AN119" s="720"/>
      <c r="AO119" s="720"/>
      <c r="AP119" s="720"/>
      <c r="AQ119" s="720"/>
      <c r="AR119" s="720"/>
      <c r="AS119" s="720"/>
      <c r="AT119" s="720"/>
      <c r="AU119" s="720"/>
      <c r="AV119" s="720"/>
      <c r="AW119" s="720"/>
      <c r="AX119" s="720"/>
      <c r="AY119" s="720"/>
    </row>
    <row r="120" spans="1:74" s="627" customFormat="1" ht="30" customHeight="1">
      <c r="A120" s="633"/>
      <c r="B120" s="633"/>
      <c r="C120" s="633"/>
      <c r="D120" s="633"/>
      <c r="E120" s="638"/>
      <c r="F120" s="638"/>
      <c r="G120" s="638"/>
      <c r="H120" s="638"/>
      <c r="I120" s="633"/>
      <c r="J120" s="638"/>
      <c r="K120" s="638"/>
      <c r="L120" s="633"/>
      <c r="M120" s="638"/>
      <c r="N120" s="638"/>
      <c r="O120" s="638"/>
      <c r="P120" s="638"/>
      <c r="Q120" s="633"/>
      <c r="R120" s="638"/>
      <c r="S120" s="638"/>
      <c r="T120" s="633"/>
      <c r="U120" s="638"/>
      <c r="V120" s="638"/>
      <c r="W120" s="638"/>
      <c r="X120" s="638"/>
      <c r="Y120" s="633"/>
      <c r="Z120" s="638"/>
      <c r="AA120" s="638"/>
      <c r="AB120" s="633"/>
      <c r="AC120" s="638"/>
      <c r="AD120" s="638"/>
      <c r="AE120" s="638"/>
      <c r="AF120" s="638"/>
      <c r="AG120" s="633"/>
      <c r="AH120" s="638"/>
      <c r="AI120" s="638"/>
      <c r="AJ120" s="633"/>
      <c r="AK120" s="638"/>
      <c r="AL120" s="638"/>
      <c r="AM120" s="638"/>
      <c r="AN120" s="638"/>
      <c r="AO120" s="637"/>
      <c r="AP120" s="638"/>
      <c r="AQ120" s="638"/>
      <c r="AR120" s="637"/>
      <c r="AS120" s="638"/>
      <c r="AT120" s="638"/>
      <c r="AU120" s="633"/>
      <c r="AV120" s="633"/>
      <c r="AW120" s="633"/>
      <c r="AX120" s="633"/>
      <c r="AY120" s="633"/>
    </row>
    <row r="121" spans="1:74" s="557" customFormat="1" ht="303.75" customHeight="1">
      <c r="A121" s="655" t="s">
        <v>2044</v>
      </c>
      <c r="B121" s="656" t="s">
        <v>2043</v>
      </c>
      <c r="C121" s="657" t="s">
        <v>1500</v>
      </c>
      <c r="D121" s="658" t="s">
        <v>37</v>
      </c>
      <c r="E121" s="659" t="s">
        <v>1611</v>
      </c>
      <c r="F121" s="113"/>
      <c r="G121" s="138"/>
      <c r="H121" s="138"/>
      <c r="I121" s="138"/>
      <c r="J121" s="138"/>
      <c r="K121" s="138"/>
      <c r="L121" s="138"/>
      <c r="M121" s="118">
        <f>F121+G121+H121+J121+K121</f>
        <v>0</v>
      </c>
      <c r="N121" s="138"/>
      <c r="O121" s="138"/>
      <c r="P121" s="138"/>
      <c r="Q121" s="138"/>
      <c r="R121" s="138"/>
      <c r="S121" s="138"/>
      <c r="T121" s="138"/>
      <c r="U121" s="118">
        <f>N121+O121+P121+R121+S121</f>
        <v>0</v>
      </c>
      <c r="V121" s="138">
        <v>0</v>
      </c>
      <c r="W121" s="138"/>
      <c r="X121" s="138">
        <v>0</v>
      </c>
      <c r="Y121" s="138"/>
      <c r="Z121" s="138"/>
      <c r="AA121" s="138"/>
      <c r="AB121" s="138"/>
      <c r="AC121" s="118">
        <f>V121+W121+X121+Z121+AA121</f>
        <v>0</v>
      </c>
      <c r="AD121" s="138"/>
      <c r="AE121" s="138"/>
      <c r="AF121" s="138"/>
      <c r="AG121" s="138"/>
      <c r="AH121" s="138"/>
      <c r="AI121" s="138"/>
      <c r="AJ121" s="138"/>
      <c r="AK121" s="118">
        <f>AD121+AE121+AF121+AH121+AI121</f>
        <v>0</v>
      </c>
      <c r="AL121" s="641">
        <v>58563.444000000003</v>
      </c>
      <c r="AM121" s="247"/>
      <c r="AN121" s="641">
        <v>0</v>
      </c>
      <c r="AO121" s="265">
        <v>0</v>
      </c>
      <c r="AP121" s="641">
        <v>331859.516</v>
      </c>
      <c r="AQ121" s="641">
        <v>0</v>
      </c>
      <c r="AR121" s="265">
        <v>0</v>
      </c>
      <c r="AS121" s="247">
        <f>AL121+AM121+AP121</f>
        <v>390422.96</v>
      </c>
      <c r="AT121" s="654">
        <f>AC121+U121+M121+AK121+AK121+AS121</f>
        <v>390422.96</v>
      </c>
      <c r="AU121" s="193" t="s">
        <v>2045</v>
      </c>
      <c r="AV121" s="660" t="s">
        <v>2046</v>
      </c>
      <c r="AW121" s="661" t="s">
        <v>351</v>
      </c>
      <c r="AX121" s="128"/>
      <c r="AY121" s="137"/>
    </row>
    <row r="122" spans="1:74" s="46" customFormat="1" ht="30" customHeight="1">
      <c r="A122" s="733" t="s">
        <v>2051</v>
      </c>
      <c r="B122" s="733"/>
      <c r="C122" s="733"/>
      <c r="D122" s="733"/>
      <c r="E122" s="733"/>
      <c r="F122" s="733"/>
      <c r="G122" s="733"/>
      <c r="H122" s="733"/>
      <c r="I122" s="733"/>
      <c r="J122" s="733"/>
      <c r="K122" s="733"/>
      <c r="L122" s="733"/>
      <c r="M122" s="733"/>
      <c r="N122" s="733"/>
      <c r="O122" s="733"/>
      <c r="P122" s="733"/>
      <c r="Q122" s="733"/>
      <c r="R122" s="733"/>
      <c r="S122" s="733"/>
      <c r="T122" s="733"/>
      <c r="U122" s="733"/>
      <c r="V122" s="733"/>
      <c r="W122" s="733"/>
      <c r="X122" s="733"/>
      <c r="Y122" s="733"/>
      <c r="Z122" s="733"/>
      <c r="AA122" s="733"/>
      <c r="AB122" s="733"/>
      <c r="AC122" s="733"/>
      <c r="AD122" s="733"/>
      <c r="AE122" s="733"/>
      <c r="AF122" s="733"/>
      <c r="AG122" s="733"/>
      <c r="AH122" s="733"/>
      <c r="AI122" s="733"/>
      <c r="AJ122" s="733"/>
      <c r="AK122" s="733"/>
      <c r="AL122" s="733"/>
      <c r="AM122" s="733"/>
      <c r="AN122" s="733"/>
      <c r="AO122" s="733"/>
      <c r="AP122" s="733"/>
      <c r="AQ122" s="733"/>
      <c r="AR122" s="733"/>
      <c r="AS122" s="733"/>
      <c r="AT122" s="733"/>
      <c r="AU122" s="733"/>
      <c r="AV122" s="733"/>
      <c r="AW122" s="733"/>
      <c r="AX122" s="733"/>
      <c r="AY122" s="733"/>
    </row>
    <row r="123" spans="1:74" s="618" customFormat="1" ht="189" customHeight="1">
      <c r="A123" s="534" t="s">
        <v>2059</v>
      </c>
      <c r="B123" s="605" t="s">
        <v>2060</v>
      </c>
      <c r="C123" s="111" t="s">
        <v>1528</v>
      </c>
      <c r="D123" s="111" t="s">
        <v>27</v>
      </c>
      <c r="E123" s="367" t="s">
        <v>1655</v>
      </c>
      <c r="F123" s="214"/>
      <c r="G123" s="214"/>
      <c r="H123" s="214"/>
      <c r="I123" s="214"/>
      <c r="J123" s="214"/>
      <c r="K123" s="214"/>
      <c r="L123" s="214"/>
      <c r="M123" s="663">
        <f>F123+G123+H123+J123</f>
        <v>0</v>
      </c>
      <c r="N123" s="214"/>
      <c r="O123" s="214"/>
      <c r="P123" s="214"/>
      <c r="Q123" s="214"/>
      <c r="R123" s="214"/>
      <c r="S123" s="214"/>
      <c r="T123" s="214"/>
      <c r="U123" s="663">
        <f>N123+O123+P123+R123</f>
        <v>0</v>
      </c>
      <c r="V123" s="214"/>
      <c r="W123" s="214"/>
      <c r="X123" s="214"/>
      <c r="Y123" s="214"/>
      <c r="Z123" s="214"/>
      <c r="AA123" s="214"/>
      <c r="AB123" s="214"/>
      <c r="AC123" s="663">
        <f>V123+W123+X123+Z123</f>
        <v>0</v>
      </c>
      <c r="AD123" s="214"/>
      <c r="AE123" s="664"/>
      <c r="AF123" s="214"/>
      <c r="AG123" s="214"/>
      <c r="AH123" s="214"/>
      <c r="AI123" s="214"/>
      <c r="AJ123" s="665"/>
      <c r="AK123" s="663">
        <f>AD123+AE123+AF123+AH123</f>
        <v>0</v>
      </c>
      <c r="AL123" s="214"/>
      <c r="AM123" s="664">
        <v>1000000</v>
      </c>
      <c r="AN123" s="214"/>
      <c r="AO123" s="214"/>
      <c r="AP123" s="214"/>
      <c r="AQ123" s="214"/>
      <c r="AR123" s="214"/>
      <c r="AS123" s="663">
        <f>AL123+AM123+AN123+AP123</f>
        <v>1000000</v>
      </c>
      <c r="AT123" s="666">
        <f>AC123+U123+M123+AK123+AS123</f>
        <v>1000000</v>
      </c>
      <c r="AU123" s="135" t="s">
        <v>2061</v>
      </c>
      <c r="AV123" s="135" t="s">
        <v>2062</v>
      </c>
      <c r="AW123" s="111" t="s">
        <v>2027</v>
      </c>
      <c r="AX123" s="111"/>
      <c r="AY123" s="111"/>
    </row>
    <row r="124" spans="1:74" s="618" customFormat="1" ht="27.75" customHeight="1">
      <c r="A124" s="695" t="s">
        <v>2063</v>
      </c>
      <c r="B124" s="696"/>
      <c r="C124" s="696"/>
      <c r="D124" s="696"/>
      <c r="E124" s="696"/>
      <c r="F124" s="696"/>
      <c r="G124" s="696"/>
      <c r="H124" s="696"/>
      <c r="I124" s="696"/>
      <c r="J124" s="696"/>
      <c r="K124" s="696"/>
      <c r="L124" s="696"/>
      <c r="M124" s="696"/>
      <c r="N124" s="696"/>
      <c r="O124" s="696"/>
      <c r="P124" s="696"/>
      <c r="Q124" s="696"/>
      <c r="R124" s="696"/>
      <c r="S124" s="696"/>
      <c r="T124" s="696"/>
      <c r="U124" s="696"/>
      <c r="V124" s="696"/>
      <c r="W124" s="696"/>
      <c r="X124" s="696"/>
      <c r="Y124" s="696"/>
      <c r="Z124" s="696"/>
      <c r="AA124" s="696"/>
      <c r="AB124" s="696"/>
      <c r="AC124" s="696"/>
      <c r="AD124" s="696"/>
      <c r="AE124" s="696"/>
      <c r="AF124" s="696"/>
      <c r="AG124" s="696"/>
      <c r="AH124" s="696"/>
      <c r="AI124" s="696"/>
      <c r="AJ124" s="696"/>
      <c r="AK124" s="696"/>
      <c r="AL124" s="696"/>
      <c r="AM124" s="696"/>
      <c r="AN124" s="696"/>
      <c r="AO124" s="696"/>
      <c r="AP124" s="696"/>
      <c r="AQ124" s="696"/>
      <c r="AR124" s="696"/>
      <c r="AS124" s="696"/>
      <c r="AT124" s="696"/>
      <c r="AU124" s="696"/>
      <c r="AV124" s="696"/>
      <c r="AW124" s="696"/>
      <c r="AX124" s="696"/>
      <c r="AY124" s="697"/>
    </row>
    <row r="125" spans="1:74" ht="30" customHeight="1">
      <c r="A125" s="123"/>
      <c r="B125" s="123"/>
      <c r="C125" s="123"/>
      <c r="D125" s="123"/>
      <c r="E125" s="640"/>
      <c r="F125" s="640"/>
      <c r="G125" s="640"/>
      <c r="H125" s="640"/>
      <c r="I125" s="123"/>
      <c r="J125" s="640"/>
      <c r="K125" s="640"/>
      <c r="L125" s="123"/>
      <c r="M125" s="640"/>
      <c r="N125" s="640"/>
      <c r="O125" s="640"/>
      <c r="P125" s="640"/>
      <c r="Q125" s="123"/>
      <c r="R125" s="640"/>
      <c r="S125" s="640"/>
      <c r="T125" s="123"/>
      <c r="U125" s="640"/>
      <c r="V125" s="640"/>
      <c r="W125" s="640"/>
      <c r="X125" s="640"/>
      <c r="Y125" s="123"/>
      <c r="Z125" s="640"/>
      <c r="AA125" s="640"/>
      <c r="AB125" s="123"/>
      <c r="AC125" s="640"/>
      <c r="AD125" s="640"/>
      <c r="AE125" s="640"/>
      <c r="AF125" s="640"/>
      <c r="AG125" s="123"/>
      <c r="AH125" s="640"/>
      <c r="AI125" s="640"/>
      <c r="AJ125" s="123"/>
      <c r="AK125" s="640"/>
      <c r="AL125" s="640"/>
      <c r="AM125" s="640"/>
      <c r="AN125" s="640"/>
      <c r="AO125" s="123"/>
      <c r="AP125" s="640"/>
      <c r="AQ125" s="640"/>
      <c r="AR125" s="123"/>
      <c r="AS125" s="640"/>
      <c r="AT125" s="640"/>
      <c r="AU125" s="123"/>
      <c r="AV125" s="123"/>
      <c r="AW125" s="123"/>
      <c r="AX125" s="123"/>
      <c r="AY125" s="123"/>
    </row>
    <row r="126" spans="1:74" s="22" customFormat="1" ht="53.25" customHeight="1">
      <c r="A126" s="100"/>
      <c r="B126" s="101" t="s">
        <v>1791</v>
      </c>
      <c r="C126" s="102"/>
      <c r="D126" s="102"/>
      <c r="E126" s="103"/>
      <c r="F126" s="104">
        <f>SUM(F127:F127)</f>
        <v>0</v>
      </c>
      <c r="G126" s="104">
        <f>SUM(G127:G127)</f>
        <v>0</v>
      </c>
      <c r="H126" s="104">
        <f>SUM(H127:H127)</f>
        <v>0</v>
      </c>
      <c r="I126" s="105"/>
      <c r="J126" s="104">
        <f>SUM(J127:J127)</f>
        <v>0</v>
      </c>
      <c r="K126" s="104">
        <f>SUM(K127:K127)</f>
        <v>0</v>
      </c>
      <c r="L126" s="105"/>
      <c r="M126" s="104">
        <f>SUM(M127:M127)</f>
        <v>0</v>
      </c>
      <c r="N126" s="104">
        <f>SUM(N127:N127)</f>
        <v>0</v>
      </c>
      <c r="O126" s="104">
        <f>SUM(O127:O127)</f>
        <v>0</v>
      </c>
      <c r="P126" s="104">
        <f>SUM(P127:P127)</f>
        <v>0</v>
      </c>
      <c r="Q126" s="105"/>
      <c r="R126" s="104">
        <f>SUM(R127:R127)</f>
        <v>0</v>
      </c>
      <c r="S126" s="104">
        <f>SUM(S127:S127)</f>
        <v>0</v>
      </c>
      <c r="T126" s="105"/>
      <c r="U126" s="104">
        <f>SUM(U127:U127)</f>
        <v>0</v>
      </c>
      <c r="V126" s="104">
        <f>SUM(V127:V127)</f>
        <v>0</v>
      </c>
      <c r="W126" s="104">
        <f>SUM(W127:W127)</f>
        <v>0</v>
      </c>
      <c r="X126" s="104">
        <f>SUM(X127:X127)</f>
        <v>0</v>
      </c>
      <c r="Y126" s="105"/>
      <c r="Z126" s="104">
        <f>SUM(Z127:Z127)</f>
        <v>0</v>
      </c>
      <c r="AA126" s="104">
        <f>SUM(AA127:AA127)</f>
        <v>0</v>
      </c>
      <c r="AB126" s="105"/>
      <c r="AC126" s="104">
        <f>SUM(AC127:AC127)</f>
        <v>0</v>
      </c>
      <c r="AD126" s="104">
        <f>SUM(AD127:AD127)</f>
        <v>0</v>
      </c>
      <c r="AE126" s="104">
        <f>SUM(AE127:AE127)</f>
        <v>0</v>
      </c>
      <c r="AF126" s="104">
        <f>SUM(AF127:AF127)</f>
        <v>0</v>
      </c>
      <c r="AG126" s="105"/>
      <c r="AH126" s="104">
        <f>SUM(AH127:AH127)</f>
        <v>0</v>
      </c>
      <c r="AI126" s="104">
        <f>SUM(AI127:AI127)</f>
        <v>0</v>
      </c>
      <c r="AJ126" s="105"/>
      <c r="AK126" s="104">
        <f>SUM(AK127:AK127)</f>
        <v>0</v>
      </c>
      <c r="AL126" s="104">
        <f>SUM(AL127:AL127)</f>
        <v>0</v>
      </c>
      <c r="AM126" s="104">
        <f>SUM(AM127:AM127)</f>
        <v>0</v>
      </c>
      <c r="AN126" s="104">
        <f>SUM(AN127:AN127)</f>
        <v>0</v>
      </c>
      <c r="AO126" s="105"/>
      <c r="AP126" s="104">
        <f>SUM(AP127:AP127)</f>
        <v>0</v>
      </c>
      <c r="AQ126" s="104">
        <f>SUM(AQ127:AQ127)</f>
        <v>0</v>
      </c>
      <c r="AR126" s="105"/>
      <c r="AS126" s="104">
        <f>SUM(AS127:AS127)</f>
        <v>0</v>
      </c>
      <c r="AT126" s="104">
        <f>SUM(AT127:AT127)</f>
        <v>0</v>
      </c>
      <c r="AU126" s="173"/>
      <c r="AV126" s="107"/>
      <c r="AW126" s="108"/>
      <c r="AX126" s="108"/>
      <c r="AY126" s="108"/>
      <c r="AZ126" s="3"/>
      <c r="BA126" s="3"/>
      <c r="BB126" s="3"/>
      <c r="BC126" s="3"/>
      <c r="BD126" s="3"/>
      <c r="BE126" s="3"/>
      <c r="BF126" s="3"/>
      <c r="BG126" s="3"/>
      <c r="BH126" s="3"/>
      <c r="BI126" s="3"/>
      <c r="BJ126" s="3"/>
      <c r="BK126" s="3"/>
      <c r="BL126" s="3"/>
      <c r="BM126" s="3"/>
      <c r="BN126" s="3"/>
      <c r="BO126" s="3"/>
      <c r="BP126" s="3"/>
      <c r="BQ126" s="3"/>
      <c r="BR126" s="3"/>
      <c r="BS126" s="3"/>
      <c r="BT126" s="3"/>
      <c r="BU126" s="3"/>
      <c r="BV126" s="3"/>
    </row>
    <row r="127" spans="1:74" ht="50.25" customHeight="1">
      <c r="A127" s="123" t="s">
        <v>1792</v>
      </c>
      <c r="B127" s="384"/>
      <c r="C127" s="125"/>
      <c r="D127" s="125"/>
      <c r="E127" s="126"/>
      <c r="F127" s="116"/>
      <c r="G127" s="114"/>
      <c r="H127" s="114"/>
      <c r="I127" s="114"/>
      <c r="J127" s="114"/>
      <c r="K127" s="114"/>
      <c r="L127" s="114"/>
      <c r="M127" s="115">
        <f>F127+H127+J127+K127</f>
        <v>0</v>
      </c>
      <c r="N127" s="116"/>
      <c r="O127" s="114"/>
      <c r="P127" s="114"/>
      <c r="Q127" s="114"/>
      <c r="R127" s="114"/>
      <c r="S127" s="114"/>
      <c r="T127" s="114"/>
      <c r="U127" s="115">
        <f>N127+P127+R127+S127</f>
        <v>0</v>
      </c>
      <c r="V127" s="116"/>
      <c r="W127" s="114"/>
      <c r="X127" s="114"/>
      <c r="Y127" s="114"/>
      <c r="Z127" s="114"/>
      <c r="AA127" s="114"/>
      <c r="AB127" s="114"/>
      <c r="AC127" s="118">
        <f>V127+W127+X127+Z127+AA127</f>
        <v>0</v>
      </c>
      <c r="AD127" s="116"/>
      <c r="AE127" s="114"/>
      <c r="AF127" s="114"/>
      <c r="AG127" s="114"/>
      <c r="AH127" s="114"/>
      <c r="AI127" s="114"/>
      <c r="AJ127" s="114"/>
      <c r="AK127" s="118">
        <f>AD127+AE127+AF127+AH127+AI127</f>
        <v>0</v>
      </c>
      <c r="AL127" s="116"/>
      <c r="AM127" s="114"/>
      <c r="AN127" s="114"/>
      <c r="AO127" s="114"/>
      <c r="AP127" s="114"/>
      <c r="AQ127" s="114"/>
      <c r="AR127" s="114"/>
      <c r="AS127" s="118">
        <f>AL127+AM127+AN127+AP127+AQ127</f>
        <v>0</v>
      </c>
      <c r="AT127" s="116">
        <f t="shared" ref="AT127" si="22">AC127+U127+M127+AK127+AS127</f>
        <v>0</v>
      </c>
      <c r="AU127" s="221"/>
      <c r="AV127" s="120"/>
      <c r="AW127" s="121"/>
      <c r="AX127" s="121"/>
      <c r="AY127" s="122"/>
    </row>
    <row r="128" spans="1:74" ht="38.25">
      <c r="A128" s="100"/>
      <c r="B128" s="101" t="s">
        <v>1793</v>
      </c>
      <c r="C128" s="102"/>
      <c r="D128" s="103"/>
      <c r="E128" s="103"/>
      <c r="F128" s="104">
        <f>SUM(F129:F129)</f>
        <v>0</v>
      </c>
      <c r="G128" s="104">
        <f>SUM(G129:G129)</f>
        <v>0</v>
      </c>
      <c r="H128" s="104">
        <f>SUM(H129:H129)</f>
        <v>0</v>
      </c>
      <c r="I128" s="105"/>
      <c r="J128" s="104">
        <f>SUM(J129:J129)</f>
        <v>0</v>
      </c>
      <c r="K128" s="104">
        <f>SUM(K129:K129)</f>
        <v>0</v>
      </c>
      <c r="L128" s="105"/>
      <c r="M128" s="104">
        <f>SUM(M129:M129)</f>
        <v>0</v>
      </c>
      <c r="N128" s="104">
        <f>SUM(N129:N129)</f>
        <v>0</v>
      </c>
      <c r="O128" s="104">
        <f>SUM(O129:O129)</f>
        <v>0</v>
      </c>
      <c r="P128" s="104">
        <f>SUM(P129:P129)</f>
        <v>0</v>
      </c>
      <c r="Q128" s="105"/>
      <c r="R128" s="104">
        <f>SUM(R129:R129)</f>
        <v>0</v>
      </c>
      <c r="S128" s="104">
        <f>SUM(S129:S129)</f>
        <v>0</v>
      </c>
      <c r="T128" s="105"/>
      <c r="U128" s="104">
        <f>SUM(U129:U129)</f>
        <v>0</v>
      </c>
      <c r="V128" s="104">
        <f>SUM(V129:V129)</f>
        <v>0</v>
      </c>
      <c r="W128" s="104">
        <f>SUM(W129:W129)</f>
        <v>0</v>
      </c>
      <c r="X128" s="104">
        <f>SUM(X129:X129)</f>
        <v>0</v>
      </c>
      <c r="Y128" s="105"/>
      <c r="Z128" s="104">
        <f>SUM(Z129:Z129)</f>
        <v>0</v>
      </c>
      <c r="AA128" s="104">
        <f>SUM(AA129:AA129)</f>
        <v>0</v>
      </c>
      <c r="AB128" s="105"/>
      <c r="AC128" s="104">
        <f>SUM(AC129:AC129)</f>
        <v>0</v>
      </c>
      <c r="AD128" s="104">
        <f>SUM(AD129:AD129)</f>
        <v>0</v>
      </c>
      <c r="AE128" s="104">
        <f>SUM(AE129:AE129)</f>
        <v>0</v>
      </c>
      <c r="AF128" s="104">
        <f>SUM(AF129:AF129)</f>
        <v>0</v>
      </c>
      <c r="AG128" s="105"/>
      <c r="AH128" s="104">
        <f>SUM(AH129:AH129)</f>
        <v>0</v>
      </c>
      <c r="AI128" s="104">
        <f>SUM(AI129:AI129)</f>
        <v>0</v>
      </c>
      <c r="AJ128" s="105"/>
      <c r="AK128" s="104">
        <f>SUM(AK129:AK129)</f>
        <v>0</v>
      </c>
      <c r="AL128" s="104">
        <f>SUM(AL129:AL129)</f>
        <v>0</v>
      </c>
      <c r="AM128" s="104">
        <f>SUM(AM129:AM129)</f>
        <v>0</v>
      </c>
      <c r="AN128" s="104">
        <f>SUM(AN129:AN129)</f>
        <v>0</v>
      </c>
      <c r="AO128" s="105"/>
      <c r="AP128" s="104">
        <f>SUM(AP129:AP129)</f>
        <v>0</v>
      </c>
      <c r="AQ128" s="104">
        <f>SUM(AQ129:AQ129)</f>
        <v>0</v>
      </c>
      <c r="AR128" s="105"/>
      <c r="AS128" s="104">
        <f>SUM(AS129:AS129)</f>
        <v>0</v>
      </c>
      <c r="AT128" s="104">
        <f>SUM(AT129:AT129)</f>
        <v>0</v>
      </c>
      <c r="AU128" s="173"/>
      <c r="AV128" s="107"/>
      <c r="AW128" s="108"/>
      <c r="AX128" s="108"/>
      <c r="AY128" s="108"/>
    </row>
    <row r="129" spans="1:52">
      <c r="A129" s="123" t="s">
        <v>1794</v>
      </c>
      <c r="B129" s="384"/>
      <c r="C129" s="125"/>
      <c r="D129" s="126"/>
      <c r="E129" s="126"/>
      <c r="F129" s="116"/>
      <c r="G129" s="114"/>
      <c r="H129" s="114"/>
      <c r="I129" s="114"/>
      <c r="J129" s="114"/>
      <c r="K129" s="114"/>
      <c r="L129" s="114"/>
      <c r="M129" s="115">
        <f>F129+H129+J129+K129</f>
        <v>0</v>
      </c>
      <c r="N129" s="116"/>
      <c r="O129" s="114"/>
      <c r="P129" s="114"/>
      <c r="Q129" s="114"/>
      <c r="R129" s="114"/>
      <c r="S129" s="114"/>
      <c r="T129" s="114"/>
      <c r="U129" s="115">
        <f>N129+P129+R129+S129</f>
        <v>0</v>
      </c>
      <c r="V129" s="116"/>
      <c r="W129" s="114"/>
      <c r="X129" s="114"/>
      <c r="Y129" s="114"/>
      <c r="Z129" s="114"/>
      <c r="AA129" s="114"/>
      <c r="AB129" s="114"/>
      <c r="AC129" s="118">
        <f>V129+W129+X129+Z129+AA129</f>
        <v>0</v>
      </c>
      <c r="AD129" s="116"/>
      <c r="AE129" s="114"/>
      <c r="AF129" s="114"/>
      <c r="AG129" s="114"/>
      <c r="AH129" s="114"/>
      <c r="AI129" s="114"/>
      <c r="AJ129" s="114"/>
      <c r="AK129" s="118">
        <f>AD129+AE129+AF129+AH129+AI129</f>
        <v>0</v>
      </c>
      <c r="AL129" s="116"/>
      <c r="AM129" s="114"/>
      <c r="AN129" s="114"/>
      <c r="AO129" s="114"/>
      <c r="AP129" s="114"/>
      <c r="AQ129" s="114"/>
      <c r="AR129" s="114"/>
      <c r="AS129" s="118">
        <f>AL129+AM129+AN129+AP129+AQ129</f>
        <v>0</v>
      </c>
      <c r="AT129" s="138">
        <f>AC129+U129+M129</f>
        <v>0</v>
      </c>
      <c r="AU129" s="221"/>
      <c r="AV129" s="120"/>
      <c r="AW129" s="121"/>
      <c r="AX129" s="121"/>
      <c r="AY129" s="121"/>
    </row>
    <row r="131" spans="1:52">
      <c r="B131" s="2">
        <f>COUNTA(B129:B129,B127:B127,B17:B106,B15:B15)</f>
        <v>89</v>
      </c>
    </row>
    <row r="135" spans="1:52">
      <c r="AZ135" s="155" t="s">
        <v>115</v>
      </c>
    </row>
    <row r="136" spans="1:52" ht="30">
      <c r="AZ136" s="156" t="s">
        <v>1795</v>
      </c>
    </row>
    <row r="137" spans="1:52" ht="45">
      <c r="AZ137" s="156" t="s">
        <v>1796</v>
      </c>
    </row>
    <row r="138" spans="1:52" ht="60">
      <c r="AZ138" s="156" t="s">
        <v>1797</v>
      </c>
    </row>
    <row r="139" spans="1:52" ht="60">
      <c r="AZ139" s="156" t="s">
        <v>1798</v>
      </c>
    </row>
    <row r="140" spans="1:52" ht="60">
      <c r="AZ140" s="156" t="s">
        <v>1799</v>
      </c>
    </row>
    <row r="141" spans="1:52" ht="45">
      <c r="AZ141" s="156" t="s">
        <v>1800</v>
      </c>
    </row>
    <row r="142" spans="1:52" ht="75">
      <c r="AZ142" s="156" t="s">
        <v>1801</v>
      </c>
    </row>
    <row r="143" spans="1:52" ht="30">
      <c r="AZ143" s="156" t="s">
        <v>1802</v>
      </c>
    </row>
    <row r="144" spans="1:52" ht="45">
      <c r="AZ144" s="156" t="s">
        <v>1803</v>
      </c>
    </row>
    <row r="145" spans="52:52">
      <c r="AZ145" s="158"/>
    </row>
    <row r="146" spans="52:52">
      <c r="AZ146" s="159"/>
    </row>
  </sheetData>
  <sheetProtection selectLockedCells="1" selectUnlockedCells="1"/>
  <mergeCells count="80">
    <mergeCell ref="A124:AY124"/>
    <mergeCell ref="A122:AY122"/>
    <mergeCell ref="AL8:AS8"/>
    <mergeCell ref="AL9:AS9"/>
    <mergeCell ref="AL10:AL11"/>
    <mergeCell ref="AM10:AM11"/>
    <mergeCell ref="AN10:AN11"/>
    <mergeCell ref="AO10:AO11"/>
    <mergeCell ref="AP10:AP11"/>
    <mergeCell ref="AQ10:AQ11"/>
    <mergeCell ref="AR10:AR11"/>
    <mergeCell ref="AS10:AS11"/>
    <mergeCell ref="M10:M11"/>
    <mergeCell ref="N10:N11"/>
    <mergeCell ref="O10:O11"/>
    <mergeCell ref="F10:F11"/>
    <mergeCell ref="A7:AU7"/>
    <mergeCell ref="A8:A11"/>
    <mergeCell ref="B8:B11"/>
    <mergeCell ref="C8:C11"/>
    <mergeCell ref="D8:D11"/>
    <mergeCell ref="E8:E11"/>
    <mergeCell ref="F8:M8"/>
    <mergeCell ref="N8:U8"/>
    <mergeCell ref="V8:AC8"/>
    <mergeCell ref="AD8:AK8"/>
    <mergeCell ref="AT8:AT11"/>
    <mergeCell ref="AU8:AU11"/>
    <mergeCell ref="AJ10:AJ11"/>
    <mergeCell ref="AK10:AK11"/>
    <mergeCell ref="AD9:AK9"/>
    <mergeCell ref="V10:V11"/>
    <mergeCell ref="A6:AU6"/>
    <mergeCell ref="AV6:AX6"/>
    <mergeCell ref="A1:AX1"/>
    <mergeCell ref="A2:AX2"/>
    <mergeCell ref="A3:AX3"/>
    <mergeCell ref="A4:AY4"/>
    <mergeCell ref="A5:AX5"/>
    <mergeCell ref="F9:M9"/>
    <mergeCell ref="N9:U9"/>
    <mergeCell ref="V9:AC9"/>
    <mergeCell ref="A13:B13"/>
    <mergeCell ref="H10:H11"/>
    <mergeCell ref="I10:I11"/>
    <mergeCell ref="J10:J11"/>
    <mergeCell ref="Y10:Y11"/>
    <mergeCell ref="G10:G11"/>
    <mergeCell ref="D109:AY109"/>
    <mergeCell ref="AD10:AD11"/>
    <mergeCell ref="AE10:AE11"/>
    <mergeCell ref="AF10:AF11"/>
    <mergeCell ref="AG10:AG11"/>
    <mergeCell ref="AH10:AH11"/>
    <mergeCell ref="AI10:AI11"/>
    <mergeCell ref="AC10:AC11"/>
    <mergeCell ref="R10:R11"/>
    <mergeCell ref="S10:S11"/>
    <mergeCell ref="T10:T11"/>
    <mergeCell ref="U10:U11"/>
    <mergeCell ref="AY8:AY11"/>
    <mergeCell ref="AV8:AV11"/>
    <mergeCell ref="AW8:AW11"/>
    <mergeCell ref="AX8:AX11"/>
    <mergeCell ref="A99:AY99"/>
    <mergeCell ref="P10:P11"/>
    <mergeCell ref="L10:L11"/>
    <mergeCell ref="A119:AY119"/>
    <mergeCell ref="A117:AY117"/>
    <mergeCell ref="D111:AY111"/>
    <mergeCell ref="A113:AY113"/>
    <mergeCell ref="A115:AY115"/>
    <mergeCell ref="W10:W11"/>
    <mergeCell ref="X10:X11"/>
    <mergeCell ref="K10:K11"/>
    <mergeCell ref="A107:AY107"/>
    <mergeCell ref="Z10:Z11"/>
    <mergeCell ref="AA10:AA11"/>
    <mergeCell ref="AB10:AB11"/>
    <mergeCell ref="Q10:Q11"/>
  </mergeCells>
  <dataValidations count="10">
    <dataValidation type="list" allowBlank="1" showErrorMessage="1" sqref="AW88:AW97 AW100:AW106 AW110">
      <formula1>$BB$40:$BB$47</formula1>
      <formula2>0</formula2>
    </dataValidation>
    <dataValidation type="list" allowBlank="1" showErrorMessage="1" sqref="AW108">
      <formula1>$BC$40:$BC$49</formula1>
      <formula2>0</formula2>
    </dataValidation>
    <dataValidation type="list" allowBlank="1" showErrorMessage="1" sqref="AW18:AW87">
      <formula1>$AZ$3:$AZ$5</formula1>
      <formula2>0</formula2>
    </dataValidation>
    <dataValidation type="list" allowBlank="1" showErrorMessage="1" sqref="C127">
      <formula1>$AZ$136:$AZ$144</formula1>
      <formula2>0</formula2>
    </dataValidation>
    <dataValidation type="list" allowBlank="1" showErrorMessage="1" sqref="C15:D15 C17:D23 C24:C97 D28:D29 D32 D41 D44 D47:D97 C100:D106 C108:D108 C110:D110 C112 D127 C129 C114:D114 D116 C123:D123 D118">
      <formula1>#REF!</formula1>
      <formula2>0</formula2>
    </dataValidation>
    <dataValidation type="list" allowBlank="1" showErrorMessage="1" sqref="AX18:AX19 AX23 AX26 AX29 AX32 AX40:AX42 AX44:AX45 AX47:AX48 AX58 AX66 AX71:AX72 AX74 AX81 AX83 AX85 AX90 AX92:AX94 AX100:AX104">
      <formula1>$AJ$3:$AJ$5</formula1>
      <formula2>0</formula2>
    </dataValidation>
    <dataValidation type="list" allowBlank="1" showInputMessage="1" showErrorMessage="1" sqref="C116">
      <formula1>$P$84:$P$94</formula1>
    </dataValidation>
    <dataValidation type="list" allowBlank="1" showInputMessage="1" showErrorMessage="1" sqref="C118">
      <formula1>$P$80:$P$90</formula1>
    </dataValidation>
    <dataValidation type="list" allowBlank="1" showInputMessage="1" showErrorMessage="1" sqref="C121">
      <formula1>$X$118:$X$130</formula1>
    </dataValidation>
    <dataValidation type="list" allowBlank="1" showErrorMessage="1" sqref="C98:D98">
      <formula1>#REF!</formula1>
      <formula2>0</formula2>
    </dataValidation>
  </dataValidations>
  <pageMargins left="0.25" right="0.25" top="0.75" bottom="0.75" header="0.51180555555555551" footer="0.51180555555555551"/>
  <pageSetup paperSize="8" scale="30"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6"/>
  <sheetViews>
    <sheetView zoomScale="85" zoomScaleNormal="85" workbookViewId="0">
      <selection activeCell="AD51" sqref="AD51"/>
    </sheetView>
  </sheetViews>
  <sheetFormatPr defaultRowHeight="22.7" customHeight="1"/>
  <cols>
    <col min="1" max="1" width="6.140625" style="79" customWidth="1"/>
    <col min="2" max="2" width="35.28515625" style="2" customWidth="1"/>
    <col min="3" max="3" width="27" style="3" customWidth="1"/>
    <col min="4" max="4" width="11.85546875" style="3" customWidth="1"/>
    <col min="5" max="5" width="14.28515625" style="3" customWidth="1"/>
    <col min="6" max="6" width="13.140625" style="4" customWidth="1"/>
    <col min="7" max="7" width="12.28515625" style="5" customWidth="1"/>
    <col min="8" max="12" width="11.28515625" style="4" customWidth="1"/>
    <col min="13" max="13" width="10.42578125" style="4" customWidth="1"/>
    <col min="14" max="14" width="13.140625" style="4" customWidth="1"/>
    <col min="15" max="15" width="12.28515625" style="5" customWidth="1"/>
    <col min="16" max="20" width="11.28515625" style="4" customWidth="1"/>
    <col min="21" max="21" width="10.42578125" style="4" customWidth="1"/>
    <col min="22" max="22" width="13.140625" style="4" customWidth="1"/>
    <col min="23" max="23" width="12.28515625" style="5" customWidth="1"/>
    <col min="24" max="28" width="11.28515625" style="4" customWidth="1"/>
    <col min="29" max="29" width="10.42578125" style="4" customWidth="1"/>
    <col min="30" max="30" width="13.140625" style="4" customWidth="1"/>
    <col min="31" max="31" width="12.28515625" style="5" customWidth="1"/>
    <col min="32" max="36" width="11.28515625" style="4" customWidth="1"/>
    <col min="37" max="37" width="10.42578125" style="4" customWidth="1"/>
    <col min="38" max="38" width="12" style="4" customWidth="1"/>
    <col min="39" max="39" width="35.5703125" style="6" customWidth="1"/>
    <col min="40" max="40" width="12.28515625" style="7" customWidth="1"/>
    <col min="41" max="41" width="21.7109375" style="8" customWidth="1"/>
    <col min="42" max="42" width="14.140625" style="8" customWidth="1"/>
    <col min="43" max="43" width="20.7109375" style="8" customWidth="1"/>
    <col min="44" max="44" width="9.140625" style="3"/>
    <col min="45" max="48" width="33.42578125" style="3" customWidth="1"/>
    <col min="49" max="16384" width="9.140625" style="3"/>
  </cols>
  <sheetData>
    <row r="1" spans="1:70" s="80" customFormat="1" ht="22.7" customHeight="1">
      <c r="A1" s="748"/>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row>
    <row r="2" spans="1:70" s="80" customFormat="1" ht="22.7" customHeight="1">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row>
    <row r="3" spans="1:70" s="80" customFormat="1" ht="22.7" customHeight="1">
      <c r="A3" s="748"/>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R3" s="81" t="s">
        <v>27</v>
      </c>
    </row>
    <row r="4" spans="1:70" ht="22.7" customHeight="1">
      <c r="A4" s="764"/>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764"/>
      <c r="AF4" s="764"/>
      <c r="AG4" s="764"/>
      <c r="AH4" s="764"/>
      <c r="AI4" s="764"/>
      <c r="AJ4" s="764"/>
      <c r="AK4" s="764"/>
      <c r="AL4" s="764"/>
      <c r="AM4" s="764"/>
      <c r="AN4" s="764"/>
      <c r="AO4" s="764"/>
      <c r="AP4" s="764"/>
      <c r="AQ4" s="82"/>
      <c r="AR4" s="83" t="s">
        <v>37</v>
      </c>
    </row>
    <row r="5" spans="1:70" ht="22.7" customHeight="1">
      <c r="A5" s="764"/>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82"/>
      <c r="AR5" s="83" t="s">
        <v>40</v>
      </c>
    </row>
    <row r="6" spans="1:70" ht="22.7" customHeight="1">
      <c r="A6" s="777" t="s">
        <v>0</v>
      </c>
      <c r="B6" s="777"/>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7"/>
      <c r="AJ6" s="777"/>
      <c r="AK6" s="777"/>
      <c r="AL6" s="777"/>
      <c r="AM6" s="777"/>
      <c r="AN6" s="786"/>
      <c r="AO6" s="786"/>
      <c r="AP6" s="786"/>
      <c r="AQ6" s="385"/>
    </row>
    <row r="7" spans="1:70" ht="22.7" customHeight="1">
      <c r="A7" s="777" t="s">
        <v>1804</v>
      </c>
      <c r="B7" s="777"/>
      <c r="C7" s="777"/>
      <c r="D7" s="777"/>
      <c r="E7" s="777"/>
      <c r="F7" s="777"/>
      <c r="G7" s="777"/>
      <c r="H7" s="777"/>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7"/>
      <c r="AL7" s="777"/>
      <c r="AM7" s="777"/>
      <c r="AN7" s="386"/>
      <c r="AO7" s="386"/>
      <c r="AP7" s="386"/>
      <c r="AQ7" s="385"/>
    </row>
    <row r="8" spans="1:70" ht="22.7" customHeight="1">
      <c r="A8" s="778" t="s">
        <v>2</v>
      </c>
      <c r="B8" s="779" t="s">
        <v>3</v>
      </c>
      <c r="C8" s="780" t="s">
        <v>4</v>
      </c>
      <c r="D8" s="780" t="s">
        <v>5</v>
      </c>
      <c r="E8" s="771" t="s">
        <v>6</v>
      </c>
      <c r="F8" s="781">
        <v>2018</v>
      </c>
      <c r="G8" s="781"/>
      <c r="H8" s="781"/>
      <c r="I8" s="781"/>
      <c r="J8" s="781"/>
      <c r="K8" s="781"/>
      <c r="L8" s="781"/>
      <c r="M8" s="781"/>
      <c r="N8" s="782">
        <v>2019</v>
      </c>
      <c r="O8" s="782"/>
      <c r="P8" s="782"/>
      <c r="Q8" s="782"/>
      <c r="R8" s="782"/>
      <c r="S8" s="782"/>
      <c r="T8" s="782"/>
      <c r="U8" s="782"/>
      <c r="V8" s="782">
        <v>2020</v>
      </c>
      <c r="W8" s="782"/>
      <c r="X8" s="782"/>
      <c r="Y8" s="782"/>
      <c r="Z8" s="782"/>
      <c r="AA8" s="782"/>
      <c r="AB8" s="782"/>
      <c r="AC8" s="782"/>
      <c r="AD8" s="782">
        <v>2021</v>
      </c>
      <c r="AE8" s="782"/>
      <c r="AF8" s="782"/>
      <c r="AG8" s="782"/>
      <c r="AH8" s="782"/>
      <c r="AI8" s="782"/>
      <c r="AJ8" s="782"/>
      <c r="AK8" s="782"/>
      <c r="AL8" s="783" t="s">
        <v>7</v>
      </c>
      <c r="AM8" s="784" t="s">
        <v>8</v>
      </c>
      <c r="AN8" s="785" t="s">
        <v>9</v>
      </c>
      <c r="AO8" s="779" t="s">
        <v>10</v>
      </c>
      <c r="AP8" s="776" t="s">
        <v>11</v>
      </c>
      <c r="AQ8" s="776" t="s">
        <v>12</v>
      </c>
    </row>
    <row r="9" spans="1:70" ht="22.7" customHeight="1">
      <c r="A9" s="778"/>
      <c r="B9" s="779"/>
      <c r="C9" s="780"/>
      <c r="D9" s="780"/>
      <c r="E9" s="771"/>
      <c r="F9" s="771" t="s">
        <v>13</v>
      </c>
      <c r="G9" s="771"/>
      <c r="H9" s="771"/>
      <c r="I9" s="771"/>
      <c r="J9" s="771"/>
      <c r="K9" s="771"/>
      <c r="L9" s="771"/>
      <c r="M9" s="771"/>
      <c r="N9" s="710" t="s">
        <v>13</v>
      </c>
      <c r="O9" s="710"/>
      <c r="P9" s="710"/>
      <c r="Q9" s="710"/>
      <c r="R9" s="710"/>
      <c r="S9" s="710"/>
      <c r="T9" s="710"/>
      <c r="U9" s="710"/>
      <c r="V9" s="710" t="s">
        <v>13</v>
      </c>
      <c r="W9" s="710"/>
      <c r="X9" s="710"/>
      <c r="Y9" s="710"/>
      <c r="Z9" s="710"/>
      <c r="AA9" s="710"/>
      <c r="AB9" s="710"/>
      <c r="AC9" s="710"/>
      <c r="AD9" s="710" t="s">
        <v>13</v>
      </c>
      <c r="AE9" s="710"/>
      <c r="AF9" s="710"/>
      <c r="AG9" s="710"/>
      <c r="AH9" s="710"/>
      <c r="AI9" s="710"/>
      <c r="AJ9" s="710"/>
      <c r="AK9" s="710"/>
      <c r="AL9" s="783"/>
      <c r="AM9" s="784"/>
      <c r="AN9" s="785"/>
      <c r="AO9" s="779"/>
      <c r="AP9" s="776"/>
      <c r="AQ9" s="776"/>
    </row>
    <row r="10" spans="1:70" ht="22.7" customHeight="1">
      <c r="A10" s="778"/>
      <c r="B10" s="779"/>
      <c r="C10" s="780"/>
      <c r="D10" s="780"/>
      <c r="E10" s="771"/>
      <c r="F10" s="772" t="s">
        <v>140</v>
      </c>
      <c r="G10" s="773" t="s">
        <v>141</v>
      </c>
      <c r="H10" s="774" t="s">
        <v>142</v>
      </c>
      <c r="I10" s="774" t="s">
        <v>17</v>
      </c>
      <c r="J10" s="774" t="s">
        <v>143</v>
      </c>
      <c r="K10" s="774" t="s">
        <v>144</v>
      </c>
      <c r="L10" s="774" t="s">
        <v>20</v>
      </c>
      <c r="M10" s="775" t="s">
        <v>21</v>
      </c>
      <c r="N10" s="704" t="s">
        <v>14</v>
      </c>
      <c r="O10" s="705" t="s">
        <v>15</v>
      </c>
      <c r="P10" s="699" t="s">
        <v>16</v>
      </c>
      <c r="Q10" s="699" t="s">
        <v>17</v>
      </c>
      <c r="R10" s="699" t="s">
        <v>18</v>
      </c>
      <c r="S10" s="699" t="s">
        <v>19</v>
      </c>
      <c r="T10" s="699" t="s">
        <v>20</v>
      </c>
      <c r="U10" s="768" t="s">
        <v>21</v>
      </c>
      <c r="V10" s="704" t="s">
        <v>14</v>
      </c>
      <c r="W10" s="705" t="s">
        <v>15</v>
      </c>
      <c r="X10" s="699" t="s">
        <v>16</v>
      </c>
      <c r="Y10" s="699" t="s">
        <v>17</v>
      </c>
      <c r="Z10" s="699" t="s">
        <v>18</v>
      </c>
      <c r="AA10" s="699" t="s">
        <v>19</v>
      </c>
      <c r="AB10" s="699" t="s">
        <v>20</v>
      </c>
      <c r="AC10" s="768" t="s">
        <v>21</v>
      </c>
      <c r="AD10" s="704" t="s">
        <v>14</v>
      </c>
      <c r="AE10" s="705" t="s">
        <v>15</v>
      </c>
      <c r="AF10" s="699" t="s">
        <v>16</v>
      </c>
      <c r="AG10" s="699" t="s">
        <v>17</v>
      </c>
      <c r="AH10" s="699" t="s">
        <v>18</v>
      </c>
      <c r="AI10" s="699" t="s">
        <v>19</v>
      </c>
      <c r="AJ10" s="699" t="s">
        <v>20</v>
      </c>
      <c r="AK10" s="768" t="s">
        <v>21</v>
      </c>
      <c r="AL10" s="783"/>
      <c r="AM10" s="784"/>
      <c r="AN10" s="785"/>
      <c r="AO10" s="779"/>
      <c r="AP10" s="776"/>
      <c r="AQ10" s="776"/>
    </row>
    <row r="11" spans="1:70" ht="59.1" customHeight="1">
      <c r="A11" s="778"/>
      <c r="B11" s="779"/>
      <c r="C11" s="780"/>
      <c r="D11" s="780"/>
      <c r="E11" s="771"/>
      <c r="F11" s="772"/>
      <c r="G11" s="773"/>
      <c r="H11" s="774"/>
      <c r="I11" s="774"/>
      <c r="J11" s="774"/>
      <c r="K11" s="774"/>
      <c r="L11" s="774"/>
      <c r="M11" s="775"/>
      <c r="N11" s="704"/>
      <c r="O11" s="705"/>
      <c r="P11" s="699"/>
      <c r="Q11" s="699"/>
      <c r="R11" s="699"/>
      <c r="S11" s="699"/>
      <c r="T11" s="699"/>
      <c r="U11" s="768"/>
      <c r="V11" s="704"/>
      <c r="W11" s="705"/>
      <c r="X11" s="699"/>
      <c r="Y11" s="699"/>
      <c r="Z11" s="699"/>
      <c r="AA11" s="699"/>
      <c r="AB11" s="699"/>
      <c r="AC11" s="768"/>
      <c r="AD11" s="704"/>
      <c r="AE11" s="705"/>
      <c r="AF11" s="699"/>
      <c r="AG11" s="699"/>
      <c r="AH11" s="699"/>
      <c r="AI11" s="699"/>
      <c r="AJ11" s="699"/>
      <c r="AK11" s="768"/>
      <c r="AL11" s="783"/>
      <c r="AM11" s="784"/>
      <c r="AN11" s="785"/>
      <c r="AO11" s="779"/>
      <c r="AP11" s="776"/>
      <c r="AQ11" s="776"/>
    </row>
    <row r="12" spans="1:70" ht="22.7" customHeight="1">
      <c r="A12" s="393"/>
      <c r="B12" s="394"/>
      <c r="C12" s="394"/>
      <c r="D12" s="394"/>
      <c r="E12" s="394"/>
      <c r="F12" s="392"/>
      <c r="G12" s="391"/>
      <c r="H12" s="392"/>
      <c r="I12" s="392"/>
      <c r="J12" s="392"/>
      <c r="K12" s="392"/>
      <c r="L12" s="392"/>
      <c r="M12" s="388"/>
      <c r="N12" s="392"/>
      <c r="O12" s="391"/>
      <c r="P12" s="392"/>
      <c r="Q12" s="392"/>
      <c r="R12" s="392"/>
      <c r="S12" s="392"/>
      <c r="T12" s="392"/>
      <c r="U12" s="388"/>
      <c r="V12" s="392"/>
      <c r="W12" s="391"/>
      <c r="X12" s="392"/>
      <c r="Y12" s="392"/>
      <c r="Z12" s="392"/>
      <c r="AA12" s="392"/>
      <c r="AB12" s="392"/>
      <c r="AC12" s="388"/>
      <c r="AD12" s="392"/>
      <c r="AE12" s="391"/>
      <c r="AF12" s="392"/>
      <c r="AG12" s="392"/>
      <c r="AH12" s="392"/>
      <c r="AI12" s="392"/>
      <c r="AJ12" s="392"/>
      <c r="AK12" s="388"/>
      <c r="AL12" s="388"/>
      <c r="AM12" s="395"/>
      <c r="AN12" s="389"/>
      <c r="AO12" s="387"/>
      <c r="AP12" s="390"/>
      <c r="AQ12" s="390"/>
    </row>
    <row r="13" spans="1:70" s="22" customFormat="1" ht="22.7" customHeight="1">
      <c r="A13" s="769" t="s">
        <v>1805</v>
      </c>
      <c r="B13" s="769"/>
      <c r="C13" s="397"/>
      <c r="D13" s="397"/>
      <c r="E13" s="398"/>
      <c r="F13" s="399">
        <f>F14+F16+F18+F24</f>
        <v>0</v>
      </c>
      <c r="G13" s="399">
        <f>G14+G16+G18+G24</f>
        <v>0</v>
      </c>
      <c r="H13" s="399">
        <f>H14+H16+H18+H24</f>
        <v>0</v>
      </c>
      <c r="I13" s="400"/>
      <c r="J13" s="399">
        <f>J14+J16+J18+J24</f>
        <v>4779.5</v>
      </c>
      <c r="K13" s="399">
        <f>K14+K16+K18+K24</f>
        <v>0</v>
      </c>
      <c r="L13" s="400"/>
      <c r="M13" s="399">
        <f>M14+M16+M18+M24</f>
        <v>4779.5</v>
      </c>
      <c r="N13" s="399">
        <f>N14+N16+N18+N24</f>
        <v>314338</v>
      </c>
      <c r="O13" s="399">
        <f>O14+O16+O18+O24</f>
        <v>0</v>
      </c>
      <c r="P13" s="399">
        <f>P14+P16+P18+P24</f>
        <v>0</v>
      </c>
      <c r="Q13" s="400"/>
      <c r="R13" s="399">
        <f>R14+R16+R18+R24</f>
        <v>79072</v>
      </c>
      <c r="S13" s="399">
        <f>S14+S16+S18+S24</f>
        <v>0</v>
      </c>
      <c r="T13" s="400"/>
      <c r="U13" s="399">
        <f>U14+U16+U18+U24</f>
        <v>393410</v>
      </c>
      <c r="V13" s="399">
        <f>V14+V16+V18+V24</f>
        <v>239981.7</v>
      </c>
      <c r="W13" s="399">
        <f>W14+W16+W18+W24</f>
        <v>0</v>
      </c>
      <c r="X13" s="399">
        <f>X14+X16+X18+X24</f>
        <v>0</v>
      </c>
      <c r="Y13" s="400"/>
      <c r="Z13" s="399">
        <f>Z14+Z16+Z18+Z24</f>
        <v>0</v>
      </c>
      <c r="AA13" s="399">
        <f>AA14+AA16+AA18+AA24</f>
        <v>500000</v>
      </c>
      <c r="AB13" s="400"/>
      <c r="AC13" s="399">
        <f>AC14+AC16+AC18+AC24</f>
        <v>739981.7</v>
      </c>
      <c r="AD13" s="399">
        <f>AD14+AD16+AD18+AD24</f>
        <v>0</v>
      </c>
      <c r="AE13" s="399">
        <f>AE14+AE16+AE18+AE24</f>
        <v>0</v>
      </c>
      <c r="AF13" s="399">
        <f>AF14+AF16+AF18+AF24</f>
        <v>0</v>
      </c>
      <c r="AG13" s="400"/>
      <c r="AH13" s="399">
        <f>AH14+AH16+AH18+AH24</f>
        <v>0</v>
      </c>
      <c r="AI13" s="399">
        <f>AI14+AI16+AI18+AI24</f>
        <v>0</v>
      </c>
      <c r="AJ13" s="400"/>
      <c r="AK13" s="399">
        <f>AK14+AK16+AK18+AK24</f>
        <v>0</v>
      </c>
      <c r="AL13" s="399">
        <f>AL14+AL16+AL18+AL24</f>
        <v>1138171.2</v>
      </c>
      <c r="AM13" s="401"/>
      <c r="AN13" s="402"/>
      <c r="AO13" s="396"/>
      <c r="AP13" s="396"/>
      <c r="AQ13" s="396"/>
      <c r="AR13" s="3"/>
      <c r="AW13" s="3"/>
      <c r="AX13" s="3"/>
      <c r="AY13" s="3"/>
      <c r="AZ13" s="3"/>
      <c r="BA13" s="3"/>
      <c r="BB13" s="3"/>
      <c r="BC13" s="3"/>
      <c r="BD13" s="3"/>
      <c r="BE13" s="3"/>
      <c r="BF13" s="3"/>
      <c r="BG13" s="3"/>
      <c r="BH13" s="3"/>
      <c r="BI13" s="3"/>
      <c r="BJ13" s="3"/>
      <c r="BK13" s="3"/>
      <c r="BL13" s="3"/>
      <c r="BM13" s="3"/>
      <c r="BN13" s="3"/>
      <c r="BO13" s="3"/>
      <c r="BP13" s="3"/>
      <c r="BQ13" s="3"/>
      <c r="BR13" s="3"/>
    </row>
    <row r="14" spans="1:70" s="22" customFormat="1" ht="22.7" customHeight="1">
      <c r="A14" s="403"/>
      <c r="B14" s="404" t="s">
        <v>1806</v>
      </c>
      <c r="C14" s="405"/>
      <c r="D14" s="405"/>
      <c r="E14" s="406"/>
      <c r="F14" s="407">
        <f>SUM(F15:F15)</f>
        <v>0</v>
      </c>
      <c r="G14" s="407">
        <f>SUM(G15:G15)</f>
        <v>0</v>
      </c>
      <c r="H14" s="407">
        <f>SUM(H15:H15)</f>
        <v>0</v>
      </c>
      <c r="I14" s="408"/>
      <c r="J14" s="407">
        <f>SUM(J15:J15)</f>
        <v>0</v>
      </c>
      <c r="K14" s="407">
        <f>SUM(K15:K15)</f>
        <v>0</v>
      </c>
      <c r="L14" s="408"/>
      <c r="M14" s="407">
        <f>SUM(M15:M15)</f>
        <v>0</v>
      </c>
      <c r="N14" s="407">
        <f>SUM(N15:N15)</f>
        <v>0</v>
      </c>
      <c r="O14" s="407">
        <f>SUM(O15:O15)</f>
        <v>0</v>
      </c>
      <c r="P14" s="407">
        <f>SUM(P15:P15)</f>
        <v>0</v>
      </c>
      <c r="Q14" s="408"/>
      <c r="R14" s="407">
        <f>SUM(R15:R15)</f>
        <v>0</v>
      </c>
      <c r="S14" s="407">
        <f>SUM(S15:S15)</f>
        <v>0</v>
      </c>
      <c r="T14" s="408"/>
      <c r="U14" s="407">
        <f>SUM(U15:U15)</f>
        <v>0</v>
      </c>
      <c r="V14" s="407">
        <f>SUM(V15:V15)</f>
        <v>0</v>
      </c>
      <c r="W14" s="407">
        <f>SUM(W15:W15)</f>
        <v>0</v>
      </c>
      <c r="X14" s="407">
        <f>SUM(X15:X15)</f>
        <v>0</v>
      </c>
      <c r="Y14" s="408"/>
      <c r="Z14" s="407">
        <f>SUM(Z15:Z15)</f>
        <v>0</v>
      </c>
      <c r="AA14" s="407">
        <f>SUM(AA15:AA15)</f>
        <v>0</v>
      </c>
      <c r="AB14" s="408"/>
      <c r="AC14" s="407">
        <f>SUM(AC15:AC15)</f>
        <v>0</v>
      </c>
      <c r="AD14" s="407">
        <f>SUM(AD15:AD15)</f>
        <v>0</v>
      </c>
      <c r="AE14" s="407">
        <f>SUM(AE15:AE15)</f>
        <v>0</v>
      </c>
      <c r="AF14" s="407">
        <f>SUM(AF15:AF15)</f>
        <v>0</v>
      </c>
      <c r="AG14" s="408"/>
      <c r="AH14" s="407">
        <f>SUM(AH15:AH15)</f>
        <v>0</v>
      </c>
      <c r="AI14" s="407">
        <f>SUM(AI15:AI15)</f>
        <v>0</v>
      </c>
      <c r="AJ14" s="408"/>
      <c r="AK14" s="407">
        <f>SUM(AK15:AK15)</f>
        <v>0</v>
      </c>
      <c r="AL14" s="407">
        <f>SUM(AL15:AL15)</f>
        <v>0</v>
      </c>
      <c r="AM14" s="409"/>
      <c r="AN14" s="410"/>
      <c r="AO14" s="411"/>
      <c r="AP14" s="411"/>
      <c r="AQ14" s="411"/>
      <c r="AR14" s="3"/>
      <c r="AW14" s="3"/>
      <c r="AX14" s="3"/>
      <c r="AY14" s="3"/>
      <c r="AZ14" s="3"/>
      <c r="BA14" s="3"/>
      <c r="BB14" s="3"/>
      <c r="BC14" s="3"/>
      <c r="BD14" s="3"/>
      <c r="BE14" s="3"/>
      <c r="BF14" s="3"/>
      <c r="BG14" s="3"/>
      <c r="BH14" s="3"/>
      <c r="BI14" s="3"/>
      <c r="BJ14" s="3"/>
      <c r="BK14" s="3"/>
      <c r="BL14" s="3"/>
      <c r="BM14" s="3"/>
      <c r="BN14" s="3"/>
      <c r="BO14" s="3"/>
      <c r="BP14" s="3"/>
      <c r="BQ14" s="3"/>
      <c r="BR14" s="3"/>
    </row>
    <row r="15" spans="1:70" ht="22.7" customHeight="1">
      <c r="A15" s="412" t="s">
        <v>1807</v>
      </c>
      <c r="B15" s="413"/>
      <c r="C15" s="414"/>
      <c r="D15" s="415"/>
      <c r="E15" s="416"/>
      <c r="F15" s="417"/>
      <c r="G15" s="418"/>
      <c r="H15" s="418"/>
      <c r="I15" s="418"/>
      <c r="J15" s="418"/>
      <c r="K15" s="418"/>
      <c r="L15" s="418"/>
      <c r="M15" s="419">
        <f>F15+H15+J15+K15</f>
        <v>0</v>
      </c>
      <c r="N15" s="417"/>
      <c r="O15" s="418"/>
      <c r="P15" s="418"/>
      <c r="Q15" s="418"/>
      <c r="R15" s="418"/>
      <c r="S15" s="418"/>
      <c r="T15" s="418"/>
      <c r="U15" s="419">
        <f>N15+P15+R15+S15</f>
        <v>0</v>
      </c>
      <c r="V15" s="417"/>
      <c r="W15" s="418"/>
      <c r="X15" s="418"/>
      <c r="Y15" s="418"/>
      <c r="Z15" s="418"/>
      <c r="AA15" s="418"/>
      <c r="AB15" s="418"/>
      <c r="AC15" s="419">
        <f>V15+W15+X15+Z15+AA15</f>
        <v>0</v>
      </c>
      <c r="AD15" s="417"/>
      <c r="AE15" s="418"/>
      <c r="AF15" s="418"/>
      <c r="AG15" s="418"/>
      <c r="AH15" s="418"/>
      <c r="AI15" s="418"/>
      <c r="AJ15" s="418"/>
      <c r="AK15" s="419">
        <f>AD15+AE15+AF15+AH15+AI15</f>
        <v>0</v>
      </c>
      <c r="AL15" s="418">
        <f>AC15+U15+M15+AK15</f>
        <v>0</v>
      </c>
      <c r="AM15" s="420"/>
      <c r="AN15" s="421"/>
      <c r="AO15" s="422"/>
      <c r="AP15" s="422"/>
      <c r="AQ15" s="423"/>
    </row>
    <row r="16" spans="1:70" s="22" customFormat="1" ht="42.4" customHeight="1">
      <c r="A16" s="424"/>
      <c r="B16" s="404" t="s">
        <v>1808</v>
      </c>
      <c r="C16" s="405"/>
      <c r="D16" s="405"/>
      <c r="E16" s="406"/>
      <c r="F16" s="407">
        <f>SUM(F17:F17)</f>
        <v>0</v>
      </c>
      <c r="G16" s="407">
        <f>SUM(G17:G17)</f>
        <v>0</v>
      </c>
      <c r="H16" s="407">
        <f>SUM(H17:H17)</f>
        <v>0</v>
      </c>
      <c r="I16" s="408"/>
      <c r="J16" s="407">
        <f>SUM(J17:J17)</f>
        <v>0</v>
      </c>
      <c r="K16" s="407">
        <f>SUM(K17:K17)</f>
        <v>0</v>
      </c>
      <c r="L16" s="408"/>
      <c r="M16" s="407">
        <f>SUM(M17:M17)</f>
        <v>0</v>
      </c>
      <c r="N16" s="407">
        <f>SUM(N17:N17)</f>
        <v>0</v>
      </c>
      <c r="O16" s="407">
        <f>SUM(O17:O17)</f>
        <v>0</v>
      </c>
      <c r="P16" s="407">
        <f>SUM(P17:P17)</f>
        <v>0</v>
      </c>
      <c r="Q16" s="408"/>
      <c r="R16" s="407">
        <f>SUM(R17:R17)</f>
        <v>0</v>
      </c>
      <c r="S16" s="407">
        <f>SUM(S17:S17)</f>
        <v>0</v>
      </c>
      <c r="T16" s="408"/>
      <c r="U16" s="407">
        <f>SUM(U17:U17)</f>
        <v>0</v>
      </c>
      <c r="V16" s="407">
        <f>SUM(V17:V17)</f>
        <v>0</v>
      </c>
      <c r="W16" s="407">
        <f>SUM(W17:W17)</f>
        <v>0</v>
      </c>
      <c r="X16" s="407">
        <f>SUM(X17:X17)</f>
        <v>0</v>
      </c>
      <c r="Y16" s="408"/>
      <c r="Z16" s="407">
        <f>SUM(Z17:Z17)</f>
        <v>0</v>
      </c>
      <c r="AA16" s="407">
        <f>SUM(AA17:AA17)</f>
        <v>0</v>
      </c>
      <c r="AB16" s="408"/>
      <c r="AC16" s="407">
        <f>SUM(AC17:AC17)</f>
        <v>0</v>
      </c>
      <c r="AD16" s="407">
        <f>SUM(AD17:AD17)</f>
        <v>0</v>
      </c>
      <c r="AE16" s="407">
        <f>SUM(AE17:AE17)</f>
        <v>0</v>
      </c>
      <c r="AF16" s="407">
        <f>SUM(AF17:AF17)</f>
        <v>0</v>
      </c>
      <c r="AG16" s="408"/>
      <c r="AH16" s="407">
        <f>SUM(AH17:AH17)</f>
        <v>0</v>
      </c>
      <c r="AI16" s="407">
        <f>SUM(AI17:AI17)</f>
        <v>0</v>
      </c>
      <c r="AJ16" s="408"/>
      <c r="AK16" s="407">
        <f>SUM(AK17:AK17)</f>
        <v>0</v>
      </c>
      <c r="AL16" s="407">
        <f>SUM(AL17:AL17)</f>
        <v>0</v>
      </c>
      <c r="AM16" s="409"/>
      <c r="AN16" s="410"/>
      <c r="AO16" s="411"/>
      <c r="AP16" s="411"/>
      <c r="AQ16" s="411"/>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22.7" customHeight="1">
      <c r="A17" s="412" t="s">
        <v>1809</v>
      </c>
      <c r="B17" s="413"/>
      <c r="C17" s="415"/>
      <c r="D17" s="415"/>
      <c r="E17" s="416"/>
      <c r="F17" s="417"/>
      <c r="G17" s="418"/>
      <c r="H17" s="418"/>
      <c r="I17" s="418"/>
      <c r="J17" s="418"/>
      <c r="K17" s="418"/>
      <c r="L17" s="418"/>
      <c r="M17" s="419">
        <f>F17+H17+J17+K17</f>
        <v>0</v>
      </c>
      <c r="N17" s="417"/>
      <c r="O17" s="418"/>
      <c r="P17" s="418"/>
      <c r="Q17" s="418"/>
      <c r="R17" s="418"/>
      <c r="S17" s="418"/>
      <c r="T17" s="418"/>
      <c r="U17" s="419">
        <f>N17+P17+R17+S17</f>
        <v>0</v>
      </c>
      <c r="V17" s="417"/>
      <c r="W17" s="418"/>
      <c r="X17" s="418"/>
      <c r="Y17" s="418"/>
      <c r="Z17" s="418"/>
      <c r="AA17" s="418"/>
      <c r="AB17" s="418"/>
      <c r="AC17" s="419">
        <f>V17+W17+X17+Z17+AA17</f>
        <v>0</v>
      </c>
      <c r="AD17" s="417"/>
      <c r="AE17" s="418"/>
      <c r="AF17" s="418"/>
      <c r="AG17" s="418"/>
      <c r="AH17" s="418"/>
      <c r="AI17" s="418"/>
      <c r="AJ17" s="418"/>
      <c r="AK17" s="419">
        <f>AD17+AE17+AF17+AH17+AI17</f>
        <v>0</v>
      </c>
      <c r="AL17" s="418">
        <f>AC17+U17+M17+AK17</f>
        <v>0</v>
      </c>
      <c r="AM17" s="420"/>
      <c r="AN17" s="421"/>
      <c r="AO17" s="422"/>
      <c r="AP17" s="422"/>
      <c r="AQ17" s="423"/>
    </row>
    <row r="18" spans="1:70" s="22" customFormat="1" ht="22.7" customHeight="1">
      <c r="A18" s="424"/>
      <c r="B18" s="404" t="s">
        <v>1810</v>
      </c>
      <c r="C18" s="405"/>
      <c r="D18" s="405"/>
      <c r="E18" s="406"/>
      <c r="F18" s="407">
        <f>SUM(F19:F23)</f>
        <v>0</v>
      </c>
      <c r="G18" s="407">
        <f>SUM(G19:G23)</f>
        <v>0</v>
      </c>
      <c r="H18" s="407">
        <f>SUM(H19:H23)</f>
        <v>0</v>
      </c>
      <c r="I18" s="408"/>
      <c r="J18" s="407">
        <f>SUM(J19:J23)</f>
        <v>4779.5</v>
      </c>
      <c r="K18" s="407">
        <f>SUM(K19:K23)</f>
        <v>0</v>
      </c>
      <c r="L18" s="408"/>
      <c r="M18" s="407">
        <f>SUM(M19:M23)</f>
        <v>4779.5</v>
      </c>
      <c r="N18" s="407">
        <f>SUM(N19:N23)</f>
        <v>314338</v>
      </c>
      <c r="O18" s="407">
        <f>SUM(O19:O23)</f>
        <v>0</v>
      </c>
      <c r="P18" s="407">
        <f>SUM(P19:P23)</f>
        <v>0</v>
      </c>
      <c r="Q18" s="408"/>
      <c r="R18" s="407">
        <f>SUM(R19:R23)</f>
        <v>79072</v>
      </c>
      <c r="S18" s="407">
        <f>SUM(S19:S23)</f>
        <v>0</v>
      </c>
      <c r="T18" s="408"/>
      <c r="U18" s="407">
        <f>SUM(U19:U23)</f>
        <v>393410</v>
      </c>
      <c r="V18" s="407">
        <f>SUM(V19:V23)</f>
        <v>239981.7</v>
      </c>
      <c r="W18" s="407">
        <f>SUM(W19:W23)</f>
        <v>0</v>
      </c>
      <c r="X18" s="407">
        <f>SUM(X19:X23)</f>
        <v>0</v>
      </c>
      <c r="Y18" s="408"/>
      <c r="Z18" s="407">
        <f>SUM(Z19:Z23)</f>
        <v>0</v>
      </c>
      <c r="AA18" s="407">
        <f>SUM(AA19:AA23)</f>
        <v>500000</v>
      </c>
      <c r="AB18" s="408"/>
      <c r="AC18" s="407">
        <f>SUM(AC19:AC23)</f>
        <v>739981.7</v>
      </c>
      <c r="AD18" s="407"/>
      <c r="AE18" s="407">
        <f>SUM(AE19:AE23)</f>
        <v>0</v>
      </c>
      <c r="AF18" s="407">
        <f>SUM(AF19:AF23)</f>
        <v>0</v>
      </c>
      <c r="AG18" s="408"/>
      <c r="AH18" s="407">
        <f>SUM(AH19:AH23)</f>
        <v>0</v>
      </c>
      <c r="AI18" s="407">
        <f>SUM(AI19:AI23)</f>
        <v>0</v>
      </c>
      <c r="AJ18" s="408"/>
      <c r="AK18" s="407">
        <f>SUM(AK19:AK23)</f>
        <v>0</v>
      </c>
      <c r="AL18" s="407">
        <f>SUM(AL19:AL23)</f>
        <v>1138171.2</v>
      </c>
      <c r="AM18" s="409"/>
      <c r="AN18" s="410"/>
      <c r="AO18" s="411"/>
      <c r="AP18" s="411"/>
      <c r="AQ18" s="411"/>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s="143" customFormat="1" ht="140.44999999999999" customHeight="1">
      <c r="A19" s="425" t="s">
        <v>1811</v>
      </c>
      <c r="B19" s="426" t="s">
        <v>1812</v>
      </c>
      <c r="C19" s="427" t="s">
        <v>1813</v>
      </c>
      <c r="D19" s="428" t="s">
        <v>27</v>
      </c>
      <c r="E19" s="429" t="s">
        <v>106</v>
      </c>
      <c r="F19" s="430">
        <v>0</v>
      </c>
      <c r="G19" s="431"/>
      <c r="H19" s="431"/>
      <c r="I19" s="431"/>
      <c r="J19" s="431">
        <v>4779.5</v>
      </c>
      <c r="K19" s="431"/>
      <c r="L19" s="431"/>
      <c r="M19" s="432">
        <f>F19+H19+J19+K19</f>
        <v>4779.5</v>
      </c>
      <c r="N19" s="179">
        <v>314338</v>
      </c>
      <c r="O19" s="431"/>
      <c r="P19" s="431"/>
      <c r="Q19" s="431"/>
      <c r="R19" s="433">
        <f>66604+12468</f>
        <v>79072</v>
      </c>
      <c r="S19" s="431"/>
      <c r="T19" s="431"/>
      <c r="U19" s="432">
        <f>N19+P19+R19+S19</f>
        <v>393410</v>
      </c>
      <c r="V19" s="430">
        <v>239981.7</v>
      </c>
      <c r="W19" s="431"/>
      <c r="X19" s="431"/>
      <c r="Y19" s="431"/>
      <c r="Z19" s="433"/>
      <c r="AA19" s="431"/>
      <c r="AB19" s="431"/>
      <c r="AC19" s="432">
        <f>V19+W19+X19+Z19+AA19</f>
        <v>239981.7</v>
      </c>
      <c r="AD19" s="430"/>
      <c r="AE19" s="431"/>
      <c r="AF19" s="431"/>
      <c r="AG19" s="431"/>
      <c r="AH19" s="433"/>
      <c r="AI19" s="431"/>
      <c r="AJ19" s="431"/>
      <c r="AK19" s="419">
        <f>AD19+AE19+AF19+AH19+AI19</f>
        <v>0</v>
      </c>
      <c r="AL19" s="418">
        <f>AC19+U19+M19+AK19</f>
        <v>638171.19999999995</v>
      </c>
      <c r="AM19" s="434" t="s">
        <v>1814</v>
      </c>
      <c r="AN19" s="435" t="s">
        <v>734</v>
      </c>
      <c r="AO19" s="436" t="s">
        <v>32</v>
      </c>
      <c r="AP19" s="428"/>
      <c r="AQ19" s="437"/>
    </row>
    <row r="20" spans="1:70" s="143" customFormat="1" ht="66.599999999999994" customHeight="1">
      <c r="A20" s="438" t="s">
        <v>1815</v>
      </c>
      <c r="B20" s="426" t="s">
        <v>1816</v>
      </c>
      <c r="C20" s="427" t="s">
        <v>1813</v>
      </c>
      <c r="D20" s="428" t="s">
        <v>27</v>
      </c>
      <c r="E20" s="429" t="s">
        <v>106</v>
      </c>
      <c r="F20" s="430">
        <v>0</v>
      </c>
      <c r="G20" s="431"/>
      <c r="H20" s="431"/>
      <c r="I20" s="431"/>
      <c r="J20" s="431"/>
      <c r="K20" s="431"/>
      <c r="L20" s="431"/>
      <c r="M20" s="432">
        <f>F20+H20+J20+K20</f>
        <v>0</v>
      </c>
      <c r="N20" s="430">
        <v>0</v>
      </c>
      <c r="O20" s="439"/>
      <c r="P20" s="439"/>
      <c r="Q20" s="439"/>
      <c r="R20" s="439"/>
      <c r="S20" s="439"/>
      <c r="T20" s="439"/>
      <c r="U20" s="432">
        <f>N20+P20+R20+S20</f>
        <v>0</v>
      </c>
      <c r="V20" s="430"/>
      <c r="W20" s="439"/>
      <c r="X20" s="439"/>
      <c r="Y20" s="439"/>
      <c r="Z20" s="439"/>
      <c r="AA20" s="439"/>
      <c r="AB20" s="439"/>
      <c r="AC20" s="432">
        <f>V20+W20+X20+Z20+AA20</f>
        <v>0</v>
      </c>
      <c r="AD20" s="430"/>
      <c r="AE20" s="439"/>
      <c r="AF20" s="439"/>
      <c r="AG20" s="439"/>
      <c r="AH20" s="439"/>
      <c r="AI20" s="439"/>
      <c r="AJ20" s="439"/>
      <c r="AK20" s="419">
        <f>AD20+AE20+AF20+AH20+AI20</f>
        <v>0</v>
      </c>
      <c r="AL20" s="418">
        <f>AC20+U20+M20+AK20</f>
        <v>0</v>
      </c>
      <c r="AM20" s="434" t="s">
        <v>1817</v>
      </c>
      <c r="AN20" s="435" t="s">
        <v>152</v>
      </c>
      <c r="AO20" s="436" t="s">
        <v>32</v>
      </c>
      <c r="AP20" s="437"/>
      <c r="AQ20" s="437"/>
    </row>
    <row r="21" spans="1:70" s="143" customFormat="1" ht="66.599999999999994" customHeight="1">
      <c r="A21" s="438" t="s">
        <v>1818</v>
      </c>
      <c r="B21" s="426" t="s">
        <v>1819</v>
      </c>
      <c r="C21" s="427" t="s">
        <v>1813</v>
      </c>
      <c r="D21" s="428" t="s">
        <v>27</v>
      </c>
      <c r="E21" s="429" t="s">
        <v>737</v>
      </c>
      <c r="F21" s="430"/>
      <c r="G21" s="431"/>
      <c r="H21" s="431"/>
      <c r="I21" s="431"/>
      <c r="J21" s="431"/>
      <c r="K21" s="431"/>
      <c r="L21" s="431"/>
      <c r="M21" s="432"/>
      <c r="N21" s="430"/>
      <c r="O21" s="439"/>
      <c r="P21" s="439"/>
      <c r="Q21" s="439"/>
      <c r="R21" s="439"/>
      <c r="S21" s="439"/>
      <c r="T21" s="439"/>
      <c r="U21" s="432"/>
      <c r="V21" s="430"/>
      <c r="W21" s="439"/>
      <c r="X21" s="439"/>
      <c r="Y21" s="439"/>
      <c r="Z21" s="439"/>
      <c r="AA21" s="439">
        <v>500000</v>
      </c>
      <c r="AB21" s="439"/>
      <c r="AC21" s="432">
        <f>V21+W21+X21+Z21+AA21</f>
        <v>500000</v>
      </c>
      <c r="AD21" s="430"/>
      <c r="AE21" s="439"/>
      <c r="AF21" s="439"/>
      <c r="AG21" s="439"/>
      <c r="AH21" s="439"/>
      <c r="AI21" s="439"/>
      <c r="AJ21" s="439"/>
      <c r="AK21" s="419">
        <f>AD21+AE21+AF21+AH21+AI21</f>
        <v>0</v>
      </c>
      <c r="AL21" s="418">
        <f>AC21+U21+M21+AK21</f>
        <v>500000</v>
      </c>
      <c r="AM21" s="440" t="s">
        <v>1820</v>
      </c>
      <c r="AN21" s="435" t="s">
        <v>152</v>
      </c>
      <c r="AO21" s="436" t="s">
        <v>32</v>
      </c>
      <c r="AP21" s="437"/>
      <c r="AQ21" s="437"/>
    </row>
    <row r="22" spans="1:70" s="237" customFormat="1" ht="15" customHeight="1">
      <c r="A22" s="342"/>
      <c r="B22" s="343"/>
      <c r="C22" s="343"/>
      <c r="D22" s="343"/>
      <c r="E22" s="343"/>
      <c r="F22" s="343"/>
      <c r="G22" s="343"/>
      <c r="H22" s="343"/>
      <c r="I22" s="343"/>
      <c r="J22" s="343"/>
      <c r="K22" s="343"/>
      <c r="L22" s="343"/>
      <c r="M22" s="343"/>
      <c r="N22" s="770" t="s">
        <v>711</v>
      </c>
      <c r="O22" s="770"/>
      <c r="P22" s="770"/>
      <c r="Q22" s="770"/>
      <c r="R22" s="770"/>
      <c r="S22" s="770"/>
      <c r="T22" s="770"/>
      <c r="U22" s="770"/>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4"/>
    </row>
    <row r="23" spans="1:70" s="70" customFormat="1" ht="22.7" customHeight="1">
      <c r="A23" s="441"/>
      <c r="B23" s="442"/>
      <c r="C23" s="443"/>
      <c r="D23" s="436"/>
      <c r="E23" s="444"/>
      <c r="F23" s="445"/>
      <c r="G23" s="439"/>
      <c r="H23" s="439"/>
      <c r="I23" s="439"/>
      <c r="J23" s="439"/>
      <c r="K23" s="439"/>
      <c r="L23" s="439"/>
      <c r="M23" s="432">
        <f>F23+H23+J23+K23</f>
        <v>0</v>
      </c>
      <c r="N23" s="445"/>
      <c r="O23" s="439"/>
      <c r="P23" s="439"/>
      <c r="Q23" s="439"/>
      <c r="R23" s="439"/>
      <c r="S23" s="439"/>
      <c r="T23" s="439"/>
      <c r="U23" s="432">
        <f>N23+P23+R23+S23</f>
        <v>0</v>
      </c>
      <c r="V23" s="445"/>
      <c r="W23" s="439"/>
      <c r="X23" s="439"/>
      <c r="Y23" s="439"/>
      <c r="Z23" s="439"/>
      <c r="AA23" s="439"/>
      <c r="AB23" s="439"/>
      <c r="AC23" s="419">
        <f>V23+W23+X23+Z23+AA23</f>
        <v>0</v>
      </c>
      <c r="AD23" s="445"/>
      <c r="AE23" s="439"/>
      <c r="AF23" s="439"/>
      <c r="AG23" s="439"/>
      <c r="AH23" s="439"/>
      <c r="AI23" s="439"/>
      <c r="AJ23" s="439"/>
      <c r="AK23" s="419">
        <f>AD23+AE23+AF23+AH23+AI23</f>
        <v>0</v>
      </c>
      <c r="AL23" s="418">
        <f>AC23+U23+M23+AK23</f>
        <v>0</v>
      </c>
      <c r="AM23" s="435"/>
      <c r="AN23" s="435"/>
      <c r="AO23" s="446"/>
      <c r="AP23" s="447"/>
      <c r="AQ23" s="447"/>
    </row>
    <row r="24" spans="1:70" s="22" customFormat="1" ht="22.7" customHeight="1">
      <c r="A24" s="424"/>
      <c r="B24" s="404" t="s">
        <v>1821</v>
      </c>
      <c r="C24" s="405"/>
      <c r="D24" s="406"/>
      <c r="E24" s="406"/>
      <c r="F24" s="407">
        <f>SUM(F25:F25)</f>
        <v>0</v>
      </c>
      <c r="G24" s="407">
        <f>SUM(G25:G25)</f>
        <v>0</v>
      </c>
      <c r="H24" s="407">
        <f>SUM(H25:H25)</f>
        <v>0</v>
      </c>
      <c r="I24" s="408"/>
      <c r="J24" s="407">
        <f>SUM(J25:J25)</f>
        <v>0</v>
      </c>
      <c r="K24" s="407">
        <f>SUM(K25:K25)</f>
        <v>0</v>
      </c>
      <c r="L24" s="408"/>
      <c r="M24" s="407">
        <f>SUM(M25:M25)</f>
        <v>0</v>
      </c>
      <c r="N24" s="407">
        <f>SUM(N25:N25)</f>
        <v>0</v>
      </c>
      <c r="O24" s="407">
        <f>SUM(O25:O25)</f>
        <v>0</v>
      </c>
      <c r="P24" s="407">
        <f>SUM(P25:P25)</f>
        <v>0</v>
      </c>
      <c r="Q24" s="408"/>
      <c r="R24" s="407">
        <f>SUM(R25:R25)</f>
        <v>0</v>
      </c>
      <c r="S24" s="407">
        <f>SUM(S25:S25)</f>
        <v>0</v>
      </c>
      <c r="T24" s="408"/>
      <c r="U24" s="407">
        <f>SUM(U25:U25)</f>
        <v>0</v>
      </c>
      <c r="V24" s="407">
        <f>SUM(V25:V25)</f>
        <v>0</v>
      </c>
      <c r="W24" s="407">
        <f>SUM(W25:W25)</f>
        <v>0</v>
      </c>
      <c r="X24" s="407">
        <f>SUM(X25:X25)</f>
        <v>0</v>
      </c>
      <c r="Y24" s="408"/>
      <c r="Z24" s="407">
        <f>SUM(Z25:Z25)</f>
        <v>0</v>
      </c>
      <c r="AA24" s="407">
        <f>SUM(AA25:AA25)</f>
        <v>0</v>
      </c>
      <c r="AB24" s="408"/>
      <c r="AC24" s="407">
        <f>SUM(AC25:AC25)</f>
        <v>0</v>
      </c>
      <c r="AD24" s="407">
        <f>SUM(AD25:AD25)</f>
        <v>0</v>
      </c>
      <c r="AE24" s="407">
        <f>SUM(AE25:AE25)</f>
        <v>0</v>
      </c>
      <c r="AF24" s="407">
        <f>SUM(AF25:AF25)</f>
        <v>0</v>
      </c>
      <c r="AG24" s="408"/>
      <c r="AH24" s="407">
        <f>SUM(AH25:AH25)</f>
        <v>0</v>
      </c>
      <c r="AI24" s="407">
        <f>SUM(AI25:AI25)</f>
        <v>0</v>
      </c>
      <c r="AJ24" s="408"/>
      <c r="AK24" s="407">
        <f>SUM(AK25:AK25)</f>
        <v>0</v>
      </c>
      <c r="AL24" s="407">
        <f>SUM(AL25:AL25)</f>
        <v>0</v>
      </c>
      <c r="AM24" s="409"/>
      <c r="AN24" s="410"/>
      <c r="AO24" s="411"/>
      <c r="AP24" s="411"/>
      <c r="AQ24" s="411"/>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ht="22.7" customHeight="1">
      <c r="A25" s="412" t="s">
        <v>1822</v>
      </c>
      <c r="B25" s="413"/>
      <c r="C25" s="415"/>
      <c r="D25" s="415"/>
      <c r="E25" s="416"/>
      <c r="F25" s="417"/>
      <c r="G25" s="418"/>
      <c r="H25" s="418"/>
      <c r="I25" s="418"/>
      <c r="J25" s="418"/>
      <c r="K25" s="418"/>
      <c r="L25" s="418"/>
      <c r="M25" s="419">
        <f>F25+H25+J25+K25</f>
        <v>0</v>
      </c>
      <c r="N25" s="417"/>
      <c r="O25" s="418"/>
      <c r="P25" s="418"/>
      <c r="Q25" s="418"/>
      <c r="R25" s="418"/>
      <c r="S25" s="418"/>
      <c r="T25" s="418"/>
      <c r="U25" s="419">
        <f>N25+P25+R25+S25</f>
        <v>0</v>
      </c>
      <c r="V25" s="417"/>
      <c r="W25" s="418"/>
      <c r="X25" s="418"/>
      <c r="Y25" s="418"/>
      <c r="Z25" s="418"/>
      <c r="AA25" s="418"/>
      <c r="AB25" s="418"/>
      <c r="AC25" s="419">
        <f>V25+W25+X25+Z25+AA25</f>
        <v>0</v>
      </c>
      <c r="AD25" s="417"/>
      <c r="AE25" s="418"/>
      <c r="AF25" s="418"/>
      <c r="AG25" s="418"/>
      <c r="AH25" s="418"/>
      <c r="AI25" s="418"/>
      <c r="AJ25" s="418"/>
      <c r="AK25" s="419">
        <f>AD25+AE25+AF25+AH25+AI25</f>
        <v>0</v>
      </c>
      <c r="AL25" s="418">
        <f>AC25+U25+M25+AK25</f>
        <v>0</v>
      </c>
      <c r="AM25" s="420"/>
      <c r="AN25" s="421"/>
      <c r="AO25" s="422"/>
      <c r="AP25" s="422"/>
      <c r="AQ25" s="422"/>
    </row>
    <row r="32" spans="1:70" ht="22.7" customHeight="1">
      <c r="AS32" s="155" t="s">
        <v>113</v>
      </c>
      <c r="AT32" s="155" t="s">
        <v>114</v>
      </c>
      <c r="AU32" s="155" t="s">
        <v>115</v>
      </c>
      <c r="AV32" s="155" t="s">
        <v>116</v>
      </c>
    </row>
    <row r="33" spans="45:48" ht="22.7" customHeight="1">
      <c r="AS33" s="157" t="s">
        <v>1823</v>
      </c>
      <c r="AT33" s="156" t="s">
        <v>1824</v>
      </c>
      <c r="AU33" s="156" t="s">
        <v>1825</v>
      </c>
      <c r="AV33" s="157" t="s">
        <v>1826</v>
      </c>
    </row>
    <row r="34" spans="45:48" ht="22.7" customHeight="1">
      <c r="AS34" s="155"/>
      <c r="AT34" s="156" t="s">
        <v>1827</v>
      </c>
      <c r="AU34" s="156" t="s">
        <v>1828</v>
      </c>
      <c r="AV34" s="155"/>
    </row>
    <row r="35" spans="45:48" ht="22.7" customHeight="1">
      <c r="AS35" s="158"/>
      <c r="AT35" s="158"/>
      <c r="AU35" s="156" t="s">
        <v>1813</v>
      </c>
      <c r="AV35" s="158"/>
    </row>
    <row r="36" spans="45:48" ht="22.7" customHeight="1">
      <c r="AS36" s="159"/>
      <c r="AT36" s="159"/>
      <c r="AU36" s="156" t="s">
        <v>1829</v>
      </c>
      <c r="AV36" s="159"/>
    </row>
  </sheetData>
  <sheetProtection selectLockedCells="1" selectUnlockedCells="1"/>
  <mergeCells count="61">
    <mergeCell ref="A6:AM6"/>
    <mergeCell ref="AN6:AP6"/>
    <mergeCell ref="A1:AP1"/>
    <mergeCell ref="A2:AP2"/>
    <mergeCell ref="A3:AP3"/>
    <mergeCell ref="A4:AP4"/>
    <mergeCell ref="A5:AP5"/>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F9:M9"/>
    <mergeCell ref="N9:U9"/>
    <mergeCell ref="V9:AC9"/>
    <mergeCell ref="AD9:AK9"/>
    <mergeCell ref="F10:F11"/>
    <mergeCell ref="G10:G11"/>
    <mergeCell ref="H10:H11"/>
    <mergeCell ref="I10:I11"/>
    <mergeCell ref="J10:J11"/>
    <mergeCell ref="K10:K11"/>
    <mergeCell ref="W10:W11"/>
    <mergeCell ref="L10:L11"/>
    <mergeCell ref="M10:M11"/>
    <mergeCell ref="N10:N11"/>
    <mergeCell ref="O10:O11"/>
    <mergeCell ref="P10:P11"/>
    <mergeCell ref="N22:U22"/>
    <mergeCell ref="AD10:AD11"/>
    <mergeCell ref="AE10:AE11"/>
    <mergeCell ref="AF10:AF11"/>
    <mergeCell ref="AG10:AG11"/>
    <mergeCell ref="X10:X11"/>
    <mergeCell ref="Y10:Y11"/>
    <mergeCell ref="Z10:Z11"/>
    <mergeCell ref="AA10:AA11"/>
    <mergeCell ref="AB10:AB11"/>
    <mergeCell ref="Q10:Q11"/>
    <mergeCell ref="R10:R11"/>
    <mergeCell ref="S10:S11"/>
    <mergeCell ref="T10:T11"/>
    <mergeCell ref="U10:U11"/>
    <mergeCell ref="AC10:AC11"/>
    <mergeCell ref="V10:V11"/>
    <mergeCell ref="AJ10:AJ11"/>
    <mergeCell ref="AK10:AK11"/>
    <mergeCell ref="A13:B13"/>
    <mergeCell ref="AH10:AH11"/>
    <mergeCell ref="AI10:AI11"/>
  </mergeCells>
  <dataValidations count="5">
    <dataValidation type="list" allowBlank="1" showErrorMessage="1" sqref="C19:C21 AO19:AP19 AO20:AO21 C23">
      <formula1>$AU$33:$AU$36</formula1>
      <formula2>0</formula2>
    </dataValidation>
    <dataValidation type="list" allowBlank="1" showErrorMessage="1" sqref="C25">
      <formula1>$AV$33</formula1>
      <formula2>0</formula2>
    </dataValidation>
    <dataValidation type="list" allowBlank="1" showErrorMessage="1" sqref="C17">
      <formula1>$AT$33:$AT$34</formula1>
      <formula2>0</formula2>
    </dataValidation>
    <dataValidation type="list" allowBlank="1" showErrorMessage="1" sqref="C15">
      <formula1>$AS$33</formula1>
      <formula2>0</formula2>
    </dataValidation>
    <dataValidation type="list" allowBlank="1" showErrorMessage="1" sqref="D15 D17 D19:D21 D23 D25">
      <formula1>$AR$3:$AR$5</formula1>
      <formula2>0</formula2>
    </dataValidation>
  </dataValidations>
  <pageMargins left="0.25" right="0.25" top="0.75" bottom="0.75" header="0.3" footer="0.3"/>
  <pageSetup paperSize="8" scale="25"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4"/>
  <sheetViews>
    <sheetView zoomScale="70" zoomScaleNormal="70" workbookViewId="0">
      <selection activeCell="AM32" sqref="AM32"/>
    </sheetView>
  </sheetViews>
  <sheetFormatPr defaultRowHeight="41.45" customHeight="1"/>
  <cols>
    <col min="1" max="1" width="6.140625" style="79" customWidth="1"/>
    <col min="2" max="2" width="33.7109375" style="2" customWidth="1"/>
    <col min="3" max="3" width="30.85546875" style="3" customWidth="1"/>
    <col min="4" max="4" width="11.85546875" style="3" customWidth="1"/>
    <col min="5" max="5" width="14.28515625" style="3" customWidth="1"/>
    <col min="6" max="6" width="17.7109375" style="4" customWidth="1"/>
    <col min="7" max="7" width="12" style="5" customWidth="1"/>
    <col min="8" max="8" width="12.5703125" style="4" customWidth="1"/>
    <col min="9" max="9" width="12.140625" style="4" customWidth="1"/>
    <col min="10" max="10" width="12.28515625" style="4" customWidth="1"/>
    <col min="11" max="12" width="12" style="4" customWidth="1"/>
    <col min="13" max="13" width="9" style="4" customWidth="1"/>
    <col min="14" max="14" width="17.7109375" style="4" customWidth="1"/>
    <col min="15" max="15" width="12" style="5" customWidth="1"/>
    <col min="16" max="16" width="12.5703125" style="4" customWidth="1"/>
    <col min="17" max="17" width="12.140625" style="4" customWidth="1"/>
    <col min="18" max="18" width="12.28515625" style="4" customWidth="1"/>
    <col min="19" max="20" width="12" style="4" customWidth="1"/>
    <col min="21" max="21" width="9" style="4" customWidth="1"/>
    <col min="22" max="22" width="17.7109375" style="4" customWidth="1"/>
    <col min="23" max="23" width="12" style="5" customWidth="1"/>
    <col min="24" max="24" width="12.5703125" style="4" customWidth="1"/>
    <col min="25" max="25" width="12.140625" style="4" customWidth="1"/>
    <col min="26" max="26" width="12.28515625" style="4" customWidth="1"/>
    <col min="27" max="28" width="12" style="4" customWidth="1"/>
    <col min="29" max="29" width="9" style="4" customWidth="1"/>
    <col min="30" max="30" width="17.7109375" style="4" customWidth="1"/>
    <col min="31" max="31" width="12" style="5" customWidth="1"/>
    <col min="32" max="32" width="12.5703125" style="4" customWidth="1"/>
    <col min="33" max="33" width="12.140625" style="4" customWidth="1"/>
    <col min="34" max="34" width="12.28515625" style="4" customWidth="1"/>
    <col min="35" max="36" width="12" style="4" customWidth="1"/>
    <col min="37" max="37" width="9" style="4" customWidth="1"/>
    <col min="38" max="38" width="12.140625" style="4" customWidth="1"/>
    <col min="39" max="39" width="58.5703125" style="6" customWidth="1"/>
    <col min="40" max="40" width="12.28515625" style="7" customWidth="1"/>
    <col min="41" max="41" width="20.7109375" style="8" customWidth="1"/>
    <col min="42" max="42" width="14.7109375" style="8" customWidth="1"/>
    <col min="43" max="43" width="19" style="8" customWidth="1"/>
    <col min="44" max="44" width="9.140625" style="3"/>
    <col min="45" max="47" width="35.85546875" style="3" customWidth="1"/>
    <col min="48" max="16384" width="9.140625" style="3"/>
  </cols>
  <sheetData>
    <row r="1" spans="1:69" s="80" customFormat="1" ht="41.45" customHeight="1">
      <c r="A1" s="748"/>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row>
    <row r="2" spans="1:69" s="80" customFormat="1" ht="41.45" customHeight="1">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row>
    <row r="3" spans="1:69" s="80" customFormat="1" ht="41.45" customHeight="1">
      <c r="A3" s="748"/>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R3" s="81" t="s">
        <v>27</v>
      </c>
    </row>
    <row r="4" spans="1:69" ht="41.45" customHeight="1">
      <c r="A4" s="764"/>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764"/>
      <c r="AF4" s="764"/>
      <c r="AG4" s="764"/>
      <c r="AH4" s="764"/>
      <c r="AI4" s="764"/>
      <c r="AJ4" s="764"/>
      <c r="AK4" s="764"/>
      <c r="AL4" s="764"/>
      <c r="AM4" s="764"/>
      <c r="AN4" s="764"/>
      <c r="AO4" s="764"/>
      <c r="AP4" s="764"/>
      <c r="AQ4" s="82"/>
      <c r="AR4" s="83" t="s">
        <v>37</v>
      </c>
    </row>
    <row r="5" spans="1:69" ht="41.45" customHeight="1">
      <c r="A5" s="764"/>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82"/>
      <c r="AR5" s="83" t="s">
        <v>40</v>
      </c>
    </row>
    <row r="6" spans="1:69" ht="41.45" customHeight="1">
      <c r="A6" s="777" t="s">
        <v>0</v>
      </c>
      <c r="B6" s="777"/>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7"/>
      <c r="AJ6" s="777"/>
      <c r="AK6" s="777"/>
      <c r="AL6" s="777"/>
      <c r="AM6" s="777"/>
      <c r="AN6" s="786"/>
      <c r="AO6" s="786"/>
      <c r="AP6" s="786"/>
      <c r="AQ6" s="385"/>
    </row>
    <row r="7" spans="1:69" ht="41.45" customHeight="1">
      <c r="A7" s="777" t="s">
        <v>1830</v>
      </c>
      <c r="B7" s="777"/>
      <c r="C7" s="777"/>
      <c r="D7" s="777"/>
      <c r="E7" s="777"/>
      <c r="F7" s="777"/>
      <c r="G7" s="777"/>
      <c r="H7" s="777"/>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7"/>
      <c r="AL7" s="777"/>
      <c r="AM7" s="777"/>
      <c r="AN7" s="386"/>
      <c r="AO7" s="386"/>
      <c r="AP7" s="386"/>
      <c r="AQ7" s="385"/>
    </row>
    <row r="8" spans="1:69" ht="41.45" customHeight="1">
      <c r="A8" s="778" t="s">
        <v>2</v>
      </c>
      <c r="B8" s="779" t="s">
        <v>3</v>
      </c>
      <c r="C8" s="780" t="s">
        <v>4</v>
      </c>
      <c r="D8" s="780" t="s">
        <v>5</v>
      </c>
      <c r="E8" s="771" t="s">
        <v>6</v>
      </c>
      <c r="F8" s="781">
        <v>2018</v>
      </c>
      <c r="G8" s="781"/>
      <c r="H8" s="781"/>
      <c r="I8" s="781"/>
      <c r="J8" s="781"/>
      <c r="K8" s="781"/>
      <c r="L8" s="781"/>
      <c r="M8" s="781"/>
      <c r="N8" s="782">
        <v>2019</v>
      </c>
      <c r="O8" s="782"/>
      <c r="P8" s="782"/>
      <c r="Q8" s="782"/>
      <c r="R8" s="782"/>
      <c r="S8" s="782"/>
      <c r="T8" s="782"/>
      <c r="U8" s="782"/>
      <c r="V8" s="782">
        <v>2020</v>
      </c>
      <c r="W8" s="782"/>
      <c r="X8" s="782"/>
      <c r="Y8" s="782"/>
      <c r="Z8" s="782"/>
      <c r="AA8" s="782"/>
      <c r="AB8" s="782"/>
      <c r="AC8" s="782"/>
      <c r="AD8" s="782">
        <v>2021</v>
      </c>
      <c r="AE8" s="782"/>
      <c r="AF8" s="782"/>
      <c r="AG8" s="782"/>
      <c r="AH8" s="782"/>
      <c r="AI8" s="782"/>
      <c r="AJ8" s="782"/>
      <c r="AK8" s="782"/>
      <c r="AL8" s="783" t="s">
        <v>7</v>
      </c>
      <c r="AM8" s="784" t="s">
        <v>8</v>
      </c>
      <c r="AN8" s="785" t="s">
        <v>9</v>
      </c>
      <c r="AO8" s="779" t="s">
        <v>10</v>
      </c>
      <c r="AP8" s="776" t="s">
        <v>11</v>
      </c>
      <c r="AQ8" s="776" t="s">
        <v>12</v>
      </c>
    </row>
    <row r="9" spans="1:69" ht="41.45" customHeight="1">
      <c r="A9" s="778"/>
      <c r="B9" s="779"/>
      <c r="C9" s="780"/>
      <c r="D9" s="780"/>
      <c r="E9" s="771"/>
      <c r="F9" s="771" t="s">
        <v>13</v>
      </c>
      <c r="G9" s="771"/>
      <c r="H9" s="771"/>
      <c r="I9" s="771"/>
      <c r="J9" s="771"/>
      <c r="K9" s="771"/>
      <c r="L9" s="771"/>
      <c r="M9" s="771"/>
      <c r="N9" s="710" t="s">
        <v>13</v>
      </c>
      <c r="O9" s="710"/>
      <c r="P9" s="710"/>
      <c r="Q9" s="710"/>
      <c r="R9" s="710"/>
      <c r="S9" s="710"/>
      <c r="T9" s="710"/>
      <c r="U9" s="710"/>
      <c r="V9" s="710" t="s">
        <v>13</v>
      </c>
      <c r="W9" s="710"/>
      <c r="X9" s="710"/>
      <c r="Y9" s="710"/>
      <c r="Z9" s="710"/>
      <c r="AA9" s="710"/>
      <c r="AB9" s="710"/>
      <c r="AC9" s="710"/>
      <c r="AD9" s="710" t="s">
        <v>13</v>
      </c>
      <c r="AE9" s="710"/>
      <c r="AF9" s="710"/>
      <c r="AG9" s="710"/>
      <c r="AH9" s="710"/>
      <c r="AI9" s="710"/>
      <c r="AJ9" s="710"/>
      <c r="AK9" s="710"/>
      <c r="AL9" s="783"/>
      <c r="AM9" s="784"/>
      <c r="AN9" s="785"/>
      <c r="AO9" s="779"/>
      <c r="AP9" s="776"/>
      <c r="AQ9" s="776"/>
    </row>
    <row r="10" spans="1:69" ht="41.45" customHeight="1">
      <c r="A10" s="778"/>
      <c r="B10" s="779"/>
      <c r="C10" s="780"/>
      <c r="D10" s="780"/>
      <c r="E10" s="771"/>
      <c r="F10" s="772" t="s">
        <v>140</v>
      </c>
      <c r="G10" s="773" t="s">
        <v>141</v>
      </c>
      <c r="H10" s="774" t="s">
        <v>142</v>
      </c>
      <c r="I10" s="774" t="s">
        <v>17</v>
      </c>
      <c r="J10" s="774" t="s">
        <v>143</v>
      </c>
      <c r="K10" s="774" t="s">
        <v>144</v>
      </c>
      <c r="L10" s="774" t="s">
        <v>20</v>
      </c>
      <c r="M10" s="775" t="s">
        <v>21</v>
      </c>
      <c r="N10" s="704" t="s">
        <v>14</v>
      </c>
      <c r="O10" s="705" t="s">
        <v>15</v>
      </c>
      <c r="P10" s="699" t="s">
        <v>16</v>
      </c>
      <c r="Q10" s="699" t="s">
        <v>17</v>
      </c>
      <c r="R10" s="699" t="s">
        <v>18</v>
      </c>
      <c r="S10" s="699" t="s">
        <v>19</v>
      </c>
      <c r="T10" s="699" t="s">
        <v>20</v>
      </c>
      <c r="U10" s="768" t="s">
        <v>21</v>
      </c>
      <c r="V10" s="704" t="s">
        <v>14</v>
      </c>
      <c r="W10" s="705" t="s">
        <v>15</v>
      </c>
      <c r="X10" s="699" t="s">
        <v>16</v>
      </c>
      <c r="Y10" s="699" t="s">
        <v>17</v>
      </c>
      <c r="Z10" s="699" t="s">
        <v>18</v>
      </c>
      <c r="AA10" s="699" t="s">
        <v>19</v>
      </c>
      <c r="AB10" s="699" t="s">
        <v>20</v>
      </c>
      <c r="AC10" s="768" t="s">
        <v>21</v>
      </c>
      <c r="AD10" s="704" t="s">
        <v>14</v>
      </c>
      <c r="AE10" s="705" t="s">
        <v>15</v>
      </c>
      <c r="AF10" s="699" t="s">
        <v>16</v>
      </c>
      <c r="AG10" s="699" t="s">
        <v>17</v>
      </c>
      <c r="AH10" s="699" t="s">
        <v>18</v>
      </c>
      <c r="AI10" s="699" t="s">
        <v>19</v>
      </c>
      <c r="AJ10" s="699" t="s">
        <v>20</v>
      </c>
      <c r="AK10" s="768" t="s">
        <v>21</v>
      </c>
      <c r="AL10" s="783"/>
      <c r="AM10" s="784"/>
      <c r="AN10" s="785"/>
      <c r="AO10" s="779"/>
      <c r="AP10" s="776"/>
      <c r="AQ10" s="776"/>
    </row>
    <row r="11" spans="1:69" ht="41.45" customHeight="1">
      <c r="A11" s="778"/>
      <c r="B11" s="779"/>
      <c r="C11" s="780"/>
      <c r="D11" s="780"/>
      <c r="E11" s="771"/>
      <c r="F11" s="772"/>
      <c r="G11" s="773"/>
      <c r="H11" s="774"/>
      <c r="I11" s="774"/>
      <c r="J11" s="774"/>
      <c r="K11" s="774"/>
      <c r="L11" s="774"/>
      <c r="M11" s="775"/>
      <c r="N11" s="704"/>
      <c r="O11" s="705"/>
      <c r="P11" s="699"/>
      <c r="Q11" s="699"/>
      <c r="R11" s="699"/>
      <c r="S11" s="699"/>
      <c r="T11" s="699"/>
      <c r="U11" s="768"/>
      <c r="V11" s="704"/>
      <c r="W11" s="705"/>
      <c r="X11" s="699"/>
      <c r="Y11" s="699"/>
      <c r="Z11" s="699"/>
      <c r="AA11" s="699"/>
      <c r="AB11" s="699"/>
      <c r="AC11" s="768"/>
      <c r="AD11" s="704"/>
      <c r="AE11" s="705"/>
      <c r="AF11" s="699"/>
      <c r="AG11" s="699"/>
      <c r="AH11" s="699"/>
      <c r="AI11" s="699"/>
      <c r="AJ11" s="699"/>
      <c r="AK11" s="768"/>
      <c r="AL11" s="783"/>
      <c r="AM11" s="784"/>
      <c r="AN11" s="785"/>
      <c r="AO11" s="779"/>
      <c r="AP11" s="776"/>
      <c r="AQ11" s="776"/>
    </row>
    <row r="12" spans="1:69" ht="41.45" customHeight="1">
      <c r="A12" s="393"/>
      <c r="B12" s="394"/>
      <c r="C12" s="394"/>
      <c r="D12" s="394"/>
      <c r="E12" s="394"/>
      <c r="F12" s="392"/>
      <c r="G12" s="391"/>
      <c r="H12" s="392"/>
      <c r="I12" s="392"/>
      <c r="J12" s="392"/>
      <c r="K12" s="392"/>
      <c r="L12" s="392"/>
      <c r="M12" s="388"/>
      <c r="N12" s="392"/>
      <c r="O12" s="391"/>
      <c r="P12" s="392"/>
      <c r="Q12" s="392"/>
      <c r="R12" s="392"/>
      <c r="S12" s="392"/>
      <c r="T12" s="392"/>
      <c r="U12" s="388"/>
      <c r="V12" s="392"/>
      <c r="W12" s="391"/>
      <c r="X12" s="392"/>
      <c r="Y12" s="392"/>
      <c r="Z12" s="392"/>
      <c r="AA12" s="392"/>
      <c r="AB12" s="392"/>
      <c r="AC12" s="388"/>
      <c r="AD12" s="392"/>
      <c r="AE12" s="391"/>
      <c r="AF12" s="392"/>
      <c r="AG12" s="392"/>
      <c r="AH12" s="392"/>
      <c r="AI12" s="392"/>
      <c r="AJ12" s="392"/>
      <c r="AK12" s="388"/>
      <c r="AL12" s="388"/>
      <c r="AM12" s="395"/>
      <c r="AN12" s="389"/>
      <c r="AO12" s="387"/>
      <c r="AP12" s="390"/>
      <c r="AQ12" s="390"/>
    </row>
    <row r="13" spans="1:69" s="22" customFormat="1" ht="41.45" customHeight="1">
      <c r="A13" s="769" t="s">
        <v>1831</v>
      </c>
      <c r="B13" s="769"/>
      <c r="C13" s="397"/>
      <c r="D13" s="397"/>
      <c r="E13" s="398"/>
      <c r="F13" s="399">
        <f>F14+F17+F22+F24</f>
        <v>1000</v>
      </c>
      <c r="G13" s="399">
        <f>G14+G17+G22+G24</f>
        <v>0</v>
      </c>
      <c r="H13" s="399">
        <f>H14+H17+H22+H24</f>
        <v>0</v>
      </c>
      <c r="I13" s="400"/>
      <c r="J13" s="399">
        <f>J14+J17+J22+J24</f>
        <v>0</v>
      </c>
      <c r="K13" s="399">
        <f>K14+K17+K22+K24</f>
        <v>0</v>
      </c>
      <c r="L13" s="400"/>
      <c r="M13" s="399">
        <f>M14+M17+M22+M24</f>
        <v>1000</v>
      </c>
      <c r="N13" s="399">
        <f>N14+N17+N22+N24</f>
        <v>0</v>
      </c>
      <c r="O13" s="399">
        <f>O14+O17+O22+O24</f>
        <v>0</v>
      </c>
      <c r="P13" s="399">
        <f>P14+P17+P22+P24</f>
        <v>0</v>
      </c>
      <c r="Q13" s="400"/>
      <c r="R13" s="399">
        <f>R14+R17+R22+R24</f>
        <v>0</v>
      </c>
      <c r="S13" s="399">
        <f>S14+S17+S22+S24</f>
        <v>0</v>
      </c>
      <c r="T13" s="400"/>
      <c r="U13" s="399">
        <f>U14+U17+U22+U24</f>
        <v>0</v>
      </c>
      <c r="V13" s="399">
        <f>V14+V17+V22+V24</f>
        <v>232500</v>
      </c>
      <c r="W13" s="399">
        <f>W14+W17+W22+W24</f>
        <v>187500</v>
      </c>
      <c r="X13" s="399">
        <f>X14+X17+X22+X24</f>
        <v>0</v>
      </c>
      <c r="Y13" s="400"/>
      <c r="Z13" s="399">
        <f>Z14+Z17+Z22+Z24</f>
        <v>0</v>
      </c>
      <c r="AA13" s="399">
        <f>AA14+AA17+AA22+AA24</f>
        <v>0</v>
      </c>
      <c r="AB13" s="400"/>
      <c r="AC13" s="399">
        <f>AC14+AC17+AC22+AC24</f>
        <v>420000</v>
      </c>
      <c r="AD13" s="399">
        <f>AD14+AD17+AD22+AD24</f>
        <v>98934</v>
      </c>
      <c r="AE13" s="399">
        <f>AE14+AE17+AE22+AE24</f>
        <v>366802</v>
      </c>
      <c r="AF13" s="399">
        <f>AF14+AF17+AF22+AF24</f>
        <v>0</v>
      </c>
      <c r="AG13" s="400"/>
      <c r="AH13" s="399">
        <f>AH14+AH17+AH22+AH24</f>
        <v>0</v>
      </c>
      <c r="AI13" s="399">
        <f>AI14+AI17+AI22+AI24</f>
        <v>0</v>
      </c>
      <c r="AJ13" s="400"/>
      <c r="AK13" s="399">
        <f>AK14+AK17+AK22+AK24</f>
        <v>644756</v>
      </c>
      <c r="AL13" s="399">
        <f>AL14+AL17+AL22+AL24</f>
        <v>1065756</v>
      </c>
      <c r="AM13" s="401"/>
      <c r="AN13" s="402"/>
      <c r="AO13" s="396"/>
      <c r="AP13" s="396"/>
      <c r="AQ13" s="396"/>
      <c r="AR13" s="3"/>
      <c r="AW13" s="3"/>
      <c r="AX13" s="3"/>
      <c r="AY13" s="3"/>
      <c r="AZ13" s="3"/>
      <c r="BA13" s="3"/>
      <c r="BB13" s="3"/>
      <c r="BC13" s="3"/>
      <c r="BD13" s="3"/>
      <c r="BE13" s="3"/>
      <c r="BF13" s="3"/>
      <c r="BG13" s="3"/>
      <c r="BH13" s="3"/>
      <c r="BI13" s="3"/>
      <c r="BJ13" s="3"/>
      <c r="BK13" s="3"/>
      <c r="BL13" s="3"/>
      <c r="BM13" s="3"/>
      <c r="BN13" s="3"/>
      <c r="BO13" s="3"/>
      <c r="BP13" s="3"/>
      <c r="BQ13" s="3"/>
    </row>
    <row r="14" spans="1:69" s="22" customFormat="1" ht="41.45" customHeight="1">
      <c r="A14" s="403"/>
      <c r="B14" s="404" t="s">
        <v>1832</v>
      </c>
      <c r="C14" s="405"/>
      <c r="D14" s="405"/>
      <c r="E14" s="406"/>
      <c r="F14" s="407">
        <f>SUM(F15:F16)</f>
        <v>1000</v>
      </c>
      <c r="G14" s="407">
        <f>SUM(G15:G16)</f>
        <v>0</v>
      </c>
      <c r="H14" s="407">
        <f>SUM(H15:H16)</f>
        <v>0</v>
      </c>
      <c r="I14" s="408"/>
      <c r="J14" s="407">
        <f>SUM(J15:J16)</f>
        <v>0</v>
      </c>
      <c r="K14" s="407">
        <f>SUM(K15:K16)</f>
        <v>0</v>
      </c>
      <c r="L14" s="408"/>
      <c r="M14" s="407">
        <f>SUM(M15:M16)</f>
        <v>1000</v>
      </c>
      <c r="N14" s="407">
        <f>SUM(N15:N16)</f>
        <v>0</v>
      </c>
      <c r="O14" s="407">
        <f>SUM(O15:O16)</f>
        <v>0</v>
      </c>
      <c r="P14" s="407">
        <f>SUM(P15:P16)</f>
        <v>0</v>
      </c>
      <c r="Q14" s="408"/>
      <c r="R14" s="407">
        <f>SUM(R15:R16)</f>
        <v>0</v>
      </c>
      <c r="S14" s="407">
        <f>SUM(S15:S16)</f>
        <v>0</v>
      </c>
      <c r="T14" s="408"/>
      <c r="U14" s="407">
        <f>SUM(U15:U16)</f>
        <v>0</v>
      </c>
      <c r="V14" s="407">
        <f>SUM(V15:V16)</f>
        <v>0</v>
      </c>
      <c r="W14" s="407">
        <f>SUM(W15:W16)</f>
        <v>0</v>
      </c>
      <c r="X14" s="407">
        <f>SUM(X15:X16)</f>
        <v>0</v>
      </c>
      <c r="Y14" s="408"/>
      <c r="Z14" s="407">
        <f>SUM(Z15:Z16)</f>
        <v>0</v>
      </c>
      <c r="AA14" s="407">
        <f>SUM(AA15:AA16)</f>
        <v>0</v>
      </c>
      <c r="AB14" s="408"/>
      <c r="AC14" s="407">
        <f>SUM(AC15:AC16)</f>
        <v>0</v>
      </c>
      <c r="AD14" s="407">
        <f>SUM(AD15:AD16)</f>
        <v>0</v>
      </c>
      <c r="AE14" s="407">
        <f>SUM(AE15:AE16)</f>
        <v>0</v>
      </c>
      <c r="AF14" s="407">
        <f>SUM(AF15:AF16)</f>
        <v>0</v>
      </c>
      <c r="AG14" s="408"/>
      <c r="AH14" s="407">
        <f>SUM(AH15:AH16)</f>
        <v>0</v>
      </c>
      <c r="AI14" s="407">
        <f>SUM(AI15:AI16)</f>
        <v>0</v>
      </c>
      <c r="AJ14" s="408"/>
      <c r="AK14" s="407">
        <f>SUM(AK15:AK16)</f>
        <v>0</v>
      </c>
      <c r="AL14" s="407">
        <f>SUM(AL15:AL16)</f>
        <v>1000</v>
      </c>
      <c r="AM14" s="409"/>
      <c r="AN14" s="410"/>
      <c r="AO14" s="411"/>
      <c r="AP14" s="411"/>
      <c r="AQ14" s="411"/>
      <c r="AR14" s="3"/>
      <c r="AW14" s="3"/>
      <c r="AX14" s="3"/>
      <c r="AY14" s="3"/>
      <c r="AZ14" s="3"/>
      <c r="BA14" s="3"/>
      <c r="BB14" s="3"/>
      <c r="BC14" s="3"/>
      <c r="BD14" s="3"/>
      <c r="BE14" s="3"/>
      <c r="BF14" s="3"/>
      <c r="BG14" s="3"/>
      <c r="BH14" s="3"/>
      <c r="BI14" s="3"/>
      <c r="BJ14" s="3"/>
      <c r="BK14" s="3"/>
      <c r="BL14" s="3"/>
      <c r="BM14" s="3"/>
      <c r="BN14" s="3"/>
      <c r="BO14" s="3"/>
      <c r="BP14" s="3"/>
      <c r="BQ14" s="3"/>
    </row>
    <row r="15" spans="1:69" s="46" customFormat="1" ht="41.45" customHeight="1">
      <c r="A15" s="425" t="s">
        <v>1833</v>
      </c>
      <c r="B15" s="434" t="s">
        <v>1834</v>
      </c>
      <c r="C15" s="436" t="s">
        <v>1835</v>
      </c>
      <c r="D15" s="436" t="s">
        <v>27</v>
      </c>
      <c r="E15" s="444" t="s">
        <v>1836</v>
      </c>
      <c r="F15" s="445">
        <v>1000</v>
      </c>
      <c r="G15" s="439"/>
      <c r="H15" s="439"/>
      <c r="I15" s="439"/>
      <c r="J15" s="439"/>
      <c r="K15" s="439"/>
      <c r="L15" s="439"/>
      <c r="M15" s="432">
        <f>F15+H15+J15+K15</f>
        <v>1000</v>
      </c>
      <c r="N15" s="445"/>
      <c r="O15" s="439"/>
      <c r="P15" s="439"/>
      <c r="Q15" s="439"/>
      <c r="R15" s="439"/>
      <c r="S15" s="439"/>
      <c r="T15" s="439"/>
      <c r="U15" s="432">
        <f>N15+P15+R15+S15</f>
        <v>0</v>
      </c>
      <c r="V15" s="445"/>
      <c r="W15" s="439"/>
      <c r="X15" s="439"/>
      <c r="Y15" s="439"/>
      <c r="Z15" s="439"/>
      <c r="AA15" s="439"/>
      <c r="AB15" s="439"/>
      <c r="AC15" s="432">
        <f>V15+W15+X15+Z15+AA15</f>
        <v>0</v>
      </c>
      <c r="AD15" s="445"/>
      <c r="AE15" s="439"/>
      <c r="AF15" s="439"/>
      <c r="AG15" s="439"/>
      <c r="AH15" s="439"/>
      <c r="AI15" s="439"/>
      <c r="AJ15" s="439"/>
      <c r="AK15" s="432">
        <f>AD15+AE15+AF15+AH15+AI15</f>
        <v>0</v>
      </c>
      <c r="AL15" s="439">
        <f>AC15+U15+M15+AK15</f>
        <v>1000</v>
      </c>
      <c r="AM15" s="448" t="s">
        <v>1837</v>
      </c>
      <c r="AN15" s="449">
        <v>2018</v>
      </c>
      <c r="AO15" s="428" t="s">
        <v>1838</v>
      </c>
      <c r="AP15" s="437" t="s">
        <v>33</v>
      </c>
      <c r="AQ15" s="437" t="s">
        <v>183</v>
      </c>
    </row>
    <row r="16" spans="1:69" s="58" customFormat="1" ht="41.45" customHeight="1">
      <c r="A16" s="412"/>
      <c r="B16" s="450"/>
      <c r="C16" s="451"/>
      <c r="D16" s="451"/>
      <c r="E16" s="452"/>
      <c r="F16" s="453"/>
      <c r="G16" s="454"/>
      <c r="H16" s="454"/>
      <c r="I16" s="454"/>
      <c r="J16" s="454"/>
      <c r="K16" s="454"/>
      <c r="L16" s="454"/>
      <c r="M16" s="419">
        <f>F16+H16+J16+K16</f>
        <v>0</v>
      </c>
      <c r="N16" s="453"/>
      <c r="O16" s="454"/>
      <c r="P16" s="454"/>
      <c r="Q16" s="454"/>
      <c r="R16" s="454"/>
      <c r="S16" s="454"/>
      <c r="T16" s="454"/>
      <c r="U16" s="419">
        <f>N16+P16+R16+S16</f>
        <v>0</v>
      </c>
      <c r="V16" s="453"/>
      <c r="W16" s="454"/>
      <c r="X16" s="454"/>
      <c r="Y16" s="454"/>
      <c r="Z16" s="454"/>
      <c r="AA16" s="454"/>
      <c r="AB16" s="454"/>
      <c r="AC16" s="432">
        <f>V16+W16+X16+Z16+AA16</f>
        <v>0</v>
      </c>
      <c r="AD16" s="453"/>
      <c r="AE16" s="454"/>
      <c r="AF16" s="454"/>
      <c r="AG16" s="454"/>
      <c r="AH16" s="454"/>
      <c r="AI16" s="454"/>
      <c r="AJ16" s="454"/>
      <c r="AK16" s="432">
        <f>AD16+AE16+AF16+AH16+AI16</f>
        <v>0</v>
      </c>
      <c r="AL16" s="439">
        <f>AC16+U16+M16+AK16</f>
        <v>0</v>
      </c>
      <c r="AM16" s="455"/>
      <c r="AN16" s="421"/>
      <c r="AO16" s="422"/>
      <c r="AP16" s="423"/>
      <c r="AQ16" s="423"/>
    </row>
    <row r="17" spans="1:69" s="22" customFormat="1" ht="14.25" customHeight="1">
      <c r="A17" s="424"/>
      <c r="B17" s="404" t="s">
        <v>1839</v>
      </c>
      <c r="C17" s="405"/>
      <c r="D17" s="405"/>
      <c r="E17" s="406"/>
      <c r="F17" s="407">
        <f>SUM(F18:F18)</f>
        <v>0</v>
      </c>
      <c r="G17" s="407">
        <f>SUM(G18:G18)</f>
        <v>0</v>
      </c>
      <c r="H17" s="407">
        <f>SUM(H18:H18)</f>
        <v>0</v>
      </c>
      <c r="I17" s="408"/>
      <c r="J17" s="407">
        <f>SUM(J18:J18)</f>
        <v>0</v>
      </c>
      <c r="K17" s="407">
        <f>SUM(K18:K18)</f>
        <v>0</v>
      </c>
      <c r="L17" s="408"/>
      <c r="M17" s="407">
        <f>SUM(M18:M18)</f>
        <v>0</v>
      </c>
      <c r="N17" s="407">
        <f>SUM(N18:N18)</f>
        <v>0</v>
      </c>
      <c r="O17" s="407">
        <f>SUM(O18:O18)</f>
        <v>0</v>
      </c>
      <c r="P17" s="407">
        <f>SUM(P18:P18)</f>
        <v>0</v>
      </c>
      <c r="Q17" s="408"/>
      <c r="R17" s="407">
        <f>SUM(R18:R18)</f>
        <v>0</v>
      </c>
      <c r="S17" s="407">
        <f>SUM(S18:S18)</f>
        <v>0</v>
      </c>
      <c r="T17" s="408"/>
      <c r="U17" s="407">
        <f>SUM(U18:U18)</f>
        <v>0</v>
      </c>
      <c r="V17" s="407">
        <f>SUM(V18:V18)</f>
        <v>62500</v>
      </c>
      <c r="W17" s="407">
        <f>SUM(W18:W18)</f>
        <v>187500</v>
      </c>
      <c r="X17" s="407">
        <f>SUM(X18:X18)</f>
        <v>0</v>
      </c>
      <c r="Y17" s="408"/>
      <c r="Z17" s="407">
        <f>SUM(Z18:Z18)</f>
        <v>0</v>
      </c>
      <c r="AA17" s="407">
        <f>SUM(AA18:AA18)</f>
        <v>0</v>
      </c>
      <c r="AB17" s="408"/>
      <c r="AC17" s="407">
        <f>SUM(AC18:AC18)</f>
        <v>250000</v>
      </c>
      <c r="AD17" s="407">
        <f>SUM(AD18:AD18)</f>
        <v>98934</v>
      </c>
      <c r="AE17" s="407">
        <f>SUM(AE18:AE18)</f>
        <v>366802</v>
      </c>
      <c r="AF17" s="407">
        <f>SUM(AF18:AF18)</f>
        <v>0</v>
      </c>
      <c r="AG17" s="408"/>
      <c r="AH17" s="407">
        <f>SUM(AH18:AH18)</f>
        <v>0</v>
      </c>
      <c r="AI17" s="407">
        <f>SUM(AI18:AI18)</f>
        <v>0</v>
      </c>
      <c r="AJ17" s="408"/>
      <c r="AK17" s="407">
        <f>SUM(AK18:AK18,AK20)</f>
        <v>644756</v>
      </c>
      <c r="AL17" s="407">
        <f>SUM(AL18:AL18,AL20)</f>
        <v>894756</v>
      </c>
      <c r="AM17" s="409"/>
      <c r="AN17" s="410"/>
      <c r="AO17" s="411"/>
      <c r="AP17" s="411"/>
      <c r="AQ17" s="411"/>
      <c r="AR17" s="3"/>
      <c r="AW17" s="3"/>
      <c r="AX17" s="3"/>
      <c r="AY17" s="3"/>
      <c r="AZ17" s="3"/>
      <c r="BA17" s="3"/>
      <c r="BB17" s="3"/>
      <c r="BC17" s="3"/>
      <c r="BD17" s="3"/>
      <c r="BE17" s="3"/>
      <c r="BF17" s="3"/>
      <c r="BG17" s="3"/>
      <c r="BH17" s="3"/>
      <c r="BI17" s="3"/>
      <c r="BJ17" s="3"/>
      <c r="BK17" s="3"/>
      <c r="BL17" s="3"/>
      <c r="BM17" s="3"/>
      <c r="BN17" s="3"/>
      <c r="BO17" s="3"/>
      <c r="BP17" s="3"/>
      <c r="BQ17" s="3"/>
    </row>
    <row r="18" spans="1:69" s="46" customFormat="1" ht="409.6" customHeight="1">
      <c r="A18" s="456" t="s">
        <v>1840</v>
      </c>
      <c r="B18" s="457" t="s">
        <v>1841</v>
      </c>
      <c r="C18" s="458" t="s">
        <v>1842</v>
      </c>
      <c r="D18" s="459" t="s">
        <v>37</v>
      </c>
      <c r="E18" s="457" t="s">
        <v>1843</v>
      </c>
      <c r="F18" s="460"/>
      <c r="G18" s="461"/>
      <c r="H18" s="460"/>
      <c r="I18" s="460"/>
      <c r="J18" s="460"/>
      <c r="K18" s="460"/>
      <c r="L18" s="460"/>
      <c r="M18" s="460"/>
      <c r="N18" s="460"/>
      <c r="O18" s="461"/>
      <c r="P18" s="460"/>
      <c r="Q18" s="460"/>
      <c r="R18" s="460"/>
      <c r="S18" s="460"/>
      <c r="T18" s="460"/>
      <c r="U18" s="460"/>
      <c r="V18" s="462">
        <v>62500</v>
      </c>
      <c r="W18" s="463">
        <v>187500</v>
      </c>
      <c r="X18" s="462"/>
      <c r="Y18" s="462"/>
      <c r="Z18" s="462"/>
      <c r="AA18" s="462"/>
      <c r="AB18" s="462"/>
      <c r="AC18" s="462">
        <f>W18+V18</f>
        <v>250000</v>
      </c>
      <c r="AD18" s="462">
        <v>98934</v>
      </c>
      <c r="AE18" s="463">
        <v>366802</v>
      </c>
      <c r="AF18" s="462"/>
      <c r="AG18" s="462"/>
      <c r="AH18" s="462"/>
      <c r="AI18" s="462"/>
      <c r="AJ18" s="462"/>
      <c r="AK18" s="462">
        <f>AE18+AD18</f>
        <v>465736</v>
      </c>
      <c r="AL18" s="439">
        <f>AC18+U18+M18+AK18</f>
        <v>715736</v>
      </c>
      <c r="AM18" s="583" t="s">
        <v>1979</v>
      </c>
      <c r="AN18" s="464" t="s">
        <v>472</v>
      </c>
      <c r="AO18" s="457" t="s">
        <v>209</v>
      </c>
      <c r="AP18" s="457"/>
      <c r="AQ18" s="457"/>
    </row>
    <row r="19" spans="1:69" s="46" customFormat="1" ht="41.45" customHeight="1">
      <c r="A19" s="787" t="s">
        <v>1980</v>
      </c>
      <c r="B19" s="787"/>
      <c r="C19" s="787"/>
      <c r="D19" s="787"/>
      <c r="E19" s="787"/>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7"/>
      <c r="AE19" s="787"/>
      <c r="AF19" s="787"/>
      <c r="AG19" s="787"/>
      <c r="AH19" s="787"/>
      <c r="AI19" s="787"/>
      <c r="AJ19" s="787"/>
      <c r="AK19" s="787"/>
      <c r="AL19" s="787"/>
      <c r="AM19" s="787"/>
      <c r="AN19" s="787"/>
      <c r="AO19" s="787"/>
      <c r="AP19" s="787"/>
      <c r="AQ19" s="787"/>
    </row>
    <row r="20" spans="1:69" s="588" customFormat="1" ht="165.75" customHeight="1">
      <c r="A20" s="534" t="s">
        <v>1973</v>
      </c>
      <c r="B20" s="534" t="s">
        <v>1974</v>
      </c>
      <c r="C20" s="458" t="s">
        <v>1842</v>
      </c>
      <c r="D20" s="459" t="s">
        <v>37</v>
      </c>
      <c r="E20" s="584" t="s">
        <v>1978</v>
      </c>
      <c r="F20" s="585"/>
      <c r="G20" s="585"/>
      <c r="H20" s="585"/>
      <c r="I20" s="534"/>
      <c r="J20" s="585"/>
      <c r="K20" s="585"/>
      <c r="L20" s="534"/>
      <c r="M20" s="585"/>
      <c r="N20" s="585"/>
      <c r="O20" s="585"/>
      <c r="P20" s="585"/>
      <c r="Q20" s="534"/>
      <c r="R20" s="585"/>
      <c r="S20" s="585"/>
      <c r="T20" s="534"/>
      <c r="U20" s="585"/>
      <c r="V20" s="585"/>
      <c r="W20" s="585"/>
      <c r="X20" s="585"/>
      <c r="Y20" s="534"/>
      <c r="Z20" s="585"/>
      <c r="AA20" s="585"/>
      <c r="AB20" s="534"/>
      <c r="AC20" s="585"/>
      <c r="AD20" s="462">
        <v>30270</v>
      </c>
      <c r="AE20" s="463">
        <v>148750</v>
      </c>
      <c r="AF20" s="462"/>
      <c r="AG20" s="462"/>
      <c r="AH20" s="462"/>
      <c r="AI20" s="462"/>
      <c r="AJ20" s="462"/>
      <c r="AK20" s="462">
        <f>AE20+AD20</f>
        <v>179020</v>
      </c>
      <c r="AL20" s="138">
        <f>AC20+U20+M20+AK20</f>
        <v>179020</v>
      </c>
      <c r="AM20" s="586" t="s">
        <v>1975</v>
      </c>
      <c r="AN20" s="587" t="s">
        <v>43</v>
      </c>
      <c r="AO20" s="457" t="s">
        <v>209</v>
      </c>
      <c r="AP20" s="534"/>
      <c r="AQ20" s="534"/>
    </row>
    <row r="21" spans="1:69" s="46" customFormat="1" ht="41.45" customHeight="1">
      <c r="A21" s="695" t="s">
        <v>1996</v>
      </c>
      <c r="B21" s="728"/>
      <c r="C21" s="728"/>
      <c r="D21" s="728"/>
      <c r="E21" s="728"/>
      <c r="F21" s="728"/>
      <c r="G21" s="728"/>
      <c r="H21" s="728"/>
      <c r="I21" s="728"/>
      <c r="J21" s="728"/>
      <c r="K21" s="728"/>
      <c r="L21" s="728"/>
      <c r="M21" s="728"/>
      <c r="N21" s="728"/>
      <c r="O21" s="728"/>
      <c r="P21" s="728"/>
      <c r="Q21" s="728"/>
      <c r="R21" s="728"/>
      <c r="S21" s="728"/>
      <c r="T21" s="728"/>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9"/>
    </row>
    <row r="22" spans="1:69" s="22" customFormat="1" ht="41.45" customHeight="1">
      <c r="A22" s="424"/>
      <c r="B22" s="404" t="s">
        <v>1844</v>
      </c>
      <c r="C22" s="405"/>
      <c r="D22" s="405"/>
      <c r="E22" s="406"/>
      <c r="F22" s="407">
        <f>SUM(F23:F23)</f>
        <v>0</v>
      </c>
      <c r="G22" s="407">
        <f>SUM(G23:G23)</f>
        <v>0</v>
      </c>
      <c r="H22" s="407">
        <f>SUM(H23:H23)</f>
        <v>0</v>
      </c>
      <c r="I22" s="408"/>
      <c r="J22" s="407">
        <f>SUM(J23:J23)</f>
        <v>0</v>
      </c>
      <c r="K22" s="407">
        <f>SUM(K23:K23)</f>
        <v>0</v>
      </c>
      <c r="L22" s="408"/>
      <c r="M22" s="407">
        <f>SUM(M23:M23)</f>
        <v>0</v>
      </c>
      <c r="N22" s="407">
        <f>SUM(N23:N23)</f>
        <v>0</v>
      </c>
      <c r="O22" s="407">
        <f>SUM(O23:O23)</f>
        <v>0</v>
      </c>
      <c r="P22" s="407">
        <f>SUM(P23:P23)</f>
        <v>0</v>
      </c>
      <c r="Q22" s="408"/>
      <c r="R22" s="407">
        <f>SUM(R23:R23)</f>
        <v>0</v>
      </c>
      <c r="S22" s="407">
        <f>SUM(S23:S23)</f>
        <v>0</v>
      </c>
      <c r="T22" s="408"/>
      <c r="U22" s="407">
        <f>SUM(U23:U23)</f>
        <v>0</v>
      </c>
      <c r="V22" s="407">
        <f>SUM(V23:V23)</f>
        <v>0</v>
      </c>
      <c r="W22" s="407">
        <f>SUM(W23:W23)</f>
        <v>0</v>
      </c>
      <c r="X22" s="407">
        <f>SUM(X23:X23)</f>
        <v>0</v>
      </c>
      <c r="Y22" s="408"/>
      <c r="Z22" s="407">
        <f>SUM(Z23:Z23)</f>
        <v>0</v>
      </c>
      <c r="AA22" s="407">
        <f>SUM(AA23:AA23)</f>
        <v>0</v>
      </c>
      <c r="AB22" s="408"/>
      <c r="AC22" s="407">
        <f>SUM(AC23:AC23)</f>
        <v>0</v>
      </c>
      <c r="AD22" s="407">
        <f>SUM(AD23:AD23)</f>
        <v>0</v>
      </c>
      <c r="AE22" s="407">
        <f>SUM(AE23:AE23)</f>
        <v>0</v>
      </c>
      <c r="AF22" s="407">
        <f>SUM(AF23:AF23)</f>
        <v>0</v>
      </c>
      <c r="AG22" s="408"/>
      <c r="AH22" s="407">
        <f>SUM(AH23:AH23)</f>
        <v>0</v>
      </c>
      <c r="AI22" s="407">
        <f>SUM(AI23:AI23)</f>
        <v>0</v>
      </c>
      <c r="AJ22" s="408"/>
      <c r="AK22" s="407">
        <f>SUM(AK23:AK23)</f>
        <v>0</v>
      </c>
      <c r="AL22" s="407">
        <f>SUM(AL23:AL23)</f>
        <v>0</v>
      </c>
      <c r="AM22" s="409"/>
      <c r="AN22" s="410"/>
      <c r="AO22" s="411"/>
      <c r="AP22" s="411"/>
      <c r="AQ22" s="411"/>
      <c r="AR22" s="3"/>
      <c r="AW22" s="3"/>
      <c r="AX22" s="3"/>
      <c r="AY22" s="3"/>
      <c r="AZ22" s="3"/>
      <c r="BA22" s="3"/>
      <c r="BB22" s="3"/>
      <c r="BC22" s="3"/>
      <c r="BD22" s="3"/>
      <c r="BE22" s="3"/>
      <c r="BF22" s="3"/>
      <c r="BG22" s="3"/>
      <c r="BH22" s="3"/>
      <c r="BI22" s="3"/>
      <c r="BJ22" s="3"/>
      <c r="BK22" s="3"/>
      <c r="BL22" s="3"/>
      <c r="BM22" s="3"/>
      <c r="BN22" s="3"/>
      <c r="BO22" s="3"/>
      <c r="BP22" s="3"/>
      <c r="BQ22" s="3"/>
    </row>
    <row r="23" spans="1:69" ht="41.45" customHeight="1">
      <c r="A23" s="412" t="s">
        <v>1845</v>
      </c>
      <c r="B23" s="413"/>
      <c r="C23" s="415"/>
      <c r="D23" s="415"/>
      <c r="E23" s="416"/>
      <c r="F23" s="417"/>
      <c r="G23" s="418"/>
      <c r="H23" s="418"/>
      <c r="I23" s="418"/>
      <c r="J23" s="418"/>
      <c r="K23" s="418"/>
      <c r="L23" s="418"/>
      <c r="M23" s="419">
        <f>F23+H23+J23+K23</f>
        <v>0</v>
      </c>
      <c r="N23" s="417"/>
      <c r="O23" s="418"/>
      <c r="P23" s="418"/>
      <c r="Q23" s="418"/>
      <c r="R23" s="418"/>
      <c r="S23" s="418"/>
      <c r="T23" s="418"/>
      <c r="U23" s="419">
        <f>N23+P23+R23+S23</f>
        <v>0</v>
      </c>
      <c r="V23" s="417"/>
      <c r="W23" s="418"/>
      <c r="X23" s="418"/>
      <c r="Y23" s="418"/>
      <c r="Z23" s="418"/>
      <c r="AA23" s="418"/>
      <c r="AB23" s="418"/>
      <c r="AC23" s="432">
        <f>V23+W23+X23+Z23+AA23</f>
        <v>0</v>
      </c>
      <c r="AD23" s="417"/>
      <c r="AE23" s="418"/>
      <c r="AF23" s="418"/>
      <c r="AG23" s="418"/>
      <c r="AH23" s="418"/>
      <c r="AI23" s="418"/>
      <c r="AJ23" s="418"/>
      <c r="AK23" s="432">
        <f>AD23+AE23+AF23+AH23+AI23</f>
        <v>0</v>
      </c>
      <c r="AL23" s="439">
        <f>AC23+U23+M23+AK23</f>
        <v>0</v>
      </c>
      <c r="AM23" s="420"/>
      <c r="AN23" s="421"/>
      <c r="AO23" s="422"/>
      <c r="AP23" s="423"/>
      <c r="AQ23" s="423"/>
    </row>
    <row r="24" spans="1:69" s="22" customFormat="1" ht="41.45" customHeight="1">
      <c r="A24" s="424"/>
      <c r="B24" s="404" t="s">
        <v>1846</v>
      </c>
      <c r="C24" s="405"/>
      <c r="D24" s="406"/>
      <c r="E24" s="406"/>
      <c r="F24" s="407">
        <f>SUM(F25:F27)</f>
        <v>0</v>
      </c>
      <c r="G24" s="407">
        <f>SUM(G25:G27)</f>
        <v>0</v>
      </c>
      <c r="H24" s="407">
        <f>SUM(H25:H27)</f>
        <v>0</v>
      </c>
      <c r="I24" s="408"/>
      <c r="J24" s="407">
        <f>SUM(J25:J27)</f>
        <v>0</v>
      </c>
      <c r="K24" s="407">
        <f>SUM(K25:K27)</f>
        <v>0</v>
      </c>
      <c r="L24" s="408"/>
      <c r="M24" s="407">
        <f>SUM(M25:M27)</f>
        <v>0</v>
      </c>
      <c r="N24" s="407">
        <f>SUM(N25:N27)</f>
        <v>0</v>
      </c>
      <c r="O24" s="407">
        <f>SUM(O25:O27)</f>
        <v>0</v>
      </c>
      <c r="P24" s="407">
        <f>SUM(P25:P27)</f>
        <v>0</v>
      </c>
      <c r="Q24" s="408"/>
      <c r="R24" s="407">
        <f>SUM(R25:R27)</f>
        <v>0</v>
      </c>
      <c r="S24" s="407">
        <f>SUM(S25:S27)</f>
        <v>0</v>
      </c>
      <c r="T24" s="408"/>
      <c r="U24" s="407">
        <f>SUM(U25:U27)</f>
        <v>0</v>
      </c>
      <c r="V24" s="407">
        <f>SUM(V25:V27)</f>
        <v>170000</v>
      </c>
      <c r="W24" s="407">
        <f>SUM(W25:W27)</f>
        <v>0</v>
      </c>
      <c r="X24" s="407">
        <f>SUM(X25:X27)</f>
        <v>0</v>
      </c>
      <c r="Y24" s="408"/>
      <c r="Z24" s="407">
        <f>SUM(Z25:Z27)</f>
        <v>0</v>
      </c>
      <c r="AA24" s="407">
        <f>SUM(AA25:AA27)</f>
        <v>0</v>
      </c>
      <c r="AB24" s="408"/>
      <c r="AC24" s="407">
        <f>SUM(AC25:AC27)</f>
        <v>170000</v>
      </c>
      <c r="AD24" s="407">
        <f>SUM(AD25:AD27)</f>
        <v>0</v>
      </c>
      <c r="AE24" s="407">
        <f>SUM(AE25:AE27)</f>
        <v>0</v>
      </c>
      <c r="AF24" s="407">
        <f>SUM(AF25:AF27)</f>
        <v>0</v>
      </c>
      <c r="AG24" s="408"/>
      <c r="AH24" s="407">
        <f>SUM(AH25:AH27)</f>
        <v>0</v>
      </c>
      <c r="AI24" s="407">
        <f>SUM(AI25:AI27)</f>
        <v>0</v>
      </c>
      <c r="AJ24" s="408"/>
      <c r="AK24" s="407">
        <f>SUM(AK25:AK27)</f>
        <v>0</v>
      </c>
      <c r="AL24" s="407">
        <f>SUM(AL25:AL27)</f>
        <v>170000</v>
      </c>
      <c r="AM24" s="409"/>
      <c r="AN24" s="410"/>
      <c r="AO24" s="411"/>
      <c r="AP24" s="411"/>
      <c r="AQ24" s="411"/>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s="46" customFormat="1" ht="109.7" customHeight="1">
      <c r="A25" s="425" t="s">
        <v>1847</v>
      </c>
      <c r="B25" s="434" t="s">
        <v>1848</v>
      </c>
      <c r="C25" s="436" t="s">
        <v>1849</v>
      </c>
      <c r="D25" s="436" t="s">
        <v>37</v>
      </c>
      <c r="E25" s="444" t="s">
        <v>1850</v>
      </c>
      <c r="F25" s="445"/>
      <c r="G25" s="439"/>
      <c r="H25" s="439"/>
      <c r="I25" s="439"/>
      <c r="J25" s="439"/>
      <c r="K25" s="439"/>
      <c r="L25" s="439"/>
      <c r="M25" s="432">
        <f>F25+H25+J25+K25</f>
        <v>0</v>
      </c>
      <c r="N25" s="445"/>
      <c r="O25" s="439"/>
      <c r="P25" s="439"/>
      <c r="Q25" s="439"/>
      <c r="R25" s="439"/>
      <c r="S25" s="439"/>
      <c r="T25" s="439"/>
      <c r="U25" s="432">
        <f>N25+P25+R25+S25</f>
        <v>0</v>
      </c>
      <c r="V25" s="439">
        <v>70000</v>
      </c>
      <c r="W25" s="439"/>
      <c r="X25" s="439"/>
      <c r="Y25" s="439"/>
      <c r="Z25" s="439"/>
      <c r="AA25" s="439"/>
      <c r="AB25" s="439"/>
      <c r="AC25" s="432">
        <f>V25+W25+X25+Z25+AA25</f>
        <v>70000</v>
      </c>
      <c r="AD25" s="439"/>
      <c r="AE25" s="439"/>
      <c r="AF25" s="439"/>
      <c r="AG25" s="439"/>
      <c r="AH25" s="439"/>
      <c r="AI25" s="439"/>
      <c r="AJ25" s="439"/>
      <c r="AK25" s="432">
        <f>AD25+AE25+AF25+AH25+AI25</f>
        <v>0</v>
      </c>
      <c r="AL25" s="439">
        <f>AC25+U25+M25+AK25</f>
        <v>70000</v>
      </c>
      <c r="AM25" s="448" t="s">
        <v>1851</v>
      </c>
      <c r="AN25" s="449">
        <v>2021</v>
      </c>
      <c r="AO25" s="428" t="s">
        <v>1727</v>
      </c>
      <c r="AP25" s="437"/>
      <c r="AQ25" s="437"/>
    </row>
    <row r="26" spans="1:69" s="46" customFormat="1" ht="102.95" customHeight="1">
      <c r="A26" s="425" t="s">
        <v>1852</v>
      </c>
      <c r="B26" s="434" t="s">
        <v>1853</v>
      </c>
      <c r="C26" s="436" t="s">
        <v>1849</v>
      </c>
      <c r="D26" s="436" t="s">
        <v>37</v>
      </c>
      <c r="E26" s="444" t="s">
        <v>1850</v>
      </c>
      <c r="F26" s="445"/>
      <c r="G26" s="439"/>
      <c r="H26" s="439"/>
      <c r="I26" s="439"/>
      <c r="J26" s="439"/>
      <c r="K26" s="439"/>
      <c r="L26" s="439"/>
      <c r="M26" s="432">
        <f>F26+H26+J26+K26</f>
        <v>0</v>
      </c>
      <c r="N26" s="445"/>
      <c r="O26" s="439"/>
      <c r="P26" s="439"/>
      <c r="Q26" s="439"/>
      <c r="R26" s="439"/>
      <c r="S26" s="439"/>
      <c r="T26" s="439"/>
      <c r="U26" s="432">
        <f>N26+P26+R26+S26</f>
        <v>0</v>
      </c>
      <c r="V26" s="439">
        <v>100000</v>
      </c>
      <c r="W26" s="439"/>
      <c r="X26" s="439"/>
      <c r="Y26" s="439"/>
      <c r="Z26" s="439"/>
      <c r="AA26" s="439"/>
      <c r="AB26" s="439"/>
      <c r="AC26" s="432">
        <f>V26+W26+X26+Z26+AA26</f>
        <v>100000</v>
      </c>
      <c r="AD26" s="439"/>
      <c r="AE26" s="439"/>
      <c r="AF26" s="439"/>
      <c r="AG26" s="439"/>
      <c r="AH26" s="439"/>
      <c r="AI26" s="439"/>
      <c r="AJ26" s="439"/>
      <c r="AK26" s="432">
        <f>AD26+AE26+AF26+AH26+AI26</f>
        <v>0</v>
      </c>
      <c r="AL26" s="439">
        <f>AC26+U26+M26+AK26</f>
        <v>100000</v>
      </c>
      <c r="AM26" s="448" t="s">
        <v>1854</v>
      </c>
      <c r="AN26" s="449">
        <v>2019</v>
      </c>
      <c r="AO26" s="428" t="s">
        <v>1727</v>
      </c>
      <c r="AP26" s="437"/>
      <c r="AQ26" s="437"/>
    </row>
    <row r="27" spans="1:69" ht="41.45" customHeight="1">
      <c r="A27" s="412"/>
      <c r="B27" s="413"/>
      <c r="C27" s="415"/>
      <c r="D27" s="415"/>
      <c r="E27" s="416"/>
      <c r="F27" s="417"/>
      <c r="G27" s="418"/>
      <c r="H27" s="418"/>
      <c r="I27" s="418"/>
      <c r="J27" s="418"/>
      <c r="K27" s="418"/>
      <c r="L27" s="418"/>
      <c r="M27" s="419"/>
      <c r="N27" s="417"/>
      <c r="O27" s="418"/>
      <c r="P27" s="418"/>
      <c r="Q27" s="418"/>
      <c r="R27" s="418"/>
      <c r="S27" s="418"/>
      <c r="T27" s="418"/>
      <c r="U27" s="419"/>
      <c r="V27" s="417"/>
      <c r="W27" s="418"/>
      <c r="X27" s="418"/>
      <c r="Y27" s="418"/>
      <c r="Z27" s="418"/>
      <c r="AA27" s="418"/>
      <c r="AB27" s="418"/>
      <c r="AC27" s="432">
        <f>V27+W27+X27+Z27+AA27</f>
        <v>0</v>
      </c>
      <c r="AD27" s="417"/>
      <c r="AE27" s="418"/>
      <c r="AF27" s="418"/>
      <c r="AG27" s="418"/>
      <c r="AH27" s="418"/>
      <c r="AI27" s="418"/>
      <c r="AJ27" s="418"/>
      <c r="AK27" s="432">
        <f>AD27+AE27+AF27+AH27+AI27</f>
        <v>0</v>
      </c>
      <c r="AL27" s="439">
        <f>AC27+U27+M27+AK27</f>
        <v>0</v>
      </c>
      <c r="AM27" s="420"/>
      <c r="AN27" s="421"/>
      <c r="AO27" s="422"/>
      <c r="AP27" s="422"/>
      <c r="AQ27" s="422"/>
    </row>
    <row r="28" spans="1:69" ht="41.45" customHeight="1">
      <c r="A28" s="465"/>
      <c r="B28" s="466"/>
      <c r="C28" s="467"/>
      <c r="D28" s="467"/>
      <c r="E28" s="467"/>
      <c r="F28" s="468"/>
      <c r="G28" s="469"/>
      <c r="H28" s="468"/>
      <c r="I28" s="468"/>
      <c r="J28" s="468"/>
      <c r="K28" s="468"/>
      <c r="L28" s="468"/>
      <c r="M28" s="468"/>
      <c r="N28" s="468"/>
      <c r="O28" s="469"/>
      <c r="P28" s="468"/>
      <c r="Q28" s="468"/>
      <c r="R28" s="468"/>
      <c r="S28" s="468"/>
      <c r="T28" s="468"/>
      <c r="U28" s="468"/>
      <c r="V28" s="468"/>
      <c r="W28" s="469"/>
      <c r="X28" s="468"/>
      <c r="Y28" s="468"/>
      <c r="Z28" s="468"/>
      <c r="AA28" s="468"/>
      <c r="AB28" s="468"/>
      <c r="AC28" s="468"/>
      <c r="AD28" s="468"/>
      <c r="AE28" s="469"/>
      <c r="AF28" s="468"/>
      <c r="AG28" s="468"/>
      <c r="AH28" s="468"/>
      <c r="AI28" s="468"/>
      <c r="AJ28" s="468"/>
      <c r="AK28" s="468"/>
      <c r="AL28" s="468"/>
      <c r="AM28" s="470"/>
      <c r="AN28" s="471"/>
      <c r="AO28" s="472"/>
      <c r="AP28" s="472"/>
      <c r="AQ28" s="472"/>
    </row>
    <row r="29" spans="1:69" ht="41.45" customHeight="1">
      <c r="A29" s="465"/>
      <c r="B29" s="466"/>
      <c r="C29" s="467"/>
      <c r="D29" s="467"/>
      <c r="E29" s="467"/>
      <c r="F29" s="468"/>
      <c r="G29" s="469"/>
      <c r="H29" s="468"/>
      <c r="I29" s="468"/>
      <c r="J29" s="468"/>
      <c r="K29" s="468"/>
      <c r="L29" s="468"/>
      <c r="M29" s="468"/>
      <c r="N29" s="468"/>
      <c r="O29" s="469"/>
      <c r="P29" s="468"/>
      <c r="Q29" s="468"/>
      <c r="R29" s="468"/>
      <c r="S29" s="468"/>
      <c r="T29" s="468"/>
      <c r="U29" s="468"/>
      <c r="V29" s="468"/>
      <c r="W29" s="469"/>
      <c r="X29" s="468"/>
      <c r="Y29" s="468"/>
      <c r="Z29" s="468"/>
      <c r="AA29" s="468"/>
      <c r="AB29" s="468"/>
      <c r="AC29" s="468"/>
      <c r="AD29" s="468"/>
      <c r="AE29" s="469"/>
      <c r="AF29" s="468"/>
      <c r="AG29" s="468"/>
      <c r="AH29" s="468"/>
      <c r="AI29" s="468"/>
      <c r="AJ29" s="468"/>
      <c r="AK29" s="468"/>
      <c r="AL29" s="468"/>
      <c r="AM29" s="470"/>
      <c r="AN29" s="471"/>
      <c r="AO29" s="472"/>
      <c r="AP29" s="472"/>
      <c r="AQ29" s="472"/>
    </row>
    <row r="30" spans="1:69" ht="41.45" customHeight="1">
      <c r="B30" s="2">
        <f>COUNTA(B25:B27,B23:B23,B18:B18,B15:B16)</f>
        <v>4</v>
      </c>
    </row>
    <row r="35" spans="45:48" ht="41.45" customHeight="1">
      <c r="AS35" s="155" t="s">
        <v>113</v>
      </c>
      <c r="AT35" s="155" t="s">
        <v>115</v>
      </c>
      <c r="AU35" s="155" t="s">
        <v>116</v>
      </c>
    </row>
    <row r="36" spans="45:48" ht="41.45" customHeight="1">
      <c r="AS36" s="156" t="s">
        <v>1855</v>
      </c>
      <c r="AT36" s="156" t="s">
        <v>1856</v>
      </c>
      <c r="AU36" s="157" t="s">
        <v>1849</v>
      </c>
    </row>
    <row r="37" spans="45:48" ht="41.45" customHeight="1">
      <c r="AS37" s="156" t="s">
        <v>1857</v>
      </c>
      <c r="AT37" s="156" t="s">
        <v>1858</v>
      </c>
      <c r="AU37" s="155"/>
    </row>
    <row r="38" spans="45:48" ht="41.45" customHeight="1">
      <c r="AS38" s="473" t="s">
        <v>1859</v>
      </c>
      <c r="AT38" s="156" t="s">
        <v>1860</v>
      </c>
      <c r="AU38" s="158"/>
      <c r="AV38" s="58"/>
    </row>
    <row r="39" spans="45:48" ht="41.45" customHeight="1">
      <c r="AS39" s="156" t="s">
        <v>1861</v>
      </c>
      <c r="AT39" s="159"/>
      <c r="AU39" s="159"/>
      <c r="AV39" s="151"/>
    </row>
    <row r="40" spans="45:48" ht="41.45" customHeight="1">
      <c r="AS40" s="156" t="s">
        <v>1862</v>
      </c>
      <c r="AT40" s="155"/>
      <c r="AU40" s="155"/>
    </row>
    <row r="41" spans="45:48" ht="41.45" customHeight="1">
      <c r="AS41" s="156" t="s">
        <v>1863</v>
      </c>
      <c r="AT41" s="155"/>
      <c r="AU41" s="155"/>
    </row>
    <row r="42" spans="45:48" ht="41.45" customHeight="1">
      <c r="AS42" s="156" t="s">
        <v>1864</v>
      </c>
      <c r="AT42" s="158"/>
      <c r="AU42" s="158"/>
      <c r="AV42" s="58"/>
    </row>
    <row r="43" spans="45:48" ht="41.45" customHeight="1">
      <c r="AS43" s="156" t="s">
        <v>1835</v>
      </c>
      <c r="AT43" s="159"/>
      <c r="AU43" s="159"/>
      <c r="AV43" s="151"/>
    </row>
    <row r="44" spans="45:48" ht="41.45" customHeight="1">
      <c r="AS44" s="156" t="s">
        <v>1865</v>
      </c>
      <c r="AT44" s="155"/>
      <c r="AU44" s="155"/>
    </row>
  </sheetData>
  <sheetProtection selectLockedCells="1" selectUnlockedCells="1"/>
  <mergeCells count="62">
    <mergeCell ref="A21:AQ21"/>
    <mergeCell ref="A1:AP1"/>
    <mergeCell ref="A2:AP2"/>
    <mergeCell ref="A3:AP3"/>
    <mergeCell ref="A4:AP4"/>
    <mergeCell ref="A5:AP5"/>
    <mergeCell ref="A6:AM6"/>
    <mergeCell ref="AN6:AP6"/>
    <mergeCell ref="A7:AM7"/>
    <mergeCell ref="A8:A11"/>
    <mergeCell ref="N8:U8"/>
    <mergeCell ref="J10:J11"/>
    <mergeCell ref="K10:K11"/>
    <mergeCell ref="L10:L11"/>
    <mergeCell ref="M10:M11"/>
    <mergeCell ref="B8:B11"/>
    <mergeCell ref="C8:C11"/>
    <mergeCell ref="D8:D11"/>
    <mergeCell ref="E8:E11"/>
    <mergeCell ref="F8:M8"/>
    <mergeCell ref="AO8:AO11"/>
    <mergeCell ref="Z10:Z11"/>
    <mergeCell ref="AA10:AA11"/>
    <mergeCell ref="AB10:AB11"/>
    <mergeCell ref="AC10:AC11"/>
    <mergeCell ref="S10:S11"/>
    <mergeCell ref="O10:O11"/>
    <mergeCell ref="P10:P11"/>
    <mergeCell ref="Q10:Q11"/>
    <mergeCell ref="R10:R11"/>
    <mergeCell ref="AJ10:AJ11"/>
    <mergeCell ref="AK10:AK11"/>
    <mergeCell ref="V8:AC8"/>
    <mergeCell ref="AD8:AK8"/>
    <mergeCell ref="AL8:AL11"/>
    <mergeCell ref="AM8:AM11"/>
    <mergeCell ref="AN8:AN11"/>
    <mergeCell ref="F9:M9"/>
    <mergeCell ref="N9:U9"/>
    <mergeCell ref="V9:AC9"/>
    <mergeCell ref="AD9:AK9"/>
    <mergeCell ref="F10:F11"/>
    <mergeCell ref="G10:G11"/>
    <mergeCell ref="H10:H11"/>
    <mergeCell ref="I10:I11"/>
    <mergeCell ref="N10:N11"/>
    <mergeCell ref="A13:B13"/>
    <mergeCell ref="A19:AQ19"/>
    <mergeCell ref="AD10:AD11"/>
    <mergeCell ref="AE10:AE11"/>
    <mergeCell ref="AF10:AF11"/>
    <mergeCell ref="AG10:AG11"/>
    <mergeCell ref="AH10:AH11"/>
    <mergeCell ref="AI10:AI11"/>
    <mergeCell ref="T10:T11"/>
    <mergeCell ref="U10:U11"/>
    <mergeCell ref="V10:V11"/>
    <mergeCell ref="W10:W11"/>
    <mergeCell ref="X10:X11"/>
    <mergeCell ref="Y10:Y11"/>
    <mergeCell ref="AP8:AP11"/>
    <mergeCell ref="AQ8:AQ11"/>
  </mergeCells>
  <dataValidations count="7">
    <dataValidation type="list" allowBlank="1" showErrorMessage="1" sqref="AO15 AO25:AO26">
      <formula1>$AU$35:$AU$38</formula1>
      <formula2>0</formula2>
    </dataValidation>
    <dataValidation type="list" allowBlank="1" showErrorMessage="1" sqref="C25:C27">
      <formula1>$AU$36</formula1>
      <formula2>0</formula2>
    </dataValidation>
    <dataValidation type="list" allowBlank="1" showErrorMessage="1" sqref="C23">
      <formula1>$AT$36:$AT$38</formula1>
      <formula2>0</formula2>
    </dataValidation>
    <dataValidation type="list" allowBlank="1" showErrorMessage="1" sqref="C15:C16">
      <formula1>$AS$36:$AS$44</formula1>
      <formula2>0</formula2>
    </dataValidation>
    <dataValidation type="list" allowBlank="1" showErrorMessage="1" sqref="D15:D16 D23 D25:D27">
      <formula1>$AR$3:$AR$5</formula1>
      <formula2>0</formula2>
    </dataValidation>
    <dataValidation type="list" allowBlank="1" showErrorMessage="1" sqref="C18 C20">
      <formula1>$W$155:$W$164</formula1>
      <formula2>0</formula2>
    </dataValidation>
    <dataValidation type="list" allowBlank="1" showErrorMessage="1" sqref="D18 AP18:AQ18 D20">
      <formula1>#REF!</formula1>
      <formula2>0</formula2>
    </dataValidation>
  </dataValidations>
  <pageMargins left="0.7" right="0.7" top="0.75" bottom="0.75" header="0.51180555555555551" footer="0.51180555555555551"/>
  <pageSetup paperSize="8" scale="25" firstPageNumber="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2"/>
  <sheetViews>
    <sheetView topLeftCell="C1" zoomScale="70" zoomScaleNormal="70" workbookViewId="0">
      <selection activeCell="X112" sqref="X112"/>
    </sheetView>
  </sheetViews>
  <sheetFormatPr defaultRowHeight="12.75"/>
  <cols>
    <col min="1" max="1" width="6.140625" style="79" customWidth="1"/>
    <col min="2" max="2" width="42.42578125" style="2" customWidth="1"/>
    <col min="3" max="3" width="17.7109375" style="4" customWidth="1"/>
    <col min="4" max="4" width="11.28515625" style="5" customWidth="1"/>
    <col min="5" max="8" width="11.28515625" style="4" customWidth="1"/>
    <col min="9" max="9" width="17.7109375" style="4" customWidth="1"/>
    <col min="10" max="10" width="11.28515625" style="5" customWidth="1"/>
    <col min="11" max="14" width="11.28515625" style="4" customWidth="1"/>
    <col min="15" max="15" width="17.7109375" style="4" customWidth="1"/>
    <col min="16" max="16" width="11.28515625" style="5" customWidth="1"/>
    <col min="17" max="20" width="11.28515625" style="4" customWidth="1"/>
    <col min="21" max="21" width="17.7109375" style="4" customWidth="1"/>
    <col min="22" max="22" width="11.28515625" style="5" customWidth="1"/>
    <col min="23" max="26" width="11.28515625" style="4" customWidth="1"/>
    <col min="27" max="27" width="15.42578125" style="4" customWidth="1"/>
    <col min="28" max="28" width="47.42578125" style="8" customWidth="1"/>
    <col min="29" max="16384" width="9.140625" style="3"/>
  </cols>
  <sheetData>
    <row r="1" spans="1:55" s="80" customFormat="1" ht="18.75">
      <c r="A1" s="748"/>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row>
    <row r="2" spans="1:55" s="80" customFormat="1" ht="18.75" customHeight="1">
      <c r="A2" s="789"/>
      <c r="B2" s="789"/>
      <c r="C2" s="789"/>
      <c r="D2" s="789"/>
      <c r="E2" s="789"/>
      <c r="F2" s="789"/>
      <c r="G2" s="789"/>
      <c r="H2" s="789"/>
      <c r="I2" s="789"/>
      <c r="J2" s="789"/>
      <c r="K2" s="789"/>
      <c r="L2" s="789"/>
      <c r="M2" s="789"/>
      <c r="N2" s="789"/>
      <c r="O2" s="789"/>
      <c r="P2" s="789"/>
      <c r="Q2" s="789"/>
      <c r="R2" s="789"/>
      <c r="S2" s="789"/>
      <c r="T2" s="789"/>
      <c r="U2" s="789"/>
      <c r="V2" s="789"/>
      <c r="W2" s="789"/>
      <c r="X2" s="789"/>
      <c r="Y2" s="789"/>
      <c r="Z2" s="789"/>
      <c r="AA2" s="789"/>
    </row>
    <row r="3" spans="1:55" s="80" customFormat="1" ht="18.75">
      <c r="A3" s="789"/>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row>
    <row r="4" spans="1:55" ht="15">
      <c r="A4" s="764"/>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row>
    <row r="5" spans="1:55" ht="15" customHeight="1">
      <c r="A5" s="790"/>
      <c r="B5" s="790"/>
      <c r="C5" s="790"/>
      <c r="D5" s="790"/>
      <c r="E5" s="790"/>
      <c r="F5" s="790"/>
      <c r="G5" s="790"/>
      <c r="H5" s="790"/>
      <c r="I5" s="790"/>
      <c r="J5" s="790"/>
      <c r="K5" s="790"/>
      <c r="L5" s="790"/>
      <c r="M5" s="790"/>
      <c r="N5" s="790"/>
      <c r="O5" s="790"/>
      <c r="P5" s="790"/>
      <c r="Q5" s="790"/>
      <c r="R5" s="790"/>
      <c r="S5" s="790"/>
      <c r="T5" s="790"/>
      <c r="U5" s="790"/>
      <c r="V5" s="790"/>
      <c r="W5" s="790"/>
      <c r="X5" s="790"/>
      <c r="Y5" s="790"/>
      <c r="Z5" s="790"/>
      <c r="AA5" s="790"/>
    </row>
    <row r="6" spans="1:55" ht="18" customHeight="1">
      <c r="A6" s="762" t="s">
        <v>0</v>
      </c>
      <c r="B6" s="762"/>
      <c r="C6" s="762"/>
      <c r="D6" s="762"/>
      <c r="E6" s="762"/>
      <c r="F6" s="762"/>
      <c r="G6" s="762"/>
      <c r="H6" s="762"/>
      <c r="I6" s="762"/>
      <c r="J6" s="762"/>
      <c r="K6" s="762"/>
      <c r="L6" s="762"/>
      <c r="M6" s="762"/>
      <c r="N6" s="762"/>
      <c r="O6" s="762"/>
      <c r="P6" s="762"/>
      <c r="Q6" s="762"/>
      <c r="R6" s="762"/>
      <c r="S6" s="762"/>
      <c r="T6" s="762"/>
      <c r="U6" s="762"/>
      <c r="V6" s="762"/>
      <c r="W6" s="762"/>
      <c r="X6" s="762"/>
      <c r="Y6" s="762"/>
      <c r="Z6" s="762"/>
      <c r="AA6" s="762"/>
    </row>
    <row r="7" spans="1:55" ht="18" customHeight="1">
      <c r="A7" s="762" t="s">
        <v>1866</v>
      </c>
      <c r="B7" s="762"/>
      <c r="C7" s="762"/>
      <c r="D7" s="762"/>
      <c r="E7" s="762"/>
      <c r="F7" s="762"/>
      <c r="G7" s="762"/>
      <c r="H7" s="762"/>
      <c r="I7" s="762"/>
      <c r="J7" s="762"/>
      <c r="K7" s="762"/>
      <c r="L7" s="762"/>
      <c r="M7" s="762"/>
      <c r="N7" s="762"/>
      <c r="O7" s="762"/>
      <c r="P7" s="762"/>
      <c r="Q7" s="762"/>
      <c r="R7" s="762"/>
      <c r="S7" s="762"/>
      <c r="T7" s="762"/>
      <c r="U7" s="762"/>
      <c r="V7" s="762"/>
      <c r="W7" s="762"/>
      <c r="X7" s="762"/>
      <c r="Y7" s="762"/>
      <c r="Z7" s="762"/>
      <c r="AA7" s="762"/>
    </row>
    <row r="8" spans="1:55" ht="12.75" customHeight="1">
      <c r="A8" s="765" t="s">
        <v>2</v>
      </c>
      <c r="B8" s="766" t="s">
        <v>1867</v>
      </c>
      <c r="C8" s="782">
        <v>2018</v>
      </c>
      <c r="D8" s="782"/>
      <c r="E8" s="782"/>
      <c r="F8" s="782"/>
      <c r="G8" s="782"/>
      <c r="H8" s="782"/>
      <c r="I8" s="782">
        <v>2019</v>
      </c>
      <c r="J8" s="782"/>
      <c r="K8" s="782"/>
      <c r="L8" s="782"/>
      <c r="M8" s="782"/>
      <c r="N8" s="782"/>
      <c r="O8" s="782">
        <v>2020</v>
      </c>
      <c r="P8" s="782"/>
      <c r="Q8" s="782"/>
      <c r="R8" s="782"/>
      <c r="S8" s="782"/>
      <c r="T8" s="782"/>
      <c r="U8" s="782">
        <v>2021</v>
      </c>
      <c r="V8" s="782"/>
      <c r="W8" s="782"/>
      <c r="X8" s="782"/>
      <c r="Y8" s="782"/>
      <c r="Z8" s="782"/>
      <c r="AA8" s="712" t="s">
        <v>1868</v>
      </c>
    </row>
    <row r="9" spans="1:55" ht="12.75" customHeight="1">
      <c r="A9" s="765"/>
      <c r="B9" s="766"/>
      <c r="C9" s="710" t="s">
        <v>13</v>
      </c>
      <c r="D9" s="710"/>
      <c r="E9" s="710"/>
      <c r="F9" s="710"/>
      <c r="G9" s="710"/>
      <c r="H9" s="710"/>
      <c r="I9" s="710" t="s">
        <v>13</v>
      </c>
      <c r="J9" s="710"/>
      <c r="K9" s="710"/>
      <c r="L9" s="710"/>
      <c r="M9" s="710"/>
      <c r="N9" s="710"/>
      <c r="O9" s="710" t="s">
        <v>13</v>
      </c>
      <c r="P9" s="710"/>
      <c r="Q9" s="710"/>
      <c r="R9" s="710"/>
      <c r="S9" s="710"/>
      <c r="T9" s="710"/>
      <c r="U9" s="710" t="s">
        <v>13</v>
      </c>
      <c r="V9" s="710"/>
      <c r="W9" s="710"/>
      <c r="X9" s="710"/>
      <c r="Y9" s="710"/>
      <c r="Z9" s="710"/>
      <c r="AA9" s="712"/>
    </row>
    <row r="10" spans="1:55" ht="12.75" customHeight="1">
      <c r="A10" s="765"/>
      <c r="B10" s="766"/>
      <c r="C10" s="683" t="s">
        <v>140</v>
      </c>
      <c r="D10" s="680" t="s">
        <v>141</v>
      </c>
      <c r="E10" s="681" t="s">
        <v>142</v>
      </c>
      <c r="F10" s="681" t="s">
        <v>143</v>
      </c>
      <c r="G10" s="681" t="s">
        <v>144</v>
      </c>
      <c r="H10" s="788" t="s">
        <v>21</v>
      </c>
      <c r="I10" s="683" t="s">
        <v>140</v>
      </c>
      <c r="J10" s="680" t="s">
        <v>141</v>
      </c>
      <c r="K10" s="681" t="s">
        <v>142</v>
      </c>
      <c r="L10" s="681" t="s">
        <v>143</v>
      </c>
      <c r="M10" s="681" t="s">
        <v>144</v>
      </c>
      <c r="N10" s="788" t="s">
        <v>21</v>
      </c>
      <c r="O10" s="683" t="s">
        <v>140</v>
      </c>
      <c r="P10" s="680" t="s">
        <v>141</v>
      </c>
      <c r="Q10" s="681" t="s">
        <v>142</v>
      </c>
      <c r="R10" s="681" t="s">
        <v>143</v>
      </c>
      <c r="S10" s="681" t="s">
        <v>144</v>
      </c>
      <c r="T10" s="788" t="s">
        <v>21</v>
      </c>
      <c r="U10" s="683" t="s">
        <v>140</v>
      </c>
      <c r="V10" s="680" t="s">
        <v>141</v>
      </c>
      <c r="W10" s="681" t="s">
        <v>142</v>
      </c>
      <c r="X10" s="681" t="s">
        <v>143</v>
      </c>
      <c r="Y10" s="681" t="s">
        <v>144</v>
      </c>
      <c r="Z10" s="788" t="s">
        <v>21</v>
      </c>
      <c r="AA10" s="712"/>
    </row>
    <row r="11" spans="1:55" ht="45" customHeight="1">
      <c r="A11" s="765"/>
      <c r="B11" s="766"/>
      <c r="C11" s="683"/>
      <c r="D11" s="680"/>
      <c r="E11" s="681"/>
      <c r="F11" s="681"/>
      <c r="G11" s="681"/>
      <c r="H11" s="788"/>
      <c r="I11" s="683"/>
      <c r="J11" s="680"/>
      <c r="K11" s="681"/>
      <c r="L11" s="681"/>
      <c r="M11" s="681"/>
      <c r="N11" s="788"/>
      <c r="O11" s="683"/>
      <c r="P11" s="680"/>
      <c r="Q11" s="681"/>
      <c r="R11" s="681"/>
      <c r="S11" s="681"/>
      <c r="T11" s="788"/>
      <c r="U11" s="683"/>
      <c r="V11" s="680"/>
      <c r="W11" s="681"/>
      <c r="X11" s="681"/>
      <c r="Y11" s="681"/>
      <c r="Z11" s="788"/>
      <c r="AA11" s="712"/>
    </row>
    <row r="12" spans="1:55" s="22" customFormat="1" ht="12.75" customHeight="1">
      <c r="A12" s="746" t="s">
        <v>1869</v>
      </c>
      <c r="B12" s="746"/>
      <c r="C12" s="95">
        <f t="shared" ref="C12:AA12" si="0">(SUM(C13:C19))</f>
        <v>14175543.23</v>
      </c>
      <c r="D12" s="95">
        <f t="shared" si="0"/>
        <v>8492727.2033333331</v>
      </c>
      <c r="E12" s="95">
        <f t="shared" si="0"/>
        <v>2998196.66</v>
      </c>
      <c r="F12" s="95">
        <f t="shared" si="0"/>
        <v>1459347.27</v>
      </c>
      <c r="G12" s="95">
        <f t="shared" si="0"/>
        <v>0</v>
      </c>
      <c r="H12" s="95">
        <f t="shared" si="0"/>
        <v>27415814.363333337</v>
      </c>
      <c r="I12" s="95">
        <f t="shared" si="0"/>
        <v>12926630.59</v>
      </c>
      <c r="J12" s="95">
        <f t="shared" si="0"/>
        <v>8672402.333333334</v>
      </c>
      <c r="K12" s="95">
        <f t="shared" si="0"/>
        <v>3163268.98</v>
      </c>
      <c r="L12" s="95">
        <f t="shared" si="0"/>
        <v>117572</v>
      </c>
      <c r="M12" s="95">
        <f t="shared" si="0"/>
        <v>0</v>
      </c>
      <c r="N12" s="95">
        <f t="shared" si="0"/>
        <v>26917563.223333336</v>
      </c>
      <c r="O12" s="95">
        <f t="shared" si="0"/>
        <v>29873908.479999993</v>
      </c>
      <c r="P12" s="95">
        <f t="shared" si="0"/>
        <v>13511730.863333333</v>
      </c>
      <c r="Q12" s="95">
        <f t="shared" si="0"/>
        <v>8089948.2600000007</v>
      </c>
      <c r="R12" s="95">
        <f t="shared" si="0"/>
        <v>2536235.79</v>
      </c>
      <c r="S12" s="95">
        <f t="shared" si="0"/>
        <v>500000</v>
      </c>
      <c r="T12" s="95">
        <f t="shared" si="0"/>
        <v>55438323.393333331</v>
      </c>
      <c r="U12" s="95">
        <f t="shared" si="0"/>
        <v>2984641.14</v>
      </c>
      <c r="V12" s="95">
        <f t="shared" si="0"/>
        <v>9658837.5800000001</v>
      </c>
      <c r="W12" s="95">
        <f t="shared" si="0"/>
        <v>4817953.45</v>
      </c>
      <c r="X12" s="95">
        <f t="shared" si="0"/>
        <v>921413.53</v>
      </c>
      <c r="Y12" s="95">
        <f t="shared" si="0"/>
        <v>0</v>
      </c>
      <c r="Z12" s="95">
        <f t="shared" si="0"/>
        <v>30025598.849999998</v>
      </c>
      <c r="AA12" s="95">
        <f t="shared" si="0"/>
        <v>139797299.83000001</v>
      </c>
      <c r="AB12" s="8"/>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2" customFormat="1" ht="25.5">
      <c r="A13" s="148">
        <v>1</v>
      </c>
      <c r="B13" s="101" t="str">
        <f>'[1]1_prioritate'!A4:A4</f>
        <v>1. ilgtermiņa prioritāte - VESELĪGA UN SOCIĀLI ATBALSTĪTA SABIEDRĪBA</v>
      </c>
      <c r="C13" s="104">
        <f>'1_prioritate'!F9</f>
        <v>1691242.87</v>
      </c>
      <c r="D13" s="104">
        <f>'1_prioritate'!G9</f>
        <v>1797212.87</v>
      </c>
      <c r="E13" s="104">
        <f>'1_prioritate'!H9</f>
        <v>115860</v>
      </c>
      <c r="F13" s="104">
        <f>'1_prioritate'!J9</f>
        <v>0</v>
      </c>
      <c r="G13" s="104">
        <f>'1_prioritate'!L9</f>
        <v>0</v>
      </c>
      <c r="H13" s="104">
        <f>'1_prioritate'!M9</f>
        <v>3604315.74</v>
      </c>
      <c r="I13" s="104">
        <f>'1_prioritate'!N9</f>
        <v>248973</v>
      </c>
      <c r="J13" s="104">
        <f>'1_prioritate'!O9</f>
        <v>2513749</v>
      </c>
      <c r="K13" s="104">
        <f>'1_prioritate'!P9</f>
        <v>173790</v>
      </c>
      <c r="L13" s="104">
        <f>'1_prioritate'!R9</f>
        <v>0</v>
      </c>
      <c r="M13" s="104">
        <f>'1_prioritate'!S9</f>
        <v>0</v>
      </c>
      <c r="N13" s="104">
        <f>'1_prioritate'!U9</f>
        <v>2936512</v>
      </c>
      <c r="O13" s="104">
        <f>'1_prioritate'!V9</f>
        <v>3000</v>
      </c>
      <c r="P13" s="104">
        <f>'1_prioritate'!W9</f>
        <v>0</v>
      </c>
      <c r="Q13" s="104">
        <f>'1_prioritate'!X9</f>
        <v>0</v>
      </c>
      <c r="R13" s="104">
        <f>'1_prioritate'!Z9</f>
        <v>0</v>
      </c>
      <c r="S13" s="104">
        <f>'1_prioritate'!AA9</f>
        <v>0</v>
      </c>
      <c r="T13" s="104">
        <f>'1_prioritate'!AC9</f>
        <v>3000</v>
      </c>
      <c r="U13" s="104">
        <f>'1_prioritate'!AD9</f>
        <v>53061.279999999999</v>
      </c>
      <c r="V13" s="104">
        <f>'1_prioritate'!AE9</f>
        <v>0</v>
      </c>
      <c r="W13" s="104">
        <f>'1_prioritate'!AF9</f>
        <v>50812.12</v>
      </c>
      <c r="X13" s="104">
        <f>'1_prioritate'!AH9</f>
        <v>13883.539999999999</v>
      </c>
      <c r="Y13" s="104">
        <f>'1_prioritate'!AI9</f>
        <v>0</v>
      </c>
      <c r="Z13" s="104">
        <f>'1_prioritate'!AK9</f>
        <v>117756.93999999999</v>
      </c>
      <c r="AA13" s="104">
        <f t="shared" ref="AA13:AA19" si="1">H13+N13+T13+Z13</f>
        <v>6661584.6800000006</v>
      </c>
      <c r="AB13" s="8"/>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2" customFormat="1" ht="25.5">
      <c r="A14" s="148">
        <v>2</v>
      </c>
      <c r="B14" s="101" t="str">
        <f>'[1]2_prioritate'!A7:A7</f>
        <v>2. ilgtermiņa prioritāte - DAUDZVEIDĪGA UN INOVATĪVA EKONOMIKA</v>
      </c>
      <c r="C14" s="104">
        <f>'2_prioritate'!F12</f>
        <v>60286</v>
      </c>
      <c r="D14" s="104">
        <f>'2_prioritate'!G12</f>
        <v>0</v>
      </c>
      <c r="E14" s="104">
        <f>'2_prioritate'!H12</f>
        <v>9800</v>
      </c>
      <c r="F14" s="104">
        <f>'2_prioritate'!J12</f>
        <v>0</v>
      </c>
      <c r="G14" s="104">
        <f>'2_prioritate'!L12</f>
        <v>0</v>
      </c>
      <c r="H14" s="104">
        <f>'2_prioritate'!M12</f>
        <v>70086</v>
      </c>
      <c r="I14" s="104">
        <f>'2_prioritate'!N12</f>
        <v>10085.35</v>
      </c>
      <c r="J14" s="104">
        <f>'2_prioritate'!O12</f>
        <v>523785</v>
      </c>
      <c r="K14" s="104">
        <f>'2_prioritate'!P12</f>
        <v>1594289.21</v>
      </c>
      <c r="L14" s="104">
        <f>'2_prioritate'!R12</f>
        <v>0</v>
      </c>
      <c r="M14" s="104">
        <f>'2_prioritate'!S12</f>
        <v>0</v>
      </c>
      <c r="N14" s="104">
        <f>'2_prioritate'!U12</f>
        <v>2128159.56</v>
      </c>
      <c r="O14" s="104">
        <f>'2_prioritate'!V12</f>
        <v>797367.15</v>
      </c>
      <c r="P14" s="104">
        <f>'2_prioritate'!W12</f>
        <v>3225402.23</v>
      </c>
      <c r="Q14" s="104">
        <f>'2_prioritate'!X12</f>
        <v>2711723.22</v>
      </c>
      <c r="R14" s="104">
        <f>'2_prioritate'!Z12</f>
        <v>3800.79</v>
      </c>
      <c r="S14" s="104">
        <f>'2_prioritate'!AA12</f>
        <v>0</v>
      </c>
      <c r="T14" s="104">
        <f>'2_prioritate'!AC12</f>
        <v>6738293.3899999997</v>
      </c>
      <c r="U14" s="104">
        <f>'2_prioritate'!AD12</f>
        <v>509323</v>
      </c>
      <c r="V14" s="104">
        <f>'2_prioritate'!AE12</f>
        <v>396865</v>
      </c>
      <c r="W14" s="104">
        <f>'2_prioritate'!AF12</f>
        <v>11193.78</v>
      </c>
      <c r="X14" s="104">
        <f>'2_prioritate'!AH12</f>
        <v>1131.22</v>
      </c>
      <c r="Y14" s="104">
        <f>'2_prioritate'!AI12</f>
        <v>0</v>
      </c>
      <c r="Z14" s="104">
        <f>'2_prioritate'!AK12</f>
        <v>918513</v>
      </c>
      <c r="AA14" s="104">
        <f t="shared" si="1"/>
        <v>9855051.9499999993</v>
      </c>
      <c r="AB14" s="8"/>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2" customFormat="1" ht="25.5">
      <c r="A15" s="148">
        <v>3</v>
      </c>
      <c r="B15" s="101" t="str">
        <f>'[1]3_prioritate'!A7:A7</f>
        <v>3. ilgtermiņa prioritāte - VIDI SAUDZĒJOŠA INFRASTRUKTŪRA</v>
      </c>
      <c r="C15" s="104">
        <f>'3_prioritate'!F13</f>
        <v>9495051.8100000005</v>
      </c>
      <c r="D15" s="104">
        <f>'3_prioritate'!G13</f>
        <v>5682405.6599999992</v>
      </c>
      <c r="E15" s="104">
        <f>'3_prioritate'!H13</f>
        <v>2416748.0300000003</v>
      </c>
      <c r="F15" s="104">
        <f>'3_prioritate'!J13</f>
        <v>1206297.77</v>
      </c>
      <c r="G15" s="104">
        <f>'3_prioritate'!L13</f>
        <v>0</v>
      </c>
      <c r="H15" s="104">
        <f>'3_prioritate'!M13</f>
        <v>19090503.270000003</v>
      </c>
      <c r="I15" s="104">
        <f>'3_prioritate'!N13</f>
        <v>5005510.92</v>
      </c>
      <c r="J15" s="104">
        <f>'3_prioritate'!O13</f>
        <v>5012927.3</v>
      </c>
      <c r="K15" s="104">
        <f>'3_prioritate'!P13</f>
        <v>925855.14</v>
      </c>
      <c r="L15" s="104">
        <f>'3_prioritate'!R13</f>
        <v>38500</v>
      </c>
      <c r="M15" s="104">
        <f>'3_prioritate'!S13</f>
        <v>0</v>
      </c>
      <c r="N15" s="104">
        <f>'3_prioritate'!U13</f>
        <v>10995512.360000001</v>
      </c>
      <c r="O15" s="104">
        <f>'3_prioritate'!V13</f>
        <v>18159610.929999996</v>
      </c>
      <c r="P15" s="104">
        <f>'3_prioritate'!W13</f>
        <v>5584941.5999999996</v>
      </c>
      <c r="Q15" s="104">
        <f>'3_prioritate'!X13</f>
        <v>2425836.41</v>
      </c>
      <c r="R15" s="104">
        <f>'3_prioritate'!Z13</f>
        <v>32435</v>
      </c>
      <c r="S15" s="104">
        <f>'3_prioritate'!AA13</f>
        <v>0</v>
      </c>
      <c r="T15" s="104">
        <f>'3_prioritate'!AC13</f>
        <v>26202823.939999998</v>
      </c>
      <c r="U15" s="104">
        <f>'3_prioritate'!AD13</f>
        <v>1445632</v>
      </c>
      <c r="V15" s="104">
        <f>'3_prioritate'!AE13</f>
        <v>2451166</v>
      </c>
      <c r="W15" s="104">
        <f>'3_prioritate'!AF13</f>
        <v>351892</v>
      </c>
      <c r="X15" s="104">
        <f>'3_prioritate'!AH13</f>
        <v>0</v>
      </c>
      <c r="Y15" s="104">
        <f>'3_prioritate'!AI13</f>
        <v>0</v>
      </c>
      <c r="Z15" s="104">
        <f>'3_prioritate'!AK13</f>
        <v>15620823.15</v>
      </c>
      <c r="AA15" s="104">
        <f t="shared" si="1"/>
        <v>71909662.719999999</v>
      </c>
      <c r="AB15" s="8"/>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2" customFormat="1" ht="25.5">
      <c r="A16" s="148">
        <v>4</v>
      </c>
      <c r="B16" s="101" t="str">
        <f>'[1]4_prioritate'!A7:A7</f>
        <v>4. ilgtermiņa prioritāte - KONKURĒTSPĒJĪGA IZGLĪTĪBA UN SPORTS</v>
      </c>
      <c r="C16" s="104">
        <f>'4_prioritate'!F13</f>
        <v>916354.9</v>
      </c>
      <c r="D16" s="104">
        <f>'4_prioritate'!G13</f>
        <v>616444.03333333333</v>
      </c>
      <c r="E16" s="104">
        <f>'4_prioritate'!H13</f>
        <v>448788.62999999995</v>
      </c>
      <c r="F16" s="104">
        <f>'4_prioritate'!J13</f>
        <v>248270</v>
      </c>
      <c r="G16" s="104">
        <f>'4_prioritate'!L13</f>
        <v>0</v>
      </c>
      <c r="H16" s="104">
        <f>'4_prioritate'!M13</f>
        <v>2229857.563333333</v>
      </c>
      <c r="I16" s="104">
        <f>'4_prioritate'!N13</f>
        <v>4986786</v>
      </c>
      <c r="J16" s="104">
        <f>'4_prioritate'!O13</f>
        <v>616444.03333333333</v>
      </c>
      <c r="K16" s="104">
        <f>'4_prioritate'!P13</f>
        <v>443388.62999999995</v>
      </c>
      <c r="L16" s="104">
        <f>'4_prioritate'!R13</f>
        <v>0</v>
      </c>
      <c r="M16" s="104">
        <f>'4_prioritate'!S13</f>
        <v>0</v>
      </c>
      <c r="N16" s="104">
        <f>'4_prioritate'!U13</f>
        <v>6072618.6633333331</v>
      </c>
      <c r="O16" s="104">
        <f>'4_prioritate'!V13</f>
        <v>5372159.7000000002</v>
      </c>
      <c r="P16" s="104">
        <f>'4_prioritate'!W13</f>
        <v>1077619.0333333332</v>
      </c>
      <c r="Q16" s="104">
        <f>'4_prioritate'!X13</f>
        <v>443388.62999999995</v>
      </c>
      <c r="R16" s="104">
        <f>'4_prioritate'!Z13</f>
        <v>0</v>
      </c>
      <c r="S16" s="104">
        <f>'4_prioritate'!AA13</f>
        <v>0</v>
      </c>
      <c r="T16" s="104">
        <f>'4_prioritate'!AC13</f>
        <v>7819667.3633333333</v>
      </c>
      <c r="U16" s="104">
        <f>'4_prioritate'!AD13</f>
        <v>329457.36</v>
      </c>
      <c r="V16" s="104">
        <f>'4_prioritate'!AE13</f>
        <v>2331554.58</v>
      </c>
      <c r="W16" s="104">
        <f>'4_prioritate'!AF13</f>
        <v>4396855.55</v>
      </c>
      <c r="X16" s="104">
        <f>'4_prioritate'!AH13</f>
        <v>510163.57</v>
      </c>
      <c r="Y16" s="104">
        <f>'4_prioritate'!AI13</f>
        <v>0</v>
      </c>
      <c r="Z16" s="104">
        <f>'4_prioritate'!AK13</f>
        <v>7659631.0599999987</v>
      </c>
      <c r="AA16" s="104">
        <f t="shared" si="1"/>
        <v>23781774.649999999</v>
      </c>
      <c r="AB16" s="8"/>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2" customFormat="1" ht="25.5">
      <c r="A17" s="148">
        <v>5</v>
      </c>
      <c r="B17" s="101" t="str">
        <f>'[1]5_prioritate'!A7:A7</f>
        <v>5. ilgtermiņa prioritāte - KVALITATĪVA UN PIEEJAMA KULTŪRVIDE</v>
      </c>
      <c r="C17" s="104">
        <f>'5_prioritate'!F13</f>
        <v>2011607.65</v>
      </c>
      <c r="D17" s="104">
        <f>'5_prioritate'!G13</f>
        <v>396664.64</v>
      </c>
      <c r="E17" s="104">
        <f>'5_prioritate'!H13</f>
        <v>7000</v>
      </c>
      <c r="F17" s="104">
        <f>'5_prioritate'!J13</f>
        <v>0</v>
      </c>
      <c r="G17" s="104">
        <f>'5_prioritate'!L13</f>
        <v>0</v>
      </c>
      <c r="H17" s="104">
        <f>'5_prioritate'!M13</f>
        <v>2415272.29</v>
      </c>
      <c r="I17" s="104">
        <f>'5_prioritate'!N13</f>
        <v>2360937.3200000003</v>
      </c>
      <c r="J17" s="104">
        <f>'5_prioritate'!O13</f>
        <v>5497</v>
      </c>
      <c r="K17" s="104">
        <f>'5_prioritate'!P13</f>
        <v>25946</v>
      </c>
      <c r="L17" s="104">
        <f>'5_prioritate'!R13</f>
        <v>0</v>
      </c>
      <c r="M17" s="104">
        <f>'5_prioritate'!S13</f>
        <v>0</v>
      </c>
      <c r="N17" s="104">
        <f>'5_prioritate'!U13</f>
        <v>2392380.3200000003</v>
      </c>
      <c r="O17" s="104">
        <f>'5_prioritate'!V13</f>
        <v>5069289</v>
      </c>
      <c r="P17" s="104">
        <f>'5_prioritate'!W13</f>
        <v>3436268</v>
      </c>
      <c r="Q17" s="104">
        <f>'5_prioritate'!X13</f>
        <v>2509000</v>
      </c>
      <c r="R17" s="104">
        <f>'5_prioritate'!Z13</f>
        <v>2500000</v>
      </c>
      <c r="S17" s="104">
        <f>'5_prioritate'!AA13</f>
        <v>0</v>
      </c>
      <c r="T17" s="104">
        <f>'5_prioritate'!AC13</f>
        <v>13514557</v>
      </c>
      <c r="U17" s="104">
        <f>'5_prioritate'!AD13</f>
        <v>548233.5</v>
      </c>
      <c r="V17" s="104">
        <f>'5_prioritate'!AE13</f>
        <v>4112450</v>
      </c>
      <c r="W17" s="104">
        <f>'5_prioritate'!AF13</f>
        <v>7200</v>
      </c>
      <c r="X17" s="104">
        <f>'5_prioritate'!AH13</f>
        <v>396235.2</v>
      </c>
      <c r="Y17" s="104">
        <f>'5_prioritate'!AI13</f>
        <v>0</v>
      </c>
      <c r="Z17" s="104">
        <f>'5_prioritate'!AK13</f>
        <v>5064118.7</v>
      </c>
      <c r="AA17" s="104">
        <f t="shared" si="1"/>
        <v>23386328.309999999</v>
      </c>
      <c r="AB17" s="8"/>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2" customFormat="1" ht="25.5">
      <c r="A18" s="148">
        <v>6</v>
      </c>
      <c r="B18" s="101" t="str">
        <f>'[1]6_prioritate'!A7:A7</f>
        <v>6. ilgtermiņa prioritāte - ATBILDĪGA DABAS APSAIMNIEKOŠANA</v>
      </c>
      <c r="C18" s="104">
        <f>'6_prioritate'!F13</f>
        <v>0</v>
      </c>
      <c r="D18" s="104">
        <f>'6_prioritate'!G13</f>
        <v>0</v>
      </c>
      <c r="E18" s="104">
        <f>'6_prioritate'!H13</f>
        <v>0</v>
      </c>
      <c r="F18" s="104">
        <f>'6_prioritate'!J13</f>
        <v>4779.5</v>
      </c>
      <c r="G18" s="104">
        <f>'6_prioritate'!L13</f>
        <v>0</v>
      </c>
      <c r="H18" s="104">
        <f>'6_prioritate'!M13</f>
        <v>4779.5</v>
      </c>
      <c r="I18" s="104">
        <f>'6_prioritate'!N13</f>
        <v>314338</v>
      </c>
      <c r="J18" s="104">
        <f>'6_prioritate'!O13</f>
        <v>0</v>
      </c>
      <c r="K18" s="104">
        <f>'6_prioritate'!P13</f>
        <v>0</v>
      </c>
      <c r="L18" s="104">
        <f>'6_prioritate'!R13</f>
        <v>79072</v>
      </c>
      <c r="M18" s="104">
        <f>'6_prioritate'!S13</f>
        <v>0</v>
      </c>
      <c r="N18" s="104">
        <f>'5_prioritate'!U13</f>
        <v>2392380.3200000003</v>
      </c>
      <c r="O18" s="104">
        <f>'6_prioritate'!V13</f>
        <v>239981.7</v>
      </c>
      <c r="P18" s="104">
        <f>'6_prioritate'!W13</f>
        <v>0</v>
      </c>
      <c r="Q18" s="104">
        <f>'6_prioritate'!X13</f>
        <v>0</v>
      </c>
      <c r="R18" s="104">
        <f>'6_prioritate'!Z13</f>
        <v>0</v>
      </c>
      <c r="S18" s="104">
        <f>'6_prioritate'!AA13</f>
        <v>500000</v>
      </c>
      <c r="T18" s="104">
        <f>'6_prioritate'!AC13</f>
        <v>739981.7</v>
      </c>
      <c r="U18" s="104">
        <f>'6_prioritate'!AD13</f>
        <v>0</v>
      </c>
      <c r="V18" s="104">
        <f>'6_prioritate'!AE13</f>
        <v>0</v>
      </c>
      <c r="W18" s="104">
        <f>'6_prioritate'!AF13</f>
        <v>0</v>
      </c>
      <c r="X18" s="104">
        <f>'6_prioritate'!AH13</f>
        <v>0</v>
      </c>
      <c r="Y18" s="104">
        <f>'6_prioritate'!AI13</f>
        <v>0</v>
      </c>
      <c r="Z18" s="104">
        <f>'6_prioritate'!AK13</f>
        <v>0</v>
      </c>
      <c r="AA18" s="104">
        <f t="shared" si="1"/>
        <v>3137141.5200000005</v>
      </c>
      <c r="AB18" s="8"/>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2" customFormat="1" ht="25.5">
      <c r="A19" s="148">
        <v>7</v>
      </c>
      <c r="B19" s="101" t="str">
        <f>'[1]7_prioritate'!A7:A7</f>
        <v xml:space="preserve">7. ilgtermiņa prioritāte -  EFEKTĪVA UN MODERNA PĀRVALDE  </v>
      </c>
      <c r="C19" s="104">
        <f>'7_prioritate'!F13</f>
        <v>1000</v>
      </c>
      <c r="D19" s="104">
        <f>'7_prioritate'!G13</f>
        <v>0</v>
      </c>
      <c r="E19" s="104">
        <f>'7_prioritate'!H13</f>
        <v>0</v>
      </c>
      <c r="F19" s="104">
        <f>'7_prioritate'!J13</f>
        <v>0</v>
      </c>
      <c r="G19" s="104">
        <f>'7_prioritate'!L13</f>
        <v>0</v>
      </c>
      <c r="H19" s="104">
        <f>'7_prioritate'!M13</f>
        <v>1000</v>
      </c>
      <c r="I19" s="104">
        <f>'7_prioritate'!N13</f>
        <v>0</v>
      </c>
      <c r="J19" s="104">
        <f>'7_prioritate'!O13</f>
        <v>0</v>
      </c>
      <c r="K19" s="104">
        <f>'7_prioritate'!P13</f>
        <v>0</v>
      </c>
      <c r="L19" s="104">
        <f>'7_prioritate'!R13</f>
        <v>0</v>
      </c>
      <c r="M19" s="104">
        <f>'7_prioritate'!S13</f>
        <v>0</v>
      </c>
      <c r="N19" s="104">
        <f>'7_prioritate'!U13</f>
        <v>0</v>
      </c>
      <c r="O19" s="104">
        <f>'7_prioritate'!V13</f>
        <v>232500</v>
      </c>
      <c r="P19" s="104">
        <f>'7_prioritate'!W13</f>
        <v>187500</v>
      </c>
      <c r="Q19" s="104">
        <f>'7_prioritate'!X13</f>
        <v>0</v>
      </c>
      <c r="R19" s="104">
        <f>'7_prioritate'!Z13</f>
        <v>0</v>
      </c>
      <c r="S19" s="104">
        <f>'7_prioritate'!AA13</f>
        <v>0</v>
      </c>
      <c r="T19" s="104">
        <f>'7_prioritate'!AC13</f>
        <v>420000</v>
      </c>
      <c r="U19" s="104">
        <f>'7_prioritate'!AD13</f>
        <v>98934</v>
      </c>
      <c r="V19" s="104">
        <f>'7_prioritate'!AE13</f>
        <v>366802</v>
      </c>
      <c r="W19" s="104">
        <f>'7_prioritate'!AF13</f>
        <v>0</v>
      </c>
      <c r="X19" s="104">
        <f>'7_prioritate'!AH13</f>
        <v>0</v>
      </c>
      <c r="Y19" s="104">
        <f>'7_prioritate'!AI13</f>
        <v>0</v>
      </c>
      <c r="Z19" s="104">
        <f>'7_prioritate'!AK13</f>
        <v>644756</v>
      </c>
      <c r="AA19" s="104">
        <f t="shared" si="1"/>
        <v>1065756</v>
      </c>
      <c r="AB19" s="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2" spans="1:55" hidden="1">
      <c r="H22" s="4" t="e">
        <f>'[1]7_prioritate'!B27+'[1]6_prioritate'!B26+'[1]5_prioritate'!B111+'[1]4_prioritate'!B252+'[1]3_prioritate'!B174+'[1]2_prioritate'!B28+'[1]1_prioritate'!B25</f>
        <v>#REF!</v>
      </c>
      <c r="N22" s="4" t="e">
        <f>'[1]7_prioritate'!H27+'[1]6_prioritate'!H26+'[1]5_prioritate'!H111+'[1]4_prioritate'!H252+'[1]3_prioritate'!H174+'[1]2_prioritate'!H28+'[1]1_prioritate'!H25</f>
        <v>#REF!</v>
      </c>
      <c r="T22" s="4" t="e">
        <f>'[1]7_prioritate'!N27+'[1]6_prioritate'!N26+'[1]5_prioritate'!N111+'[1]4_prioritate'!N252+'[1]3_prioritate'!N174+'[1]2_prioritate'!N28+'[1]1_prioritate'!N25</f>
        <v>#REF!</v>
      </c>
      <c r="Z22" s="4" t="e">
        <f>'[1]7_prioritate'!T27+'[1]6_prioritate'!T26+'[1]5_prioritate'!T111+'[1]4_prioritate'!T252+'[1]3_prioritate'!T174+'[1]2_prioritate'!T28+'[1]1_prioritate'!T25</f>
        <v>#REF!</v>
      </c>
    </row>
  </sheetData>
  <sheetProtection selectLockedCells="1" selectUnlockedCells="1"/>
  <mergeCells count="43">
    <mergeCell ref="A6:AA6"/>
    <mergeCell ref="A1:AA1"/>
    <mergeCell ref="A2:AA2"/>
    <mergeCell ref="A3:AA3"/>
    <mergeCell ref="A4:AA4"/>
    <mergeCell ref="A5:AA5"/>
    <mergeCell ref="A7:AA7"/>
    <mergeCell ref="A8:A11"/>
    <mergeCell ref="B8:B11"/>
    <mergeCell ref="C8:H8"/>
    <mergeCell ref="I8:N8"/>
    <mergeCell ref="O8:T8"/>
    <mergeCell ref="U8:Z8"/>
    <mergeCell ref="AA8:AA11"/>
    <mergeCell ref="C9:H9"/>
    <mergeCell ref="I9:N9"/>
    <mergeCell ref="P10:P11"/>
    <mergeCell ref="O9:T9"/>
    <mergeCell ref="U9:Z9"/>
    <mergeCell ref="C10:C11"/>
    <mergeCell ref="D10:D11"/>
    <mergeCell ref="E10:E11"/>
    <mergeCell ref="F10:F11"/>
    <mergeCell ref="G10:G11"/>
    <mergeCell ref="H10:H11"/>
    <mergeCell ref="I10:I11"/>
    <mergeCell ref="J10:J11"/>
    <mergeCell ref="W10:W11"/>
    <mergeCell ref="X10:X11"/>
    <mergeCell ref="Y10:Y11"/>
    <mergeCell ref="Z10:Z11"/>
    <mergeCell ref="A12:B12"/>
    <mergeCell ref="Q10:Q11"/>
    <mergeCell ref="R10:R11"/>
    <mergeCell ref="S10:S11"/>
    <mergeCell ref="T10:T11"/>
    <mergeCell ref="U10:U11"/>
    <mergeCell ref="V10:V11"/>
    <mergeCell ref="K10:K11"/>
    <mergeCell ref="L10:L11"/>
    <mergeCell ref="M10:M11"/>
    <mergeCell ref="N10:N11"/>
    <mergeCell ref="O10:O11"/>
  </mergeCells>
  <pageMargins left="0.25" right="0.25" top="0.75" bottom="0.75" header="0.3" footer="0.3"/>
  <pageSetup paperSize="8" scale="50"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7"/>
  <sheetViews>
    <sheetView topLeftCell="A37" zoomScale="70" zoomScaleNormal="70" workbookViewId="0">
      <selection activeCell="F64" sqref="F64"/>
    </sheetView>
  </sheetViews>
  <sheetFormatPr defaultRowHeight="15"/>
  <cols>
    <col min="2" max="2" width="25.28515625" customWidth="1"/>
    <col min="3" max="3" width="31.7109375" customWidth="1"/>
    <col min="4" max="4" width="52.140625" customWidth="1"/>
    <col min="5" max="5" width="30.5703125" customWidth="1"/>
    <col min="6" max="6" width="101.85546875" customWidth="1"/>
    <col min="7" max="7" width="24.28515625" customWidth="1"/>
    <col min="8" max="8" width="35.42578125" customWidth="1"/>
    <col min="16" max="16" width="18.7109375" customWidth="1"/>
    <col min="17" max="17" width="18.140625" customWidth="1"/>
    <col min="18" max="18" width="18.42578125" customWidth="1"/>
    <col min="20" max="20" width="18.28515625" customWidth="1"/>
  </cols>
  <sheetData>
    <row r="2" spans="1:14" ht="15" customHeight="1">
      <c r="F2" s="474" t="s">
        <v>1870</v>
      </c>
      <c r="G2" s="799"/>
      <c r="H2" s="799"/>
    </row>
    <row r="4" spans="1:14" ht="15.75">
      <c r="F4" s="474" t="s">
        <v>1871</v>
      </c>
      <c r="G4" s="800"/>
      <c r="H4" s="800"/>
      <c r="I4" s="800"/>
      <c r="J4" s="800"/>
      <c r="K4" s="800"/>
      <c r="L4" s="800"/>
      <c r="M4" s="800"/>
      <c r="N4" s="800"/>
    </row>
    <row r="6" spans="1:14" s="476" customFormat="1" ht="66.400000000000006" customHeight="1">
      <c r="A6" s="475" t="s">
        <v>2</v>
      </c>
      <c r="B6" s="475" t="s">
        <v>1872</v>
      </c>
      <c r="C6" s="475" t="s">
        <v>1873</v>
      </c>
      <c r="D6" s="475" t="s">
        <v>1874</v>
      </c>
      <c r="E6" s="475" t="s">
        <v>5</v>
      </c>
      <c r="F6" s="475" t="s">
        <v>1875</v>
      </c>
      <c r="G6" s="475" t="s">
        <v>1876</v>
      </c>
      <c r="H6" s="475" t="s">
        <v>1877</v>
      </c>
    </row>
    <row r="7" spans="1:14" s="477" customFormat="1" ht="297.39999999999998" customHeight="1">
      <c r="A7" s="477" t="s">
        <v>1878</v>
      </c>
      <c r="B7" s="478" t="s">
        <v>1879</v>
      </c>
      <c r="C7" s="478" t="s">
        <v>1880</v>
      </c>
      <c r="D7" s="478" t="s">
        <v>35</v>
      </c>
      <c r="E7" s="478" t="s">
        <v>1881</v>
      </c>
      <c r="F7" s="479" t="s">
        <v>1882</v>
      </c>
      <c r="G7" s="478" t="s">
        <v>1883</v>
      </c>
      <c r="H7" s="477" t="s">
        <v>140</v>
      </c>
    </row>
    <row r="10" spans="1:14">
      <c r="C10" s="480"/>
    </row>
    <row r="13" spans="1:14" ht="259.35000000000002" customHeight="1"/>
    <row r="29" spans="3:20" ht="75">
      <c r="C29" s="481"/>
      <c r="D29" s="482"/>
      <c r="E29" s="482"/>
      <c r="F29" s="483" t="s">
        <v>1884</v>
      </c>
      <c r="G29" s="482"/>
      <c r="H29" s="482"/>
      <c r="I29" s="482"/>
      <c r="J29" s="482"/>
      <c r="K29" s="482"/>
      <c r="L29" s="482"/>
      <c r="M29" s="482"/>
      <c r="N29" s="482"/>
      <c r="O29" s="482"/>
      <c r="P29" s="482"/>
      <c r="Q29" s="482"/>
      <c r="R29" s="482"/>
      <c r="S29" s="482"/>
      <c r="T29" s="482"/>
    </row>
    <row r="30" spans="3:20">
      <c r="C30" s="482"/>
      <c r="D30" s="482"/>
      <c r="E30" s="482"/>
      <c r="F30" s="482"/>
      <c r="G30" s="482"/>
      <c r="H30" s="482"/>
      <c r="I30" s="482"/>
      <c r="J30" s="482"/>
      <c r="K30" s="482"/>
      <c r="L30" s="482"/>
      <c r="M30" s="482"/>
      <c r="N30" s="482"/>
      <c r="O30" s="482"/>
      <c r="P30" s="482"/>
      <c r="Q30" s="482"/>
      <c r="R30" s="482"/>
      <c r="S30" s="482"/>
      <c r="T30" s="482"/>
    </row>
    <row r="31" spans="3:20">
      <c r="C31" s="482"/>
      <c r="D31" s="482"/>
      <c r="E31" s="482"/>
      <c r="F31" s="482"/>
      <c r="G31" s="482"/>
      <c r="H31" s="482"/>
      <c r="I31" s="482"/>
      <c r="J31" s="482"/>
      <c r="K31" s="482"/>
      <c r="L31" s="482"/>
      <c r="M31" s="482"/>
      <c r="N31" s="482"/>
      <c r="O31" s="482"/>
      <c r="P31" s="482"/>
      <c r="Q31" s="482"/>
      <c r="R31" s="482"/>
      <c r="S31" s="482"/>
      <c r="T31" s="482"/>
    </row>
    <row r="32" spans="3:20">
      <c r="C32" s="482"/>
      <c r="D32" s="482"/>
      <c r="E32" s="482"/>
      <c r="F32" s="482"/>
      <c r="G32" s="482"/>
      <c r="H32" s="482"/>
      <c r="I32" s="482"/>
      <c r="J32" s="482"/>
      <c r="K32" s="482"/>
      <c r="L32" s="482"/>
      <c r="M32" s="482"/>
      <c r="N32" s="482"/>
      <c r="O32" s="482"/>
      <c r="P32" s="482"/>
      <c r="Q32" s="482"/>
      <c r="R32" s="482"/>
      <c r="S32" s="482"/>
      <c r="T32" s="482"/>
    </row>
    <row r="34" spans="4:12">
      <c r="I34" s="801" t="s">
        <v>1885</v>
      </c>
      <c r="J34" s="801"/>
      <c r="K34" s="801"/>
      <c r="L34" s="801"/>
    </row>
    <row r="35" spans="4:12">
      <c r="D35" s="802" t="s">
        <v>1886</v>
      </c>
      <c r="E35" s="802"/>
      <c r="F35" s="802"/>
      <c r="G35" s="802"/>
      <c r="H35" s="802"/>
      <c r="I35" s="802"/>
      <c r="J35" s="802"/>
      <c r="K35" s="802"/>
      <c r="L35" s="802"/>
    </row>
    <row r="37" spans="4:12" s="482" customFormat="1" ht="15.75" thickBot="1">
      <c r="D37" s="484" t="s">
        <v>1887</v>
      </c>
      <c r="E37" s="485" t="s">
        <v>1888</v>
      </c>
      <c r="F37" s="485" t="s">
        <v>1889</v>
      </c>
      <c r="G37" s="485">
        <v>2019</v>
      </c>
      <c r="H37" s="485">
        <v>2020</v>
      </c>
      <c r="I37" s="485">
        <v>2021</v>
      </c>
      <c r="J37" s="485" t="s">
        <v>1890</v>
      </c>
      <c r="K37" s="485">
        <v>2023</v>
      </c>
      <c r="L37" s="485">
        <v>2024</v>
      </c>
    </row>
    <row r="38" spans="4:12" s="482" customFormat="1" ht="12.75" customHeight="1" thickBot="1">
      <c r="D38" s="486" t="s">
        <v>1878</v>
      </c>
      <c r="E38" s="805" t="s">
        <v>1935</v>
      </c>
      <c r="F38" s="806"/>
      <c r="G38" s="806"/>
      <c r="H38" s="806"/>
      <c r="I38" s="806"/>
      <c r="J38" s="806"/>
      <c r="K38" s="806"/>
      <c r="L38" s="807"/>
    </row>
    <row r="39" spans="4:12" s="482" customFormat="1" ht="12.75" customHeight="1" thickBot="1">
      <c r="D39" s="486" t="s">
        <v>1894</v>
      </c>
      <c r="E39" s="805" t="s">
        <v>1935</v>
      </c>
      <c r="F39" s="806"/>
      <c r="G39" s="806"/>
      <c r="H39" s="806"/>
      <c r="I39" s="806"/>
      <c r="J39" s="806"/>
      <c r="K39" s="806"/>
      <c r="L39" s="807"/>
    </row>
    <row r="40" spans="4:12" s="482" customFormat="1" ht="12.75" customHeight="1" thickBot="1">
      <c r="D40" s="486" t="s">
        <v>1895</v>
      </c>
      <c r="E40" s="805" t="s">
        <v>1935</v>
      </c>
      <c r="F40" s="806"/>
      <c r="G40" s="806"/>
      <c r="H40" s="806"/>
      <c r="I40" s="806"/>
      <c r="J40" s="806"/>
      <c r="K40" s="806"/>
      <c r="L40" s="807"/>
    </row>
    <row r="41" spans="4:12" s="482" customFormat="1" ht="12.75" customHeight="1" thickBot="1">
      <c r="D41" s="486" t="s">
        <v>1896</v>
      </c>
      <c r="E41" s="805" t="s">
        <v>1935</v>
      </c>
      <c r="F41" s="806"/>
      <c r="G41" s="806"/>
      <c r="H41" s="806"/>
      <c r="I41" s="806"/>
      <c r="J41" s="806"/>
      <c r="K41" s="806"/>
      <c r="L41" s="807"/>
    </row>
    <row r="42" spans="4:12" s="482" customFormat="1" ht="12.75" customHeight="1" thickBot="1">
      <c r="D42" s="486" t="s">
        <v>1897</v>
      </c>
      <c r="E42" s="805" t="s">
        <v>1935</v>
      </c>
      <c r="F42" s="806"/>
      <c r="G42" s="806"/>
      <c r="H42" s="806"/>
      <c r="I42" s="806"/>
      <c r="J42" s="806"/>
      <c r="K42" s="806"/>
      <c r="L42" s="807"/>
    </row>
    <row r="43" spans="4:12" s="482" customFormat="1" ht="12.75" customHeight="1" thickBot="1">
      <c r="D43" s="492" t="s">
        <v>1898</v>
      </c>
      <c r="E43" s="805" t="s">
        <v>1935</v>
      </c>
      <c r="F43" s="806"/>
      <c r="G43" s="806"/>
      <c r="H43" s="806"/>
      <c r="I43" s="806"/>
      <c r="J43" s="806"/>
      <c r="K43" s="806"/>
      <c r="L43" s="807"/>
    </row>
    <row r="44" spans="4:12" s="495" customFormat="1" ht="27.75" customHeight="1" thickBot="1">
      <c r="D44" s="589" t="s">
        <v>1899</v>
      </c>
      <c r="E44" s="805" t="s">
        <v>1981</v>
      </c>
      <c r="F44" s="806"/>
      <c r="G44" s="806"/>
      <c r="H44" s="806"/>
      <c r="I44" s="806"/>
      <c r="J44" s="806"/>
      <c r="K44" s="806"/>
      <c r="L44" s="807"/>
    </row>
    <row r="45" spans="4:12" ht="86.65" customHeight="1" thickBot="1">
      <c r="D45" s="793" t="s">
        <v>1900</v>
      </c>
      <c r="E45" s="795" t="s">
        <v>1926</v>
      </c>
      <c r="F45" s="520" t="s">
        <v>1891</v>
      </c>
      <c r="G45" s="521"/>
      <c r="H45" s="522" t="s">
        <v>1893</v>
      </c>
      <c r="I45" s="523" t="s">
        <v>1893</v>
      </c>
      <c r="J45" s="524"/>
      <c r="K45" s="524"/>
      <c r="L45" s="524"/>
    </row>
    <row r="46" spans="4:12" ht="15.75" thickBot="1">
      <c r="D46" s="794"/>
      <c r="E46" s="796"/>
      <c r="F46" s="525" t="s">
        <v>1892</v>
      </c>
      <c r="G46" s="521"/>
      <c r="H46" s="521"/>
      <c r="I46" s="521"/>
      <c r="J46" s="526" t="s">
        <v>1893</v>
      </c>
      <c r="K46" s="524"/>
      <c r="L46" s="524"/>
    </row>
    <row r="47" spans="4:12" ht="15.75" thickBot="1">
      <c r="D47" s="797" t="s">
        <v>1901</v>
      </c>
      <c r="E47" s="798" t="s">
        <v>1902</v>
      </c>
      <c r="F47" s="487" t="s">
        <v>1903</v>
      </c>
      <c r="G47" s="493"/>
      <c r="H47" s="493"/>
      <c r="I47" s="493"/>
      <c r="J47" s="490" t="s">
        <v>1893</v>
      </c>
      <c r="K47" s="491"/>
      <c r="L47" s="491"/>
    </row>
    <row r="48" spans="4:12" ht="15.75" thickBot="1">
      <c r="D48" s="797"/>
      <c r="E48" s="798"/>
      <c r="F48" s="488" t="s">
        <v>1892</v>
      </c>
      <c r="G48" s="493"/>
      <c r="H48" s="493"/>
      <c r="I48" s="493"/>
      <c r="J48" s="489"/>
      <c r="K48" s="489" t="s">
        <v>1893</v>
      </c>
      <c r="L48" s="489" t="s">
        <v>1893</v>
      </c>
    </row>
    <row r="49" spans="1:8">
      <c r="D49" s="494"/>
    </row>
    <row r="50" spans="1:8" s="495" customFormat="1"/>
    <row r="51" spans="1:8" s="498" customFormat="1" ht="66.400000000000006" customHeight="1">
      <c r="A51" s="496" t="s">
        <v>2</v>
      </c>
      <c r="B51" s="496" t="s">
        <v>1872</v>
      </c>
      <c r="C51" s="496" t="s">
        <v>1873</v>
      </c>
      <c r="D51" s="496" t="s">
        <v>1874</v>
      </c>
      <c r="E51" s="496" t="s">
        <v>5</v>
      </c>
      <c r="F51" s="496" t="s">
        <v>1875</v>
      </c>
      <c r="G51" s="497" t="s">
        <v>1876</v>
      </c>
      <c r="H51" s="497" t="s">
        <v>1877</v>
      </c>
    </row>
    <row r="52" spans="1:8" s="553" customFormat="1" ht="28.5" customHeight="1">
      <c r="A52" s="552" t="s">
        <v>1904</v>
      </c>
      <c r="B52" s="803" t="s">
        <v>1935</v>
      </c>
      <c r="C52" s="804"/>
      <c r="D52" s="804"/>
      <c r="E52" s="804"/>
      <c r="F52" s="804"/>
      <c r="G52" s="804"/>
      <c r="H52" s="804"/>
    </row>
    <row r="53" spans="1:8" s="518" customFormat="1" ht="148.5" customHeight="1">
      <c r="A53" s="515" t="s">
        <v>1895</v>
      </c>
      <c r="B53" s="516" t="s">
        <v>1920</v>
      </c>
      <c r="C53" s="515" t="s">
        <v>1880</v>
      </c>
      <c r="D53" s="515" t="s">
        <v>1921</v>
      </c>
      <c r="E53" s="515" t="s">
        <v>1922</v>
      </c>
      <c r="F53" s="516" t="s">
        <v>1905</v>
      </c>
      <c r="G53" s="515">
        <v>2022</v>
      </c>
      <c r="H53" s="517" t="s">
        <v>140</v>
      </c>
    </row>
    <row r="54" spans="1:8" s="518" customFormat="1" ht="18.75" customHeight="1">
      <c r="A54" s="791" t="s">
        <v>86</v>
      </c>
      <c r="B54" s="792"/>
      <c r="C54" s="792"/>
      <c r="D54" s="792"/>
      <c r="E54" s="792"/>
      <c r="F54" s="792"/>
      <c r="G54" s="792"/>
      <c r="H54" s="792"/>
    </row>
    <row r="55" spans="1:8" s="481" customFormat="1" ht="74.25" customHeight="1">
      <c r="A55" s="512" t="s">
        <v>1896</v>
      </c>
      <c r="B55" s="513" t="s">
        <v>1906</v>
      </c>
      <c r="C55" s="512" t="s">
        <v>1880</v>
      </c>
      <c r="D55" s="512" t="s">
        <v>1923</v>
      </c>
      <c r="E55" s="512" t="s">
        <v>1924</v>
      </c>
      <c r="F55" s="513" t="s">
        <v>1925</v>
      </c>
      <c r="G55" s="512">
        <v>2022</v>
      </c>
      <c r="H55" s="514" t="s">
        <v>140</v>
      </c>
    </row>
    <row r="67" spans="4:4">
      <c r="D67" t="s">
        <v>776</v>
      </c>
    </row>
  </sheetData>
  <sheetProtection selectLockedCells="1" selectUnlockedCells="1"/>
  <mergeCells count="17">
    <mergeCell ref="G2:H2"/>
    <mergeCell ref="G4:N4"/>
    <mergeCell ref="I34:L34"/>
    <mergeCell ref="D35:L35"/>
    <mergeCell ref="B52:H52"/>
    <mergeCell ref="E44:L44"/>
    <mergeCell ref="E38:L38"/>
    <mergeCell ref="E39:L39"/>
    <mergeCell ref="E40:L40"/>
    <mergeCell ref="E41:L41"/>
    <mergeCell ref="E42:L42"/>
    <mergeCell ref="E43:L43"/>
    <mergeCell ref="A54:H54"/>
    <mergeCell ref="D45:D46"/>
    <mergeCell ref="E45:E46"/>
    <mergeCell ref="D47:D48"/>
    <mergeCell ref="E47:E48"/>
  </mergeCells>
  <pageMargins left="0.7" right="0.7" top="0.75" bottom="0.75" header="0.51180555555555551" footer="0.51180555555555551"/>
  <pageSetup paperSize="8" scale="52"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1_prioritate</vt:lpstr>
      <vt:lpstr>2_prioritate</vt:lpstr>
      <vt:lpstr>3_prioritate</vt:lpstr>
      <vt:lpstr>4_prioritate</vt:lpstr>
      <vt:lpstr>5_prioritate</vt:lpstr>
      <vt:lpstr>6_prioritate</vt:lpstr>
      <vt:lpstr>7_prioritate</vt:lpstr>
      <vt:lpstr>Kopa finanses</vt:lpstr>
      <vt:lpstr>PIELIKUMS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Romanovska</dc:creator>
  <cp:lastModifiedBy>Arita Bauska</cp:lastModifiedBy>
  <cp:lastPrinted>2022-02-25T11:59:18Z</cp:lastPrinted>
  <dcterms:created xsi:type="dcterms:W3CDTF">2021-01-18T07:19:59Z</dcterms:created>
  <dcterms:modified xsi:type="dcterms:W3CDTF">2022-04-01T07:46:28Z</dcterms:modified>
</cp:coreProperties>
</file>